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 sheetId="1" r:id="rId4"/>
    <sheet state="visible" name="main" sheetId="2" r:id="rId5"/>
    <sheet state="visible" name="data" sheetId="3" r:id="rId6"/>
    <sheet state="visible" name="data2" sheetId="4" r:id="rId7"/>
    <sheet state="hidden" name="posting" sheetId="5" r:id="rId8"/>
    <sheet state="visible" name="graph" sheetId="6" r:id="rId9"/>
    <sheet state="visible" name="joban" sheetId="7" r:id="rId10"/>
    <sheet state="visible" name="key" sheetId="8" r:id="rId11"/>
    <sheet state="hidden" name="tabeljpm" sheetId="9" r:id="rId12"/>
    <sheet state="hidden" name="imjpm" sheetId="10" r:id="rId13"/>
    <sheet state="hidden" name="onejob" sheetId="11" r:id="rId14"/>
    <sheet state="hidden" name="problem" sheetId="12" r:id="rId15"/>
    <sheet state="visible" name="profile" sheetId="13" r:id="rId16"/>
    <sheet state="visible" name="profile_detail" sheetId="14" r:id="rId17"/>
    <sheet state="hidden" name="misc" sheetId="15" r:id="rId18"/>
    <sheet state="hidden" name="profile_eng" sheetId="16" r:id="rId19"/>
    <sheet state="visible" name="job" sheetId="17" r:id="rId20"/>
    <sheet state="visible" name="ijpm" sheetId="18" r:id="rId21"/>
    <sheet state="visible" name="eng" sheetId="19" r:id="rId22"/>
    <sheet state="visible" name="report" sheetId="20" r:id="rId23"/>
    <sheet state="visible" name="ind" sheetId="21" r:id="rId24"/>
    <sheet state="visible" name="dash_ijpm" sheetId="22" r:id="rId25"/>
    <sheet state="visible" name="dash_mjpm" sheetId="23" r:id="rId26"/>
    <sheet state="visible" name="jobdict" sheetId="24" r:id="rId27"/>
    <sheet state="hidden" name="key_job" sheetId="25" r:id="rId28"/>
  </sheets>
  <definedNames>
    <definedName name="table1C">posting!$P$4:$S$21</definedName>
    <definedName name="most_col_s">data2!$I$3:$I$250</definedName>
    <definedName name="PG2LC">data2!$AF$3:$AF$250</definedName>
    <definedName name="most_col_b">data2!$K$3:$K$250</definedName>
    <definedName name="JI">job!$D$2:$D$250</definedName>
    <definedName name="jd_C">key_job!$AZ$2:$AZ$41</definedName>
    <definedName name="JOBPROFILETO8">key!$J$3:$L$27</definedName>
    <definedName name="PG3CS">data2!$AI$3:$AI$250</definedName>
    <definedName name="jobdict">key_job!$A$2:$A$41</definedName>
    <definedName name="change_col_s">data2!$S$3:$S$250</definedName>
    <definedName name="change_col_c">data2!$T$3:$T$250</definedName>
    <definedName name="JPM3_">data2!$EY$3:$EY$250</definedName>
    <definedName name="Nama">data2!$A$3:$A$250</definedName>
    <definedName name="table3I">posting!$F$55:$I$92</definedName>
    <definedName name="tableI1">posting!$F$4:$I$23</definedName>
    <definedName name="jd_I">key_job!$AX$2:$AX$41</definedName>
    <definedName name="jd_D">key_job!$AW$2:$AW$41</definedName>
    <definedName name="PG1MS">data2!$AA$3:$AA$250</definedName>
    <definedName name="cek1_">data2!$BJ$3:$BJ$250</definedName>
    <definedName name="unique">data2!$DQ$3:$DQ$250</definedName>
    <definedName name="most_col_i">data2!$H$3:$H$250</definedName>
    <definedName name="KELEMAHAN">profile!$A$57:$Y$60</definedName>
    <definedName name="PG1MC">data2!$AB$3:$AB$250</definedName>
    <definedName localSheetId="22" name="MmExcelLinker_2BEC1165_5F5C_43B8_AB34_B520A81EDF06">dash_mjpm!$A$2:$L$14</definedName>
    <definedName name="lead_styles">profile!$A$133:$R$136</definedName>
    <definedName name="Posisi">data2!$E$3:$E$250</definedName>
    <definedName name="onejob1">onejob!$A$1:$A$250</definedName>
    <definedName name="table1S">posting!$K$4:$N$24</definedName>
    <definedName name="PG2LS">data2!$AE$3:$AE$250</definedName>
    <definedName name="tableD1">posting!$A$4:$D$25</definedName>
    <definedName name="table2I">posting!$F$30:$I$49</definedName>
    <definedName name="table3S">posting!$K$55:$N$94</definedName>
    <definedName name="kekuatan_e">profile_eng!$A$51:$J$54</definedName>
    <definedName name="KEKUATAN">profile!$A$51:$Y$54</definedName>
    <definedName name="most_col_d">data2!$G$3:$G$250</definedName>
    <definedName name="table2C">posting!$P$30:$S$47</definedName>
    <definedName name="most_col_c">data2!$J$3:$J$250</definedName>
    <definedName name="PG2LD">data2!$AC$3:$AC$250</definedName>
    <definedName name="IMJPM2">imjpm!$B$1:$B$250</definedName>
    <definedName name="jd_S">key_job!$AY$2:$AY$41</definedName>
    <definedName name="Tujuan">data2!$F$3:$F$250</definedName>
    <definedName name="CEKGRAF">data2!$DP$3:$DP$250</definedName>
    <definedName name="JPM2_">data2!$ES$3:$ES$250</definedName>
    <definedName name="MmExcelLinker_4BE19340_872D_4B1E_BE01_1898BB3742AA">main!$V$11</definedName>
    <definedName name="TABLE_D">profile_detail!$B$2:$L$13</definedName>
    <definedName name="tabel_jpm">tabeljpm!$A$4:$I$11</definedName>
    <definedName name="PG1MI">data2!$Z$3:$Z$250</definedName>
    <definedName name="prof3">data2!$DO$3:$DO$250</definedName>
    <definedName name="tabel_profil">profile!$A$3:$M$42</definedName>
    <definedName name="table3C">posting!$P$55:$S$94</definedName>
    <definedName name="Kelamin">data2!$B$3:$B$250</definedName>
    <definedName name="JC">job!$F$2:$F$250</definedName>
    <definedName name="karakteristik">profile!$A$139:$S$142</definedName>
    <definedName name="Job_Title">job!$B$2:$B$250</definedName>
    <definedName name="least_col_c">data2!$O$3:$O$250</definedName>
    <definedName name="least_col_i">data2!$M$3:$M$250</definedName>
    <definedName name="cek2_">data2!$CL$3:$CL$250</definedName>
    <definedName localSheetId="5" name="Z_0D9D62F5_B2A7_45DB_A015_044C4D3A4C2D_.wvu.PrintArea">graph!$A$4:$P$35</definedName>
    <definedName name="table2D">posting!$A$30:$D$50</definedName>
    <definedName name="profil_e">profile_eng!$A$3:$I$42</definedName>
    <definedName localSheetId="15" name="KELEMAHAN_e">profile_eng!$A$57:$J$60</definedName>
    <definedName name="agreement_w">tabeljpm!$F$14:$I$42</definedName>
    <definedName name="Tes">data2!$D$3:$D$250</definedName>
    <definedName name="problem">problem!$A$28:$C$91</definedName>
    <definedName name="PG3CD">data2!$AG$3:$AG$250</definedName>
    <definedName name="TABLE_C">profile_detail!$B$41:$L$52</definedName>
    <definedName name="TABLE_S">profile_detail!$B$28:$L$39</definedName>
    <definedName name="table3D">posting!$A$55:$D$97</definedName>
    <definedName name="JS">job!$E$2:$E$250</definedName>
    <definedName name="kelemahan_e">profile_eng!$A$57:$J$60</definedName>
    <definedName name="PEK_YG_SESUAI">profile!$A$45:$J$48</definedName>
    <definedName name="change_col_i">data2!$R$3:$R$250</definedName>
    <definedName name="least_col_b">data2!$P$3:$P$250</definedName>
    <definedName name="PG3CI">data2!$AH$3:$AH$250</definedName>
    <definedName name="PG3CC">data2!$AJ$3:$AJ$250</definedName>
    <definedName name="desc">profile!$B$65:$L$104</definedName>
    <definedName name="PG2LI">data2!$AD$3:$AD$250</definedName>
    <definedName name="I">data2!$BK$4:$BK$250</definedName>
    <definedName name="change_col_b">data2!$U$3:$U$250</definedName>
    <definedName name="prof2">data2!$CM$3:$CM$250</definedName>
    <definedName localSheetId="15" name="PEK_YG_SESUAI_e">profile_eng!$A$45:$J$48</definedName>
    <definedName name="table2S">posting!$K$30:$N$49</definedName>
    <definedName name="least_col_d">data2!$L$3:$L$250</definedName>
    <definedName name="JD">job!$C$2:$C$250</definedName>
    <definedName name="least_col_s">data2!$N$3:$N$250</definedName>
    <definedName name="agreement_p">tabeljpm!$A$14:$D$42</definedName>
    <definedName name="cek3_">data2!$DN$3:$DN$250</definedName>
    <definedName localSheetId="15" name="KEKUATAN_e">profile_eng!$A$51:$J$54</definedName>
    <definedName name="TABLE_I">profile_detail!$B$15:$L$26</definedName>
    <definedName name="change_col_d">data2!$Q$3:$Q$250</definedName>
    <definedName name="prof1">data2!$BK$3:$BK$250</definedName>
    <definedName name="MmExcelLinker_2BEC1165_5F5C_43B8_AB34_B520A81EDF06">dash_ijpm!$A$17:$Z$30</definedName>
    <definedName name="JPM1_">data2!$EM$3:$EM$250</definedName>
    <definedName name="PG1MD">data2!$Y$3:$Y$250</definedName>
    <definedName name="Nomor">data2!$C$3:$C$250</definedName>
    <definedName hidden="1" localSheetId="2" name="_xlnm._FilterDatabase">data!$A$2:$AA$250</definedName>
    <definedName hidden="1" localSheetId="11" name="_xlnm._FilterDatabase">problem!$A$27:$C$91</definedName>
    <definedName hidden="1" localSheetId="24" name="_xlnm._FilterDatabase">key_job!$AU$1:$AU$41</definedName>
  </definedNames>
  <calcPr/>
  <extLst>
    <ext uri="GoogleSheetsCustomDataVersion2">
      <go:sheetsCustomData xmlns:go="http://customooxmlschemas.google.com/" r:id="rId29" roundtripDataChecksum="MxPSQuEvFCXWpTHIS+m6i7z8dQVey7vnH7fu+3cIymA="/>
    </ext>
  </extLst>
</workbook>
</file>

<file path=xl/sharedStrings.xml><?xml version="1.0" encoding="utf-8"?>
<sst xmlns="http://schemas.openxmlformats.org/spreadsheetml/2006/main" count="4116" uniqueCount="1849">
  <si>
    <t>username</t>
  </si>
  <si>
    <t>serial_no</t>
  </si>
  <si>
    <t>HRDBC</t>
  </si>
  <si>
    <t>BC2026</t>
  </si>
  <si>
    <t>Username</t>
  </si>
  <si>
    <t>Serial No</t>
  </si>
  <si>
    <t>Jenis</t>
  </si>
  <si>
    <t>Tanggal</t>
  </si>
  <si>
    <t>Most</t>
  </si>
  <si>
    <t>Least</t>
  </si>
  <si>
    <t>Change</t>
  </si>
  <si>
    <t>Cek</t>
  </si>
  <si>
    <t>Nama</t>
  </si>
  <si>
    <t>Kelamin</t>
  </si>
  <si>
    <t>Nomor</t>
  </si>
  <si>
    <t>Tes</t>
  </si>
  <si>
    <t>Posisi</t>
  </si>
  <si>
    <t>Tujuan</t>
  </si>
  <si>
    <t>D</t>
  </si>
  <si>
    <t>I</t>
  </si>
  <si>
    <t>S</t>
  </si>
  <si>
    <t>C</t>
  </si>
  <si>
    <t>B</t>
  </si>
  <si>
    <t>M</t>
  </si>
  <si>
    <t>L</t>
  </si>
  <si>
    <t>Grafik1</t>
  </si>
  <si>
    <t>Grafik2</t>
  </si>
  <si>
    <t>Grafik3</t>
  </si>
  <si>
    <t>Kepatuhan Internal</t>
  </si>
  <si>
    <t>Andre Setiawan</t>
  </si>
  <si>
    <t>Pria</t>
  </si>
  <si>
    <t>profiling</t>
  </si>
  <si>
    <t>Helmi Kurniawan</t>
  </si>
  <si>
    <t>Indah Nopitasari</t>
  </si>
  <si>
    <t>Wanita</t>
  </si>
  <si>
    <t>Ayub Putra Utama</t>
  </si>
  <si>
    <r>
      <rPr>
        <rFont val="Calibri"/>
        <color theme="0"/>
        <sz val="11.0"/>
      </rPr>
      <t>tent</t>
    </r>
    <r>
      <rPr>
        <rFont val="Calibri"/>
        <color rgb="FF7030A0"/>
        <sz val="11.0"/>
      </rPr>
      <t>ukan koordinat grafiknya</t>
    </r>
  </si>
  <si>
    <r>
      <rPr>
        <rFont val="Calibri"/>
        <color theme="0"/>
        <sz val="11.0"/>
      </rPr>
      <t xml:space="preserve">cari </t>
    </r>
    <r>
      <rPr>
        <rFont val="Calibri"/>
        <color rgb="FF7030A0"/>
        <sz val="11.0"/>
      </rPr>
      <t>grafik 1 tertinggi</t>
    </r>
  </si>
  <si>
    <r>
      <rPr>
        <rFont val="Calibri"/>
        <color theme="0"/>
        <sz val="11.0"/>
      </rPr>
      <t>ran</t>
    </r>
    <r>
      <rPr>
        <rFont val="Calibri"/>
        <color rgb="FF7030A0"/>
        <sz val="11.0"/>
      </rPr>
      <t>k grafik 1</t>
    </r>
  </si>
  <si>
    <r>
      <rPr>
        <rFont val="Calibri"/>
        <color theme="0"/>
        <sz val="11.0"/>
      </rPr>
      <t>pro</t>
    </r>
    <r>
      <rPr>
        <rFont val="Calibri"/>
        <color rgb="FF7030A0"/>
        <sz val="11.0"/>
      </rPr>
      <t>fil graf 1</t>
    </r>
  </si>
  <si>
    <r>
      <rPr>
        <rFont val="Calibri"/>
        <color theme="0"/>
        <sz val="11.0"/>
      </rPr>
      <t>pro</t>
    </r>
    <r>
      <rPr>
        <rFont val="Calibri"/>
        <color rgb="FF7030A0"/>
        <sz val="11.0"/>
      </rPr>
      <t>fil dom 1</t>
    </r>
  </si>
  <si>
    <r>
      <rPr>
        <rFont val="Calibri"/>
        <color theme="0"/>
        <sz val="11.0"/>
      </rPr>
      <t>pro</t>
    </r>
    <r>
      <rPr>
        <rFont val="Calibri"/>
        <color rgb="FF7030A0"/>
        <sz val="11.0"/>
      </rPr>
      <t>fil res 1</t>
    </r>
  </si>
  <si>
    <r>
      <rPr>
        <rFont val="Calibri"/>
        <color theme="0"/>
        <sz val="11.0"/>
      </rPr>
      <t>pro</t>
    </r>
    <r>
      <rPr>
        <rFont val="Calibri"/>
        <color rgb="FF7030A0"/>
        <sz val="11.0"/>
      </rPr>
      <t>fil final 1</t>
    </r>
  </si>
  <si>
    <r>
      <rPr>
        <rFont val="Calibri"/>
        <color theme="0"/>
        <sz val="11.0"/>
      </rPr>
      <t xml:space="preserve">cari </t>
    </r>
    <r>
      <rPr>
        <rFont val="Calibri"/>
        <color rgb="FF7030A0"/>
        <sz val="11.0"/>
      </rPr>
      <t>grafik 2 tertinggi</t>
    </r>
  </si>
  <si>
    <r>
      <rPr>
        <rFont val="Calibri"/>
        <color theme="0"/>
        <sz val="11.0"/>
      </rPr>
      <t>ran</t>
    </r>
    <r>
      <rPr>
        <rFont val="Calibri"/>
        <color rgb="FF7030A0"/>
        <sz val="11.0"/>
      </rPr>
      <t>k grafik 2</t>
    </r>
  </si>
  <si>
    <r>
      <rPr>
        <rFont val="Calibri"/>
        <color theme="0"/>
        <sz val="11.0"/>
      </rPr>
      <t>pro</t>
    </r>
    <r>
      <rPr>
        <rFont val="Calibri"/>
        <color rgb="FF7030A0"/>
        <sz val="11.0"/>
      </rPr>
      <t>fil graf 2</t>
    </r>
  </si>
  <si>
    <r>
      <rPr>
        <rFont val="Calibri"/>
        <color theme="0"/>
        <sz val="11.0"/>
      </rPr>
      <t>pro</t>
    </r>
    <r>
      <rPr>
        <rFont val="Calibri"/>
        <color rgb="FF7030A0"/>
        <sz val="11.0"/>
      </rPr>
      <t>fil dom 2</t>
    </r>
  </si>
  <si>
    <r>
      <rPr>
        <rFont val="Calibri"/>
        <color theme="0"/>
        <sz val="11.0"/>
      </rPr>
      <t>pro</t>
    </r>
    <r>
      <rPr>
        <rFont val="Calibri"/>
        <color rgb="FF7030A0"/>
        <sz val="11.0"/>
      </rPr>
      <t>fil res 2</t>
    </r>
  </si>
  <si>
    <r>
      <rPr>
        <rFont val="Calibri"/>
        <color theme="0"/>
        <sz val="11.0"/>
      </rPr>
      <t>pro</t>
    </r>
    <r>
      <rPr>
        <rFont val="Calibri"/>
        <color rgb="FF7030A0"/>
        <sz val="11.0"/>
      </rPr>
      <t>fil final 2</t>
    </r>
  </si>
  <si>
    <r>
      <rPr>
        <rFont val="Calibri"/>
        <color theme="0"/>
        <sz val="11.0"/>
      </rPr>
      <t xml:space="preserve">cari </t>
    </r>
    <r>
      <rPr>
        <rFont val="Calibri"/>
        <color rgb="FF7030A0"/>
        <sz val="11.0"/>
      </rPr>
      <t>grafik 3 tertinggi</t>
    </r>
  </si>
  <si>
    <r>
      <rPr>
        <rFont val="Calibri"/>
        <color theme="0"/>
        <sz val="11.0"/>
      </rPr>
      <t>ran</t>
    </r>
    <r>
      <rPr>
        <rFont val="Calibri"/>
        <color rgb="FF7030A0"/>
        <sz val="11.0"/>
      </rPr>
      <t>k grafik 3</t>
    </r>
  </si>
  <si>
    <r>
      <rPr>
        <rFont val="Calibri"/>
        <color theme="0"/>
        <sz val="11.0"/>
      </rPr>
      <t>pro</t>
    </r>
    <r>
      <rPr>
        <rFont val="Calibri"/>
        <color rgb="FF7030A0"/>
        <sz val="11.0"/>
      </rPr>
      <t>fil graf 3</t>
    </r>
  </si>
  <si>
    <r>
      <rPr>
        <rFont val="Calibri"/>
        <color theme="0"/>
        <sz val="11.0"/>
      </rPr>
      <t>pro</t>
    </r>
    <r>
      <rPr>
        <rFont val="Calibri"/>
        <color rgb="FF7030A0"/>
        <sz val="11.0"/>
      </rPr>
      <t>fil dom 3</t>
    </r>
  </si>
  <si>
    <r>
      <rPr>
        <rFont val="Calibri"/>
        <color theme="0"/>
        <sz val="11.0"/>
      </rPr>
      <t>pro</t>
    </r>
    <r>
      <rPr>
        <rFont val="Calibri"/>
        <color rgb="FF7030A0"/>
        <sz val="11.0"/>
      </rPr>
      <t>fil res 3</t>
    </r>
  </si>
  <si>
    <r>
      <rPr>
        <rFont val="Calibri"/>
        <color theme="0"/>
        <sz val="11.0"/>
      </rPr>
      <t>pro</t>
    </r>
    <r>
      <rPr>
        <rFont val="Calibri"/>
        <color rgb="FF7030A0"/>
        <sz val="11.0"/>
      </rPr>
      <t>fil final 3</t>
    </r>
  </si>
  <si>
    <r>
      <rPr>
        <rFont val="Calibri"/>
        <color theme="0"/>
        <sz val="11.0"/>
      </rPr>
      <t>buat i</t>
    </r>
    <r>
      <rPr>
        <rFont val="Calibri"/>
        <color theme="1"/>
        <sz val="11.0"/>
      </rPr>
      <t>ndividual jpm</t>
    </r>
  </si>
  <si>
    <r>
      <rPr>
        <rFont val="Calibri"/>
        <color theme="0"/>
        <sz val="11.0"/>
      </rPr>
      <t>piliha</t>
    </r>
    <r>
      <rPr>
        <rFont val="Calibri"/>
        <color rgb="FF262626"/>
        <sz val="11.0"/>
      </rPr>
      <t>n job profile</t>
    </r>
  </si>
  <si>
    <r>
      <rPr>
        <rFont val="Calibri"/>
        <color theme="0"/>
        <sz val="11.0"/>
      </rPr>
      <t>compa</t>
    </r>
    <r>
      <rPr>
        <rFont val="Calibri"/>
        <color rgb="FF262626"/>
        <sz val="11.0"/>
      </rPr>
      <t>re job profile</t>
    </r>
  </si>
  <si>
    <t>PG1MD</t>
  </si>
  <si>
    <t>PG1MI</t>
  </si>
  <si>
    <t>PG1MS</t>
  </si>
  <si>
    <t>PG1MC</t>
  </si>
  <si>
    <t>PG2LD</t>
  </si>
  <si>
    <t>PG2LI</t>
  </si>
  <si>
    <t>PG2LS</t>
  </si>
  <si>
    <t>PG2LC</t>
  </si>
  <si>
    <t>PG3CD</t>
  </si>
  <si>
    <t>PG3CI</t>
  </si>
  <si>
    <t>PG3CS</t>
  </si>
  <si>
    <t>PG3CC</t>
  </si>
  <si>
    <t>cek1</t>
  </si>
  <si>
    <t>prof1</t>
  </si>
  <si>
    <t>cek2</t>
  </si>
  <si>
    <t>prof2</t>
  </si>
  <si>
    <t>cek3</t>
  </si>
  <si>
    <t>prof3</t>
  </si>
  <si>
    <t>CEKGRAF</t>
  </si>
  <si>
    <t>unique</t>
  </si>
  <si>
    <t>D1ijpm</t>
  </si>
  <si>
    <t>I1ijpm</t>
  </si>
  <si>
    <t>S1ijpm</t>
  </si>
  <si>
    <t>C1ijpm</t>
  </si>
  <si>
    <t>D2ijpm</t>
  </si>
  <si>
    <t>I2ijpm</t>
  </si>
  <si>
    <t>S2ijpm</t>
  </si>
  <si>
    <t>C2ijpm</t>
  </si>
  <si>
    <t>D3ijpm</t>
  </si>
  <si>
    <t>I3ijpm</t>
  </si>
  <si>
    <t>S3ijpm</t>
  </si>
  <si>
    <t>C3ijpm</t>
  </si>
  <si>
    <t>JD</t>
  </si>
  <si>
    <t>JI</t>
  </si>
  <si>
    <t>JS</t>
  </si>
  <si>
    <t>JC</t>
  </si>
  <si>
    <t>c1D</t>
  </si>
  <si>
    <t>c1I</t>
  </si>
  <si>
    <t>c1S</t>
  </si>
  <si>
    <t>c1C</t>
  </si>
  <si>
    <t>cJPM1</t>
  </si>
  <si>
    <t>JPM1</t>
  </si>
  <si>
    <t>c2D</t>
  </si>
  <si>
    <t>c2I</t>
  </si>
  <si>
    <t>c2S</t>
  </si>
  <si>
    <t>c2C</t>
  </si>
  <si>
    <t>cJPM2</t>
  </si>
  <si>
    <t>JPM2</t>
  </si>
  <si>
    <t>c3D</t>
  </si>
  <si>
    <t>c3I</t>
  </si>
  <si>
    <t>c3S</t>
  </si>
  <si>
    <t>c3C</t>
  </si>
  <si>
    <t>cJPM3</t>
  </si>
  <si>
    <t>JPM3</t>
  </si>
  <si>
    <t>pos1D</t>
  </si>
  <si>
    <t>seg1D</t>
  </si>
  <si>
    <t>seg1D16</t>
  </si>
  <si>
    <t>pos1I</t>
  </si>
  <si>
    <t>seg1I</t>
  </si>
  <si>
    <t>seg1I16</t>
  </si>
  <si>
    <t>pos1S</t>
  </si>
  <si>
    <t>seg1S</t>
  </si>
  <si>
    <t>seg1S16</t>
  </si>
  <si>
    <t>pos1C</t>
  </si>
  <si>
    <t>seg1C</t>
  </si>
  <si>
    <t>seg1C16</t>
  </si>
  <si>
    <t>pos2D</t>
  </si>
  <si>
    <t>seg2D</t>
  </si>
  <si>
    <t>seg2D16</t>
  </si>
  <si>
    <t>pos2I</t>
  </si>
  <si>
    <t>seg2I</t>
  </si>
  <si>
    <t>seg2I16</t>
  </si>
  <si>
    <t>pos2S</t>
  </si>
  <si>
    <t>seg2S</t>
  </si>
  <si>
    <t>seg2S16</t>
  </si>
  <si>
    <t>pos2C</t>
  </si>
  <si>
    <t>seg2C</t>
  </si>
  <si>
    <t>seg2C16</t>
  </si>
  <si>
    <t>pos3D</t>
  </si>
  <si>
    <t>seg3D</t>
  </si>
  <si>
    <t>seg3D16</t>
  </si>
  <si>
    <t>pos3I</t>
  </si>
  <si>
    <t>seg3I</t>
  </si>
  <si>
    <t>seg3I16</t>
  </si>
  <si>
    <t>pos3S</t>
  </si>
  <si>
    <t>seg3S</t>
  </si>
  <si>
    <t>seg3S16</t>
  </si>
  <si>
    <t>pos3C</t>
  </si>
  <si>
    <t>seg3C</t>
  </si>
  <si>
    <t>seg3C16</t>
  </si>
  <si>
    <t>Nama:</t>
  </si>
  <si>
    <t>PERSONALITY GRAPHS FORM</t>
  </si>
  <si>
    <t>Nomor:</t>
  </si>
  <si>
    <t>Posisi:</t>
  </si>
  <si>
    <t>Tanggal Tes:</t>
  </si>
  <si>
    <t>Tujuan Tes:</t>
  </si>
  <si>
    <t>«</t>
  </si>
  <si>
    <t>Graph 1</t>
  </si>
  <si>
    <t>MOST</t>
  </si>
  <si>
    <t>Graph 2</t>
  </si>
  <si>
    <t>LEAST</t>
  </si>
  <si>
    <t>Graph 3</t>
  </si>
  <si>
    <t>CHANGE</t>
  </si>
  <si>
    <t>Graph 1  MOST</t>
  </si>
  <si>
    <t>Graph 2 LEAST</t>
  </si>
  <si>
    <t>Graph 3 CHANGE</t>
  </si>
  <si>
    <t>Mask, Public Self</t>
  </si>
  <si>
    <t>Under Stress</t>
  </si>
  <si>
    <t>Core, Private Self</t>
  </si>
  <si>
    <t>JOB ANALYSIS FORM</t>
  </si>
  <si>
    <t>PETUNJUK:</t>
  </si>
  <si>
    <t>- Dibawah ini ada 24 pernyataan, berikan penilaian berdasarkan tingkat keseringannya.</t>
  </si>
  <si>
    <t>SJ = Sangat Jarang</t>
  </si>
  <si>
    <t>(Kurang dari 25% waktunya digunakan untuk melakukan pekerjaan yang dimaksud)</t>
  </si>
  <si>
    <t>J    = Jarang</t>
  </si>
  <si>
    <t>(25% - 50 % waktunya digunakan untuk melakukan pekerjaan yang dimaksud)</t>
  </si>
  <si>
    <t>S   = Sering</t>
  </si>
  <si>
    <t>(51% - 75% waktunya digunakan untuk melakukan pekerjaan yang dimaksud)</t>
  </si>
  <si>
    <t>SS = Sangat Sering</t>
  </si>
  <si>
    <t>(Lebih dari 75% waktunya digunakan untuk melakukan pekerjaan yang dimaksud)</t>
  </si>
  <si>
    <t>PEKERJAAN/POSISI YANG DIANALISIS :</t>
  </si>
  <si>
    <t>Pelaksana Assessment Center</t>
  </si>
  <si>
    <t>Bekerja langsung dibawah pengawasan (supervisi langsung)</t>
  </si>
  <si>
    <t>Harus mampu berinteraksi secara mantap dengan orang yang baru dikenal</t>
  </si>
  <si>
    <t>Persisten dalam mengikuti pola-pola kerja atau prosedur yang ditetapkan</t>
  </si>
  <si>
    <t>SJ</t>
  </si>
  <si>
    <t>J</t>
  </si>
  <si>
    <t>SS</t>
  </si>
  <si>
    <t>X</t>
  </si>
  <si>
    <t>Memiliki kemampuan untuk memotivasi orang lain</t>
  </si>
  <si>
    <t>Harus berada terus menerus pada satu lokasi atau satu area</t>
  </si>
  <si>
    <t>Mampu membujuk atau mempengaruhi orang lain</t>
  </si>
  <si>
    <t>Terampil untuk mengerjakan pekerjaan yang berulang-ulang</t>
  </si>
  <si>
    <t>Harus dapat menangani keberatan / penolakan</t>
  </si>
  <si>
    <t>Mampu mengambil keputusan tanpa ada pola atau contoh sebelumnya</t>
  </si>
  <si>
    <t>Harus mengikuti sistem dan prosedur secara tepat</t>
  </si>
  <si>
    <t xml:space="preserve">Harus memiliki kemampuan mengutarakan sesuatu secara persuasif </t>
  </si>
  <si>
    <t>Posisi ini memerlukan ketekunan untuk menyelesaikan tugas-tugas rutin</t>
  </si>
  <si>
    <t>Posisi ini menuntut orang untuk puas/betah pada satu situasi kerja</t>
  </si>
  <si>
    <t>"Membantu" orang lain dalam memecahkan persoalan yang sedang dihadapinya</t>
  </si>
  <si>
    <t>Memerlukan kehati-hatian dan mempertimbangkan berbagai resiko</t>
  </si>
  <si>
    <t>Menunjukkan sikap yang tidak menyebabkan permusuhan dan kooperatif</t>
  </si>
  <si>
    <t>Posisi ini menuntut kreatifitas &amp; mampu menghasilkan sesuatu yang baru</t>
  </si>
  <si>
    <t>Terampil memusatkan perhatian pada hal-hal yang rinci dan detail</t>
  </si>
  <si>
    <t>x</t>
  </si>
  <si>
    <t>Membuat keputusan yang tidak populer dalam melaksanakan tugas</t>
  </si>
  <si>
    <t>Konsisten dalam melaksanakan pekerjaan rutin</t>
  </si>
  <si>
    <t>Memiliki kemampuan mengorganisir beberapa tipe atau karakter orang lain</t>
  </si>
  <si>
    <t>Memerlukan kehati-hatian bila membuat komitmen terhadap kebijakan</t>
  </si>
  <si>
    <t>Memiliki pandangan untuk merencanakan jauh ke depan, membuat visi dan target</t>
  </si>
  <si>
    <t>Harus terampil menangani keluhan</t>
  </si>
  <si>
    <t>TANGGAL:</t>
  </si>
  <si>
    <t>NAMA PERUSAHAAN:</t>
  </si>
  <si>
    <t>JOB STYLE</t>
  </si>
  <si>
    <t>JOB CHARACTERISTIC'S</t>
  </si>
  <si>
    <t>Recalculation job position</t>
  </si>
  <si>
    <t>POS</t>
  </si>
  <si>
    <t>kuadran untuk job title</t>
  </si>
  <si>
    <t>Q_job</t>
  </si>
  <si>
    <t>Tabel Job Compatibility Index</t>
  </si>
  <si>
    <t>job pofile</t>
  </si>
  <si>
    <t>personality</t>
  </si>
  <si>
    <t>pria</t>
  </si>
  <si>
    <t>wanita</t>
  </si>
  <si>
    <t>agreement</t>
  </si>
  <si>
    <t>sma</t>
  </si>
  <si>
    <t>univ</t>
  </si>
  <si>
    <t>dewasa</t>
  </si>
  <si>
    <t>Kriteria Job Person Match</t>
  </si>
  <si>
    <t>Tidak Cocok</t>
  </si>
  <si>
    <t>Fail</t>
  </si>
  <si>
    <t>Kurang Cocok</t>
  </si>
  <si>
    <t>Under Qualified</t>
  </si>
  <si>
    <t>Perlu Pengembangan</t>
  </si>
  <si>
    <t>Need Improvement</t>
  </si>
  <si>
    <t>Cocok</t>
  </si>
  <si>
    <t>Qualified</t>
  </si>
  <si>
    <t>Sangat Cocok</t>
  </si>
  <si>
    <t>Outstanding</t>
  </si>
  <si>
    <t>Client Coordinator</t>
  </si>
  <si>
    <t>q6</t>
  </si>
  <si>
    <t>COMPARE</t>
  </si>
  <si>
    <t>AVERAGE</t>
  </si>
  <si>
    <t>HITJPM</t>
  </si>
  <si>
    <t>Sri Bagus Rasyid S</t>
  </si>
  <si>
    <t>Christian Septa Nugraha</t>
  </si>
  <si>
    <t>Ajibuloh Mahar</t>
  </si>
  <si>
    <t>Ezra Dwi Epriputra</t>
  </si>
  <si>
    <t>Triko Hedy R</t>
  </si>
  <si>
    <t>Kaukabus Syifa</t>
  </si>
  <si>
    <t>Muslimin</t>
  </si>
  <si>
    <t>Ayudya Rifandhy</t>
  </si>
  <si>
    <t>I Gede Hanggara H</t>
  </si>
  <si>
    <t>I Gusti Made Agus S</t>
  </si>
  <si>
    <t>random</t>
  </si>
  <si>
    <t>KODEGRAFIK</t>
  </si>
  <si>
    <t>UNDERSHIFT</t>
  </si>
  <si>
    <t>UPPERSHIFT</t>
  </si>
  <si>
    <t>TIGHT</t>
  </si>
  <si>
    <t>OK</t>
  </si>
  <si>
    <t>name</t>
  </si>
  <si>
    <t>mean</t>
  </si>
  <si>
    <t>111</t>
  </si>
  <si>
    <t>undershift</t>
  </si>
  <si>
    <t xml:space="preserve"> memerlukan pertolongan dari seorang profesional.
Ia ingin mengatakan, "Saya sedang merasa tidak baik."
Umumnya muncul sebagai hasil dari "over promoted" atau seseorang yang merasa tidak akan pernah naik tingkat/jabatan dalam bekerja.
Bisa juga disebabkan ia sedang dalam keadaan demotivasi atau ingin keluar dari pekerjaannya saat ini.</t>
  </si>
  <si>
    <t>112</t>
  </si>
  <si>
    <t>INVALID</t>
  </si>
  <si>
    <t xml:space="preserve"> menghasilkan data invalid. Ada beberapa kemungkinan; tidak memahami kata-kata yang dimaksud, tidak menyelesaikan jawaban seluruhnya, mencoba mengakali alat tes ini.</t>
  </si>
  <si>
    <t>113</t>
  </si>
  <si>
    <t>tight3</t>
  </si>
  <si>
    <t xml:space="preserve"> saat ini Ia ingin mengatakan, "Saya rasa saya bisa mengerjakan lebih atau saya memberikan kontribusi lebih daripada sekarang, namun situasi sekarang tidak memungkinkan untuk melakukan hal tersebut".</t>
  </si>
  <si>
    <t>114</t>
  </si>
  <si>
    <t>121</t>
  </si>
  <si>
    <t xml:space="preserve"> saat ini ia sedang tidak termotivasi untuk bekerja, bisa juga disebabkan karena dirinya telah lama tidak dipromosikan ke tempat yang lebih tinggi, atau bisa juga dirinya "over promoted"</t>
  </si>
  <si>
    <t>122</t>
  </si>
  <si>
    <t>123</t>
  </si>
  <si>
    <t>124</t>
  </si>
  <si>
    <t>131</t>
  </si>
  <si>
    <t>tight2</t>
  </si>
  <si>
    <t xml:space="preserve"> merasa dirinya saat ini sedang berada dalam kondisi penuh tekanan.
Terkadang juga profil seperti ini mengindikasikan sedang mengalami masalah pribadi atau masalah finansial, ia harus segera diprobing melalui wawancara mendalam.</t>
  </si>
  <si>
    <t>132</t>
  </si>
  <si>
    <t>133</t>
  </si>
  <si>
    <t>134</t>
  </si>
  <si>
    <t>141</t>
  </si>
  <si>
    <t>down</t>
  </si>
  <si>
    <t>142</t>
  </si>
  <si>
    <t>143</t>
  </si>
  <si>
    <t>tight</t>
  </si>
  <si>
    <t xml:space="preserve"> saat ini Ia sedang mengalami tekanan untuk menyelesaikan berbagai macam tugas dengan berbagai macam peran.
Bisa juga ia memiliki banyak atasan, atau memiliki atasan yang sangat otoriter.</t>
  </si>
  <si>
    <t>144</t>
  </si>
  <si>
    <t>211</t>
  </si>
  <si>
    <t>overshift1</t>
  </si>
  <si>
    <t xml:space="preserve"> terindikasi bahwa dirinya berusaha untuk mencapai semua tuntutan tugas yang diberikan kepadanya, ia berusaha menjadi seorang yang mampu bekerja dalam segala hal.
Seringkali profil ini muncul apabila sesorang sedang mengalami "over promoted", atau baru ditunjuk untuk menempati tempat kerja yang baru.
Atau bisa juga menunjukkan situasi kerja yang berlebih (become overloaded).</t>
  </si>
  <si>
    <t>212</t>
  </si>
  <si>
    <t>213</t>
  </si>
  <si>
    <t>214</t>
  </si>
  <si>
    <t>221</t>
  </si>
  <si>
    <t>222</t>
  </si>
  <si>
    <t>223</t>
  </si>
  <si>
    <t>224</t>
  </si>
  <si>
    <t>231</t>
  </si>
  <si>
    <t>232</t>
  </si>
  <si>
    <t>233</t>
  </si>
  <si>
    <t>234</t>
  </si>
  <si>
    <t>241</t>
  </si>
  <si>
    <t>242</t>
  </si>
  <si>
    <t>243</t>
  </si>
  <si>
    <t>244</t>
  </si>
  <si>
    <t>311</t>
  </si>
  <si>
    <t>tight1</t>
  </si>
  <si>
    <t xml:space="preserve"> mengindikasikan bahwa dirinya tidak memahami bagaimana harus bersikap agar berhasil dalam bekerja. Bisa juga dalam kondisi "saya melihat tidak ada prospek masa depan di pekerjaan saat ini". Mungkin juga ia baru mulai bekerja di tempat baru atau atasan baru</t>
  </si>
  <si>
    <t>312</t>
  </si>
  <si>
    <t>313</t>
  </si>
  <si>
    <t>314</t>
  </si>
  <si>
    <t>321</t>
  </si>
  <si>
    <t>322</t>
  </si>
  <si>
    <t>323</t>
  </si>
  <si>
    <t>324</t>
  </si>
  <si>
    <t>331</t>
  </si>
  <si>
    <t>332</t>
  </si>
  <si>
    <t>333</t>
  </si>
  <si>
    <t>334</t>
  </si>
  <si>
    <t>341</t>
  </si>
  <si>
    <t>342</t>
  </si>
  <si>
    <t>343</t>
  </si>
  <si>
    <t>344</t>
  </si>
  <si>
    <t>411</t>
  </si>
  <si>
    <t>412</t>
  </si>
  <si>
    <t xml:space="preserve"> saat ini ia dituntut  untuk mampu melakukan berbagai tugas atau mencoba menjadi seorang yang bersikap positif dalam berbagai hal.
Hal ini juga bisa tampak pada orang-orang yang baru pertama kali bekerja di tempat baru.</t>
  </si>
  <si>
    <t>413</t>
  </si>
  <si>
    <t>414</t>
  </si>
  <si>
    <t xml:space="preserve"> saat ini Ia sedang mengalami periode kehilangan semangat dan hilangnya penerimaan diri dalam lingkungan. Ia memerlukan bantuan untuk mendapatkan dukungan dan semangat, sebaiknya segera sadarkan dirinya, berbicaralah dengan keluarga, sahabat atau seseorang yang bisa memberikan pandangan positif agar ia mampu mengendalikan perasaannya.</t>
  </si>
  <si>
    <t>421</t>
  </si>
  <si>
    <t>422</t>
  </si>
  <si>
    <t>423</t>
  </si>
  <si>
    <t>424</t>
  </si>
  <si>
    <t>431</t>
  </si>
  <si>
    <t>432</t>
  </si>
  <si>
    <t>433</t>
  </si>
  <si>
    <t>434</t>
  </si>
  <si>
    <t>441</t>
  </si>
  <si>
    <t>442</t>
  </si>
  <si>
    <t>443</t>
  </si>
  <si>
    <t>444</t>
  </si>
  <si>
    <t>ok</t>
  </si>
  <si>
    <t>Karakter</t>
  </si>
  <si>
    <t>PROFIL</t>
  </si>
  <si>
    <t>Akurat</t>
  </si>
  <si>
    <t>Analitis</t>
  </si>
  <si>
    <t>Hati-hati</t>
  </si>
  <si>
    <t>Penuh Kesadaran</t>
  </si>
  <si>
    <t>Menemukan fakta</t>
  </si>
  <si>
    <t>Ketepatan</t>
  </si>
  <si>
    <t>Standar tinggi</t>
  </si>
  <si>
    <t>Sistimatis</t>
  </si>
  <si>
    <t>CD</t>
  </si>
  <si>
    <t>Metodologis</t>
  </si>
  <si>
    <t>Kekuatan ego yang besar</t>
  </si>
  <si>
    <t>Memecahkan masalah</t>
  </si>
  <si>
    <t>Dapat diandalkan</t>
  </si>
  <si>
    <t>Sangat berorientasi kepada tugas</t>
  </si>
  <si>
    <t>CDI</t>
  </si>
  <si>
    <t>CDS</t>
  </si>
  <si>
    <t>Menentukan tujuan</t>
  </si>
  <si>
    <t>Mampu memecahkan masalah</t>
  </si>
  <si>
    <t>Kompetitif</t>
  </si>
  <si>
    <t>Kemauannya keras</t>
  </si>
  <si>
    <t>Pendiam</t>
  </si>
  <si>
    <t>Berorientasi kepada tugas</t>
  </si>
  <si>
    <t>CI</t>
  </si>
  <si>
    <t>Kreatif</t>
  </si>
  <si>
    <t>Artistik</t>
  </si>
  <si>
    <t>Keinginan untuk diakui tentang diri dan kemampuannya</t>
  </si>
  <si>
    <t>Antusias dan optimis</t>
  </si>
  <si>
    <t>Persuasif</t>
  </si>
  <si>
    <t>Aktif berbicara</t>
  </si>
  <si>
    <t>CID</t>
  </si>
  <si>
    <t>Pekerja yang dapat diandalkan</t>
  </si>
  <si>
    <t>CIS</t>
  </si>
  <si>
    <t>Antusias</t>
  </si>
  <si>
    <t>Optimis</t>
  </si>
  <si>
    <t>Praktis</t>
  </si>
  <si>
    <t>Mengerjakan dengan benar sejak awal</t>
  </si>
  <si>
    <t>CS</t>
  </si>
  <si>
    <t>Posesif</t>
  </si>
  <si>
    <t>Sensitif</t>
  </si>
  <si>
    <t>Mudah diprediksi</t>
  </si>
  <si>
    <t>Lambat untuk berubah</t>
  </si>
  <si>
    <t>CSD</t>
  </si>
  <si>
    <t>CSI</t>
  </si>
  <si>
    <t>Mengambil keputusan</t>
  </si>
  <si>
    <t>Langsung/direct</t>
  </si>
  <si>
    <t>Berani mengambil resiko</t>
  </si>
  <si>
    <t>Dominan</t>
  </si>
  <si>
    <t>Penggerak</t>
  </si>
  <si>
    <t>DC</t>
  </si>
  <si>
    <t>Alanitis</t>
  </si>
  <si>
    <t>DCI</t>
  </si>
  <si>
    <t>Ekstrovert</t>
  </si>
  <si>
    <t>Komunikator ulung</t>
  </si>
  <si>
    <t>Terampil mengatur pekerjaan orang lain</t>
  </si>
  <si>
    <t>Memotivasi dan mempengaruhi orang lain</t>
  </si>
  <si>
    <t>Memiliki keinginan dan dorongan energi yang besar</t>
  </si>
  <si>
    <t>Berbicara sesuai fakta</t>
  </si>
  <si>
    <t>DCS</t>
  </si>
  <si>
    <t>Bersahabat</t>
  </si>
  <si>
    <t>Tenang</t>
  </si>
  <si>
    <t>Loyal</t>
  </si>
  <si>
    <t>Teguh mencapai tujuan</t>
  </si>
  <si>
    <t>Membuat dan mengevaluasi metode baru</t>
  </si>
  <si>
    <t>DI</t>
  </si>
  <si>
    <t>DIC</t>
  </si>
  <si>
    <t>DIS</t>
  </si>
  <si>
    <t>DS</t>
  </si>
  <si>
    <t>Dorongan untuk mencapai tujuan</t>
  </si>
  <si>
    <t>DSC</t>
  </si>
  <si>
    <t>DSI</t>
  </si>
  <si>
    <t>Komunikator yang baik</t>
  </si>
  <si>
    <t>Menciptakan kesan yang menyenangkan</t>
  </si>
  <si>
    <t>IC</t>
  </si>
  <si>
    <t>ICD</t>
  </si>
  <si>
    <t>ICS</t>
  </si>
  <si>
    <t>Berorientasi pada manusia</t>
  </si>
  <si>
    <t>ID</t>
  </si>
  <si>
    <t>Inovatif</t>
  </si>
  <si>
    <t>Bersaing untuk mendapatkan pengakuan diri</t>
  </si>
  <si>
    <t>IDC</t>
  </si>
  <si>
    <t>IDS</t>
  </si>
  <si>
    <t>Penuh perhatian</t>
  </si>
  <si>
    <t>IS</t>
  </si>
  <si>
    <t>Telaten</t>
  </si>
  <si>
    <t>ISC</t>
  </si>
  <si>
    <t>Mampu memimpin dan dipimpin dengan antusiasme yang sama</t>
  </si>
  <si>
    <t>ISD</t>
  </si>
  <si>
    <t>Penentu</t>
  </si>
  <si>
    <t>Pendengar yang baik</t>
  </si>
  <si>
    <t>Peserta tim</t>
  </si>
  <si>
    <t>Memahami orang lain</t>
  </si>
  <si>
    <t>Penuh persahabatan</t>
  </si>
  <si>
    <t>Mampu berempati</t>
  </si>
  <si>
    <t>SC</t>
  </si>
  <si>
    <t>Menghindari konfrontasi</t>
  </si>
  <si>
    <t>Memendam perasaan</t>
  </si>
  <si>
    <t>SCD</t>
  </si>
  <si>
    <t>Lebih berpikir kepada proses</t>
  </si>
  <si>
    <t>Kemauannya besar</t>
  </si>
  <si>
    <t>Tidak efektif bekerja bila tergesa-gesa</t>
  </si>
  <si>
    <t>SCI</t>
  </si>
  <si>
    <t>SD</t>
  </si>
  <si>
    <t>SDC</t>
  </si>
  <si>
    <t>SDI</t>
  </si>
  <si>
    <t>SI</t>
  </si>
  <si>
    <t>SIC</t>
  </si>
  <si>
    <t>SID</t>
  </si>
  <si>
    <t>Karakteristik Pekerjaan yang sesuai</t>
  </si>
  <si>
    <t>Pekerjaan yang menuntut akurasi dan ketepatan</t>
  </si>
  <si>
    <t>Menganalisa masalah secara mendalam</t>
  </si>
  <si>
    <t>Pendekatan kritis dalam menyelesaikan masalah</t>
  </si>
  <si>
    <t>Menjelaskan secara menyeluruh dan sistimatis tentang tugas</t>
  </si>
  <si>
    <t>Mentaati prosedur operasi standar</t>
  </si>
  <si>
    <t>Merancang dan mengembangkan program</t>
  </si>
  <si>
    <t>Mengumpulkan informasi secara rinci</t>
  </si>
  <si>
    <t>Melakukan evaluasi program</t>
  </si>
  <si>
    <t>Verifikasi, validasi dan pengendalian pekerjaan</t>
  </si>
  <si>
    <t>Pekerjaan yang membutuhkan pengambilan keputusan secara cepat</t>
  </si>
  <si>
    <t>Pekerjaan yang berorientasi kepada hasil</t>
  </si>
  <si>
    <t>Pekerjaan yang kompetitif dan banyak tantangan</t>
  </si>
  <si>
    <t>Bebas dari pekerjaan detail dan spesifik</t>
  </si>
  <si>
    <t>Menggunakan kekuasaan dan wewenang</t>
  </si>
  <si>
    <t>Mengambil suatu gagasan dan menjalankannya</t>
  </si>
  <si>
    <t>Beragam kegiatan</t>
  </si>
  <si>
    <t>Bebas dari pengawasan langsung</t>
  </si>
  <si>
    <t>Memunculkan ide-ide baru</t>
  </si>
  <si>
    <t>Banyak berhubungan dengan orang lain</t>
  </si>
  <si>
    <t>Pekerjaan yang memerlukan pendekatan persuasif</t>
  </si>
  <si>
    <t>Melakukan verbalisasi yang inspiratif</t>
  </si>
  <si>
    <t>Aktif dan mobilitas tinggi</t>
  </si>
  <si>
    <t>Kesempatan untuk mempresentasikan konsep baru</t>
  </si>
  <si>
    <t>Mengembangkan kegiatan baru yang berbeda</t>
  </si>
  <si>
    <t>Pekerjaan yang cepat berubah-ubah</t>
  </si>
  <si>
    <t>Pekerjaan yang melibatkan hubungan dengan orang lain</t>
  </si>
  <si>
    <t>Melakukan pembinaan dan arahan kepada orang lain</t>
  </si>
  <si>
    <t>Pekerjaan yang menuntut kesabaran</t>
  </si>
  <si>
    <t>Mengikuti prosedur baku</t>
  </si>
  <si>
    <t>Klarifikasi kebijakan sebelum melangkah</t>
  </si>
  <si>
    <t>Mengumpulkan informasi, fakta dan data</t>
  </si>
  <si>
    <t>Melakukan penyiapan bahan-bahan pendukung</t>
  </si>
  <si>
    <t>Menyimpan dan memeliharan dokumen</t>
  </si>
  <si>
    <t>Pekerjaan rutin dan administratif</t>
  </si>
  <si>
    <t>Melaksanakan, mengelola pekerjaan sesuai peraturan</t>
  </si>
  <si>
    <t>Pekerjaan yang memerlukan konsistensi dalam jangka waktu panjang</t>
  </si>
  <si>
    <t>Kekuatan</t>
  </si>
  <si>
    <t>Konservatif</t>
  </si>
  <si>
    <t>Pemikir</t>
  </si>
  <si>
    <t>Sadar akan mutu</t>
  </si>
  <si>
    <t>Mematuhi aturan</t>
  </si>
  <si>
    <t>Diplomatis</t>
  </si>
  <si>
    <t>Waspada</t>
  </si>
  <si>
    <t>Perfeksionis</t>
  </si>
  <si>
    <t>Senang pada detail</t>
  </si>
  <si>
    <t>Senang pada rincian yang rumit</t>
  </si>
  <si>
    <t>Mampu mengorganisasikan tugas</t>
  </si>
  <si>
    <t>Memiliki perencanaan jangka panjang</t>
  </si>
  <si>
    <t>Menentukan standar yang tinggi dan ideal</t>
  </si>
  <si>
    <t>Mampu menganalisa secara mendalam</t>
  </si>
  <si>
    <t>Bekerja dengan akurasi tinggi</t>
  </si>
  <si>
    <t>Konsisten menjaga kualitas</t>
  </si>
  <si>
    <t>Percaya diri</t>
  </si>
  <si>
    <t>Berkemauan keras</t>
  </si>
  <si>
    <t>Tekun dan ulet</t>
  </si>
  <si>
    <t>Berani dan tegar</t>
  </si>
  <si>
    <t>Menghadapi hidup tanpa kompromi</t>
  </si>
  <si>
    <t>Organisator dan promotor</t>
  </si>
  <si>
    <t>Cepat bertindak</t>
  </si>
  <si>
    <t>Berani memutuskan dalam keadaan mendesak</t>
  </si>
  <si>
    <t>Mampu memberikan solusi</t>
  </si>
  <si>
    <t xml:space="preserve">Memiliki inisiatif </t>
  </si>
  <si>
    <t>Mampu bekerja dengan cepat</t>
  </si>
  <si>
    <t>Memotivasi orang lain untuk bekerja</t>
  </si>
  <si>
    <t>Memberikan pertimbangan yang tepat</t>
  </si>
  <si>
    <t>Cepat membuat keputusan</t>
  </si>
  <si>
    <t>Hangat dan bersemangat</t>
  </si>
  <si>
    <t>Berkharisma</t>
  </si>
  <si>
    <t>Ekspresif</t>
  </si>
  <si>
    <t>Aktif</t>
  </si>
  <si>
    <t>Enerjik</t>
  </si>
  <si>
    <t>Meyakinkan</t>
  </si>
  <si>
    <t>Memberikan semangat</t>
  </si>
  <si>
    <t>Hangat</t>
  </si>
  <si>
    <t>Senang membina hubungan sosial dengan orang lain</t>
  </si>
  <si>
    <t>Penampilan yang modis</t>
  </si>
  <si>
    <t>Humoris</t>
  </si>
  <si>
    <t>Mampu menyampaikan dengan jelas</t>
  </si>
  <si>
    <t>Tenang, cinta damai</t>
  </si>
  <si>
    <t>Ramah</t>
  </si>
  <si>
    <t>Sopan santun</t>
  </si>
  <si>
    <t>Baik hati/ lembut hati</t>
  </si>
  <si>
    <t>Tidak emosional</t>
  </si>
  <si>
    <t>Sabar</t>
  </si>
  <si>
    <t>Setia</t>
  </si>
  <si>
    <t>Tekun</t>
  </si>
  <si>
    <t>Praktis, sederhana dalam bekerja</t>
  </si>
  <si>
    <t>Keterampilan berinteraksi dengan orang lain</t>
  </si>
  <si>
    <t>Mampu melibatkan orang lain</t>
  </si>
  <si>
    <t>Menggunakan prinsip keseimbangan antara bekerja dan keluarga</t>
  </si>
  <si>
    <t>Terbuka pada gagasan orang lain</t>
  </si>
  <si>
    <t>Memiliki kesabaran dan ketenangan dalam bekerja</t>
  </si>
  <si>
    <t>Memiliki Empati yang tinggi</t>
  </si>
  <si>
    <t>Kelemahan</t>
  </si>
  <si>
    <t>Menyalahkan diri sendiri</t>
  </si>
  <si>
    <t>Cenderung Rigid</t>
  </si>
  <si>
    <t>Pesimis, seringkali berpikir negatif</t>
  </si>
  <si>
    <t>Sedih tanpa alasan</t>
  </si>
  <si>
    <t>Sangat berhati-hati</t>
  </si>
  <si>
    <t>Over Sensitif</t>
  </si>
  <si>
    <t>Sulit memutuskan</t>
  </si>
  <si>
    <t>Tidak tegas</t>
  </si>
  <si>
    <t>Terlalu banyak teori, kurang praktis</t>
  </si>
  <si>
    <t>Mudah tersinggung</t>
  </si>
  <si>
    <t>Terlalu banyak waktu digunakan untuk persiapan</t>
  </si>
  <si>
    <t>Terlalu fokus pada hal detail</t>
  </si>
  <si>
    <t>Mengingat hal-hal negatif</t>
  </si>
  <si>
    <t>Menaruh curiga kepada orang lain</t>
  </si>
  <si>
    <t>Pendiriannya sangat keras</t>
  </si>
  <si>
    <t>Terlalu cepat mengambil keputusan</t>
  </si>
  <si>
    <t>Tidak sabaran, suka menekan</t>
  </si>
  <si>
    <t>Pendobrak, pemberontak</t>
  </si>
  <si>
    <t>Kurang peka terhadap perasaan orang lain</t>
  </si>
  <si>
    <t>Terlalu percaya diri</t>
  </si>
  <si>
    <t>Kurang menghargai pendapat orang lain</t>
  </si>
  <si>
    <t>Cenderung suka mengakali</t>
  </si>
  <si>
    <t>Kurang analitis, jemu dengan hal detail</t>
  </si>
  <si>
    <t>Terlalu ingin dianggap sebagai pemimpin</t>
  </si>
  <si>
    <t>Cenderung mendominasi</t>
  </si>
  <si>
    <t>Memaksakan kehendak</t>
  </si>
  <si>
    <t>Cenderung egois</t>
  </si>
  <si>
    <t>Kurang sensitif</t>
  </si>
  <si>
    <t>Tidak sabaran</t>
  </si>
  <si>
    <t>Terlalu reaktif</t>
  </si>
  <si>
    <t>Kurang tenang, tidak kalem</t>
  </si>
  <si>
    <t>Cenderung melebih-lebihkan sesuatu</t>
  </si>
  <si>
    <t>Pandai berpura-pura/basa basi</t>
  </si>
  <si>
    <t>Terlalu bergairah, meledak-ledak</t>
  </si>
  <si>
    <t>Keputusannya sering berdasarkan emosi</t>
  </si>
  <si>
    <t>Tidak teratur, acak-acakan</t>
  </si>
  <si>
    <t>Tidak ketat dalam disiplin diri</t>
  </si>
  <si>
    <t>Banyak waktu terbuang karena mengobrol berlebihan</t>
  </si>
  <si>
    <t>Tidak terorganisir</t>
  </si>
  <si>
    <t>Sulit mengingat nama orang dan hal detail</t>
  </si>
  <si>
    <t>Melebih-lebihkan</t>
  </si>
  <si>
    <t>Tidak serius tentang berbagai hal</t>
  </si>
  <si>
    <t>Mudah percaya pada orang lain</t>
  </si>
  <si>
    <t>Impulsif</t>
  </si>
  <si>
    <t>Kurang percaya diri</t>
  </si>
  <si>
    <t>Cenderung pemalu</t>
  </si>
  <si>
    <t>Pesimis, penakut, selalu khawatir</t>
  </si>
  <si>
    <t>Kompromistis</t>
  </si>
  <si>
    <t>Membenarkan diri sendiri</t>
  </si>
  <si>
    <t>Lamban, statis</t>
  </si>
  <si>
    <t>Terlalu hati-hati</t>
  </si>
  <si>
    <t>Cenderung menghindari resiko</t>
  </si>
  <si>
    <t>Menolak/takut pada perubahan</t>
  </si>
  <si>
    <t>Sulit memutuskan sesuatu</t>
  </si>
  <si>
    <t>Kurang menunjukkan antusiasme kerja</t>
  </si>
  <si>
    <t>Sulit menolak permintaan orang lain</t>
  </si>
  <si>
    <t>Santai dalam bekerja</t>
  </si>
  <si>
    <t>Menghindari konflik</t>
  </si>
  <si>
    <t>Kurang ekspresif</t>
  </si>
  <si>
    <t>type</t>
  </si>
  <si>
    <t>desc1</t>
  </si>
  <si>
    <t>desc2</t>
  </si>
  <si>
    <t>RAND()*(b-a)+a</t>
  </si>
  <si>
    <t>Objective thinker</t>
  </si>
  <si>
    <t>Karakteristik umum dirinya adalah seorang yang kritis, analitis, sistimatis, hati-hati dan memiliki standar kualitas yang tinggi. Dalam menghadapi persoalan, ia akan menganalisisnya secara mendalam, mengumpulkan bukti-bukti pendukung serta mampu menjabarkannya secara rinci. Hanya saja, perasaannya sensitif dan mudah tersinggung. Ia menganggap kritik atau perbedaan pendapat yang disampaikan kepadanya adalah suatu kelemahan diri karena ia menganggap bahwa dirinya selalu memberikan hasil yang sempurna. Ia juga tidak dapat mengekspresikan emosinya tersebut secara terbuka, ia lebih banyak memendamnya dan mengontrol perasaannya tersebut. Dalam lingkungan sosial, ia juga cenderung hanya menjadi pengikut saja karena kurang mampu berkomunikasi verbal, mempengaruhi orang lain. Ia lebih menyukai berkomunikasi dengan tulisan. Hal yang paling ditakuti adalah apabila terjadi konflik personal, dimana ia harus berhadapan dan berargumentasi dengan orang lain. Dalam situasi penuh tekanan, ia cenderung menarik diri bahkan menjadi keras kepala.</t>
  </si>
  <si>
    <t>Creative</t>
  </si>
  <si>
    <t>Dalam mengambil keputusan,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t>
  </si>
  <si>
    <t>Contemplator</t>
  </si>
  <si>
    <t>Dalam bekerja, ia sangat mengacu pada aturan, sehingga dianggap tidak fleksibel. Ia membuat keputusan berdasarkan fakta dan data, bukan berdasarkan emosi. Ia tidak banyak berbicara dan tidak mudah mempercayai orang lain. Ia baru akan mempercayai orang lain setelah orang tersebut setelah menunjukkan pencapaian hasil seperti yang diharapkan dan sesuai dengan standar yang telah ditetapkannya. Ia bisa menjadi seorang inisiator atau perancang perubahan dalam organisasi karena bisa diandalkan untuk menciptakan konsep-konsep kreatif. 
Ketakutan terbesarnya adalah tidak ingin hasil karyanya dianggap tidak sempurna, dikritik atau dikoreksi oleh orang lain karena hal tersebut dianggap merendahkan kualitas dirinya yang ingin selalu dianggap sebagai seorang yang perfeksionis yang tidak pernah gagal. Ia juga akan mudah bosan dengan pekerjaan rutin atau administratif, dan dalam kondisi tertekan menjadi sinis atau merendahkan orang lain.</t>
  </si>
  <si>
    <t>Appraiser</t>
  </si>
  <si>
    <t>Ia sangat kompetitif dan memakai cara langsung untuk memperoleh hasil. Ia tidak memberi perintah, tetapi melibatkan orang lain ke dalam pekerjaan dengan memakai metode persuasif. Ia memancing kerjasama orang-orang disekeliling dengan memberi penjelasan tentang dasar dari aktifitas yang akan dilakukan. Ia piawai membantu orang lain memperoleh gambaran mengenai langkah-langkah yang perlu diambil dalam mewujudkan hasil yang diinginkan. Ia biasanya berbicara dengan mempergunakan rencana tindakan yang rinci yang sudah disiapkan dalam rangka memastikan kemajuan yang teratur. Karena begitu ingin meraih kemenangan, dirinya dapat menjadi tidak sabar bila standar yang ada tidak dijalankan. Ia adalah pemikir kritis dan mendalam serta mampu mengekspresikan kritik secara verbal.
Namun demikian, karena selalu ingin disukai oleh orang lain, ia akan mengalami kesulitan pada saat harus menghukum atau memberikan tindakan-tindakan disiplin kepada orang lain.</t>
  </si>
  <si>
    <t>Mediator</t>
  </si>
  <si>
    <t>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t>
  </si>
  <si>
    <t>Perfectionist</t>
  </si>
  <si>
    <t>Dalam bekerja, ia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t>
  </si>
  <si>
    <t>Practitioner</t>
  </si>
  <si>
    <t>Karena dirinya sangat memperhatikan perasaan orang lain, akan menjadi sulit bagi dirinya dalam mengambil keputusan yang memiliki dampak kepada orang lain, dalam kondisi ini biasanya ia akan meminta orang lain untuk ikut terlibat dalam proses menentukan keputusannya tersebut dan lebih senang berperan sebagai anggota tim. Dalam bekerja, kebutuhannya adalah diterima sebagai anggota tim. Ia sulit membuat keputusan bila parameternya tidak jelas. Namun setelah keputusan dibuat, ia akan sangat sulit mengubah keputusannya tersebut. Ia senang pada orang-orang mendukung gagasan dirinya.
Ia memiliki rasa keadilan dan kesetiaan yang tinggi. Ia selalu berusaha berpikir melalui dua sisi dari satu masalah. Ia juga cenderung berusaha menjadi pendamai dalam situasi konflik, karena mampu melihat dari berbagai sudut pandang yang berbeda, hanya saja upaya perdamaian yang dilakukan lebih terfokus pada orang-orang yang terlibat, bukan hanya pada masalahnya.</t>
  </si>
  <si>
    <t>Developer</t>
  </si>
  <si>
    <t>Ia memiliki kekuatan ego yang besar, cenderung sangat individualistis dan selalu mencari pandangan-pandangan baru karenanya ia tidak menyukai berada dibawah atasan yang penuh kontrol, ia lebih menyukai atasan yang memberikan keleluasan untuk pencapaian tujuan yang diharapkan. Karena sangat bertumpu pada diri sendiri, cenderung lebih memilih untuk mencari solusi masalah sendiri. Ia bebas dari pengaruh tekanan kelompok. Dan karenanya tidak mengindahkan aturan-aturan untuk memunculkan dengan pemecahan masalah secara inovatif dan imajinatif. Walaupun cenderung berperilaku langsung dan tegas, dirinya juga mahir memanipulasi orang dan situasi untuk mencapai tujuan yang diinginkan. Akan tetapi apabila terpaksa harus berpartisipasi bersama orang lain yang membatasinya, ia cenderung untuk melawan.
Ia seorang yang "self centered" (terpusat ke diri sendiri), kesempatan untuk maju dan tantangan adalah hal yang penting bagi dirinya. Ketidakmampuan berempati membuatnya tampil sebagai manusia yang tidak perduli.</t>
  </si>
  <si>
    <t>Challenger</t>
  </si>
  <si>
    <t>Ia menampilkan dua kekuatan yang bertolak belakang dalam perilakunya. Keinginan untuk mencapai hasil yang masuk akal namun memiliki dorongan yang besar untuk mencapai kesempurnaan, sikap agresif ada bersamaan dengan kepekaan. Ia mampu membuat keputusan sehari-hari dengan cepat, tapi juga mungkin menjadi terlalu berhati-hati dalam membuat keputusan yang lebih besar. Ia membutuhkan kebebasan bereksplorasi dan otoritas untuk memeriksa kembali dan menguji coba penemuan-penemuan. Terkadang dirinya membutuhkan bantuan untuk menyelesaikan proyek tapi  tidak menyukai pembatasan-pembatasan.
Sebenarnya ia seorang yang sensitif terhadap kritik, serta cenderung tidak berani menunjukkan perasaan dan emosinya. Orang lain melihatnya sebagai seorang yang ”cool” dan terlalu berterus terang dalam berkomunikasi dengan orang lain. Ia juga pendiam dan biasanya menjaga jarak dalam pergaulan sosial, serta tidak mudah mempercayai orang lain. Ia bisa menjadi tidak sabaran bila orang lain tidak mau mengikuti apa yang diyakininya bahwa hal tersebut adalah benar.</t>
  </si>
  <si>
    <t>Chancellor</t>
  </si>
  <si>
    <t>Orang lain memandangnya sebagai seorang yang mampu beradaptasi, meski sebenarnya ia lebih menyukai bekerja sendiri, bahkan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t>
  </si>
  <si>
    <t>Achiever</t>
  </si>
  <si>
    <t xml:space="preserve">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t>
  </si>
  <si>
    <t>Inspirational</t>
  </si>
  <si>
    <t>Kemampuan kepemimpinannya bisa diandalkan. Ia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
Dalam bekerja ia biasanya akan menghindari faktor-faktor yang menghambat secara langsung seperti ketergantungan pada atasan, hal-hal detail yang memakan waktu, dan kerja rutin. Ia bisa menjadi seorang yang tempramental, terutama ketika ia merasa ada orang lain memanfaatkannya. Ia tidak sabaran dan menginginkan persaingan menang atau kalah.</t>
  </si>
  <si>
    <t>Director</t>
  </si>
  <si>
    <t>Kemampuan kepemimpinannya bisa diandalkan. Ia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t>
  </si>
  <si>
    <t>Promoter</t>
  </si>
  <si>
    <t>Ia menginginkan pengakuan sosial dan takut kehilangan penerimaan dari lingkungannya. Ketika situasi yang sulit muncul, ia cenderung menarik diri pada suatu posisi yang aman secara emosional atau menggunakan orang lain dalam pengambilan keputusan. Ia mudah sekali mempercayai orang dan senang menerima balasan dari kepercayaan itu. Penting bagi dirinya untuk mendengarkan orang disekitarnya dan bukan memikirkan apa yang akan mereka katakan.
Karena ia lebih tertarik pada partisipasi dan interaksi dengan orang lain dalam setiap aktivitas, menyebabkan dirinya kurang fokus pada penyelesaian tugas. Ia sangat menyenangi acara rapat, pertemuan, seminar atau konferensi. Ia terlalu percaya kepada kemampuan orang lain tanpa memperlajari terlebih dahulu fakta-fakta sebelumnya. Ia juga seringkali membuat keputusan yang menyenangkan semua pihak. Kekurangannya adalah manajemen waktu dan tugas, ia selalu harus diingatkan mengenai status perkembangan pekerjaan yang harus diselesaikannya.</t>
  </si>
  <si>
    <t>Governor</t>
  </si>
  <si>
    <t>Karena sensitif terhadap perasaan orang lain, ia merasa sulit untuk membuat keputusan yang berdampak kepada emosi orang lain, dalam hal ini biasanya ia akan mengajak orang lain untuk terlibat dalam proses pengambilan keputusan dan lebih menyenangi bekerja sebagai anggota tim. Ia tidak menyukai konfrontasi namun ia mampu menangani hal tersebut. Kelemahannya adalah ia mudah percaya pada orang lain.
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akan selalu berusaha memberikan yang terbaik bagi setiap orang dan berpikir "win-win" dalam setiap kesempatan.</t>
  </si>
  <si>
    <t>Persuader</t>
  </si>
  <si>
    <t>Dalam bekerja ia nampak aktif, orang melihatnya sebagi seorang yang ekspresif, 'nervous' dan 'restless'. Ia selalu terlibat dalam dalam berbagai aktivitas, seakan mengetahui berbagai hal. Sifatnya optimis dan mengetahui bagaimana memberikan hasil. Ia adalah seorang komunikator yang dapat diandalkan dan orientasinya yang besar kepada manusia. Hanya saja ia tidak selalu ingin mengambil peran sebagai pemimpin namun lebih menyukai peran sebagai anggota yang mendukung dan memberi bantuan. Ia selalu ingin berada diantara orang lain dan mereka melihat apa yang sedang dikerjakannya.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t>
  </si>
  <si>
    <t>Leader</t>
  </si>
  <si>
    <t>Ia terampil dalam berkomunikasi, Ia mampu membuat orang asing merasa santai dan nyaman. Ia mempengaruhi orang lain dengan keterampilan terhadap manusia yang kuat dan kemampuan bernalar dan logika, dengan menggunakan keterampilan verbal untuk menyemangati dan memperkuat orang lain. Ketika sedang berbicara dan memberikan pendapat dan informasi, ia seringkali memperlihatkan kemampuan dirinya untuk membangun harmoni dan kesatuan. Ia bukanlah orang yang diam, menunggu, namun terus menerus terlibat dengan berbagai aktivitas. Ia menginginkan adanya semangat yang datang bersama petualangan baru dan perjumpaan dengan orang-orang baru.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t>
  </si>
  <si>
    <t>Reformer</t>
  </si>
  <si>
    <t>Ia nampaknya mengalami kesulitan untuk mengorganisir waktu. Ia mudah percaya pada orang lain, dan terlalu percaya akan kemampuan orang lain. Ia sensitif terhadap perasaan orang lain dan akan melakukan pekerjaan yang menyenangkan semua orang. Kelebihannya adalah dalam keterampilan sosial, tulus dan empati yang mendalam terhadap orang lain. Hal inilah yang menyebabkan dirinya mampu memotivasi orang lain dengan sangat baik. Ia seorang yang penuh semangat serta mampu mengekspresikan pikiran dan pendapatnya kepada orang lain secara adekuat.
Ia senang berada di garis depan dari suatu proyek dan mampu mendelegasikan tugas dengan baik. Ia seorang yang optimis dan positif yang selalu memilih aspek positif dalam mengevaluasi orang atau keadaan. Ia perlu dibantu, dan diberi waktu untuk berpikir pada proses sebelum bertindak, ia juga nampaknya kurang dapat  menindaklanjuti tugas hingga selesai.</t>
  </si>
  <si>
    <t>Agent</t>
  </si>
  <si>
    <t xml:space="preserve">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Sebagai seorang yang cukup matang, ia juga fleksibel dan bisa beradaptasi dengan cepat di berbagai lingkungan. Ia senang berbicara dengan orang lain, dan mampu menumbuhkan kepercayaan kepada orang lain. </t>
  </si>
  <si>
    <t>Motivator</t>
  </si>
  <si>
    <t>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t>
  </si>
  <si>
    <t>Specialist</t>
  </si>
  <si>
    <t>Ia kurang terbuka terhadap informasi kecuali dari orang yang sangat dipercayainya. Rasa memilikinya sangat besar baik terhadap pekerjaan maupun terhadap orang lain, hal ini juga yang merupakan ketakutan terbesarnya adalah hilangnya rasa aman. Ia banyak disukai orang karena sifatnya yang penuh simpati dan mampu berempati. Ia senang membantu dan berdedikasi tinggi serta membutuhkan dukungan dari orang lain. Ia bisa diandalkan untuk mengerjakan sesuatu tugas dari awal hingga akhir karena komitmen yang tinggi.
Bila ditekan, ia akan menolak secara pasif. Ia lebih menggunakan logika daripada perasaan dalam membuat keputusan. Proses pengambilan keputusannya pun cukup lama. Begitu keputusan telah dibuat, ia akan terpaku pada keputusannya tersebut, bahkan cenderung menjadi 'keras kepala'. Ia sulit untuk berkata 'tidak' kepada orang lain karena ia selalu menginginkan kedamaian dan ketenangan tanpa konflik.</t>
  </si>
  <si>
    <t>Investigator</t>
  </si>
  <si>
    <t>Ia terlalu mengakomodir semua keinginan orang lain, ia tidak bisa berkata “tidak” karena tidak ingin menyakiti orang lain. Demikian pula dalam mengambil keputusan, ia akan memikirkan secara mendalam dan sangat berhati-hati dalam membuat keputusan dan menjadi semakin sulit memutuskan bila hal tersebut berdampak pada orang lain. Apabila ia dipaksa untuk cepat mengambil keputusan ia akan menjadi sangat cemas, bahkan tidak jarang menjadi seorang yang pasif serta menarik diri. Ia selalu menghindari konflik dan sangat peduli dengan apa yang orang lain pikirkan tentang dirinya agar selalu terlihat baik. Ia tidak mudah marah, perasaan yang ada dalam dirinya pun  tidak ditunjukkannya kepada orang lain. Apabila ia berada dalam kondisi stress, ia menjadi seorang yang menutup diri dan cenderung menjadi seorang yang keras kepala.</t>
  </si>
  <si>
    <t>Inquirer</t>
  </si>
  <si>
    <t>Sabar, terkontrol dan senang menganalisa secara mendalam fakta atau gejala yang ada. Ia bekerja sesuai dengan arahan yang jelas, dan bisa diandalkan sebagai "good finisher", ia konsisten serta mampu mengakomodir berbagai hal. Ia kurang berani berinisiatif dan kurang cepat menyesuaikan diri dengan cepat dalam lingkungannya.
Persahabatan mendalam sangat penting bagi dirinya, namun ia selektif dalam memilih teman. Ia menginginkan lingkungan kerja yang teratur, penuh inspirasi, ada tantangan dan penghargaan yang tulus.
Proses pengambilan keputusan yang dilakukan penuh dengan rincian. Ia berani mengambil resiko bila sudah memiliki fakta dan data. Bila seseorang memuji keberhasilan yang telah dicapai, ia cenderung berfikir dan menganalisa maksud pujian tersebut. Kepercayaan dirinya meningkat bila mendapatkan pujian yang jujur yang disampaikan dari orang yang telah dipercayainya.</t>
  </si>
  <si>
    <t>Advocate</t>
  </si>
  <si>
    <t>Ia sensitif terhadap orang-orang yang berada di sekitarnya dan akan melakukan yang terbaik untuk menyenangkan orang tersebut dan menjaga suasana yang harmonis. Ia terampil berkomunikasi dan mampu mempengaruhi orang lain dengan pengetahuan yang dimiliki serta kemampuan menganalisa situasi dan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t>
  </si>
  <si>
    <t xml:space="preserve">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t>
  </si>
  <si>
    <t xml:space="preserve">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t>
  </si>
  <si>
    <t xml:space="preserve">adalah seorang yang mampu mempengaruhi orang lain serta memimpin kelompok karena ia adalah seorang yang bertanggung jawab dan memiliki karisma dalam kelompoknya tersebut. Dalam menghadapi situasi baru, ia cenderung bersifat moderat, ia akan menganalisis situasi dengan pendekatan yang bisa diterima lingkungan, Ia cenderung  menghindari sikap-sikap yang ekstrim, ia ingin agar orang lain selalu memandangnya sebagai seorang yang ramah dan terbuka.
Sebagai seorang yang obyektif dan memiliki kemampuan analisis yang mendalam, ia bisa diandalkan dalam menghadapi persoalan-persoalan yang terjadi. Ia juga senang membantu dan memberi dukungan orang lain. Pribadinya yang tenang, sabar dan memberikan kedamaian bagi orang lain. 
Saat bekerja, bila ia telah memulai suatu proyek, akan bekerja keras menyelesaikannya karena lebih berorientasi kepada pemenuhan tugas. Ia selalu menginginkan kejelasan tentang tugas dan memiliki kemampuan monitoring kemajuan pekerjaan secara ketat. Namun demikian kelemahannya adalah bahwa ia kurang fleksibel setelah mengambil keputusan, orang lain menganggapnya sebagai orang yang keras kepala.
</t>
  </si>
  <si>
    <t xml:space="preserve"> berorientasi pada manusia dan mampu menggabungkan ketepatan dan loyalitas. Perasaannya sensitif dan memiliki standar kerja yang tinggi. Ia senang stabilitas kerja dan bekerja berdasarkan tujuan yang telah ditentukan.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t>
  </si>
  <si>
    <t xml:space="preserve">  sensitif terhadap orang-orang yang berada di sekitarnya dan akan melakukan yang terbaik untuk menyenangkan orang tersebut dan menjaga suasana yang harmonis. Ia terampil berkomunikasi dan mampu mempengaruhi orang lain dengan pengetahuan yang dimiliki serta kemampuan menganalisa situasi dan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t>
  </si>
  <si>
    <t xml:space="preserve"> 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Dalam bekerja, ia bisa mengorganisir pekerjaan dan menjalankannya sesuai dengan pola semua orang. Ia tidak akan memaksakan secara langsung gagasannya kepada orang lain, melainkan menyampaikannya secara tidak langsung dengan mengungkapkan perasaannya agar orang lain menyetujui gagasannya.</t>
  </si>
  <si>
    <t xml:space="preserve">  sebagai seorang yang cukup matang, ia juga fleksibel dan bisa beradaptasi dengan cepat di berbagai lingkungan. Ia senang berbicara dengan orang lain, dan mampu menumbuhkan kepercayaan kepada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t>
  </si>
  <si>
    <t>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Caranya berespon dengan penuh afeksi menumbuhkan pada orang lain perasaan dibutuhkan dan diinginkan, ia memberikan rasa persahabatan dan kesediaan membantu. 
Dalam bekerja, Ia mampu mengorganisir pekerjaan dan menjalankannya sesuai dengan pola semua orang. Ia tidak akan memaksakan secara langsung gagasannya kepada orang lain, melainkan menyampaikannya secara tidak langsung dengan mengungkapkan perasaannya agar orang lain menyetujui gagasannya. Hal ini dilakukan karena ia tidak ingin ditolak oleh lingkungannya. Kebutuhan terbesarnya adalah penerimaan dan penghargaan dari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t>
  </si>
  <si>
    <t xml:space="preserve">senang menghadapi hal-hal baru dan senang menjalin relasi dengan orang lain. Ia memiliki berbagai macam aktivitas dalam kegiatannya sehari-hari. Ia juga mampu menunjukkan karisma dan mampu memotivasi orang lain karena orang lain menganggapnya sebagai seorang yang selalu memberikan inspirasi.
Ia sangat efektif untuk memecahkan masalah orang lain dan akan memberikan kesan yang mendalam terhadap orang lain. Sebagai seorang yang hangat dan penuh perhatian tentunya ia akan menjadi seorang yang populer di dalam kelompoknya.
Ia adalah seorang pendengar yang baik, bersedia mendengarkan masalah dan memberikan saran yang tidak memaksa, ia cenderung menghindarkan diri dari memaksakan kehendak dirinya terhadap orang lain karena selalu ingin dinilai baik dalam lingkungannya. Namun demikian ia cenderung terlalu toleran kepada orang yang tidak produktif. Dalam situasi menekan, ia tidak berani secara langsung memberi perintah, menuntut atau sulit untuk mendisiplinkan orang lain. Sifat inilah yang mengakibatkan dirinya lebih mementingkan orang daripada pekerjaan.
</t>
  </si>
  <si>
    <t xml:space="preserve">adalah seorang yang penuh semangat dan menunjukkan antusiasme yang tinggi dalam bekerja. Bersemangat tinggi dan tipe orang yang menyukai eksplorasi atau menggali tempat-tempat atau hal-hal baru dan pengalaman yang bervariasi, karena baginya setiap saat ia harus menemukan sesuatu yang lain untuk menjadikannya lebih “hidup”. Ia penuh percaya diri; orang lain menganggapnya sebagai seorang yang dapat memberikan inspirasi. Ia seorang yang sabar dan dapat menjadi sahabat karena dirinya selalu memberikan perhatian akan kebutuhan orang lain, ia senantiasa selalu menjaga suasana yang harmonis dan penuh kedamaian. Ia lebih senang bekerja dan menangani persoalan-persoalan yang dihadapi berdasarkan tindakan masa lalu. Ia akan mengikuti arahan orang lain bila merasa yakin akan kemampuanorang tersebut. Pada dasarnya ia mampu memimpin orang lain bila diperlukan, namun biasanya lebih sering menunggu dan melihat apakah ada orang lain yang menginginkannya terlebih dahulu. 
Kelemahannya adalah, ia kurang mampu sepenuhnya menentukan prioritas terhadap tugas-tugas penting, waktunya lebih banyak untuk melakukan sosialisasi daripada terhadap pekerjaan bahkan ia paling tidak suka diisolasi atau diasingkan oleh orang lain. 
</t>
  </si>
  <si>
    <t xml:space="preserve">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t>
  </si>
  <si>
    <t xml:space="preserve"> sangat kompetitif dan memakai cara langsung untuk memperoleh hasil. Ia tidak memberi perintah, tetapi melibatkan orang lain ke dalam pekerjaan dengan memakai metode persuasif. Ia memancing kerjasama orang-orang disekeliling dengan memberi penjelasan tentang dasar dari aktifitas yang akan dilakukan. Ia piawai membantu orang lain memperoleh gambaran mengenai langkah-langkah yang perlu diambil dalam mewujudkan hasil yang diinginkan. Ia biasanya berbicara dengan mempergunakan rencana tindakan yang rinci yang sudah disiapkan dalam rangka memastikan kemajuan yang teratur. Karena begitu ingin meraih kemenangan, dirinya dapat menjadi tidak sabar bila standar yang ada tidak dijalankan. Ia adalah pemikir kritis dan mendalam serta mampu mengekspresikan kritik secara verbal.</t>
  </si>
  <si>
    <t xml:space="preserve"> seorang yang sistimatis dan logis, ia bekerja mengacu kepada standar yang ditetapkan sehingga segala upaya yang dilakukannya selalu dalam rangka pencapaian standar tersebut. Ia memiliki pendekatan yang fleksibel dalam berhubungan dengan orang lain, dan selalu akan menjunjung nilai-nilai persahabatan yang positif, hal ini jugalah yang menyebabkan dirinya akan mengalami konflik pribadi apabila ia harus mengambil keputusan yang membawa akibat negatif bagi orang lain, atau apabila ia harus menghukum orang lain karena dirinya selalu ingin dipandang sebagai seorang yang baik dan tidak ingin menyakiti orang lain.
Ia mampu dengan cepat beradaptasi dengan lingkungan atau orang-orang baru karena ia memahami tuntutan dan harapan orang yang diajak berbicara tadi. Apabila ada ketidaksesuaian gagasan dengan orang lain, ia mampu mengontrol dirinya dan mengubah perilakunya agar diterima dalam lingkungannya tersebut. Ia membutuhkan penerimaan dan pengakuan diri, sehingga segala aktivitasnya adalah dalam rangka mendapatkan kedua hal ini. Ia menunjukkan perhatian dan sikap penuh persahabatan, namun tetap fokus kepada pemenuhan tugas-tugas yang menjadi tanggung jawabnya. Pada dasarnya ia adalah seorang yang perfeksionis, ia terkadang mengerjakan sendiri pekerjaannya hingga selesai.
Dalam bekerja ia tidak menginginkan pekerjaan diluar rencana. Ia pekerja keras yang menginginkan agar orang lain mengakui pekerjaan yang dilakukannya telah diselesaikan dengan baik. Ia menjadi seorang yang penuh perhitungan, teliti ketika berada dalam situasi penuh tekanan, bahkan ia cenderung menjadi cemas dan penuh kehati-hatian. Hal yang paling ditakutinya adalah ditolak oleh lingkungan, atau hasil kerjanya dikritik oleh orang lain. Ia membutuhkan lingkungan kerja yang penuh persahabatan, pujian, popularitas dan penerimaan di dalam lingkungan kerjanya.</t>
  </si>
  <si>
    <t xml:space="preserve"> termotivasi oleh suasana kompetitif, ia akan berupaya melakukan segala hal yang dianggapnya suatu prestasi bagi dirinya. Keinginannya yang kuat menimbulkan energi dalam diri sehingga ia terus terpacu mencapai apa yang menjadi tujuan yang ingin dicapainya, terkadang ia berani “menantang” orang lain agar untuk menghasilkan seperti yang ingin dicapainya tersebut. Ia adalah seorang yang bertanggung jawab, berani mengambil peran sebagai pemimpin bila diberikan kewenangan kepadanya. Ia dapat mengambil keputusan penting dengan cepat serta menunjukkan kepercayaan diri yang tinggi dan orang lain mengakui hal ini.</t>
  </si>
  <si>
    <t xml:space="preserve"> menampilkan dua kekuatan yang bertolak belakang dalam perilakunya. Keinginan untuk mencapai hasil yang masuk akal namun memiliki dorongan yang besar untuk mencapai kesempurnaan, sikap agresif ada bersamaan dengan kepekaan. Ia mampu membuat keputusan sehari-hari dengan cepat, tapi juga mungkin menjadi terlalu berhati-hati dalam membuat keputusan yang lebih besar. Ia membutuhkan kebebasan bereksplorasi dan otoritas untuk memeriksa kembali dan menguji coba penemuan-penemuan. Terkadang dirinya membutuhkan bantuan untuk menyelesaikan proyek tapi  tidak menyukai pembatasan-pembatasan.
Sebenarnya ia seorang yang sensitif terhadap kritik, serta cenderung tidak berani menunjukkan perasaan dan emosinya. Orang lain melihatnya sebagai seorang yang ”cool” dan terlalu berterus terang dalam berkomunikasi dengan orang lain. Ia juga pendiam dan biasanya menjaga jarak dalam pergaulan sosial, serta tidak mudah mempercayai orang lain. Ia bisa menjadi tidak sabaran bila orang lain tidak mau mengikuti apa yang diyakininya bahwa hal tersebut adalah benar.</t>
  </si>
  <si>
    <t xml:space="preserve"> termotivasi oleh kemampuannya untuk memimpin kelompok dan menjadi seorang yang paling berpengaruh diantara kelompok. Ia akan bertanggung jawab secara penuh, dan menjadi pemimpin yang tegas apabila diberikan wewenang kepada dirinya. Ia juga berani mengambil keputusan dan menunjukkan kepercayaan diri yang tinggi melalui sikap dan perilakunya. 
Orang lain melihatnya sebagai seorang yang praktis dan logis. Ia sangat sensitif terhadap kritik dan selalu menekan perasaannya daripada menunjukkannya kepada orang lain, akibatnya dianggap sebagai seorang yang tidak mempunyai perasaan. Ia senang bekerja sendiri dan menjadi pendiam pada saat melibatkan hubungan antar pribadi, ia sulit untuk mempercayai orang lain.
Ia sangat menghargai nilai-nilai persahabatan, ia akan menjadi sabar dan rileks dalam situasi penuh tekanan, dalam kondisi seperti ini ia mampu mengendalikan emosinya agar hasil kerjanya menjadi maksimal. Ia juga mampu mengerjakan berbagai proyek dalam situasi penuh tekanan karena kekuatan diri yang positif untuk menjadi seorang problem solver.
Namun demikian, ia mudah bosan dengan tugas-tugas rutin, ia membutuhkan tantangan dan kesempatan untuk melakukan proyek-proyek baru. Dalam kelompok, ia mampu memberikan pertimbangan-pertimbangan positif untuk meningkatkan produktivitas kelompok tersebut.</t>
  </si>
  <si>
    <t xml:space="preserve"> memiliki kekuatan kehendak yang tinggi dan sangat terpacu pada problem yang sedang dihadapi, bahkan ia akan menggunakan segala kreativitas, gagasan dan kekuatan yang dimiliki untuk mengatasi problem tersebut. Ia sangat berorientasi terhadap tugas, dan juga mampu bereaksi dengan cepat dalam mengambil keputusan. Ia juga akan mempertimbangkan berbagai kemungkinan dalam menemukan solusi problem secara tepat. Kemampuannya untuk memimpin kelompok dan mempengaruhi orang lain dapat diandalkan, ia juga adalah seorang yang berani mengambil tanggung jawab, percaya diri dan berani mengambil keputusan penting tanpa ditunda.</t>
  </si>
  <si>
    <t xml:space="preserve"> sebenarnya ia lebih menyukai bekerja sendiri, namun orang lain memandangnya sebagai seorang yang mampu beradaptasi, padahal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t>
  </si>
  <si>
    <t xml:space="preserve"> memiliki kekuatan kehendak yang tinggi dan sangat terpacu pada problem yang sedang dihadapi, bahkan ia akan menggunakan segala kreativitas, gagasan dan kekuataan yang dimiliki untuk mengatasi problem tersebut. Ia sangat berorientasi terhadap tugas, dan juga menunjukkan kecerdasan yang berada diatas rata-rata dan mampu bereaksi dengan cepat dalam mengambil keputusan. Ia juga akan mempertimbangkan berbagai kemungkinan dalam menemukan solusi problem secara tepat. Ia akan melibatkan diri secara penuh, fokus pada penyelesaian proyek dengan memperhatikan ketelitian dan ketepatan waktu.
Ia seringkali nampak menjadi pekerja keras yang tidak pernah berhenti bekerja, karena ia bekerja dengan cepat dari satu tugas ke tugas yang lain. Kemampuannya untuk memimpin kelompok dan mempengaruhi orang lain dapat diandalkan, ia juga adalah seorang yang berani mengambil tanggung jawab, percaya diri dan ia berani mengambil keputusan penting tanpa ditunda. Dalam bekerja ia fokus pada proses, ia akan menjadi sensitif terhadap kritik namun cenderung menginternalisasikan perasaannya tersebut daripada mengekspresikannya dalam interaksinya dengan orang lain. Ia biasanya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t>
  </si>
  <si>
    <t xml:space="preserve"> menunjukkan pribadi yang berorientasi pada penyelesaian tugas-tugas yang diberikan dengan kualitas tinggi dan juga hal tersebut ditampilkannya dalam bekerja. Ia seorang yang selalu memegang teguh peraturan dan kebijakan-kebijakan yang berlaku dan selalu mempertimbangkan sisi positif dan negatif dalam bekerja karena pola berpikirnya yang sitimatis dan logis. Kemampuan analisanya sangat dalam, ia cepat menangkap inti permasalahan dan memberikan berbagai pilihan untuk mendapatkan jalan keluarnya.</t>
  </si>
  <si>
    <t xml:space="preserve"> dalam bekerja, ia sangat mengacu pada aturan, sehingga dianggap tidak fleksibel. Ia membuat keputusan berdasarkan fakta dan data, bukan berdasarkan emosi. Ia tidak banyak berbicara dan tidak mudah mempercayai orang lain. Ia baru akan mempercayai orang lain setelah orang tersebut setelah menunjukkan pencapaian hasil seperti yang diharapkan dan sesuai dengan standar yang telah ditetapkannya. Ia bisa menjadi seorang inisiator atau perancang perubahan dalam organisasi karena bisa diandalkan untuk menciptakan konsep-konsep kreatif. 
Ketakutan terbesarnya adalah tidak ingin hasil karyanya dianggap tidak sempurna, dikritik atau dikoreksi oleh orang lain karena hal tersebut dianggap merendahkan kualitas dirinya yang ingin selalu dianggap sebagai seorang yang perfeksionis yang tidak pernah gagal. Ia juga akan mudah bosan dengan pekerjaan rutin atau administratif, dan dalam kondisi tertekan menjadi sinis atau merendahkan orang lain.</t>
  </si>
  <si>
    <t xml:space="preserve"> pada dasarnya, ia adalah seorang pemikir yang kreatif, dengan tingkat intelektualitas yang memadai ia akan optimal dalam menjalankan pekerjaan yang banyak memerlukan kedalaman analisis dan pembuatan konsep-konsep pemikiran. Baginya kualitas adalah sangat penting, ia memiliki standar tinggi dalam bekerja. Akibatnya, ia akan menjadi cemas apabila hasil kerjanya dikritik atau dinilai negatif oleh orang lain. Ia juga menjadi kurang percaya pada hasil kerja orang lain bahkan seringkali ia menghabiskan waktunya untuk menyelesaikan sendiri tugas-tugasnya.</t>
  </si>
  <si>
    <t xml:space="preserve"> menunjukkan orientasi terhadap tugas yang tinggi dan sangat sensitif terhadap problem. Tujuannya adalah memberikan hasil yang tepat dan menghindari kesalahan. Ia juga mampu berinisiatif melakukan perubahan dan perbaikan dikarenakan keahlian administrasinya yang cukup baik.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 Pada situasi penuh tekanan ia cenderung menjadi "keras kepala" dan menjadi "agresif".</t>
  </si>
  <si>
    <t xml:space="preserve"> adalah seorang yang sangat berorientasi pada tugas, ia akan menghabiskan sebagian besar waktunya untuk menyelesaikan pekerjaan yang diberikan kepadanya. Ia menggunakan pengetahuan dan kemampuan teknisnya berdasarkan bukti-bukti nyata yang dimiliki, bahkan ia akan berupaya mengumpulkan fakta-fakta secara lengkap sebelum mengambil suatu keputusan. Ia menampilkan dua kekuatan yang bertolak belakang dalam perilakunya, keinginan untuk mencapai hasil yang masuk akal diimbangi oleh dorongan kuat untuk selalu mencapai keakuratan. Keahliannya dalam hal kemampuan analisis dan metodologis.
Ia lebih menyukai pekerjaan yang membutuhkan ketajaman berpikir seperti konsep dan strategi. Ia juga mahir untuk membuat sistim dan prosedur kerja. Ia membutuhkan kebebasan bereksplorasi dan otoritas untuk memeriksa kembali atau menguji penemuan-penemuan. Pendekatannya dalam memahami situasi baru lebih rasional dan moderat, ia menghindari hal-hal yang ekstrim.
Namun demikian, orang lain melihatnya sebagai seorang yang selalu menjaga jarak, kurang ekspresif dan ”dingin” terhadap orang lain. Ia kurang terampil berkomunikasi secara verbal atau mengekspresikan emosinya kepada orang lain.
Lingkungan kerja yang diharapkannya adalah diberikan kepadanya otoritas dan selalu diberi kesempatan untuk pengembangan karir dalam bekerja.</t>
  </si>
  <si>
    <t xml:space="preserve">pada dasarnya adalah seorang yang memiliki keterampilan analitis mendalam, cermat dan detail. Ia sangat menekankan pada proses dan prosedur kerja daripada pada hasil akhir sehingga hal ini menyebabkan dirinya menjadi sistimatis dan taat pada aturankerja yang telah ditetapkan. Orang lain melihatnya sebagai individu yang praktis dan logis, ia akan selalu meminta kejelasan atau melakukan klarifikasi sebelum melakukan pekerjaan atau proyek baru karena setelah target kerjanya tersebut ditetapkan, ia akan bekerja keras untuk mencapai target tersebut.
Ia senang bereksplorasi dan menemukan hal baru dalam bekerja yang menjadikannya semangat karena mendapatkan pengalaman yang bervariasi, dengan sifatnya yang penuh karisma dan kemampuan komunikasinya yang baik, ia biasanya mendapatkan simpati dari orang lain. Namun demikian ia cenderung sensitif terhadap kritik dan menanggap kritik tersebut ditujukan kepada pribadinya, bukan terhadap pekerjaannya.
Ia mampu memimpin kelompok dan mempengaruhi kelompoknya tersebut, ia akan bertanggung jawab atas tugas yang diembannya secara penuh, ia juga dapat mengambil keputusan dengan cepat karena menunjukkan kepercayaan diri yang tinggi. Dalam berinteraksi dengan orang yang baru ditemuinya, ia dapat beradaptasi dengan cepat dan mampu menunjukkan reaksi-reaksi positif seperti yang diharapkan orang tersebut. Ia jarang menunjukkan sikap kontradiksi atau bertentangan dengan orang lain karena harapannya dalam bekerja adalah selalu ingin berada dalam situasi kerja yang menyenangkan dan kondusif. Ia juga ingin agar orang lain “menghargai” dan mengakui hasil karyanya.
</t>
  </si>
  <si>
    <t xml:space="preserve"> selalu akan mencari solusi-solusi baru dari tiap persoalan yang dihadapi. Ia memiliki internal motif yang kuat dan memiliki kecepatan kerja untuk mencapai tujuannya, serta mampu membuat keputusan dengan mudah walapun dalam suasana penuh tekanan. Ia adalah seorang yang kreatif dan percaya diri, ia cenderung menggunakan keseimbangan antara intuisi dan fakta ketika mengambil keputusan.</t>
  </si>
  <si>
    <t xml:space="preserve"> memiliki kekuatan ego yang besar, cenderung sangat individualistis dan selalu mencari pandangan-pandangan baru karenanya ia tidak menyukai berada dibawah atasan yang penuh kontrol, ia lebih menyukai atasan yang memberikan keleluasan untuk pencapaian tujuan yang diharapkan. Karena sangat bertumpu pada diri sendiri, cenderung lebih memilih untuk mencari solusi masalah sendiri. Ia bebas dari pengaruh tekanan kelompok. Dan karenanya tidak mengindahkan aturan-aturan untuk memunculkan dengan pemecahan masalah secara inovatif dan imajinatif. Walaupun cenderung berperilaku langsung dan tegas, dirinya juga mahir memanipulasi orang dan situasi untuk mencapai tujuan yang diinginkan. Akan tetapi apabila terpaksa harus berpartisipasi bersama orang lain yang membatasinya, ia cenderung untuk melawan.
Ia seorang yang "self centered" (terpusat ke diri sendiri), kesempatan untuk maju dan tantangan adalah hal yang penting bagi dirinya. Ketidakmampuan berempati membuatnya tampil sebagai manusia yang tidak perduli.</t>
  </si>
  <si>
    <t xml:space="preserve"> menunjukkan kepercayaan diri yang seringkali ditafsirkan orang sebagai sikap yang arogan. Ia aktif mencari kesempatan untuk menguji coba dan mengembangkan kemampuan diri dalam pencapaian hasil yang memuaskan. Ia menyukai tugas yang sulit, yang unik  dalam situasi penuh persaingan atau kedudukan yang penting. Ia menghindari hal-hal detil yang memerlukan waktu lama, atau pekerjaan rutin. Ia memiliki kecepatan berfikir dan bertindak, tidak sabar dan cenderung mencari kesalahan dari orang lain. Ia cenderung keras kepala serta memberi kesan dingin dan datar kepada orang lain.</t>
  </si>
  <si>
    <t xml:space="preserve"> mampu mengendalikan tugas dan orang-orang sekitarnya untuk mengikuti kemauannya. Kemampuan kepemimpinannya bisa diandalkan. Ia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t>
  </si>
  <si>
    <t xml:space="preserve"> individu yang optimis. Ia senang mengeksplorasi tempat atau sesuatu yang baru dan berbagai pengalaman  yang bervariasi. Ia nampak menampilkan karisma, penuh semangat, orang menganggapnya sebagai individu yang bisa memberikan inspirasi. Ia setia, sabar dan memperhatikan perasaan orang lain. Ia selalu mengharapkan lingkungan yang harmonis dan penuh kedamaian. Ia memerlukan data dan informasi yang adekuat dalam mengambil keputusan, dengan mempertimbangkan aspek positif dan negatifnya.</t>
  </si>
  <si>
    <t xml:space="preserve"> sensitif terhadap perasaan orang lain, ia merasa sulit untuk membuat keputusan yang berdampak kepada emosi orang lain, dalam hal ini biasanya ia akan mengajak orang lain untuk terlibat dalam proses pengambilan keputusan dan lebih menyenangi bekerja sebagai anggota tim. Ia tidak menyukai konfrontasi namun ia mampu menangani hal tersebut. Kelemahannya adalah ia mudah percaya pada orang lain.
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akan selalu berusaha memberikan yang terbaik bagi setiap orang dan berpikir "win-win" dalam setiap kesempatan.</t>
  </si>
  <si>
    <t xml:space="preserve"> adalah pekerja dan pemikir yang sistematis dan tepat, ia cenderung untuk selalu mengikuti prosedur, baik dalam hidup pribadi maupun dalam bekerja. Ia sangat teliti dan berusaha keras mempertahankan keakuratan dalam bekerja, serta lebih memperhatikan hal detil dan ketepatan. Ia menginginkan kejelasan mengenai apa yang diharapkan, berapa lama waktu yang diperlukan dan bagaimana pekerjaan tersebut dievaluasi.</t>
  </si>
  <si>
    <t xml:space="preserve"> seorang yang sabar, terkontrol dan senang menganalisa secara mendalam fakta atau gejala yang ada. Ia bekerja sesuai dengan arahan yang jelas, dan bisa diandalkan sebagai "good finisher", ia konsisten serta mampu mengakomodir berbagai hal. Ia kurang berani berinisiatif dan kurang cepat menyesuaikan diri dengan cepat dalam lingkungannya.
Proses pengambilan keputusan yang dilakukan penuh dengan rincian. Ia berani mengambil resiko bila sudah memiliki fakta dan data. Bila seseorang memuji keberhasilan yang telah dicapai, ia cenderung berfikir dan menganalisa maksud pujian tersebut. Kepercayaan dirinya meningkat bila mendapatkan pujian yang jujur yang disampaikan dari orang yang telah dipercayainya.</t>
  </si>
  <si>
    <t xml:space="preserve">adalah seorang yang sabar dan baik hati. Ia selalu bersedia membantu orang lain dan selalu membangun hubungan erat dan dekat dengan beberapa rekan sejawat. Ia dikenal sebagai seorang yang bisa dijadikan tempat untuk berbagi disaat seseorang sedang mengalami masalah karena dirinya mampu berempati secara mendalam sehingga membuat orang lain merasa nyaman bila berada bersamanya. Sebagai seorang yang ramah dan penuh perhatian ia selalu menjaga hubungan yang selalu harmonis, penuh ketenangan dan keteraturan.
Ia sangat efektif bekerja untuk tugas-tugas yang telah direncanakan dengan baik, adanya prosedur yang jelas serta bimbingan dari atasan. Namun menjadi kurang optimal dalam bekerja bila menghadapi situasi kerja yang penuh dengan tekanan dan tidak beraturan. Ia juga kurang dapat beradaptasi terhadap perubahan, karena baginya yang diinginkan adalah kestabilan dan ketenangan kerja.
Ia terlalu mengakomodir semua keinginan orang lain, ia tidak bisa berkata “tidak” karena tidak ingin menyakiti orang lain. Demikian pula dalam mengambil keputusan, ia akan memikirkan secara mendalam dan sangat berhati-hati dalam membuat keputusan dan menjadi semakin sulit memutuskan bila hal tersebut berdampak pada orang lain. Apabila ia dipaksa untuk cepat mengambil keputusan ia akan menjadi sangat cemas, bahkan tidak jarang menjadi seorang yang pasif serta menarik diri. Ia tidak mudah marah, perasaan yang ada dalam dirinya pun  tidak ditunjukkannya kepada orang lain.
</t>
  </si>
  <si>
    <t xml:space="preserve"> memiliki karakter yang dominan dan mampu menunjukkan kekuatan ego yang ditunjukkan secara verbal. Kepercayaan diri yang ditampilkannya seringkali ditafsirkan orang lain sebagai aroganisasi diri. Ia selalu melihat ke depan, dan selalu kaya akan gagasan-gagasan. Berdasarkan gagasan tersebutlah ia tergerak dan selalu memiliki ambisi-ambisi yang ingin dicapai. Ia menyukai tugas-tugas sulit, unik, dan situasi penuh persaingan.</t>
  </si>
  <si>
    <t xml:space="preserve">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
Dalam bekerja ia biasanya akan menghindari faktor-faktor yang menghambat secara langsung seperti ketergantungan pada atasan, hal-hal detail yang memakan waktu, dan kerja rutin. Ia bisa menjadi seorang yang tempramental, terutama ketika ia merasa ada orang lain memanfaatkannya. Ia tidak sabaran dan menginginkan persaingan menang atau kalah.</t>
  </si>
  <si>
    <t xml:space="preserve"> adalah seorang yang sabar dan baik hati. Ia selalu bersedia membantu orang lain dan selalu membangun hubungan erat dengan beberapa rekan sejawat. Ia dikenal sebagai seorang yang bisa dijadikan tempat untuk berbagi disaat seseorang sedang mengalami masalah karena mampu berempati secara mendalam sehingga membuat orang lain merasa nyaman bila berada bersamanya. Ia senang terlibat dengan aktivitas-aktivitas sosial namun biasanya dirinya kurang suka menjadi pusat perhatian karena lebih menyukai sebagai anggota tim daripada sebagai pemimpin tim.</t>
  </si>
  <si>
    <t xml:space="preserve"> terlalu mengakomodir semua keinginan orang lain, ia tidak bisa berkata “tidak” karena tidak ingin menyakiti orang lain. Demikian pula dalam mengambil keputusan, ia akan memikirkan secara mendalam dan sangat berhati-hati dalam membuat keputusan dan menjadi semakin sulit memutuskan bila hal tersebut berdampak pada orang lain. Apabila ia dipaksa untuk cepat mengambil keputusan ia akan menjadi sangat cemas, bahkan tidak jarang menjadi seorang yang pasif serta menarik diri. Ia selalu menghindari konflik dan sangat peduli dengan apa yang orang lain pikirkan tentang dirinya agar selalu terlihat baik. Ia tidak mudah marah, perasaan yang ada dalam dirinya pun  tidak ditunjukkannya kepada orang lain. Apabila ia berada dalam kondisi stress, ia menjadi seorang yang menutup diri dan cenderung menjadi seorang yang keras kepala.</t>
  </si>
  <si>
    <t xml:space="preserve">selalu mengakomodir keinginan orang lain. Ia loyal dan selalu ingin menunjukkan dedikasi yang tinggi terhadap pekerjaan dan dalam relasi sosialnya. Dalam bekerja Ia sangat menginginkan kenyamanan dan keamanan, biasanya ia akan menghindari konflik dan kurang menyukai perubahan yang mendadak.
Ia akan mengerjakan sesuai dengan petunjuk dan aturan yang teah ditetapkan, ia akan menjadi seorang yang sensitif apabila pekerjaannya dikritik terutama bila ia kurang lengkap dalam memberikan data-data yang diperlukan.
Ia juga tidak ingin menjadi pusat perhatian, ia cenderung selektif dalam berteman dan memerlukan waktu untuk “terbuka” dengan orang yang baru dikenal, meski demikian sikap curiga dan prasangka negatif ini akan berubah menjadi rasa percaya yang tinggi apabila orang tersebut menunjukkan kemampuan dan pengalamannya.
Sebagai seorang yang ramah dan baik hati, ia berempati terhadap orang-orang yang berada di sekitarnya, ia akan mempertimbangkan berbagai hal sebelum membuat keputusan, memperhitungkan sisi positif dan sisi negatifnya, bagaimana dampak keputusan tersebut terhadap orang lain dan sebagainya. Hal inilah yang menyebabkan dirinya menjadi lambat dalam membuat keputusan.
Pendengar yang baik, bertanggung jawab dan “good finisher” adalah karakteristik dasar yang dimiliki oleh dirinya, dari sisi emosi, ia cenderung memendam perasaannya, kurang ekspresif dalam menunjukkan rasa marahnya.
</t>
  </si>
  <si>
    <t xml:space="preserve">adalah seorang yang sabar dan baik hati. Ia selalu bersedia membantu orang lain dan selalu membangun hubungan erat dan dekat dengan beberapa rekan sejawat. Ia dikenal sebagai seorang yang bisa dijadikan tempat untuk berbagi disaat seseorang sedang mengalami masalah karena Ia mampu berempati secara mendalam sehingga membuat orang lain merasa nyaman bila berada bersamanya. Sebagai seorang yang ramah dan penuh perhatian ia selalu menjaga hubungan yang selalu harmonis, penuh ketenangan dan keteraturan.
Ia senang berada dalam situasi sosial serta menghargai persahabatan. Ia senang terlibat dengan aktivitas-aktivitas sosial namun biasanya dirinya kurang suka menjadi pusat perhatian karena lebih menyukai sebagai anggota tim daripada sebagai pemimpin tim
Ia sangat efektif bekerja untuk tugas-tugas yang telah direncanakan dengan baik, adanya prosedur yang jelas serta bimbingan dari atasan. Namun, ia menjadi kurang optimal dalam bekerja bila menghadapi situasi kerja yang penuh dengan tekanan dan tidak beraturan. Ia juga kurang dapat beradaptasi terhadap perubahan, karena baginya yang diinginkan adalah kestabilan dan ketenangan kerja.
Dalam mengambil keputusan, ia akan memikirkan secara mendalam dan sangat berhati-hati dalam membuat keputusan dan menjadi semakin sulit memutuskan bila hal tersebut berdampak pada orang lain. Apabila ia dipaksa untuk cepat mengambil keputusan ia akan menjadi sangat cemas, bahkan tidak jarang menjadi seorang yang pasif serta menarik diri. Ia selalu menghindari konflik dan sangat peduli dengan apa yang orang lain pikirkan tentang dirinya agar selalu terlihat baik. Ia tidak mudah marah, perasaan yang ada dalam dirinya pun  tidak ditunjukkannya kepada orang lain.
</t>
  </si>
  <si>
    <t xml:space="preserve">seorang yang ramah dan penuh perhatian, ia selalu menjaga hubungan yang selalu harmonis, menyenangi ketenangan dan keteraturan dalam bekerja. Iaadalah seorang “good finisher”, ia akan menyelesaikan pekerjaan yang diberikan kepadanya hingga selesai. Sabar dan baik hati. Ia selalu bersedia membantu orang lain dan selalu membangun hubungan erat dan dekat dengan beberapa rekan sejawat. Ia dikenal sebagai seorang yang bisa dijadikan tempat untuk berbagi disaat seseorang sedang mengalami masalah karena ia mampu berempati sehingga membuat orang lain merasa nyaman bila berada bersamanya.
Namun demikian, ia akam menjadi kurang optimal dalam bekerja bila menghadapi situasi kerja yang penuh dengan tekanan dan tidak beraturan. Ia juga kurang dapat beradaptasi dengan cepat terhadap perubahan, karena baginya yang diinginkan adalah kestabilan dan ketenangan kerja. Ia juga kurang berani melakukan konfrontasi secara langsung apabila gagasan atau pendapatnya tidak sesuai dengan orang lain. Ia sangat berhati-hati pada saat harus mengambil keputusan, ia selalu mempertimbangkan secara matang apakah keputusannya tersebut akan berdampak kepada orang lain, bila hal itu terjadi, dirinya menjadi cemas. Ia  sensitif dan kurang berani berhadapan dengan situasi konflik, untuk itulah dirinya memerlukan pengembangan dalam hal peningkatan kepercayaan diri dan pekerjaan yang independent, tidak tergantung pada orang lain.
</t>
  </si>
  <si>
    <t xml:space="preserve"> memperlihatkan suatu orientasi tugas yang tinggi dan juga menyukai orang. Secara khusus ia sangat pandai merekrut orang untuk tim atau organisasi. Ia menunjukkan sikap bersahabat, suka melibatkan orang lain, juga suka melihat tugas-tugasnya dikerjakan dengan benar. Karena keinginannya agar dapat melakukan segala hal dengan benar, terkadang mereka tampil mendominir dan agresif saat terjadi tekanan dalam sebuah situasi. Sangatlah menguntungkan bagi semua jika ia lebih terfokus pada mendengarkan dan mempertimbangkan kebutuhan orang lain, terutama disaat yang sulit.</t>
  </si>
  <si>
    <t xml:space="preserve"> terampil dalam berkomunikasi, Ia mampu membuat orang asing merasa santai dan nyaman. Ia mempengaruhi orang lain dengan keterampilan terhadap manusia yang kuat dan kemampuan bernalar dan logika, dengan menggunakan keterampilan verbal untuk menyemangati dan memperkuat orang lain. Ketika sedang berbicara dan memberikan pendapat dan informasi, ia seringkali memperlihatkan kemampuan dirinya untuk membangun harmoni dan kesatuan. Ia bukanlah orang yang diam, menunggu, namun terus menerus terlibat dengan berbagai aktivitas. Ia menginginkan adanya semangat yang datang bersama petualangan baru dan perjumpaan dengan orang-orang baru.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t>
  </si>
  <si>
    <t xml:space="preserve">senang bereksplorasi dan menemukan hal baru dalam bekerja yang menjadikannya semangat karena mendapatkan pengalaman yang bervariasi, dengan sifatnya yang penuh karisma dan kemampuan komunikasinya yang baik, ia biasanya mendapatkan simpati dari orang lain. Namun demikian ia cenderung sensitif terhadap kritik dan menanggap kritik tersebut ditujukan kepada pribadinya, bukan terhadap pekerjaannya.
Ia mampu memimpin kelompok dan mempengaruhi kelompoknya tersebut, ia akan bertanggung jawab atas tugas yang diembannya secara penuh, ia juga dapat mengambil keputusan dengan cepat karena menunjukkan kepercayaan diri yang tinggi.
Dalam berinteraksi dengan orang yang baru ditemuinya, ia dapat beradaptasi dengan cepat dan mampu menunjukkan reaksi-reaksi positif seperti yang diharapkan orang tersebut. Ia jarang menunjukkan sikap kontradiksi atau bertentangan dengan orang lain karena harapannya dalam bekerja adalah selalu ingin berada dalam situasi kerja yang menyenangkan dan kondusif. Ia juga ingin agar orang lain “menghargai” dan mengakui hasil karyanya.
Namun demikian, ia kurang menyukai tugas-tugas rutin dan pekerjaan yang bersifat administratif, kualitas kerjanya akan menurun karena ia lebih menyukai pekerjaan yang selalu berubah dengan cepat setiap saat. Ia lebih memikirkan popularitas daripada hasil yang dicapainya, bahkan cenderung berlebihan dalam mengekspresikan perasaannya.
</t>
  </si>
  <si>
    <t xml:space="preserve"> berorientasi pada manusia dan mampu menggabungkan ketepatan dan loyalitas. Perasaannya sensitif dan memiliki standar kerja yang tinggi. Ia senang stabilitas kerja dan bekerja berdasarkan tujuan yang telah ditentukan. Kebutuhan terbesarnya adalah penerimaan sosial dan perhatian dari orang lain kepada dirinya. Ia antusias, menyenangkan dan bersikap informal dan cenderung merasa khawatir atas apa yang dipikirkan orang lain tentang dirinya. Ia menginginkan situasi yang harmonis dan menolak perilaku yang cenderung agresif.</t>
  </si>
  <si>
    <t xml:space="preserve"> dalam bekerja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t>
  </si>
  <si>
    <t xml:space="preserve"> memperlihatkan suatu gaya menyemangati orang lain saat dirinya termotivasi oleh suatu tujuan. Ia lebih suka memimpin atau bertanggung jawab atas sesuatu, tetapi mereka juga dapat menjadi bawahan yang mengikuti perintah atasannya. Ia memerlukan pengakuan dan penghargaan agar dirinya merasa nyaman dalam berperan dalam lingkungan sosialnya. Ia cenderung memperhatikan orang-orang yang berada disekitarnya dan mempertimbangkan perasaan orang lain dalam proses pembuatan keputusan.  Ia memiliki kemampuan untuk mendengarkan secara kreatif dan berkomunikasi secara efektif.</t>
  </si>
  <si>
    <t xml:space="preserve"> lebih suka memimpin atau diberi tanggung jawab, meskipun demikian ia juga akan selalu membantu orang lain dalam bekerja. Kebutuhan terbesarnya adalah apresiasi dan pengakuan dari orang-orang di sekitarnya, ia sangat memperhatikan perasaan orang lain ketika harus mengambil keputusan.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t>
  </si>
  <si>
    <t xml:space="preserve"> adalah seorang pekerja yang sangat taat pada peraturan dan prosedur. Ia akan menjalankan tugas dan tanggung jawabnya berdasarkan uraian tugas yang jelas. Ia juga mampu merencanakan, mengendalikan diri, penuh perhitungan dan sangat menuntut akurasi dalam bekerja. Dalam mengerjakan proyek baru, ia akan meminta penjelasan tentang standar yang harus dipenuhi, selanjutnya standar itulah yang menjadi acuan pekerjaannya.</t>
  </si>
  <si>
    <t xml:space="preserve"> adalah seorang yang kritis, analitis, sistimatis, hati-hati dan memiliki standar kualitas yang tinggi. Dalam menghadapi persoalan, ia akan menganalisisnya secara mendalam, mengumpulkan bukti-bukti pendukung serta mampu menjabarkannya secara rinci. Hanya saja, perasaannya sensitif dan mudah tersinggung. Ia menganggap kritik atau perbedaan pendapat yang disampaikan kepadanya adalah suatu kelemahan diri karena ia menganggap bahwa dirinya selalu memberikan hasil yang sempurna. Ia juga tidak dapat mengekspresikan emosinya tersebut secara terbuka, ia lebih banyak memendamnya dan mengontrol perasaannya tersebut. Dalam lingkungan sosial, ia juga cenderung hanya menjadi pengikut saja karena kurang mampu berkomunikasi verbal, mempengaruhi orang lain. Ia lebih menyukai berkomunikasi dengan tulisan. Hal yang paling ditakuti adalah apabila terjadi konflik personal, dimana ia harus berhadapan dan berargumentasi dengan orang lain. Dalam situasi penuh tekanan, ia cenderung menarik diri bahkan menjadi keras kepala.</t>
  </si>
  <si>
    <t xml:space="preserve"> adalah seorang yang analitis, sistimatis, hati-hati dan memiliki standar kualitas yang tinggi. Dalam menghadapi persoalan, ia akan menganalisisnya secara mendalam, mengumpulkan bukti-bukti pendukung serta mampu menjabarkannya secara rinci. Ia sangat terpengaruh oleh hal-hal detail dan mampu menangkap inti persoalan dengan tepat. Ia seorang pekerja yang sangat taat pada peraturan dan prosedur. Ia akan menjalankan tugas dan tanggung jawabnya berdasarkan uraian tugas yang jelas. Ia mampu mengendalikan diri, penuh perhitungan dan sangat menuntut akurasi dalam bekerja. Ia juga memiliki perencanaan dan persiapan yang matang serta ingin segala sesuatunya berjalan sesuai dengan rencana yang telah ditetapkan. Sebagai seorang yang perfeksionis, ia akan selalu berusaha memberikan kualitas tinggi, akibatnya tempo kerjanya cenderung menjadi lambat dan selalu merasa ada yang kurang pada hasil yang telah dicapainya.
Perasaannya sensitif dan mudah tersinggung. Pada dasarnya ia memiliki empati yang cukup tinggi terhadap orang lain serta menghargai persahabatan. Ia senang berada dalam lingkungan sosial hanya saja kurang menyukai bila menjadi pusat perhatian. Ia lebih menyukai berada bersama beberapa sahabat dekat. Dalam lingkungan sosial, ia juga cenderung hanya menjadi pengikut karena kurang mampu berkomunikasi verbal atau mempengaruhi orang lain. Ia lebih menyukai berkomunikasi dengan tulisan. Dalam situasi tenang, ia akan aktif mencari solusi-solusi baru bila metode sebelumnya tidak dapat lagi digunakan pada situasi saat ini, namun dalam situasi penuh tekanan, ia cenderung menarik diri bahkan bisa menjadi keras kepala.</t>
  </si>
  <si>
    <t xml:space="preserve">memiliki kemampuan berpikir yang kritis. Pola pikirnya sistimatis dan selalu mengikuti prosedur-prosedur yang berlaku. Ia menekankan pentingnya membuat kesimpulan berdasarkan pada fakta-fakta yang sudah dikumpulkan. Ia bekerja berdasarkan aturan, teliti dan memberikan perhatian kepada hal-hal detail. Karena Ia sangat menekankan pada sistim dan prosedur standar menyebabkan dirinya kurang menyukai adanya perubahan yang tiba-tiba.
Dalam bekerja, ia mempertahankan posisi dan lingkungan kerjanya dengan regulasi dan peraturan yang ada. Sebagai seorang analitis, ia selalu mengidentifikasi, mengevaluasi, dan menguji data-data yang ada dan senang dengan hal-hal atau argumentasi yang logis atau masuk akal. Ia tidak berani mengambil keputusan tanpa disertai dukungan data-data, sehingga tidak mudah baginya bila dipaksa untuk membuat keputusan dengan cepat. Ia akan bekerja efektif dalam lingkungan yang damai dan tenang.
Ia senang bekerja dengan orang lain, namun lebih menyukai bekerja dengan beberapa teman yang dianggapnya dekat secara emosional. Ia senantiasa memberikan koreksi atas hasil kerja yang dilakukan kelompok karena ketepatan pekerjaan adalah bagian dari orientasi pribadinya. Ia terkadang nampak sensitif dan kurang dapat menangani kritik dengan baik, bagi dirinya kritik adalah ancaman yang paling ditakuti karena seolah-olah menunjukkan rendahnya kinerja yang ditampilkan padahal ia seorang yang perfeksionis. Dalam kondisi seperti ini ia sangat memikirkan tentang apa yang orang pikirkan kepada dirinya, dalam kondisi penuh tekanan ia menjadi seorang yang sangat khawatir.
Ia sering memendam perasaan dirinya sendiri, ia seringkali dianggap pemalu dan tidak nyaman berada bersama dengan orang-orang agresif. Ia baru akan dapat menyatakan perasaannya secara terbuka apabila ia telah merasa dekat, dan mereka bisa memahami perasaannya.
</t>
  </si>
  <si>
    <t xml:space="preserve"> memiliki kemampuan berpikir yang kritis. Pola pikirnya sistimatis dan selalu mengikuti prosedur-prosedur yang berlaku. Ia menekankan pentingnya membuat kesimpulan berdasarkan pada fakta-fakta yang sudah dikumpulkan. Ia bekerja berdasarkan aturan, teliti dan memberikan perhatian kepada hal-hal detail. Karena Ia sangat menekankan pada sistim dan prosedur standar menyebabkan dirinya kurang menyukai adanya perubahan yang tiba-tiba. Sebagai seorang analitis, ia selalu mengidentifikasi, mengevaluasi, dan menguji data-data yang ada dan senang dengan hal-hal atau argumentasi yang logis atau masuk akal. 
</t>
  </si>
  <si>
    <t xml:space="preserve">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t>
  </si>
  <si>
    <t xml:space="preserve"> adalah seorang yang sistimatis dalam berpikir maupun dalam bekerja. Ia selalu mengikuti prosedur dalam setiap aktivitasnya, baik dalam hidup pribadi  maupun dalam bekerja. Ia sangat teliti dan penuh kehati-hatian dalam bekerja sehingga memperhatikan hal-hal detail dan ketepatan. Ia selalu menginginkan kejelasan mengenai apa yang diharapkan, berapa lama waktu yang diperlukan, bagaimana cara mengerjakannya, siapa yang akan mengevaluasi dan seterusnya. Ia akan mengumpulkan berbagai informasi dan data-data penunjang dalam bekerja. Pada dasarnya ia mampu membuat keputusan setelah mendapatkan data-data yang lengkap, meskipun biasanya dikritik orang karena memerlukan waktu yang cukup lama dalam proses pengambilan keputusan tadi. Ia tidak ingin menjadi pusat perhatian tetapi lebih menyukai berada “di bawah layar”.
Dalam bergaul, ia akan sangat hati-hati memilih teman dan biasanya kurang terbuka terhadap orang asing. Ia seringkali menjadi skeptis terhadap apa yang telah orang lain katakan tentang apa yang telah mereka lakukan, hanya saja begitu ada satu orang yang bisa membuktikannya maka ia akan mempercayai orang tersebut dan mau menunjukkan kerja samanya secara lebih dekat. Ia selalu menginginkan standar prosedur dan tidak ada perubahan mendadak. Ia senang lingkungan yang aman dengan kejelasan peraturan dan regulasi. Akibatnya ia menjadi kurang kreatif, kurang dapat berimprovisasi dan sulit melihat dari sisi yang lain, cara meyakinkannya adalah dengan memberikan bukti-bukti dan informasi-informasi yang berkaitan dengan hal tersebut. Ia tidak suka dikritik, karena ia selalu mengharapkan setiap hasil kerjanya adalah sempurna, tanpa cacat. Kritik baginya tidak hanya serangan terhadap pekerjaannya tetapi  juga dianggap sebagai serangan terhadap pribadinya yang tidak bisa memberikan hasil yang sempurna. Ia juga kurang berani mengekspresikan perasaannya secara terbuka, selalu menahan diri dan penuh kehati-hatian dalam setiap tindakannya.</t>
  </si>
  <si>
    <t>adalah seorang yang sistimatis dalam berpikir maupun dalam bekerja. Ia selalu mengikuti prosedur dalam setiap aktivitasnya, baik dalam hidup pribadi  maupun dalam bekerja. Ia sangat teliti dan penuh kehati-hatian sehingga memperhatikan hal-hal detail dan ketepatan. Ia selalu menginginkan kejelasan mengenai apa yang diharapkan, berapa lama waktu yang diperlukan, bagaimana cara mengerjakannya, siapa yang akan mengevaluasi dan seterusnya. Ia akan mengumpulkan berbagai informasi dan data-data penunjang dalam bekerja. Pada dasarnya ia mampu membuat keputusan setelah mendapatkan data-data yang lengkap, meskipun biasanya dikritik orang karena memerlukan waktu yang cukup lama dalam proses pengambilan keputusan tadi. 
Ia selalu menginginkan standar prosedur kerja yang tetap, tidak ada perubahan mendadak. Ia senang lingkungan yang aman dengan kejelasan peraturan dan regulasi. Akibatnya ia menjadi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yang dianggap tidak dapat memberikan hasil yang sempurna. Ia juga kurang berani mengekspresikan perasaannya secara terbuka dan selalu menahan diri.
Dalam bergaul, ia akan sangat hati-hati memilih teman dan biasanya kurang terbuka terhadap orang asing. Ia seringkali menjadi skeptis terhadap apa yang telah orang lain katakan tentang apa yang telah mereka lakukan, hanya saja begitu ada satu orang yang bisa membuktikannya maka ia akan mempercayai orang tersebut dan mau menunjukkan kerja samanya secara lebih dekat. Namun demikian, ia lebih nyaman berada dalam beberapa teman dekat daripada banyak orang yang belum dikenalnya</t>
  </si>
  <si>
    <t xml:space="preserve">selalu berusaha memberikan hasil kerja yang berkualitas dan juga selalu mengikuti peraturan-peraturan yang berlaku. Ia bekerja dengan hati-hati dan biasanya akan mengumpulkan berbagai informasi atau data-data yang diperlukan sebelum mengambil keputusan.
Sebagai seorang pemikir yang sistematis dan selalu mengikuti aturan dan prosedur, baik dalam kehidupan pribadi maupun dalam lingkungan kerjanya, ia menjadi seorang yang memiliki perencanaan dan perhitungan yang matang dalam bertindak. Ia memiliki prosedur standar yang dipatuhi sehingga segala sesuatu berdasarkan acuan yang telah direncanakan,  akibatnya dirinya menjadi sulit berubah dan merasa terganggu bila ternyata kondisi nyata yang dialami berbeda dengan rencana semula. Nampaknya ia juga terpaku pada hal-hal detail, khususnya pada saat  keputusan harus dibuat.
Ia menjadi sangat sensitif terhadap kritik yang ditujukan kepada dirinya karena ia cenderung menghindari konflik. Dirinya selalu mengharapkan lingkungan kerja yang nyaman, harmonis dan stabil. Ia kurang suka menjadi pusat perhatian, ia lebih banyak melakukan analisa terhadap persoalan-persoalan yang dihadapi daripada menyampaikannya secara verbal. Ia adalah seorang yang hati-hati dan penuh perhitungan.
</t>
  </si>
  <si>
    <t xml:space="preserve"> menunjukkan semangat, minat yang tinggi pada orang lain untuk mendapatkan wibawa dan meningkatkan status sosialnya. 
Kemampuan untuk mendapatkan kepercayaan dari orang lain adalah melalui caranya berelasi dan berkomunikasi dengan sangat berkesan. Kemampuan ini sangat membantu dalam memenangkan posisi otoritas, otoritas bagi dirinya dianggap sebagai "prestige".</t>
  </si>
  <si>
    <t xml:space="preserve">  dalam bekerja nampak aktif, orang melihatnya sebagi seorang yang ekspresif, 'nervous' dan 'restless'. Ia selalu terlibat dalam dalam berbagai aktivitas, seakan mengetahui berbagai hal. Sifatnya optimis dan mengetahui bagaimana memberikan hasil. Ia adalah seorang komunikator yang dapat diandalkan dan orientasinya yang besar kepada manusia. Hanya saja ia tidak selalu ingin mengambil peran sebagai pemimpin namun lebih menyukai peran sebagai anggota yang mendukung dan memberi bantuan. Ia selalu ingin berada diantara orang lain dan mereka melihat apa yang sedang dikerjakannya.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t>
  </si>
  <si>
    <t xml:space="preserve"> adalah seorang yang optimis. Ia cepat beradaptasi dengan berbagai situasi dan mudah menyesuaikan diri dengan orang yang baru dikenal. Ia sangat fleksibel dan selalu menunjukkan kehangatan yang mendalam dalam setiap berhubungan dengan orang lain. Ia tidak memberi perintah tetapi melibatkan orang lain kedalam pekerjaan dengan metode persuasi.
Sebagai seorang yang kreatif, ia sangat menyukai tantangan-tantangan baru dan ia biasanya mampu membuat keputusan dengan mudah, meski dalam situasi penuh tekanan.Ia tidak takut untuk mengambil langkah-langkah berani meski harus berhadapan dengan figur-figur otoritas, ia juga akan selalu menantang status kemapanan (status quo). Ia akan selalu menggunakan intuisi dan fakta-fakta saat mengambil keputusan, dan begitu keputusan tersebut diambil, ia berani menanggung segala resikonya.
Kemampuannya dalam berinteraksi dan berkomunikasinya bisa diandalkan, ia bisa menggunakan pengetahuan dan kemampuannya untuk mempengaruhi orang lain. Ia bukan tipe orang yang santai, ia nampak sebagai seorang yang selalu bekerja, dan selalu berada dalam beberapa aktivitas secara bersama-sama. Ia memerlukan waktu untuk rileks dan belajar mengontrol segalanya agar hasilnya menjadi optimal. Ia juga harus mau mendengarkan pendapat orang lain dan kurang teliti terutama dalam mengamati hal-hal detail.</t>
  </si>
  <si>
    <t>adalah seorang yang terbuka dan optimis. Ia cepat beradaptasi dengan berbagai situasi dan mudah menyesuaikan diri dengan orang yang baru dikenal. Ia sangat fleksibel dan selalu menunjukkan kehangatan yang mendalam dalam setiap berhubungan dengan orang lain.  Ia lebih dianggap sebagai seorang yang asertif  karena bisa bekerja sama dan pandai mengambil hati orang lain, dalam melakukan tugasnya ia akan mempromosikan pekerjaannya tersebut kepada orang lain. Ia tidak memberi perintah tetapi melibatkan orang lain kedalam pekerjaan dengan metode persuasi. 
Ia terampil dalam memancing kerjasama orang-orangsekitarnya dengan memberikan penjelasan mengenai dasar aktivitas yang akan dilakukan. Ia pandai membantu orang lain memperoleh gambaran mengenai langkah-langkah yang sebaiknya diambil, ia bisa memberikan insight bagi orang lain. Biasanya ia berbicara dengan penuh dengan perencanaan terperinci yang sudah dipersiapkan, ia bisa memonitor status perkembangan pekerjaan apakah kemajuannya sesuai dengan rencana semula. Bahkan Ia akan menjadi tidak sabar bilamana standar yang telah ditetapkan tidak dijalankan sebagaimana mestinya. Ia adalah pemikir yang kritis dan seringkali tajam saat mengekspresikan kritiknya secara verbal kepada orang lain.</t>
  </si>
  <si>
    <t xml:space="preserve">  tergolong orang yang teratur dan mudah bergaul dan selalu mengupayakan hubungan positif di tempat kerja dan di rumah. Sabar dan penuh perhatian pada orang lain, ia selalu mengharapkan orang lain menciptakan lingkungan yang harmonis dan penuh kedamaian. Ia cenderung menjadi orang yang mudah diprediksi, menggunakan cara-cara lama yang telah terbukti hasilnya dalam menghadapi situasi baru daripada menggunakan cara-cara baru yang inovatif, karena pendekatannya tersebut belum terbukti. Ia lebih terfokus adalah pada proses , sehingga mampu bekerja secara sistimatis dan detail.</t>
  </si>
  <si>
    <t xml:space="preserve"> memiliki rasa keadilan dan kesetiaan yang tinggi. Ia selalu berusaha berpikir melalui dua sisi dari satu masalah. Ia juga cenderung berusaha menjadi pendamai dalam situasi konflik, karena mampu melihat dari berbagai sudut pandang yang berbeda, hanya saja upaya perdamaian yang dilakukan lebih terfokus pada orang-orang yang terlibat, bukan hanya pada masalahnya.
Karena dirinya sangat memperhatikan perasaan orang lain, akan menjadi sulit bagi dirinya dalam mengambil keputusan yang memiliki dampak kepada orang lain, dalam kondisi ini biasanya ia akan meminta orang lain untuk ikut terlibat dalam proses menentukan keputusannya tersebut dan lebih senang berperan sebagai anggota tim. Dalam bekerja, kebutuhannya adalah diterima sebagai anggota tim. Ia sulit membuat keputusan bila parameternya tidak jelas. Namun setelah keputusan dibuat, ia akan sangat sulit mengubah keputusannya tersebut. Ia senang pada orang-orang mendukung gagasan dirinya.</t>
  </si>
  <si>
    <t xml:space="preserve"> memiliki network yang luas serta menampilkan semangat dan optimisme. Kekuatannya adalah keterampilan beradaptasi dan mudah melakukan sosialisasi. Ia jarang menunjukkan sikap berlawanan dengan orang lain. Ia menyukai berada ditengah-tengah orang dan lebih menikmati pekerjaannya bila bekerja bersama dengan orang banyak. Komunikator yang ulung, ia bisa meyakinkan orang lain akan gagasan-gagasannya, dan selalu menciptakan antusiasme dan semangat kerja tim. Karena bekerja dengan tingkat energi yang tinggi, ia bisa menjadi ceroboh dan tidak teratur.</t>
  </si>
  <si>
    <t xml:space="preserve"> menunjukkan sikap yang antusias dan optimis, ia akan menyelesaikan tugas melalui orang lain. Senang berada diantara orang banyak, tidak suka menyendiri. Kemampuan komunikasinya sangat dominan.
Karena ia lebih tertarik pada partisipasi dan interaksi dengan orang lain dalam setiap aktivitas, menyebabkan dirinya kurang fokus pada penyelesaian tugas. Ia sangat menyenangi acara rapat, pertemuan, seminar atau konferensi. Ia terlalu percaya kepada kemampuan orang lain tanpa memperlajari terlebih dahulu fakta-fakta sebelumnya. Ia juga seringkali membuat keputusan yang menyenangkan semua pihak. Kekurangannya adalah manajemen waktu dan tugas, ia selalu harus diingatkan mengenai status perkembangan pekerjaan yang harus diselesaikannya.</t>
  </si>
  <si>
    <t xml:space="preserve">memiliki keterampilan sangat baik dalam membina relasi dan pandai menyenangkan orang lain. Ia sangat senang berhadapan dengan orang lain dan menikmati kebersamaannya tersebut dengan menyampaikan informasi-informasi yang sangat menarik. Ia juga sangat ingin dilibatkan dalam berbagai aktivitas sosial, karena harapan terbesarnya adalah ingin menjadi populer dalam lingkungannya tersebut.
Ia sangat sabar dan penuh perhatian terhadap orang lain, ia mampu menunjukkan perilakunya sebagai seorang yang selalu memberikan inspirasi dan motivasi terhadap orang lain, ia juga piawai dalam menggunakan kata-kata dan verbalisasinya sangat dominan. Ia bisa berperan sebagai seorang yang memberikan rasa damai terhadap orang-orang yang sedang mengalami tekanan dalam bekerja, dalam bekerja ia selalu merujuk kepada pengalaman-pengalaman orang lain yang telah teruji kebenarannya.
Sebagai seorang yang kreatif, ia selalu melemparkan gagasan-gagasan orisinal dalam bekerja, hanya saja ia kurang mampu menindaklanjuti gagasan-gagasannya tersebut karena kurang memiliki kemampuan dalam melakukan monitoring dan maintaining ide menjadi kenyataan, dalam hal ini ia memerlukan orang lain yang dapat membuat gagasannya tersebut menjadi kenyataan.
Pada dasarnya ia mampu menjadi pemimpin, hanya saja ia lebih suka menunggu dan melihat siapa yang maju terlebih dahulu. Dalam bekerja mengatasi persoalan, ia selalu menganalisa persoalan tersebut berdasarkan pengalaman-pengalaman masa lalu, dan akan mudah percaya terhadap orang yang sudah memiliki pengalaman tentang persoalan tersebut.
Dalam kondisi penuh tekanan, ia cenderung akan menjadi seorang yang tidak terorganisir dan seringkali mengeluarkan perkataan-perkataan yang menyakitkan hati.
</t>
  </si>
  <si>
    <t xml:space="preserve"> senang mengendalikan situasi dan mampu menjadi pemimpin. Ia dapat menyelesaikan tugasnya melalui keterampilan sosial yang dimiliki. Ia penuh perhatian dan menerima pendapat orang lain. Dalam bekerja, ia akan melibatkan dirinya secara penuh hingga pekerjaan tersebut tuntas dan akan meminta orang lain untuk membantunya bila diperlukan. Ia disukai dan orang-orang di sekelilingnya pun akan senang membantu, karena dirinya selalu memberikan "kebahagiaan" dan manfaat bagi tim. Ia bisa berperan sebagai anggota maupun pemimpin kelompok. Kebutuhan terbesarnya adalah popularitas dan pengakuan sosial.</t>
  </si>
  <si>
    <t xml:space="preserve"> adalah individu yang konsisten, tekun bekerja dalam lingkungan yang tidak berubah. Ia dapat bekerjasama dengan berbagai model perilaku karena mampu menampikan perilaku yang diharapkan. Ia adalah orang yang memperhatikan orang lain, sabar dan selalu bersedia membantu orang. Ia cenderung lambat dan selektif dalam membangun hubungan sosial dengan orang lain dalam lingkungan, ia tidak bosan dengan kondisi rutin dan akan menampilkan hasil yang maksimal asalkan ada panduan dan aturan yang sangat jelas dan dipahami olehnya dengan tepat.</t>
  </si>
  <si>
    <t xml:space="preserve"> senang membantu dan berdedikasi tinggi serta membutuhkan dukungan dari orang lain. Ia bisa diandalkan untuk mengerjakan sesuatu tugas dari awal hingga akhir karena komitmen yang tinggi. Ia kurang terbuka terhadap informasi kecuali dari orang yang sangat dipercayainya. Rasa memilikinya sangat besar baik terhadap pekerjaan maupun terhadap orang lain, hal ini juga yang merupakan ketakutan terbesarnya adalah hilangnya rasa aman. Ia banyak disukai orang karena sifatnya yang penuh simpati dan mampu berempati. 
Bila ditekan, ia akan menolak secara pasif. Ia lebih menggunakan logika daripada perasaan dalam membuat keputusan. Proses pengambilan keputusannya pun cukup lama. Begitu keputusan telah dibuat, ia akan terpaku pada keputusannya tersebut, bahkan cenderung menjadi 'keras kepala'. Ia sulit untuk berkata 'tidak' kepada orang lain karena ia selalu menginginkan kedamaian dan ketenangan tanpa konflik.</t>
  </si>
  <si>
    <t>lead_styles</t>
  </si>
  <si>
    <t>Mengendalikan orang lain</t>
  </si>
  <si>
    <t>Cepat bertidak</t>
  </si>
  <si>
    <t>Mencari perubahan</t>
  </si>
  <si>
    <t>Tidak pernah lelah</t>
  </si>
  <si>
    <t>Menunjukkan sikap yang memiliki otoritas</t>
  </si>
  <si>
    <t>Cepat bergerak</t>
  </si>
  <si>
    <t>Aktif dan Optimis</t>
  </si>
  <si>
    <t>Ambisius</t>
  </si>
  <si>
    <t>Ingin cepat mendapatkan hasil</t>
  </si>
  <si>
    <t>Mengarahkan</t>
  </si>
  <si>
    <t>Keinginannya kuat</t>
  </si>
  <si>
    <t>Fleksibel</t>
  </si>
  <si>
    <t>Senang melakukan hal-hal baru</t>
  </si>
  <si>
    <t>Taktis</t>
  </si>
  <si>
    <t>Mudah menyesuaikan diri</t>
  </si>
  <si>
    <t>Memiliki keterampilan sosial yang tinggi</t>
  </si>
  <si>
    <t>Penuh inspirasi</t>
  </si>
  <si>
    <t>Penuh humor dan menyenangkan</t>
  </si>
  <si>
    <t>Inspirator</t>
  </si>
  <si>
    <t>Komunikator</t>
  </si>
  <si>
    <t>Membuat kesan yang menyenangkan</t>
  </si>
  <si>
    <t>Keinginan untuk membantu orang lain</t>
  </si>
  <si>
    <t>Senang menjalin kontak sosial</t>
  </si>
  <si>
    <t>Demonstratif</t>
  </si>
  <si>
    <t>Idealis</t>
  </si>
  <si>
    <t>Percaya pada orang lain</t>
  </si>
  <si>
    <t>Mau membantu dan menolong</t>
  </si>
  <si>
    <t>Menerima pendapat dan gagasan</t>
  </si>
  <si>
    <t>Responsif</t>
  </si>
  <si>
    <t>Kooperatif</t>
  </si>
  <si>
    <t>Santai/ rileks</t>
  </si>
  <si>
    <t>Mengakomodasi berbagai hal</t>
  </si>
  <si>
    <t>Konsisten</t>
  </si>
  <si>
    <t>Sistematis</t>
  </si>
  <si>
    <t>Perilakunya mudah diramalkan</t>
  </si>
  <si>
    <t>Tulus</t>
  </si>
  <si>
    <t>Empati yang tinggi</t>
  </si>
  <si>
    <t>Tekun dan Ulet</t>
  </si>
  <si>
    <t>Penuh perhitungan</t>
  </si>
  <si>
    <t>Menjaga jarak</t>
  </si>
  <si>
    <t>Menyampaikan fakta</t>
  </si>
  <si>
    <t>Selalu melakukan evaluasi dan monitoring</t>
  </si>
  <si>
    <t>Kualitas</t>
  </si>
  <si>
    <t>Rinci</t>
  </si>
  <si>
    <t>Berpikir kritis</t>
  </si>
  <si>
    <t>Cermat</t>
  </si>
  <si>
    <t>Standar Tinggi</t>
  </si>
  <si>
    <t>karakteristik pekerjaan</t>
  </si>
  <si>
    <t>Mengkoordinir kegiatan</t>
  </si>
  <si>
    <t>Menangani keluhan pelanggan</t>
  </si>
  <si>
    <t>aspek</t>
  </si>
  <si>
    <t>jml item</t>
  </si>
  <si>
    <t>Karakteristik umum</t>
  </si>
  <si>
    <t>karak</t>
  </si>
  <si>
    <t>Cepat mengambil keputusan</t>
  </si>
  <si>
    <t>Menantang</t>
  </si>
  <si>
    <t>Independen</t>
  </si>
  <si>
    <t>emosi</t>
  </si>
  <si>
    <t>e_kek</t>
  </si>
  <si>
    <t>e_kel</t>
  </si>
  <si>
    <t>Tidak menyukai keluhan dan kesedihan</t>
  </si>
  <si>
    <t>Perilaku kerja</t>
  </si>
  <si>
    <t>pk_kek</t>
  </si>
  <si>
    <t>Memiliki intuisi tajam</t>
  </si>
  <si>
    <t>Memberi inspirasi</t>
  </si>
  <si>
    <t>Target oriented</t>
  </si>
  <si>
    <t>Berusaha keras mencapai sasaran</t>
  </si>
  <si>
    <t>Menyukai pekerjaan di lapangan</t>
  </si>
  <si>
    <t>pk_kel</t>
  </si>
  <si>
    <t>Memaksa orang lain mengikuti jalan pikirannya</t>
  </si>
  <si>
    <t>Sering terlalu cepat menyimpulkan sesuatu</t>
  </si>
  <si>
    <t>Relasi Sosial</t>
  </si>
  <si>
    <t>rel_kek</t>
  </si>
  <si>
    <t>Pemimpin yang tangguh dan efektif</t>
  </si>
  <si>
    <t>Penggerak semangat</t>
  </si>
  <si>
    <t>Memberi motivasi bagi orang lain</t>
  </si>
  <si>
    <t>Tidak mudah menyerah dalam situasi sulit</t>
  </si>
  <si>
    <t>rel_kel</t>
  </si>
  <si>
    <t>Ingin menguasai orang lain</t>
  </si>
  <si>
    <t>Cenderung "Bossy" dan tinggi hati</t>
  </si>
  <si>
    <t>Ingin berkuasa</t>
  </si>
  <si>
    <t>Memperalat orang lain untuk kepentingan sendiri</t>
  </si>
  <si>
    <t>Situasi kerja yang diinginkan…</t>
  </si>
  <si>
    <t>sit</t>
  </si>
  <si>
    <t>Bebas, tidak didikte orang lain</t>
  </si>
  <si>
    <t>Memiliki otoritas dan wewenang</t>
  </si>
  <si>
    <t>Tugas-tugas yang sulit</t>
  </si>
  <si>
    <t>Tugas-tugas yang menantang</t>
  </si>
  <si>
    <t>Ada kesempatan untuk maju dan berkembang</t>
  </si>
  <si>
    <t>Senang Bekerja dengan tipe orang yang…</t>
  </si>
  <si>
    <t>coc</t>
  </si>
  <si>
    <t>Memberikan jawaban langsung, tidak berbelit-belit</t>
  </si>
  <si>
    <t>Berpegang teguh pada bisnis / busineslike</t>
  </si>
  <si>
    <t>Menekankan pada akal sehat/logika</t>
  </si>
  <si>
    <t>Suka memberi tekanan</t>
  </si>
  <si>
    <t>Memberi kebebasan/kesempatan untuk pencapaian prestasi pribadi</t>
  </si>
  <si>
    <t>Bagaimana berkomunikasi dengan efektif</t>
  </si>
  <si>
    <t>do</t>
  </si>
  <si>
    <t>Bersikap praktis</t>
  </si>
  <si>
    <t>Memberikan output yang jelas</t>
  </si>
  <si>
    <t>Singkat, jelas, dan to the point</t>
  </si>
  <si>
    <t>Fokus terhadap hasil bukan proses</t>
  </si>
  <si>
    <t>Lebih memperhatikan fakta, bukan orang</t>
  </si>
  <si>
    <t>Cepat, tidak bertele-tele.</t>
  </si>
  <si>
    <t>don’t</t>
  </si>
  <si>
    <t>Terlalu banyak basa-basi</t>
  </si>
  <si>
    <t>Sok kenal sok dekat</t>
  </si>
  <si>
    <t>Membuat generalisasi</t>
  </si>
  <si>
    <t>Mengemukakan sesuatu tanpa fakta</t>
  </si>
  <si>
    <t>Mengulang-ulang kata yang sama</t>
  </si>
  <si>
    <t>Cara-cara pengembangan diri</t>
  </si>
  <si>
    <t>dev</t>
  </si>
  <si>
    <t>Jadilah seorang pendengar yang aktif</t>
  </si>
  <si>
    <t>Lebih mendengarkan ide dari anggota tim agar tercapai konsensus bersama</t>
  </si>
  <si>
    <t>Kurangi sikap mendominasi atau mengontrol orang lain</t>
  </si>
  <si>
    <t>Hargai perasaan, opini dan keinginan orang lain</t>
  </si>
  <si>
    <t>Tunjukkan dukungan terhadap anggota tim</t>
  </si>
  <si>
    <t>Agar lebih sabar</t>
  </si>
  <si>
    <t>Terlebih dahulu mengumpulkan fakta</t>
  </si>
  <si>
    <t>Lebih bersahabat dan lebih mudah didekati</t>
  </si>
  <si>
    <t>Emosi</t>
  </si>
  <si>
    <t>Mampu memberi kesan awal positif</t>
  </si>
  <si>
    <t>Mudah menyesuaikan diri dalam situasi baru</t>
  </si>
  <si>
    <t>Sanggup mengembangkan antusiasme dan gairah kerja</t>
  </si>
  <si>
    <t>Kurang efektif untuk tugas yang ketat dan urgent</t>
  </si>
  <si>
    <t>Mudah berubah-ubah</t>
  </si>
  <si>
    <t>Mudah bergaul</t>
  </si>
  <si>
    <t>Selalu bersikap bersahabat dan tersenyum</t>
  </si>
  <si>
    <t>Mudah memaafkan, tidak pendendam</t>
  </si>
  <si>
    <t>Lembut hati, simpatik</t>
  </si>
  <si>
    <t>Mau berbagi kegembiraan dan kesedihan dengan orang lain</t>
  </si>
  <si>
    <t>Sering mendominasi percakapan</t>
  </si>
  <si>
    <t>Kemauannya kurang kuat</t>
  </si>
  <si>
    <t>Pendiriannya lemah</t>
  </si>
  <si>
    <t>Mengharapkan pujian</t>
  </si>
  <si>
    <t>Mendambakan pengakuan</t>
  </si>
  <si>
    <t>Banyak bercerita tentang diri sendiri</t>
  </si>
  <si>
    <t>Terkadang melebih-lebihkan fakta sebenarnya</t>
  </si>
  <si>
    <t>Mudah berjanji dan lupa kewajibannya</t>
  </si>
  <si>
    <t>Prestise</t>
  </si>
  <si>
    <t>Bergengsi</t>
  </si>
  <si>
    <t>Hubungan yang akrab</t>
  </si>
  <si>
    <t>Suasana yang hangat</t>
  </si>
  <si>
    <t>Ada kesempatan memotivasi orang lain</t>
  </si>
  <si>
    <t>Bebas dari pengawasan</t>
  </si>
  <si>
    <t>Tidak suka hal detail</t>
  </si>
  <si>
    <t>Demokratis</t>
  </si>
  <si>
    <t>Senang bergaul di luar jam kantor</t>
  </si>
  <si>
    <t>Terbuka dan ramah</t>
  </si>
  <si>
    <t>Bisa menerima kelebihan orang lain</t>
  </si>
  <si>
    <t>Senang mengambil resiko</t>
  </si>
  <si>
    <t>Dengarkanlah saat ia berbicara</t>
  </si>
  <si>
    <t>Biarkanlah jika ia melakukan interupsi</t>
  </si>
  <si>
    <t>Bangunlah suasana yang nyaman</t>
  </si>
  <si>
    <t>Hal-hal yang detil berikanlah secara tertulis</t>
  </si>
  <si>
    <t>Ajak untuk turut menyampaikan pendapatnya</t>
  </si>
  <si>
    <t>Berikan waktu berbicara yang sangat terbatas</t>
  </si>
  <si>
    <t>Memerintah mereka untuk berbuat sesuatu</t>
  </si>
  <si>
    <t>Interupsi sewaktu dia berbicara</t>
  </si>
  <si>
    <t>Manajemen waktu perlu ditingkatkan</t>
  </si>
  <si>
    <t>Lebih terfokus pada hasil</t>
  </si>
  <si>
    <t>Fokus pada fakta dan hal-hal detail</t>
  </si>
  <si>
    <t>Menindaklanjuti janji/tugas-tugas</t>
  </si>
  <si>
    <t>Mempertimbangkan aspek positif dan negatif sebelum mengambil keputusan</t>
  </si>
  <si>
    <t>Kurangi bicara, lebih banyaklah mendengarkan</t>
  </si>
  <si>
    <t>Mempertimbangkan ide-ide dari anggota tim</t>
  </si>
  <si>
    <t>Stabil, Konsisten</t>
  </si>
  <si>
    <t>Rapi, tertib, teratur</t>
  </si>
  <si>
    <t>Membuat rencana sebelum bekerja</t>
  </si>
  <si>
    <t>Membutuhkan jaminan dan kepastian</t>
  </si>
  <si>
    <t>Perlu waktu untuk meyakinkan &amp; menyetujui sesuatu</t>
  </si>
  <si>
    <t>Menyenangkan untuk diajak bersahabat</t>
  </si>
  <si>
    <t>Mempunyai banyak teman</t>
  </si>
  <si>
    <t>Pendamai</t>
  </si>
  <si>
    <t>Suka mengalah</t>
  </si>
  <si>
    <t>Setia dan mau berkorban</t>
  </si>
  <si>
    <t>Kurang mau melibatkan diri</t>
  </si>
  <si>
    <t>Tidak antusias</t>
  </si>
  <si>
    <t>Kurang bersemangat</t>
  </si>
  <si>
    <t>Keras kepala</t>
  </si>
  <si>
    <t>Egosentris/  terpusat pada diri sendiri</t>
  </si>
  <si>
    <t>Cenderung hemat</t>
  </si>
  <si>
    <t>Diam, tapi merasa unggul dari orang lain</t>
  </si>
  <si>
    <t>Ada prosedur/ pola yang tetap</t>
  </si>
  <si>
    <t>Menjadi bagian dari kelompok</t>
  </si>
  <si>
    <t>Situasi yang aman dan bersahabat</t>
  </si>
  <si>
    <t>Adanya dukungan dari orang lain atau atasan</t>
  </si>
  <si>
    <t>Tanggung jawab yang terbatas</t>
  </si>
  <si>
    <t>Ramah dan bersahabat</t>
  </si>
  <si>
    <t>Senang memberi dorongan/dukungan pada orang lain</t>
  </si>
  <si>
    <t>Banyak bertanya "Bagaimana?"</t>
  </si>
  <si>
    <t>Memberikan kejelasan tugas, prosedur dan peraturan yang jelas</t>
  </si>
  <si>
    <t>Mengijinkan bekerja sendiri sesuai aspirasi dan kreativitas pribadi</t>
  </si>
  <si>
    <t>Ciptakanlah suasana yang nyaman</t>
  </si>
  <si>
    <t>Tunjukkanlah ketulusan Anda</t>
  </si>
  <si>
    <t>Segala sesuatunya harus ringkas dan jelas</t>
  </si>
  <si>
    <t>Mintalah dukungan dari dia</t>
  </si>
  <si>
    <t>Berikan kesempatan untuk menyesuaikan diri</t>
  </si>
  <si>
    <t>Yakinkan mereka dukungan secara personal</t>
  </si>
  <si>
    <t>Terlalu banyak menuntut</t>
  </si>
  <si>
    <t>Menunjukkan konfrontasi</t>
  </si>
  <si>
    <t>Mengkritik pekerjaannya secara langsung</t>
  </si>
  <si>
    <t>Terlalu sering berubah-ubah</t>
  </si>
  <si>
    <t>Usahakan agar lebih fleksibel</t>
  </si>
  <si>
    <t>Lebih percaya diri</t>
  </si>
  <si>
    <t>Bersedia menggunakan metode lain</t>
  </si>
  <si>
    <t>Berusaha menerima perubahan</t>
  </si>
  <si>
    <t>Berani mengambil keputusan</t>
  </si>
  <si>
    <t>Lebih fokus pada tujuan keseluruhan tim daripada terpaku pada prosedur</t>
  </si>
  <si>
    <t>Tunjukkan inisiatif</t>
  </si>
  <si>
    <t>Ekspresikan perasaan, pikiran dan pendapat dalam bekerja</t>
  </si>
  <si>
    <t>Tekun dan akurat</t>
  </si>
  <si>
    <t>Berbakat dan cerdas</t>
  </si>
  <si>
    <t>Kreatif dan memiliki intelektual tinggi</t>
  </si>
  <si>
    <t>Pemikir dan menganalisa</t>
  </si>
  <si>
    <t>Terlalu banyak menganalisa</t>
  </si>
  <si>
    <t>Ragu-ragu untuk memulai proyek baru</t>
  </si>
  <si>
    <t>Ragu untuk mencipta/ berinovasi</t>
  </si>
  <si>
    <t>Terlalu banyak berpikir</t>
  </si>
  <si>
    <t>Terlalu terpaku pada hal detail</t>
  </si>
  <si>
    <t>Rela berkorban</t>
  </si>
  <si>
    <t>Hati-hati dalam berteman</t>
  </si>
  <si>
    <t>Mampu menghayati persahabatan</t>
  </si>
  <si>
    <t>Mengkritik kekurangan</t>
  </si>
  <si>
    <t>Curiga pada orang lain</t>
  </si>
  <si>
    <t>Sulit mempercayai orang lain</t>
  </si>
  <si>
    <t>Pendendam</t>
  </si>
  <si>
    <t>Mendambakan kesempurnaan</t>
  </si>
  <si>
    <t>Tidak puas terhadap prestasi yang telah dicapai</t>
  </si>
  <si>
    <t>Tugas dan pekerjaan yang jelas</t>
  </si>
  <si>
    <t>Situasi kerja yang aman dan tenang</t>
  </si>
  <si>
    <t>Resiko yang kecil/ terbatas</t>
  </si>
  <si>
    <t>Pekerjaan yang terencana</t>
  </si>
  <si>
    <t>Pekerjaan yang memerlukan pemikiran</t>
  </si>
  <si>
    <t>Pekerjaan yang memerlukan ketelitian</t>
  </si>
  <si>
    <t>Memberikan rasa aman dan tenteram</t>
  </si>
  <si>
    <t>Memberikan kejelasan tugas, stabilitas kerja dan standar kerja yang terperinci</t>
  </si>
  <si>
    <t>Banyak berbicara tentang fakta dan data</t>
  </si>
  <si>
    <t>Memiliki keahlian teknis tertentu</t>
  </si>
  <si>
    <t>Membawa dirinya menjadi bagian dari tim</t>
  </si>
  <si>
    <t>Persiapan harus detil</t>
  </si>
  <si>
    <t>Gunakan pendekatan sistematis dan jelas</t>
  </si>
  <si>
    <t>Lakukanlah analisis Pro and Kontra</t>
  </si>
  <si>
    <t>Ide dan pernyataan harus didukung dengan data</t>
  </si>
  <si>
    <t>Harus spesifik</t>
  </si>
  <si>
    <t>Sabar dalam menjelaskan, dan diplomatis</t>
  </si>
  <si>
    <t>Bila tidak setuju,  tidak setujulah terhadap fakta bukan pada orangnya</t>
  </si>
  <si>
    <t>Yakinkan padanya bahwa tidak akan ada hal yang muncul diluar rencana</t>
  </si>
  <si>
    <t>Menolak untuk menjelaskan secara detail</t>
  </si>
  <si>
    <t>Menjawab pertanyaan dengan sambil lalu dan terburu-buru</t>
  </si>
  <si>
    <t>Menciptakan suasana konflik dan argumentasi</t>
  </si>
  <si>
    <t>Lebih membuka diri</t>
  </si>
  <si>
    <t>Mau menerima dan mengakui emosinya dengan jujur</t>
  </si>
  <si>
    <t>Jangan terlalu fokus pada fakta, perhatikan pula manusianya</t>
  </si>
  <si>
    <t>Kurangi sikap mengkritisi ide, pendapat dan metode orang lain</t>
  </si>
  <si>
    <t>Lebih hangat dan toleran terhadap diri sendiri dan orang lain</t>
  </si>
  <si>
    <t>Berani membuat keputusan</t>
  </si>
  <si>
    <t>LARGE</t>
  </si>
  <si>
    <t>NORMAL</t>
  </si>
  <si>
    <t>uppershift</t>
  </si>
  <si>
    <t>tight profile</t>
  </si>
  <si>
    <t>normal</t>
  </si>
  <si>
    <t>tabel random</t>
  </si>
  <si>
    <t>banyaknya data</t>
  </si>
  <si>
    <t>nilai_random</t>
  </si>
  <si>
    <t>RANDOM</t>
  </si>
  <si>
    <t>AMBIL</t>
  </si>
  <si>
    <t>karakteristik</t>
  </si>
  <si>
    <t>karakter</t>
  </si>
  <si>
    <t>kekuatan</t>
  </si>
  <si>
    <t>kelemahan</t>
  </si>
  <si>
    <t>pekerjaan</t>
  </si>
  <si>
    <t>situasi kerja</t>
  </si>
  <si>
    <t>Yang diinginkan…</t>
  </si>
  <si>
    <t>development</t>
  </si>
  <si>
    <t>pengembangan</t>
  </si>
  <si>
    <t>KRIT PEK</t>
  </si>
  <si>
    <t>acak</t>
  </si>
  <si>
    <t>01</t>
  </si>
  <si>
    <t>02</t>
  </si>
  <si>
    <t>03</t>
  </si>
  <si>
    <t>04</t>
  </si>
  <si>
    <t>05</t>
  </si>
  <si>
    <t>06</t>
  </si>
  <si>
    <t>07</t>
  </si>
  <si>
    <t>08</t>
  </si>
  <si>
    <t>09</t>
  </si>
  <si>
    <t>10</t>
  </si>
  <si>
    <t>11</t>
  </si>
  <si>
    <t>12</t>
  </si>
  <si>
    <t>13</t>
  </si>
  <si>
    <t>14</t>
  </si>
  <si>
    <t>15</t>
  </si>
  <si>
    <t>job dictionary</t>
  </si>
  <si>
    <t>JUMLAH</t>
  </si>
  <si>
    <t>divalue-kan</t>
  </si>
  <si>
    <t>kolom</t>
  </si>
  <si>
    <t>Accurate</t>
  </si>
  <si>
    <t>Analytical</t>
  </si>
  <si>
    <t>Beware</t>
  </si>
  <si>
    <t>Full of awareness</t>
  </si>
  <si>
    <t>Factual Data</t>
  </si>
  <si>
    <t>Accuracy</t>
  </si>
  <si>
    <t>High standard</t>
  </si>
  <si>
    <t>Systematic</t>
  </si>
  <si>
    <t>Methodological</t>
  </si>
  <si>
    <t>High Ego Strength</t>
  </si>
  <si>
    <t>Problem Solver</t>
  </si>
  <si>
    <t>Reliable</t>
  </si>
  <si>
    <t>Very task-oriented</t>
  </si>
  <si>
    <t>Determine the goal</t>
  </si>
  <si>
    <t>Competitive</t>
  </si>
  <si>
    <t>Strong will</t>
  </si>
  <si>
    <t>withdrawn</t>
  </si>
  <si>
    <t>Task-oriented</t>
  </si>
  <si>
    <t>Artistic</t>
  </si>
  <si>
    <t>Accomplishes goals through people</t>
  </si>
  <si>
    <t>Enthusiastic and Optimistic</t>
  </si>
  <si>
    <t>Persuasive</t>
  </si>
  <si>
    <t>Talkative</t>
  </si>
  <si>
    <t>Reliable worker</t>
  </si>
  <si>
    <t>Enthusiastic</t>
  </si>
  <si>
    <t>Optimistic</t>
  </si>
  <si>
    <t>Practical</t>
  </si>
  <si>
    <t>Do the right thing from the beginning</t>
  </si>
  <si>
    <t>Possessive</t>
  </si>
  <si>
    <t>Sensitive</t>
  </si>
  <si>
    <t>Predictable</t>
  </si>
  <si>
    <t>Slow to change</t>
  </si>
  <si>
    <t>Determine decision</t>
  </si>
  <si>
    <t>Direct</t>
  </si>
  <si>
    <t>Risk Taker</t>
  </si>
  <si>
    <t>Dominance</t>
  </si>
  <si>
    <t>Tangible Result</t>
  </si>
  <si>
    <t>Extrovert</t>
  </si>
  <si>
    <t>People Mover</t>
  </si>
  <si>
    <t>Initiative Demands</t>
  </si>
  <si>
    <t>Having passion and big energy boost</t>
  </si>
  <si>
    <t>Direction</t>
  </si>
  <si>
    <t>Friendly</t>
  </si>
  <si>
    <t>Calm</t>
  </si>
  <si>
    <t>Personal accomplishment</t>
  </si>
  <si>
    <t>Ability to achieve concrete results</t>
  </si>
  <si>
    <t>Accountability for own work</t>
  </si>
  <si>
    <t>Excellent communicator</t>
  </si>
  <si>
    <t>Controlling their environment or audiences</t>
  </si>
  <si>
    <t>Motivate and influence others</t>
  </si>
  <si>
    <t>Natural leader and spokesperson</t>
  </si>
  <si>
    <t>Intimidation</t>
  </si>
  <si>
    <t>Drive to reach goal</t>
  </si>
  <si>
    <t>Able to create new method</t>
  </si>
  <si>
    <t>Good communicator</t>
  </si>
  <si>
    <t>Creating a pleasant impression</t>
  </si>
  <si>
    <t>Ability to initiate activities</t>
  </si>
  <si>
    <t>Human-oriented</t>
  </si>
  <si>
    <t>Innovative</t>
  </si>
  <si>
    <t>Compete to get a confession</t>
  </si>
  <si>
    <t>Full attention</t>
  </si>
  <si>
    <t>Patient</t>
  </si>
  <si>
    <t>Able to lead and to be lead wih the same enthusiasm</t>
  </si>
  <si>
    <t>Determinant</t>
  </si>
  <si>
    <t>Good listener</t>
  </si>
  <si>
    <t>Team participants</t>
  </si>
  <si>
    <t>Understanding others</t>
  </si>
  <si>
    <t>Very friendly</t>
  </si>
  <si>
    <t>Able to emphatize</t>
  </si>
  <si>
    <t>Avoid confrontation</t>
  </si>
  <si>
    <t>Harbored feeling</t>
  </si>
  <si>
    <t>More thought on process</t>
  </si>
  <si>
    <t>Big preferences</t>
  </si>
  <si>
    <t>Ineffective work when in hurry</t>
  </si>
  <si>
    <t>Jobs requires accuracy</t>
  </si>
  <si>
    <t>Analyze the problem deeply</t>
  </si>
  <si>
    <t>Critical approach in solving problems</t>
  </si>
  <si>
    <t>Explain task thoroughly and systematically</t>
  </si>
  <si>
    <t>Comply the standard operating procedures</t>
  </si>
  <si>
    <t>Designing and developing programs</t>
  </si>
  <si>
    <t>Gathering detailed information</t>
  </si>
  <si>
    <t xml:space="preserve">Conduct programs evaluation </t>
  </si>
  <si>
    <t>Verification, validation, and control work</t>
  </si>
  <si>
    <t>Jobs that require rapid decision making</t>
  </si>
  <si>
    <t>Result-oriented work</t>
  </si>
  <si>
    <t>Competitive jobs and many challenges</t>
  </si>
  <si>
    <t xml:space="preserve">Free from  detail and specific work </t>
  </si>
  <si>
    <t>Using the power and authority</t>
  </si>
  <si>
    <t>Taking of an idea and run it</t>
  </si>
  <si>
    <t>Various activities</t>
  </si>
  <si>
    <t>Free from the direct supervision</t>
  </si>
  <si>
    <t>Reach the new ideas</t>
  </si>
  <si>
    <t>Corresponding with others</t>
  </si>
  <si>
    <t>Jobs requires persuasive approach</t>
  </si>
  <si>
    <t>Perform inspiring verbalization</t>
  </si>
  <si>
    <t>Active and high mobility</t>
  </si>
  <si>
    <t>Opportunity to present new concept</t>
  </si>
  <si>
    <t xml:space="preserve">Develop a new different activity </t>
  </si>
  <si>
    <t xml:space="preserve">Jobs that change quickly </t>
  </si>
  <si>
    <t>Jobs that involves relationships with others</t>
  </si>
  <si>
    <t>provide guidance and direction to others</t>
  </si>
  <si>
    <t>Jobs that require patience</t>
  </si>
  <si>
    <t>Comply standard procedure</t>
  </si>
  <si>
    <t>Policy clarification before step across</t>
  </si>
  <si>
    <t>Gather information, facts and data</t>
  </si>
  <si>
    <t>prepare supporting materials</t>
  </si>
  <si>
    <t>Storing and maintaining documents</t>
  </si>
  <si>
    <t>Routine work and administratively</t>
  </si>
  <si>
    <t>Implement and manage the work according to the rules</t>
  </si>
  <si>
    <t>Jobs requires consistency in the long term</t>
  </si>
  <si>
    <t>Following directions or standards</t>
  </si>
  <si>
    <t>Controlling quality</t>
  </si>
  <si>
    <t>Concentrating on detail</t>
  </si>
  <si>
    <t>Being diplomatic with people</t>
  </si>
  <si>
    <t>Checking for accuracy</t>
  </si>
  <si>
    <t>Complying with superior</t>
  </si>
  <si>
    <t>Adhering to procedure</t>
  </si>
  <si>
    <t>Avoiding trouble</t>
  </si>
  <si>
    <t>Criticising performance</t>
  </si>
  <si>
    <t>Getting results</t>
  </si>
  <si>
    <t>Accepting challenges</t>
  </si>
  <si>
    <t>Making Decisions</t>
  </si>
  <si>
    <t>Questioning status quo</t>
  </si>
  <si>
    <t>Taking authority</t>
  </si>
  <si>
    <t>Trouble shooting</t>
  </si>
  <si>
    <t>Solving problems</t>
  </si>
  <si>
    <t>Venturing into the unknown</t>
  </si>
  <si>
    <t>have a sharp intuition</t>
  </si>
  <si>
    <t>Contacting people</t>
  </si>
  <si>
    <t>Making favourable impressions</t>
  </si>
  <si>
    <t>Verbalising accurately</t>
  </si>
  <si>
    <t>Motivating people to act</t>
  </si>
  <si>
    <t>Desiring to help others</t>
  </si>
  <si>
    <t>Generating enthusiasm</t>
  </si>
  <si>
    <t>Entertaining people</t>
  </si>
  <si>
    <t>Participating in community affairs</t>
  </si>
  <si>
    <t>Radiating optimism</t>
  </si>
  <si>
    <t>Performing accepted work pattern</t>
  </si>
  <si>
    <t>Sitting or staying at one place</t>
  </si>
  <si>
    <t>Exhibiting patience</t>
  </si>
  <si>
    <t>Developing special skills</t>
  </si>
  <si>
    <t>Concentrating on work</t>
  </si>
  <si>
    <t>Satisfaction with job level</t>
  </si>
  <si>
    <t>Demonstrating loyalty</t>
  </si>
  <si>
    <t>Reflecting composure</t>
  </si>
  <si>
    <t>Being a good listener</t>
  </si>
  <si>
    <t>lean on supevisor</t>
  </si>
  <si>
    <t>Hesitate to act without precedent</t>
  </si>
  <si>
    <t>Be bound by procedures and methods</t>
  </si>
  <si>
    <t>get bogged down in details</t>
  </si>
  <si>
    <t>Resist acceptance of responsibility</t>
  </si>
  <si>
    <t>Over Sensitive</t>
  </si>
  <si>
    <t>Pass the buck</t>
  </si>
  <si>
    <t>Yield position to avoid controversy</t>
  </si>
  <si>
    <t>Be defensive when threatened</t>
  </si>
  <si>
    <t>Overstep prerogratives</t>
  </si>
  <si>
    <t>Act restlessly</t>
  </si>
  <si>
    <t>Inspire fear in other</t>
  </si>
  <si>
    <t>Over-ride people</t>
  </si>
  <si>
    <t>Be critical and fault-finding</t>
  </si>
  <si>
    <t>Be inattentive to little  things</t>
  </si>
  <si>
    <t>Be dissatisfied with routine work</t>
  </si>
  <si>
    <t>Resist participation as part of a team</t>
  </si>
  <si>
    <t>Lack Analytics, bored with the details</t>
  </si>
  <si>
    <t>More concerned with popularity than tangible result</t>
  </si>
  <si>
    <t>Oversell</t>
  </si>
  <si>
    <t>Act impulsivelly</t>
  </si>
  <si>
    <t>Be inconsistent in conclusions</t>
  </si>
  <si>
    <t>Make decision based on surface analysis</t>
  </si>
  <si>
    <t>Be unrealistic in appraising people</t>
  </si>
  <si>
    <t>Be inattentive to detail</t>
  </si>
  <si>
    <t>Trust people easily</t>
  </si>
  <si>
    <t>Be superficial</t>
  </si>
  <si>
    <t>Lack of confident</t>
  </si>
  <si>
    <t>Take a long time to adjust to change</t>
  </si>
  <si>
    <t>Have trouble meeting deadline</t>
  </si>
  <si>
    <t>Compromising</t>
  </si>
  <si>
    <t>lack imagination</t>
  </si>
  <si>
    <t>Hold a gruge</t>
  </si>
  <si>
    <t>Wait for orders before acting</t>
  </si>
  <si>
    <t>Tend to avoid risk</t>
  </si>
  <si>
    <t>Resisting / fear of change</t>
  </si>
  <si>
    <t xml:space="preserve">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t>
  </si>
  <si>
    <t xml:space="preserve">is successful at many things; his/her calm steady and perseverant character contributes to his/her success.  Tenacious after starting a project, He/She fights hard for |hisher objectives.  Independent and questioning in approach, He/She is thorough and possesses follow-through.  He/She uses logic and analysis to make decisions, and is firm almost to the point of stubbornness after making these decisions.  He/She may be open to other people’s beliefs and opinions but has very strong personal convictions.  If these convictions are challenged, He/She will respond to the challenge and be convincing in He/She justification by utilizing facts.  He/She does not normally initiate conflict, but will rise to the occasion and not back down when |heshe is brought into a conflict and has strong feelings about the outcome. </t>
  </si>
  <si>
    <t>are steady, sociable individuals who strive for positive relationships at work at at home. He/She can tend forward individualism and independence. Once He/She have made up his/her mind, it can be quite difficult to change his/her mind. He/She likes people to support him/her ideas. He/She may take oppoaing sides of a disagreement and leave feeling frustrated if things don't go right away. He/She needs to be accepted as part of a team. Desision can be difficult for him/her, unless their boundaries are very clearly defined.</t>
  </si>
  <si>
    <t xml:space="preserve">exhibits warmth, symphaty and understanding in  his/her approach to people. He/She possess a casual kind of poise in most social situations. Many people will come to him/her because he/she are seen as good listener. He/She typically do not attempt to force his/her ideas on others, and in conflict are likely to yield or be overly flexible. If the conlict are serious, they may withdraw to avoid further conflict rather than work at resolution. </t>
  </si>
  <si>
    <t>is instinctiveteam  player and work best in an environment of acceptance and serenity. He/She possess a casual kind of poise in most social situations. Many people will come to him/her because he/she are seen as good listener. He/She tend to take critism of his/her work as a personal affront. He/She can sometimes be overly tolerant and patient with non-procedures. He/She prefer to deal with people with a people on a personal, intimate basis in a low-pressure situation. He/She needs personal attention and compliments for assignments that are well done.</t>
  </si>
  <si>
    <t xml:space="preserve"> focuses on the process.  Others see him as practical and logical.  He tends to be sensitive to criticism, but prefers to internalize his emotions rather than expose them.  He/She likes to clarify expectations before undertaking new projects, because he works hard to meet the standards that are set for him.
A  warm, outgoing person, He/ She 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and enjoy his easy, open rapport.</t>
  </si>
  <si>
    <t>prefers to work through problems by analyzing things that worked in the past.  He/She is willing to follow another person's lead if they display adequate ability and if He/She has confidence in their ability.  He/She is someone who is able to lead, if necessary; but usually prefers to wait and see if another person volunteers first.
He/She takes a flexible approach in his dealings with others and he is willing to pursue different avenues to maintain good relationships.  While he/she is patient and will not usually rush, He/She is not afraid to actively seek new solutions if previous methods do not fit the current situation</t>
  </si>
  <si>
    <t xml:space="preserve">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open rapport.
Others see him/her as a versatile person whom they rely upon to break up monotonous or routine situations.  He/She tends to be individualistic, and may sometimes prefer to do things outside of the team.  He/She may even be perceived as "restless", since he/she tends to move quickly from one thing to the next.
</t>
  </si>
  <si>
    <t>is sensitive to problems, and displays a significant amount of creativity in his/her ability to solve them.  He/She can complete significant tasks in very little time due to his strong resolve.  He/She is determined and probably has high intelligence combined with quick reactions.  He/She will examine and pursue all possible avenues when searching for a solution to a problem.  He/She displays a lot of foresightedness in focusing on projects.  Equal striving for correctness, counterbalances his drive for tangible results. He/She tends to be a perfectionist and can vacillate in decision  making while trying to determine the "best" choice</t>
  </si>
  <si>
    <t>exhibits a high task-orientation while also enjoying people. They will typically be very good at recruting people for teams or organizations. He/She is friendly and like to invlove others, but he/she also like to see the task done right. Because of his/her desires to do things correctly. he/She sometimes appears domineering and agressive as pressure arises in situation.</t>
  </si>
  <si>
    <t>exhibits a determination for the quality and completion of tasks. Being analytical and logical, he/she detail oriented and have high standards for himself/herself and others. He/She are very centers on the task at hand and are steady and dependable. He/She selective and analytical in relationships. Thinking processes and work situations, first evaluating the facts and figures. He/She will take his/her time in making decisions for he/she want to be precise. However, he/she also operate with a competitive edge as he/she seeks to accomplish the task.</t>
  </si>
  <si>
    <t xml:space="preserve">is an extremely task-oriented person who is sensitive to problems.   He/She cares more about the task at hand than the people that are around him/her and how their feelings.  He/She is very determined and has an approach to thinking that allows for effective problem solving.  Because of his/her driven nature and desire for tangible results, He/She may come across as unfeeling or even cool and distant.  He/She makes decisions based on facts, not on emotions.  He/She tends to be quiet and does not trust easily. </t>
  </si>
  <si>
    <t xml:space="preserve">has a high intellect and is very analytical.  He/She expects techniques used to be fact-based and rejects "quick fixes".  He/She will adhere to commitments, and expects the same of others.  He/She is competitive by nature and will use facts to help him/her win.  Quality is extremely important, and He/She feels that if a job is not done right, it should not be done at all.  Accuracy and precision are imperative in his/her work, and high standards are maintained in his/her personal life as well. </t>
  </si>
  <si>
    <t xml:space="preserve"> is motivated by his ability to lead groups and influence others around him.  He/She is someone who takes the responsibility of leadership seriously when it is given to him/her, and is typically able to make important decisions without delay.  He/She exudes confidence and others respond to He's/She's natural ability to be a front runner
Recognizing the value of a good relationship, He/She is very patient and caring when relating to others.  He/She is even-paced; and  usually remains calm and relaxed, even in situations that may ruffle some others.  He/She likes the role of a peacemaker, when working through problems, He/She tries to rely on successful strategies that have proven results.</t>
  </si>
  <si>
    <t>possesses high ego strength and is an individualist with very high standards.  He/She likes to approach issues alone instead of drawing others into the process.  Because he/she possesses a healthy ego, he/she doesn't like to be under another's control; he/she likes to be the "boss" and maintains high standard for himself and others.  He/She tends to fear the mundane and look for new challenges. He wants excitement and sometimes jumps into new adventures before thinking them through. He/She can make designs upon people and situations in order to accomplish his goals; he/She likes to win at any cost.</t>
  </si>
  <si>
    <t>focuses on completion of tasks while demonstrating high regard for people.  He/She has the ability to move people and tasks in a forward direction because of his/her forward-thinking and people skills.  Not much for details, He/She tends to focus on overall goals while letting the details go that he/she sees as "bogging down" processes.  Energetic and social, He is able to motivate others while still completing |hisher goals.  He/She displays self-confidence and is able to persuade others.  Once his/her mind is made up, he/she persists and perseveres to the end</t>
  </si>
  <si>
    <t xml:space="preserve">is a people-oriented individual who is verbally fluent and loyal.  Decisions are made after the gathering of facts and supportive data.  He/She tends to be sensitive and have high standards.    He/She can be restless; He/She needs to be more direct and less subjective.  He/She needs social recognition and personal attention; He/She gets attached to people easily and immediately.  He/She is friendly, enthusiastic, informal, talkative, and may worry too much about what other people think.  He/She tends to intellectualize on various subjects.  He/She wants to be accepted as a member of the team and likes to know exactly what is expected before He/She starts new projects.  </t>
  </si>
  <si>
    <t xml:space="preserve">calm steady and perseverant character contributes to his/her success.  Tenacious after starting a project, He/She fights hard for his/her objectives.  Independent and questioning in approach, He/She is thorough and possesses follow-through.  He/She uses logic and analysis to make decisions, and is firm almost to the point of stubbornness after making these decisions.  He/She may be open to other people’s beliefs and opinions but has very strong personal convictions.  If these convictions are challenged, he/she will respond to the challenge and be convincing in his/her justification by utilizing facts.  He/She does not normally initiate conflict, but will rise to the occasion and not back down when he/she is brought into a conflict and has strong feelings about the outcome. </t>
  </si>
  <si>
    <t xml:space="preserve">is patient, controlled, and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t>
  </si>
  <si>
    <t>exhibit a tendency to be strong individualist. He/She is a visionary, progressive and work hard to attain goals. He/She is forceful and direct. He/She is courious and have a wide range of interests. At times, he/she may appear to be cold or blunt because their task-orientation tends to overtake their people-orientation.</t>
  </si>
  <si>
    <t>place high  standards on hisself/herself and those around him/her, expecting goals to be met. He/She might appear to be critical when these standards are not met. Because he/she can have a strong impact on people and motivate them to achieve their goals. He/She needs to be especially sensitive to others around him/her. He/She constantly moving forward and will get very frustrated ehen there is no goal he/she can strive to achieve.</t>
  </si>
  <si>
    <t xml:space="preserve">is loyal to the leaders he/she supports, and is an excellent person to have on the team.  He/She carefully and consistently works though situations.  He/She tends to show anxiety when put in a situation where he/she feels deserted to make decisions that will affect others.  He/She wants stability and exhibits stability in relationships; he/she needs a protected and secure environment. He/She likes people, but prefers a few close friends to many acquaintances. He/She likes small groups rather than crowds.  He/She is overly sensitive and doesn’t handle criticism well. He/She needs to develop confidence and be more independent.  He/She is very concerned about what people think of him/her and he/she avoids conflict.   </t>
  </si>
  <si>
    <t xml:space="preserve">is kind in nature and is very detail oriented.  He/She is caring about the people around him/her and possesses the qualities that make him/her very meticulous at task completion.  He/She likes to look around carefully before making any decisions and weigh how it will affect people; at times he/she is overly cautious.  If he/she feels someone is taking advantage of a situation, he/she will slow down processes so that he/she can watch what is going on around him/her. </t>
  </si>
  <si>
    <t xml:space="preserve">is a very task oriented person who enjoys people as well.  He/She may be very good at recruiting.  He/She is friendly but likes to see the tasks done right.  He/She may seem domineering and cool sometimes.  He/Shee loses sight of the people and is focusing on the task.   He/She really wants others involved in his/her projects, but he/she may forget about what others want.  He/She needs to listen more and think about what others around him/her may need, especially in times of trial.   He/She must have social approval and in turn |heshe trusts others highly.  Because of this, He/She sometimes overestimates people and their abilities.  He/She can appear inconsistent and flighty due to his/her inability to concentrate and focus for long periods.  He/She needs to learn to really listen to people around him/her instead of always thinking of what he/she is going to say.  He/She has strong logical abilities when he/she utilizes them. </t>
  </si>
  <si>
    <t xml:space="preserve">excellent verbal communication skills, He/She is able to put strangers at ease and make them comfortable.  He/She influences people by his/her people skills and his/her ability to reason and be logical.  He/She seeks a positive, favorable environment and is not afraid to stand up and take charge if necessary.  He/She is not a bystander and is constantly involved.  He/She desires the excitement that comes with new adventures and meeting new people.  He/She may appear opinionated, but his/her main goal is trying to establish harmony and unity between people.  So when he/she is talking and giving his/her opinion and information, it is usually with good intentions. </t>
  </si>
  <si>
    <t>can be counted on to carry out any tasks correctly.  He/She wants exact facts and figures before he/she will make a decision; He/She feels uneasy when forced to make a quick decision.  He/She often keeps feelings to himself/herself.  Others may not be aware of his/her strong beliefs.  He/She does not blow up easily, but after a point he/she will make his/her feelings known to everyone.  He/She wants a stable environment that promotes security.  This is true for home and work environments, as the more stable the environment, the happier he/she will be.</t>
  </si>
  <si>
    <t xml:space="preserve">wants to be accepted as a member of the team and likes to know exactly what is expected before he/she starts new projects.  He/She is a conscientious person who persuades others through logic and emotion.  He/She needs to be careful not to be overly enthusiastic or too talkative; He/She may get sidetracked and not finish what He/She set out to do.  He/She is very conscious about the quality of his/her work and expects that He/She will receive social approval for his/her "job well done".  He/She is sensitive to the people around |himher and will do his/her best to make the environment pleasing for others. He/She has excellent communication skills and can influence people by his/her knowledge of facts and ability to analyze people and situations.  </t>
  </si>
  <si>
    <t xml:space="preserve">exhibits an encouraging style when motivated by a goal.    He/She prefers to lead or be in charge, however he/she will also serve as a helper.  He/She may need recognition and appreciation to be happy and fulfilled in a supportive role.  He/She cares about the people around him/her and will consider others’ feelings in his/her decision-making process.  He/She exhibits excellent communication skills and deals well with people.  He/She will strive to accomplish tasks quickly and efficiently.  </t>
  </si>
  <si>
    <t>possesses strong problem solving skills and prefers to achieve his/her goals by leading the team through diligence and steadfastness.   He/She is a highly determined and enthusiastic person and will eagerly accept challenges and will work hard for positive outcomes to situations.  People are often drawn to He/She because of his/her ability to listen creatively and communicate effectively.   He/She will often equate failure and rejection; He/She will need affirmation in these situations.</t>
  </si>
  <si>
    <t xml:space="preserve">is very practical, proper and discrete.  He/She may be self-evaluating and critical of himsel/herself and others.  He/She enjoys details and logic; He/She is very analytical in nature.  Because He/She internalizes information, He/She analyzes issues over and over again.  He/She tends to be shy and inhibited; He/She makes decisions slowly based on logic, not emotion, asking "how and why" questions.  He/She performs in a precise and systematic way.  He/She desires neatness and organization because He/She feels that messiness equates poor quality; likewise, neatness equates high quality.  He/She is very precise in the tasks on which He/She works and how he/she spends his/her time.  He/She plans and organizes all areas of |hisher life.  Tardiness annoy  him/her and disruptions are not tolerated.  </t>
  </si>
  <si>
    <t xml:space="preserve">is sensitive in his/her feelings and perceptions and can be hurt easily.  He/She requires guidelines and slow, deliberate change.  He/She has extremely high standards; He/She  can be a perfectionist and very exact. He/She needs a stable environment.  Because of his/her task orientation, He/She needs to be more sensitive to the people around him/her and to try to be more flexible. 
The analytical way that He/She  approaches issues helps him/her to obtain the goals he/she has set.  He/She  may appear cool and blunt due to his/herr constant analyzing of people and facts.  The best way to convince him/her is through facts; opinions and emotions will not influence him/her at all.  He/She is highly skilled at fact-finding and making decisions based on facts.  By becoming a little more sensitive and adaptable, He/She can be seen as more perceptive to the feelings of others.
</t>
  </si>
  <si>
    <t xml:space="preserve">is a systematic thinker who tends to follow procedures in both personal and business life.  Proceeding in an orderly, predetermined manner, he/she is precise and attentive to detail.  He/She acts in a highly tactful, diplomatic fashion and rarely antagonizes his/her associates consciously.  He/She is extremely conscientious, He/She painstakingly requires accuracy in work and maintains high standards.  He/She may tend to get bogged down in details, particularly when decisions must be made.  He/She wants standard operating procedures and no sudden changes.   </t>
  </si>
  <si>
    <t xml:space="preserve">likes a protected and secure environment governed by rules and regulations.  He/She likes people, but prefers a few close friends to many who aren’t as close.  He/She prefers small groups rather than a crowd.  He/She will be correct most of the time due to how precise he/she is.  He/She may be overly sensitive and perhaps doesn’t handle critique well.  He/She may need to develop confidence and be more independent.  He/She tends to be very concerned about what people think of him/her and he/she avoids conflict.   </t>
  </si>
  <si>
    <t>can be counted on to carry out any tasks correctly.  He/She wants exact facts and figures before he/she will make a decision; He/She feels uneasy when forced to make a quick decision.  He/She will often keep feelings to himself/herself.  Others may not be aware of his/her strong beliefs.  He/She will not blow up easily, but after a point everyone will know his/her feelings. He/She wants a steady environment, which promotes security.  This is true for home and work environments, as the more stable the environment, the happier he/she will be.</t>
  </si>
  <si>
    <t xml:space="preserve">is an integrative leader who works with and through people.  He/She has an outgoing spirit, high interest in people and the ability to gain respect and admiration from varied types of individuals.  He/She does business in a friendly way, while striving to win others to his/her objectives and sell his/her point of view.  He/She can be inattentive to the "little things". He/She may act impulsively, may be overly enthusiastic and may oversell.  He/She may overestimate his/her ability to motivate people or change the behavior of others.  He/She seeks freedom from routine, and He/She wants authority as well as prestige.  He/She needs a variety of activities and works more efficiently when analytical data is provided by others.  He/She needs assignments requiring mobility and challenge. </t>
  </si>
  <si>
    <t xml:space="preserve">may have a hard time resting.  He/She may seem as if he/she is nervous or fidgety;  He/She is always in the middle of some activity.   He/She is very optimistic and motivating; |heshe knows how to get results.   He/She is a good communicator and has a true interest in people.   He/She is a good problem solver, but he/she needs to relax and pace |himselfherself.   He/She would do well to remember that he/she does not always have to take the lead position; He/She can be a supporter and a helper also.  He/She needs to relax and learn to try not to control everything and everyone.   He/She wants the people around him/her to communicate efficiently and effectively.   He/She tends to make decisions quickly and is comfortable making high risk determinations.   </t>
  </si>
  <si>
    <t xml:space="preserve">wants to be accepted as a member of the team and likes to know exactly what is expected before he/she starts new projects.  He/She is a conscientious person who persuades others through logic and emotion.  He/She may need to be careful not to be overly enthusiastic or too talkative; he/she may get sidetracked and not finish what he/she set out to do.  He/She is very conscious of the quality of his/her work and expects that he/she will receive social approval for his/her "job well done".  He/She tends to be sensitive to the people around him/her and will do his/her best to make the environment pleasing for others.  He/She has excellent communication skills and can influence people by his/her knowledge of facts and ability to analyze people and situations.  </t>
  </si>
  <si>
    <t>exhibit enthusiasm and optimism, He/She accomplish goals through the people. He/She love being around people, and therefor prefer not work alone. He/She became careless and disorganized, his/her communication skills are significantly above average. He/She desires social recognition and fear the loss of acceptance. When a difficult situation arises, he/she most likely to express every last feeling or wuthdraw to an emotionally safe position.</t>
  </si>
  <si>
    <t>is sociable and friendly; He/She also likes to drive situations and be a leader. He/She accomplishes tasks through his/her social skill; He/She is caring and accepting of others.  He/She concentrates on the task at hand until it is completed and will ask others to help him/her if needed.  He/She knows his/her limitations and asks for assistance when needed.  He/She is likable and people "want" to help him/her.   He/She is happy to share the credit with the team; he/she is a team player but also a team leader.  He/She desires popularity and recognition.</t>
  </si>
  <si>
    <t>is a consistent individual who works to maintain an unchanging environment.  He/She works well with many of the other personality styles because of |hisher controlled and modest behavior. He/She is patient, loyal and helpful to friends.  Friendships are developed slowly and selectively.  He/She is not bored by routine and works best with guidelines and rules that are clearly spelled out.  He/She may require help and supervision in the initial stages of new projects.  He/She needs time to adjust to changes and are reluctant to let go of the "old way of doing things".  He/She will avoid confrontation at almost any cost and will internalize his/her feelings</t>
  </si>
  <si>
    <t xml:space="preserve">is very empathetic and sympathetic to people.  He/She is a helpful, dedicated person who likes to be in supportive roles rather than in the forefront.  He/She achieves his/her goals through diligence and steadfastness.  He/She is committed and can be counted on to be there until the end.   
When pushed, He/She can become passively resistant.  He/She uses logic rather than emotion to make decisions.  Once he/she has made a decision, he/she will stick to it, even stubbornly, because much time has gone into the decision making process.  He/She desires security and a calm, steady environment.  He/She has a hard time saying "no" to anyone because he/she longs for  "peace at any cost".  He/She will be around even in tough times and will stay true through it all.
</t>
  </si>
  <si>
    <t>Job ID</t>
  </si>
  <si>
    <t>Job Title</t>
  </si>
  <si>
    <t>Job Title:</t>
  </si>
  <si>
    <t>jobrD</t>
  </si>
  <si>
    <t>jobrI</t>
  </si>
  <si>
    <t>jobrS</t>
  </si>
  <si>
    <t>jobrC</t>
  </si>
  <si>
    <t>Pengolah Database Kepegawaian</t>
  </si>
  <si>
    <t xml:space="preserve">Analis Profil Pegawai </t>
  </si>
  <si>
    <t>Analis Intelijen</t>
  </si>
  <si>
    <t>Analis Keberatan dan Banding</t>
  </si>
  <si>
    <t>Intelijen Taktis (Surveillence)</t>
  </si>
  <si>
    <t>Analyzing Point INSW</t>
  </si>
  <si>
    <t>Analis Hico Scan</t>
  </si>
  <si>
    <t>Analis Penindakan</t>
  </si>
  <si>
    <t>Penyidik</t>
  </si>
  <si>
    <t>Pemeriksa Fisik Barang Import</t>
  </si>
  <si>
    <t>Custom Narcotics Team</t>
  </si>
  <si>
    <t>Penindakan Lapangan</t>
  </si>
  <si>
    <t>Juru Sita</t>
  </si>
  <si>
    <t>PPDE</t>
  </si>
  <si>
    <t>Koordinator Hanggar</t>
  </si>
  <si>
    <t xml:space="preserve">Bendahara Keuangan </t>
  </si>
  <si>
    <t>Pengelola Data Keuangan</t>
  </si>
  <si>
    <t>Petugas Penertiban Formulir kendaraan</t>
  </si>
  <si>
    <t>Bendahara Penerima</t>
  </si>
  <si>
    <t>Publikasi dan Dokumentasi</t>
  </si>
  <si>
    <t>Even Organizer</t>
  </si>
  <si>
    <t>Koordinator Media</t>
  </si>
  <si>
    <t>Pelayanan Pendok PIB Jalur Merah dan Kuning</t>
  </si>
  <si>
    <t>Petugas Pendistribusian Dokumen</t>
  </si>
  <si>
    <t>Petugas Penerima Kelengkapan Dokumen</t>
  </si>
  <si>
    <t>Pengelola Barang Contoh</t>
  </si>
  <si>
    <t>Pengelola Arip Dokumen PIB</t>
  </si>
  <si>
    <t>Penerima Dokumen PIB Manual BC 2.5</t>
  </si>
  <si>
    <t>Penata Usaha Kegiatan Administrasi PFPD</t>
  </si>
  <si>
    <t>Pelayanan Perizinan dan Pengadministrasian KP dan TPS</t>
  </si>
  <si>
    <t>Permohonan Re ekspor</t>
  </si>
  <si>
    <t>Permohonan Angkut Lanjut</t>
  </si>
  <si>
    <t>Permohonan Transhipment</t>
  </si>
  <si>
    <t>Pelayanan angkut lanjut barang tujuan KPPT</t>
  </si>
  <si>
    <t>Form 3E-3F</t>
  </si>
  <si>
    <t>Penerbit Surat BTD</t>
  </si>
  <si>
    <t>Pencacah BTD dan BDN</t>
  </si>
  <si>
    <t>Analisis dan Pemroses Pembatalan BTD</t>
  </si>
  <si>
    <t>Analisis dan Pemroses Surat Pembatalan Status BDN</t>
  </si>
  <si>
    <t>Analisis dan Pemroses Skep BTD Siap Lelang dan Skep BTD Menjadi BMN</t>
  </si>
  <si>
    <t>Analisis dan Pemroses Permohonan Peruntukan BMN</t>
  </si>
  <si>
    <t>Analisis dan Pemroses Persiapan Lelang BTD, BDN, dan atau BMN</t>
  </si>
  <si>
    <t>Pelayanan Perbaikan Data Manifest Outward (Redress Data BC 1.1)</t>
  </si>
  <si>
    <t>Pelayanan BCF 1.5 (Daftar Barang Impor BTD)</t>
  </si>
  <si>
    <t>Analis Pembebasan atau Keringanan</t>
  </si>
  <si>
    <t>Pemeriksa Fisik BIS, Returnable Package</t>
  </si>
  <si>
    <t>Petugas Pemotongan</t>
  </si>
  <si>
    <t>Analyzing Point Bidang Fasilitas</t>
  </si>
  <si>
    <t>Analisis Perijinan Re Impor</t>
  </si>
  <si>
    <t>Audit Kinerja</t>
  </si>
  <si>
    <t>Surveylance KI</t>
  </si>
  <si>
    <t>Patroli KI</t>
  </si>
  <si>
    <t>Evaluasi Kinerja</t>
  </si>
  <si>
    <t>Tindak Lanjut APF</t>
  </si>
  <si>
    <t>Pendampingan Tim APF</t>
  </si>
  <si>
    <t>Pemeliharaan Sertifikat ISO / Supporting Agenda</t>
  </si>
  <si>
    <t>Tindak Lanjut Aduan</t>
  </si>
  <si>
    <t>Mitigasi Resiko</t>
  </si>
  <si>
    <t>Pengolah Data Manifes Junior</t>
  </si>
  <si>
    <t>Creative Designer</t>
  </si>
  <si>
    <t>Master of Ceremony</t>
  </si>
  <si>
    <t>Videografer</t>
  </si>
  <si>
    <t>Video and Sound Editor</t>
  </si>
  <si>
    <t>Pendistribusian Dokumen</t>
  </si>
  <si>
    <t>Pemeriksa Dokumen</t>
  </si>
  <si>
    <t>Pelayanan Rekonsiliasi Data Outward Manifes dengan PEB</t>
  </si>
  <si>
    <t>Pelayanan Rekonsiliasi Data Outward Manifes terhadap PEB dengan fasilitas KITE</t>
  </si>
  <si>
    <t>Tutup Pos Inward Manifes Kelompok Pos angkut terus</t>
  </si>
  <si>
    <t>Fotografer</t>
  </si>
  <si>
    <t>Laporan Rekonsiliasi Penerimaan</t>
  </si>
  <si>
    <t>Pengisian modul pelaporan online</t>
  </si>
  <si>
    <t>Penyelesaian permohonan revisi  pembayaran atas penerimaan Negara (Penyelesaian permohonan koreksi data  Billing DJBC) (loket)</t>
  </si>
  <si>
    <t>Penyelesaian permohonan revisi  pembayaran atas penerimaan Negara (Penyelesaian permohonan koreksi data  Billing DJBC) (pemeriksa)</t>
  </si>
  <si>
    <t>Pengelolaan Jaminan dalam rangka Kepabeanan (loket)</t>
  </si>
  <si>
    <t>Pengelolaan Jaminan dalam rangka Kepabeanan (pemeriksa)</t>
  </si>
  <si>
    <t>Pengelolaan Jaminan dalam rangka Kepabeanan (distributor)</t>
  </si>
  <si>
    <t>Pengembalian Bea Masuk (loket)</t>
  </si>
  <si>
    <t>Pengembalian Bea Masuk</t>
  </si>
  <si>
    <t>Pengembalian Bea Masuk (Admin)</t>
  </si>
  <si>
    <t>Pemeriksa Piutang</t>
  </si>
  <si>
    <t>Jurusita</t>
  </si>
  <si>
    <t>Analis dan pemroses surat pembatalan status BDN</t>
  </si>
  <si>
    <t>Analis Pembebasan/ Keringanan (loket)</t>
  </si>
  <si>
    <t>Pemeriksa Fisik Barang Ekspor</t>
  </si>
  <si>
    <t>INDIVIDUAL JOB PERSON MATCH</t>
  </si>
  <si>
    <t>JOB TITLE</t>
  </si>
  <si>
    <t>NAME</t>
  </si>
  <si>
    <t>JPM</t>
  </si>
  <si>
    <t>BOBOT</t>
  </si>
  <si>
    <t>d</t>
  </si>
  <si>
    <t>i</t>
  </si>
  <si>
    <t>s</t>
  </si>
  <si>
    <t>c</t>
  </si>
  <si>
    <t>JOBTITLE</t>
  </si>
  <si>
    <t>convert nilai ke 8 kuadran</t>
  </si>
  <si>
    <t>CEKNORMAL</t>
  </si>
  <si>
    <t>hitung jpm</t>
  </si>
  <si>
    <t>AGREEMENT SCORE</t>
  </si>
  <si>
    <t>JOB</t>
  </si>
  <si>
    <t>GRAF1</t>
  </si>
  <si>
    <t>GRAF3</t>
  </si>
  <si>
    <t>GRAF2</t>
  </si>
  <si>
    <t>JOB PERSON MATCH (JPM)</t>
  </si>
  <si>
    <t>Name</t>
  </si>
  <si>
    <t>Personality Characteristics</t>
  </si>
  <si>
    <t>Gender</t>
  </si>
  <si>
    <t>No</t>
  </si>
  <si>
    <t>Date</t>
  </si>
  <si>
    <t>Position</t>
  </si>
  <si>
    <t>Purpose</t>
  </si>
  <si>
    <t>Strengths</t>
  </si>
  <si>
    <t>Personality Profile</t>
  </si>
  <si>
    <t>Weaknessess</t>
  </si>
  <si>
    <t>Job Characteristics</t>
  </si>
  <si>
    <t>job profile</t>
  </si>
  <si>
    <t>cek_normal</t>
  </si>
  <si>
    <t>cek_grafik</t>
  </si>
  <si>
    <t>personality profile</t>
  </si>
  <si>
    <t>grafik1</t>
  </si>
  <si>
    <t>grafik2</t>
  </si>
  <si>
    <t>grafik3</t>
  </si>
  <si>
    <t>Laporan Profil Kepribadian</t>
  </si>
  <si>
    <t>Jakarta</t>
  </si>
  <si>
    <t>pemeriksaan dilakukan pada tanggal:</t>
  </si>
  <si>
    <t>Uraian Kepribadian</t>
  </si>
  <si>
    <t>Tampilan Kerjanya saat ini...</t>
  </si>
  <si>
    <t>Karakteristik Umum...</t>
  </si>
  <si>
    <t>Perilaku Kerja...</t>
  </si>
  <si>
    <t>pk_keL</t>
  </si>
  <si>
    <t>Suasana Emosi...</t>
  </si>
  <si>
    <t>e_keL</t>
  </si>
  <si>
    <t>Gaya Kepemimpinan</t>
  </si>
  <si>
    <t>Karakteristik Pekerjaan yang Sesuai...</t>
  </si>
  <si>
    <t>POSISI</t>
  </si>
  <si>
    <t>Karakteristik Kepribadian</t>
  </si>
  <si>
    <t>JK</t>
  </si>
  <si>
    <t>NAMA</t>
  </si>
  <si>
    <t>Tgl</t>
  </si>
  <si>
    <t>Profil Kepribadian</t>
  </si>
  <si>
    <t>Kekurangan</t>
  </si>
  <si>
    <t>Karakteristik pekerjaan yang sesuai</t>
  </si>
  <si>
    <t>JOB TARGET</t>
  </si>
  <si>
    <t>:</t>
  </si>
  <si>
    <t>N/A</t>
  </si>
  <si>
    <t/>
  </si>
  <si>
    <t>MULTI-JOB PERSON MATCH</t>
  </si>
  <si>
    <t>JOB PROFILE:</t>
  </si>
  <si>
    <t>CAREER GUIDELINES:</t>
  </si>
  <si>
    <t>þ</t>
  </si>
  <si>
    <t>jobdict</t>
  </si>
  <si>
    <t>jum_job</t>
  </si>
  <si>
    <t>jd_D</t>
  </si>
  <si>
    <t>jd_I</t>
  </si>
  <si>
    <t>jd_S</t>
  </si>
  <si>
    <t>jd_C</t>
  </si>
  <si>
    <t>Accountant</t>
  </si>
  <si>
    <t>Engineering</t>
  </si>
  <si>
    <t>Planner</t>
  </si>
  <si>
    <t>Programmer / Software Engineer</t>
  </si>
  <si>
    <t>Researcher</t>
  </si>
  <si>
    <t>Investment Analysis</t>
  </si>
  <si>
    <t>Underwriter</t>
  </si>
  <si>
    <t>Librarian</t>
  </si>
  <si>
    <t>"Quality Controller"</t>
  </si>
  <si>
    <t>ACADEMIC</t>
  </si>
  <si>
    <t>CHEMIST TECHNICIAN</t>
  </si>
  <si>
    <t>ENGINEER INSTALLATION</t>
  </si>
  <si>
    <t>GOVERNMENT WORKER</t>
  </si>
  <si>
    <t>PRISON OFFICER</t>
  </si>
  <si>
    <t>STATISTICIAN</t>
  </si>
  <si>
    <t>TECHNICAL ENGINEER</t>
  </si>
  <si>
    <t>TECHNICAL RESEARCH</t>
  </si>
  <si>
    <t>IT MANAGEMENT</t>
  </si>
  <si>
    <t>QUALITY CONTROLLER</t>
  </si>
  <si>
    <t>Chemist</t>
  </si>
  <si>
    <t>Technician</t>
  </si>
  <si>
    <t>Finance</t>
  </si>
  <si>
    <t>Safety Officer</t>
  </si>
  <si>
    <t>Production Planning/management</t>
  </si>
  <si>
    <t>Statistic</t>
  </si>
  <si>
    <t>ACCOUNTANT</t>
  </si>
  <si>
    <t>BOOKKEEPER</t>
  </si>
  <si>
    <t>CHEMIST</t>
  </si>
  <si>
    <t>FINANCIAL PLANNING</t>
  </si>
  <si>
    <t>PLANNING MANAGER</t>
  </si>
  <si>
    <t>DESIGN ENGINEER</t>
  </si>
  <si>
    <t>LIBRARIAN</t>
  </si>
  <si>
    <t>RESEARCH ENGINEER</t>
  </si>
  <si>
    <t>SAFETY OFFICER</t>
  </si>
  <si>
    <t>TECHNICIAN</t>
  </si>
  <si>
    <t>Managing or Supervising</t>
  </si>
  <si>
    <t>Designer</t>
  </si>
  <si>
    <t>Company Secretary</t>
  </si>
  <si>
    <t>Lecturer</t>
  </si>
  <si>
    <t>Negotiator</t>
  </si>
  <si>
    <t>Justice &amp; Law</t>
  </si>
  <si>
    <t>Creator</t>
  </si>
  <si>
    <t>Project Leader</t>
  </si>
  <si>
    <t>SUPERVISOR</t>
  </si>
  <si>
    <t>SYSTEMS ANALYST</t>
  </si>
  <si>
    <t>TECHNICAL SALES</t>
  </si>
  <si>
    <t>COMPANY SECRETARY</t>
  </si>
  <si>
    <t>LOGISTIC SUPPORT</t>
  </si>
  <si>
    <t>MANAGEMENT</t>
  </si>
  <si>
    <t>NEGOTIATOR</t>
  </si>
  <si>
    <t>PURCHASING</t>
  </si>
  <si>
    <t>Administrator</t>
  </si>
  <si>
    <t>Design Engineering</t>
  </si>
  <si>
    <t>Financial Planner</t>
  </si>
  <si>
    <t>Quality Controller</t>
  </si>
  <si>
    <t>MIS Manager</t>
  </si>
  <si>
    <t>Security Manager</t>
  </si>
  <si>
    <t>ADMINISTRATION</t>
  </si>
  <si>
    <t>ADMINISTRATOR</t>
  </si>
  <si>
    <t>CHEMIST RESEARCH</t>
  </si>
  <si>
    <t>ENGINEERING SUPERVISOR</t>
  </si>
  <si>
    <t>FINANCIAL ADVISOR</t>
  </si>
  <si>
    <t>FINANCIAL MANAGER</t>
  </si>
  <si>
    <t>FINANCIAL RESEARCHER</t>
  </si>
  <si>
    <t>FINANCIAL SERVICES MANAGER</t>
  </si>
  <si>
    <t>PERSONNEL MANAGEMENT</t>
  </si>
  <si>
    <t>PERSONNEL MANAGER</t>
  </si>
  <si>
    <t>PLANNER</t>
  </si>
  <si>
    <t>PRINTER</t>
  </si>
  <si>
    <t>PRODUCTION CONTROLLER</t>
  </si>
  <si>
    <t>PRODUCTION MANAGER</t>
  </si>
  <si>
    <t>PRODUCTION SERVICE AND DESIGN</t>
  </si>
  <si>
    <t>PUBLIC RELATIONS - ADMINISTRATION</t>
  </si>
  <si>
    <t>TECHNICAL SALES AND SERVICE</t>
  </si>
  <si>
    <t>COMPUTER PROGRAMMER</t>
  </si>
  <si>
    <t>ELECTRICIAN</t>
  </si>
  <si>
    <t>LABORATORY TECHNICIAN</t>
  </si>
  <si>
    <t>LEGAL</t>
  </si>
  <si>
    <t>MANAGEMENT INFORMATION SYSTEMS</t>
  </si>
  <si>
    <t>MARKET ANALYST</t>
  </si>
  <si>
    <t>OFFICE ADMINISTRATOR</t>
  </si>
  <si>
    <t>PERSONNEL ADMINISTRATION</t>
  </si>
  <si>
    <t>RESEARCH AND DEVELOPMENT SUPERVISOR</t>
  </si>
  <si>
    <t>RESEARCH DIRECTOR</t>
  </si>
  <si>
    <t>SECURITY MANAGER</t>
  </si>
  <si>
    <t>Techincal Sales</t>
  </si>
  <si>
    <t>Academic</t>
  </si>
  <si>
    <t>Personnel Administration</t>
  </si>
  <si>
    <t>Purchasing</t>
  </si>
  <si>
    <t>Travel Agent</t>
  </si>
  <si>
    <t>Training</t>
  </si>
  <si>
    <t>Service Engineer</t>
  </si>
  <si>
    <t>HOSPITALITY ADMINISTRATION</t>
  </si>
  <si>
    <t>SERVICE - ENGINEER</t>
  </si>
  <si>
    <t>TEACHER - ADMINISTRATION</t>
  </si>
  <si>
    <t>REAL ESTATE AGENT</t>
  </si>
  <si>
    <t>SALES - SPECIALIST</t>
  </si>
  <si>
    <t>SALES - TECHNICAL</t>
  </si>
  <si>
    <t>TRAVEL AGENT</t>
  </si>
  <si>
    <t>Pilot</t>
  </si>
  <si>
    <t>Engineering &amp; Production</t>
  </si>
  <si>
    <t>Clinical Therapist</t>
  </si>
  <si>
    <t>College &amp; University Faculty</t>
  </si>
  <si>
    <t>Stylist</t>
  </si>
  <si>
    <t>Market Analyst</t>
  </si>
  <si>
    <t>System Analyst</t>
  </si>
  <si>
    <t>Sales - Specialist</t>
  </si>
  <si>
    <t>Photographers</t>
  </si>
  <si>
    <t>Personnel Clerk</t>
  </si>
  <si>
    <t>Hair Stylist</t>
  </si>
  <si>
    <t>College And University Faculty</t>
  </si>
  <si>
    <t>Database Administrator</t>
  </si>
  <si>
    <t>Civil Engineering Technician</t>
  </si>
  <si>
    <t>Accounting - General</t>
  </si>
  <si>
    <t>Researcher (Technician, Chemist, Quality Control)</t>
  </si>
  <si>
    <t>Tax Preparer, Loan Officer</t>
  </si>
  <si>
    <t>Computer Programmer</t>
  </si>
  <si>
    <t>Medical Specialist</t>
  </si>
  <si>
    <t>Procurement, Cashier</t>
  </si>
  <si>
    <t>Clerk, Typist, Database Administrator, Time Keeper</t>
  </si>
  <si>
    <t>Engineering Manager</t>
  </si>
  <si>
    <t>Environmental Analyst</t>
  </si>
  <si>
    <t>ACCOUNTING - GENERAL</t>
  </si>
  <si>
    <t>ARCHITECT</t>
  </si>
  <si>
    <t>ARMED FORCES</t>
  </si>
  <si>
    <t>HEALT CARE</t>
  </si>
  <si>
    <t>PRODUCTION</t>
  </si>
  <si>
    <t>PSYCHOLOGIST</t>
  </si>
  <si>
    <t>SURGEON</t>
  </si>
  <si>
    <t>SURVEYOR</t>
  </si>
  <si>
    <t>DENTAL TECHNICIAN</t>
  </si>
  <si>
    <t>DENTIST</t>
  </si>
  <si>
    <t>DRAUGHTSMAN</t>
  </si>
  <si>
    <t>MEDICAL SPECIALIST</t>
  </si>
  <si>
    <t>OPTICIAN</t>
  </si>
  <si>
    <t>RESEARCHER</t>
  </si>
  <si>
    <t>TECHNICAL WRITING</t>
  </si>
  <si>
    <t>Electrical Engineer</t>
  </si>
  <si>
    <t>Quality Assurance Supervisor</t>
  </si>
  <si>
    <t>Bagian Personalia</t>
  </si>
  <si>
    <t>Production Controller</t>
  </si>
  <si>
    <t>Loss Controller</t>
  </si>
  <si>
    <t>Architect</t>
  </si>
  <si>
    <t>Armed Forces</t>
  </si>
  <si>
    <t>Healt Care</t>
  </si>
  <si>
    <t>Production</t>
  </si>
  <si>
    <t>Psychologist</t>
  </si>
  <si>
    <t>Statistician</t>
  </si>
  <si>
    <t>Buyer</t>
  </si>
  <si>
    <t>Operation Manager</t>
  </si>
  <si>
    <t>Superintendent, Construction</t>
  </si>
  <si>
    <t>Attorney</t>
  </si>
  <si>
    <t>Transport Personnel</t>
  </si>
  <si>
    <t>Trouble Shooter</t>
  </si>
  <si>
    <t>Consultant</t>
  </si>
  <si>
    <t>Production (Director, Manager, Supervisor)</t>
  </si>
  <si>
    <t>Purchasing Agent</t>
  </si>
  <si>
    <t>ENGINEERING MANAGER</t>
  </si>
  <si>
    <t>PRODUCTION DIRECTOR</t>
  </si>
  <si>
    <t>PRODUCTION SUPERVISOR</t>
  </si>
  <si>
    <t>SELF EMPLOYED</t>
  </si>
  <si>
    <t>STRATEGIC PLANNING</t>
  </si>
  <si>
    <t>LAWYER</t>
  </si>
  <si>
    <t>MARKETING</t>
  </si>
  <si>
    <t>SALES REPRESENTATIVE</t>
  </si>
  <si>
    <t>TRANSPORT PERSONNEL</t>
  </si>
  <si>
    <t>Production Planner</t>
  </si>
  <si>
    <t>Research &amp; Development</t>
  </si>
  <si>
    <t>Financial Specialist</t>
  </si>
  <si>
    <t>Revenue Agent</t>
  </si>
  <si>
    <t>Investor</t>
  </si>
  <si>
    <t>Broker</t>
  </si>
  <si>
    <t>Industrial Marketing</t>
  </si>
  <si>
    <t>ACTUARIES</t>
  </si>
  <si>
    <t>BANKING</t>
  </si>
  <si>
    <t>ENGINEER - GENERAL</t>
  </si>
  <si>
    <t>FINANCIAL SERVICES</t>
  </si>
  <si>
    <t>FUND MANAGEMENT</t>
  </si>
  <si>
    <t>HOSPITAL SUPERVISOR</t>
  </si>
  <si>
    <t>INDUSTRIAL MARKETING</t>
  </si>
  <si>
    <t>INVESTMENT BANKING</t>
  </si>
  <si>
    <t>PROJECT MANAGER</t>
  </si>
  <si>
    <t>TECHNICAL MANAGEMENT</t>
  </si>
  <si>
    <t>MEDICAL ADMINISTRATOR</t>
  </si>
  <si>
    <t>MORTGAGE BROKERS</t>
  </si>
  <si>
    <t>RESEARCH AND DEVELOPMENT</t>
  </si>
  <si>
    <t>Banker</t>
  </si>
  <si>
    <t>Technician/Scientific</t>
  </si>
  <si>
    <t>Credit manager</t>
  </si>
  <si>
    <t>Self Employment</t>
  </si>
  <si>
    <t>General Manager</t>
  </si>
  <si>
    <t>BUSINESS CONSULTANT</t>
  </si>
  <si>
    <t>FILM DIRECTOR</t>
  </si>
  <si>
    <t>INDUSTRIAL RELATIONS</t>
  </si>
  <si>
    <t>PRODUCTION PLANNING</t>
  </si>
  <si>
    <t>SOFTWARE SALES</t>
  </si>
  <si>
    <t>TECHNICAL SUPERVISOR</t>
  </si>
  <si>
    <t>COMPUTER ANALYST</t>
  </si>
  <si>
    <t>COMPUTER HARDWARE SALES</t>
  </si>
  <si>
    <t>CREDIT MANAGER</t>
  </si>
  <si>
    <t>IT</t>
  </si>
  <si>
    <t>LECTURER</t>
  </si>
  <si>
    <t xml:space="preserve">LOGISTICS </t>
  </si>
  <si>
    <t>TRANSPORTATION</t>
  </si>
  <si>
    <t>Maintenance-Mechanic Supervisor</t>
  </si>
  <si>
    <t>Chief Accountant</t>
  </si>
  <si>
    <t>Doctor</t>
  </si>
  <si>
    <t>Security</t>
  </si>
  <si>
    <t>Credit Control</t>
  </si>
  <si>
    <t>Inspector</t>
  </si>
  <si>
    <t>HUMAN RESOURCES</t>
  </si>
  <si>
    <t>PRODUCTION ADMINISTRATOR</t>
  </si>
  <si>
    <t>SOLICITOR</t>
  </si>
  <si>
    <t>CHIEF ACCOUNTANT</t>
  </si>
  <si>
    <t>CHIEF ENGINEER</t>
  </si>
  <si>
    <t>CHIEF FINANCIAL OFFICER</t>
  </si>
  <si>
    <t>CREATIVE DESIGNER</t>
  </si>
  <si>
    <t>DOCTOR</t>
  </si>
  <si>
    <t>PERSONNEL - HR</t>
  </si>
  <si>
    <t>RESEARCH PLANNING</t>
  </si>
  <si>
    <t>SCIENTIFIC WORK</t>
  </si>
  <si>
    <t>SECURITY SPECIALIST</t>
  </si>
  <si>
    <t>Advertising &amp; Promotion</t>
  </si>
  <si>
    <t>Business Consultant</t>
  </si>
  <si>
    <t>General Management</t>
  </si>
  <si>
    <t>Group Leader</t>
  </si>
  <si>
    <t>Public Relation</t>
  </si>
  <si>
    <t>Sales &amp; Marketing</t>
  </si>
  <si>
    <t>ADVERTISING</t>
  </si>
  <si>
    <t>BROKERS</t>
  </si>
  <si>
    <t>BUSINESS MANAGEMENT</t>
  </si>
  <si>
    <t>PROMOTIONAL WORK</t>
  </si>
  <si>
    <t>SHARE BROKER</t>
  </si>
  <si>
    <t>CONFLICT RESOLUTION</t>
  </si>
  <si>
    <t>DIRECTOR</t>
  </si>
  <si>
    <t>MARKET DEALER</t>
  </si>
  <si>
    <t>PUBLISHING</t>
  </si>
  <si>
    <t>SALES EXECUTIVE</t>
  </si>
  <si>
    <t>SALES MANAGER</t>
  </si>
  <si>
    <t>Service Manager</t>
  </si>
  <si>
    <t>Logistic &amp; Distribution</t>
  </si>
  <si>
    <t>Trainner, Educator</t>
  </si>
  <si>
    <t>Office Management</t>
  </si>
  <si>
    <t>Customer Service</t>
  </si>
  <si>
    <t>Account Services</t>
  </si>
  <si>
    <t>ACCOUNT MANAGER</t>
  </si>
  <si>
    <t>PROJECT MANAGEMENT</t>
  </si>
  <si>
    <t>TEACHER</t>
  </si>
  <si>
    <t>DISTRIBUTION - GENERAL</t>
  </si>
  <si>
    <t>ENGINEER</t>
  </si>
  <si>
    <t>MANAGER - GENERAL</t>
  </si>
  <si>
    <t>OFFICE MANAGEMENT</t>
  </si>
  <si>
    <t>RETAIL MANAGER</t>
  </si>
  <si>
    <t>SALES MANAGEMENT</t>
  </si>
  <si>
    <t>Project Manager</t>
  </si>
  <si>
    <t>Product Development</t>
  </si>
  <si>
    <t>Engineering and Production</t>
  </si>
  <si>
    <t>BARRISTER</t>
  </si>
  <si>
    <t>COMMERCIAL PLANNER</t>
  </si>
  <si>
    <t>COMPUTER ENGINEER</t>
  </si>
  <si>
    <t>DEVELOPMENT ENGINEER</t>
  </si>
  <si>
    <t>Human Resource Management</t>
  </si>
  <si>
    <t>Scientific</t>
  </si>
  <si>
    <t>Research Planning</t>
  </si>
  <si>
    <t>Chief Engineer</t>
  </si>
  <si>
    <t>Actor, Singer</t>
  </si>
  <si>
    <t>Promoting &amp; Demonstrating</t>
  </si>
  <si>
    <t>Marketing</t>
  </si>
  <si>
    <t>Presenter</t>
  </si>
  <si>
    <t>Politician</t>
  </si>
  <si>
    <t>Advertising</t>
  </si>
  <si>
    <t>Hotelier</t>
  </si>
  <si>
    <t>ACTORS</t>
  </si>
  <si>
    <t>EXHIBITING</t>
  </si>
  <si>
    <t>HOSPITALITY</t>
  </si>
  <si>
    <t>POLITICIAN</t>
  </si>
  <si>
    <t>PUBLIC RELATIONS</t>
  </si>
  <si>
    <t>PUBLICAN</t>
  </si>
  <si>
    <t>SINGERS</t>
  </si>
  <si>
    <t>DANCERS</t>
  </si>
  <si>
    <t>JOURNALIST</t>
  </si>
  <si>
    <t>MARKETING SERVICES</t>
  </si>
  <si>
    <t>RETAIL - GENERAL</t>
  </si>
  <si>
    <t>TOUR GUIDE</t>
  </si>
  <si>
    <t>Trainer</t>
  </si>
  <si>
    <t>Selling Specialist</t>
  </si>
  <si>
    <t>Conference Organizer</t>
  </si>
  <si>
    <t>Estate Agent</t>
  </si>
  <si>
    <t>ENVIRONMENTALIST</t>
  </si>
  <si>
    <t>FINANCE</t>
  </si>
  <si>
    <t>INVENTING</t>
  </si>
  <si>
    <t>PROJECT ENGINEER</t>
  </si>
  <si>
    <t>CONFERENCE ORGANISER</t>
  </si>
  <si>
    <t>SALES - CAPITAL EQUIPMENT</t>
  </si>
  <si>
    <t>SALES - FINANCIAL SERVICES</t>
  </si>
  <si>
    <t>Event Organizer</t>
  </si>
  <si>
    <t>Environmental Specialist</t>
  </si>
  <si>
    <t>Trainner</t>
  </si>
  <si>
    <t>Labor Relation Manager</t>
  </si>
  <si>
    <t>Real Estate Agent</t>
  </si>
  <si>
    <t>Counselor</t>
  </si>
  <si>
    <t>Sales Engineer</t>
  </si>
  <si>
    <t>CHEP</t>
  </si>
  <si>
    <t>ENGINEERING DESIGNERS</t>
  </si>
  <si>
    <t>ENGINEERING SALES</t>
  </si>
  <si>
    <t>FINANCIAL SALES</t>
  </si>
  <si>
    <t>FINANCIAL SPECIALIST</t>
  </si>
  <si>
    <t>INSURANCE</t>
  </si>
  <si>
    <t>PERSONNEL SERVICES</t>
  </si>
  <si>
    <t>COMPUTER SOFTWARE SALES</t>
  </si>
  <si>
    <t>CONSULTANT</t>
  </si>
  <si>
    <t>MORTGAGE AND FINANCE SALES</t>
  </si>
  <si>
    <t>Entertainers</t>
  </si>
  <si>
    <t>Actor</t>
  </si>
  <si>
    <t>Welfare Training</t>
  </si>
  <si>
    <t>Teacher</t>
  </si>
  <si>
    <t>Technical Instructor</t>
  </si>
  <si>
    <t>Secretarial</t>
  </si>
  <si>
    <t>ACCOUNTS SUPERVISOR</t>
  </si>
  <si>
    <t>ARTIST</t>
  </si>
  <si>
    <t>BROADCASTING</t>
  </si>
  <si>
    <t>FLORIST/FLORAL DESIGNER</t>
  </si>
  <si>
    <t>GRAPHIC DESIGNER</t>
  </si>
  <si>
    <t>TECHNICAL INSTRUCTOR</t>
  </si>
  <si>
    <t>CUSTOMER SERVICE</t>
  </si>
  <si>
    <t>DEMONSTRATOR</t>
  </si>
  <si>
    <t>DESIGNER</t>
  </si>
  <si>
    <t>SALES ENGINEER</t>
  </si>
  <si>
    <t>SECRETARIAL</t>
  </si>
  <si>
    <t>WELFARE</t>
  </si>
  <si>
    <t>Recruitment</t>
  </si>
  <si>
    <t>Team Leader</t>
  </si>
  <si>
    <t>TEAM LEADER</t>
  </si>
  <si>
    <t>MANAGER SALES AND MARKETING</t>
  </si>
  <si>
    <t>MOTIVATORS</t>
  </si>
  <si>
    <t>RECRUITMENT CONSULTANT</t>
  </si>
  <si>
    <t>SALES AND MARKETING</t>
  </si>
  <si>
    <t>THEATRICAL AGENT</t>
  </si>
  <si>
    <t>Specialist/Technical Selling</t>
  </si>
  <si>
    <t>Insurance Staff</t>
  </si>
  <si>
    <t>Marketing Services</t>
  </si>
  <si>
    <t>Public Relation Representative</t>
  </si>
  <si>
    <t>Complain Manager</t>
  </si>
  <si>
    <t>Recruiting Agent</t>
  </si>
  <si>
    <t>CALL CENTRE MANAGER</t>
  </si>
  <si>
    <t>COMMUNITY COUNSELLING</t>
  </si>
  <si>
    <t>COMMUNITY WORK</t>
  </si>
  <si>
    <t>COMPLAINTS MANAGER</t>
  </si>
  <si>
    <t>TELEMARKETING</t>
  </si>
  <si>
    <t>Personnel Welfare</t>
  </si>
  <si>
    <t>Coach</t>
  </si>
  <si>
    <t>Human Resource Specialist</t>
  </si>
  <si>
    <t>Human Service Worker</t>
  </si>
  <si>
    <t>Social Worker</t>
  </si>
  <si>
    <t>Beauty Therapist</t>
  </si>
  <si>
    <t>BEAUTY THERAPIST</t>
  </si>
  <si>
    <t>SOCIAL WORK</t>
  </si>
  <si>
    <t>COACH</t>
  </si>
  <si>
    <t>MENTOR - COACH</t>
  </si>
  <si>
    <t>NURSE</t>
  </si>
  <si>
    <t>PERSONAL ASSISTANT</t>
  </si>
  <si>
    <t>RETAIL - SPECIALIST</t>
  </si>
  <si>
    <t>TRAINER</t>
  </si>
  <si>
    <t>VETERINARIAN</t>
  </si>
  <si>
    <t>Administrative Work</t>
  </si>
  <si>
    <t>Accounting</t>
  </si>
  <si>
    <t>Public Services</t>
  </si>
  <si>
    <t>Tele-sales</t>
  </si>
  <si>
    <t>Field Worker</t>
  </si>
  <si>
    <t>Graphic Designer</t>
  </si>
  <si>
    <t>Operator</t>
  </si>
  <si>
    <t>Clerk, Typist</t>
  </si>
  <si>
    <t>PLUMBER</t>
  </si>
  <si>
    <t>SERVICE - GENERAL</t>
  </si>
  <si>
    <t>LANDSCAPE GARDENER</t>
  </si>
  <si>
    <t>PAINTER</t>
  </si>
  <si>
    <t>SALES - GENERAL</t>
  </si>
  <si>
    <t>Mechanic</t>
  </si>
  <si>
    <t>Assembler</t>
  </si>
  <si>
    <t>Programmer</t>
  </si>
  <si>
    <t>Receptionist</t>
  </si>
  <si>
    <t>General Administrator</t>
  </si>
  <si>
    <t>Typist, Clerk</t>
  </si>
  <si>
    <t>Photografer</t>
  </si>
  <si>
    <t>CASHIER</t>
  </si>
  <si>
    <t>FLIGHT ATTENDANT</t>
  </si>
  <si>
    <t>HEALTh CARE</t>
  </si>
  <si>
    <t>PROPERTY MANAGER</t>
  </si>
  <si>
    <t>DATA ENTRY</t>
  </si>
  <si>
    <t>DATABASE ADMINISTRATOR</t>
  </si>
  <si>
    <t>NURSING - ADMINISTRATION</t>
  </si>
  <si>
    <t>RECEPTIONIST</t>
  </si>
  <si>
    <t>SALES - SOFT SELLING</t>
  </si>
  <si>
    <t>WORD PROCESSING</t>
  </si>
  <si>
    <t>Cashier</t>
  </si>
  <si>
    <t>Data Entry</t>
  </si>
  <si>
    <t>Analyst</t>
  </si>
  <si>
    <t>Security Specialist</t>
  </si>
  <si>
    <t>ANALYST</t>
  </si>
  <si>
    <t>RESEARCH MANAGER</t>
  </si>
  <si>
    <t>SERVICE MANAGER</t>
  </si>
  <si>
    <t>TECHNICAL SERVICE SUPPORT</t>
  </si>
  <si>
    <t>Personnel</t>
  </si>
  <si>
    <t>Instructor</t>
  </si>
  <si>
    <t>Artist</t>
  </si>
  <si>
    <t>ADVISERS</t>
  </si>
  <si>
    <t>ENGINEER SUPERVISOR</t>
  </si>
  <si>
    <t>HOSPITALITY MANAGER</t>
  </si>
  <si>
    <t>PHOTOGRAPHER</t>
  </si>
  <si>
    <t>PHYSIOTHERAPIST</t>
  </si>
  <si>
    <t>STUDENT SERVICES</t>
  </si>
  <si>
    <t>COUNSELLING</t>
  </si>
  <si>
    <t>VOCATIONAL EDUCATION</t>
  </si>
  <si>
    <t>Akuntan</t>
  </si>
  <si>
    <t>Credit Controller</t>
  </si>
  <si>
    <t>Warehouse Supervisor</t>
  </si>
  <si>
    <t xml:space="preserve">ADMINISTRATION MANAGER </t>
  </si>
  <si>
    <t>PRIVATE INVESTIGATOR</t>
  </si>
  <si>
    <t>COMPUTER SPECIALIST</t>
  </si>
  <si>
    <t>CREDIT CONTROLLER</t>
  </si>
  <si>
    <t>TRANSPORT SUPERVISOR</t>
  </si>
  <si>
    <t>WAREHOUSE MANAGER</t>
  </si>
  <si>
    <t>Project Engineer</t>
  </si>
  <si>
    <t>Desainer</t>
  </si>
  <si>
    <t>Paramedics</t>
  </si>
  <si>
    <t>Service Selling</t>
  </si>
  <si>
    <t>Distribution &amp; Warehouse Supervisor</t>
  </si>
  <si>
    <t>FILM PRODUCER</t>
  </si>
  <si>
    <t>DISTRIBUTION - MANAGER</t>
  </si>
  <si>
    <t>RADIO ANNOUNCER</t>
  </si>
  <si>
    <t>SALES - SELLING SERVICES</t>
  </si>
  <si>
    <t>TV PRESENTER</t>
  </si>
  <si>
    <t>Nurse</t>
  </si>
  <si>
    <t>Psycholog</t>
  </si>
  <si>
    <t>Account Service</t>
  </si>
  <si>
    <t>CHARITABLE ORGANIZATIONS</t>
  </si>
  <si>
    <t>HOTELIER</t>
  </si>
  <si>
    <t>CHILD CARE</t>
  </si>
  <si>
    <t>THERAPIST</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</si>
</sst>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09]d\-mmm\-yy"/>
    <numFmt numFmtId="165" formatCode="[$-409]d\-mmm"/>
    <numFmt numFmtId="166" formatCode="_(* #,##0.00_);_(* \(#,##0.00\);_(* &quot;-&quot;_);_(@_)"/>
    <numFmt numFmtId="167" formatCode="dd/mm/yy"/>
    <numFmt numFmtId="168" formatCode="[$-409]mmmm\ d\,\ yyyy"/>
    <numFmt numFmtId="169" formatCode="\X"/>
    <numFmt numFmtId="170" formatCode="_(* #,##0_);_(* \(#,##0\);_(* &quot;-&quot;_);_(@_)"/>
    <numFmt numFmtId="171" formatCode="[$-421]dd\ mmmm\ yyyy"/>
    <numFmt numFmtId="172" formatCode="[$-409]d\-mmm\-yyyy"/>
  </numFmts>
  <fonts count="66">
    <font>
      <sz val="11.0"/>
      <color theme="1"/>
      <name val="Calibri"/>
      <scheme val="minor"/>
    </font>
    <font>
      <color theme="1"/>
      <name val="Calibri"/>
      <scheme val="minor"/>
    </font>
    <font>
      <sz val="28.0"/>
      <color theme="1"/>
      <name val="Calibri"/>
    </font>
    <font>
      <sz val="11.0"/>
      <color theme="1"/>
      <name val="Candara"/>
    </font>
    <font>
      <sz val="12.0"/>
      <color theme="1"/>
      <name val="Calibri"/>
    </font>
    <font>
      <sz val="12.0"/>
      <color theme="1"/>
      <name val="Candara"/>
    </font>
    <font>
      <sz val="12.0"/>
      <color rgb="FFFF0000"/>
      <name val="Candara"/>
    </font>
    <font>
      <b/>
      <sz val="12.0"/>
      <color rgb="FFFFFFFF"/>
      <name val="Candara"/>
    </font>
    <font>
      <b/>
      <sz val="12.0"/>
      <color theme="0"/>
      <name val="Candara"/>
    </font>
    <font>
      <sz val="12.0"/>
      <color rgb="FF000000"/>
      <name val="Candara"/>
    </font>
    <font>
      <b/>
      <sz val="12.0"/>
      <color theme="1"/>
      <name val="Candara"/>
    </font>
    <font/>
    <font>
      <sz val="9.0"/>
      <color rgb="FF000000"/>
      <name val="Candara"/>
    </font>
    <font>
      <sz val="10.0"/>
      <color rgb="FF000000"/>
      <name val="Candara"/>
    </font>
    <font>
      <sz val="11.0"/>
      <color rgb="FFDDD9C3"/>
      <name val="Candara"/>
    </font>
    <font>
      <b/>
      <sz val="9.0"/>
      <color theme="1"/>
      <name val="Candara"/>
    </font>
    <font>
      <b/>
      <sz val="10.0"/>
      <color theme="1"/>
      <name val="Candara"/>
    </font>
    <font>
      <sz val="9.0"/>
      <color theme="1"/>
      <name val="Candara"/>
    </font>
    <font>
      <sz val="10.0"/>
      <color theme="1"/>
      <name val="Arial"/>
    </font>
    <font>
      <sz val="11.0"/>
      <color theme="1"/>
      <name val="Calibri"/>
    </font>
    <font>
      <sz val="11.0"/>
      <color theme="0"/>
      <name val="Calibri"/>
    </font>
    <font>
      <sz val="11.0"/>
      <color rgb="FFFF0000"/>
      <name val="Calibri"/>
    </font>
    <font>
      <sz val="11.0"/>
      <color rgb="FF7030A0"/>
      <name val="Calibri"/>
    </font>
    <font>
      <sz val="11.0"/>
      <color rgb="FF262626"/>
      <name val="Calibri"/>
    </font>
    <font>
      <sz val="10.0"/>
      <color theme="1"/>
      <name val="Calibri"/>
    </font>
    <font>
      <sz val="10.0"/>
      <color rgb="FFC0C0C0"/>
      <name val="Candara"/>
    </font>
    <font>
      <sz val="10.0"/>
      <color theme="1"/>
      <name val="Candara"/>
    </font>
    <font>
      <b/>
      <sz val="22.0"/>
      <color theme="1"/>
      <name val="Candara"/>
    </font>
    <font>
      <b/>
      <sz val="14.0"/>
      <color theme="1"/>
      <name val="Candara"/>
    </font>
    <font>
      <sz val="14.0"/>
      <color theme="1"/>
      <name val="Candara"/>
    </font>
    <font>
      <b/>
      <i/>
      <sz val="14.0"/>
      <color theme="1"/>
      <name val="Candara"/>
    </font>
    <font>
      <sz val="8.0"/>
      <color theme="0"/>
      <name val="Candara"/>
    </font>
    <font>
      <sz val="14.0"/>
      <color theme="0"/>
      <name val="Candara"/>
    </font>
    <font>
      <b/>
      <sz val="14.0"/>
      <color theme="0"/>
      <name val="Candara"/>
    </font>
    <font>
      <b/>
      <sz val="12.0"/>
      <color rgb="FFFF0000"/>
      <name val="Candara"/>
    </font>
    <font>
      <sz val="10.0"/>
      <color rgb="FFFF0000"/>
      <name val="Candara"/>
    </font>
    <font>
      <i/>
      <sz val="10.0"/>
      <color theme="1"/>
      <name val="Candara"/>
    </font>
    <font>
      <sz val="16.0"/>
      <color theme="1"/>
      <name val="Candara"/>
    </font>
    <font>
      <b/>
      <sz val="16.0"/>
      <color theme="1"/>
      <name val="Candara"/>
    </font>
    <font>
      <b/>
      <sz val="18.0"/>
      <color theme="1"/>
      <name val="Candara"/>
    </font>
    <font>
      <b/>
      <i/>
      <sz val="10.0"/>
      <color rgb="FFFF0000"/>
      <name val="Candara"/>
    </font>
    <font>
      <sz val="10.0"/>
      <color rgb="FFFFFFFF"/>
      <name val="Candara"/>
    </font>
    <font>
      <b/>
      <sz val="10.0"/>
      <color rgb="FFFF0000"/>
      <name val="Candara"/>
    </font>
    <font>
      <sz val="8.0"/>
      <color theme="1"/>
      <name val="Candara"/>
    </font>
    <font>
      <sz val="10.0"/>
      <color rgb="FFFF0000"/>
      <name val="Arial"/>
    </font>
    <font>
      <b/>
      <sz val="12.0"/>
      <color rgb="FF000000"/>
      <name val="Candara"/>
    </font>
    <font>
      <sz val="12.0"/>
      <color theme="0"/>
      <name val="Candara"/>
    </font>
    <font>
      <sz val="12.0"/>
      <color rgb="FFFFFFFF"/>
      <name val="Candara"/>
    </font>
    <font>
      <sz val="22.0"/>
      <color theme="1"/>
      <name val="Candara"/>
    </font>
    <font>
      <b/>
      <sz val="11.0"/>
      <color theme="1"/>
      <name val="Candara"/>
    </font>
    <font>
      <sz val="11.0"/>
      <color theme="0"/>
      <name val="Candara"/>
    </font>
    <font>
      <sz val="11.0"/>
      <color rgb="FF494429"/>
      <name val="Candara"/>
    </font>
    <font>
      <sz val="11.0"/>
      <color rgb="FFFF0000"/>
      <name val="Candara"/>
    </font>
    <font>
      <sz val="8.0"/>
      <color rgb="FFFF0000"/>
      <name val="Candara"/>
    </font>
    <font>
      <sz val="9.0"/>
      <color rgb="FFFF0000"/>
      <name val="Candara"/>
    </font>
    <font>
      <b/>
      <sz val="11.0"/>
      <color theme="0"/>
      <name val="Candara"/>
    </font>
    <font>
      <sz val="10.0"/>
      <color theme="0"/>
      <name val="Candara"/>
    </font>
    <font>
      <sz val="18.0"/>
      <color theme="1"/>
      <name val="Candara"/>
    </font>
    <font>
      <sz val="20.0"/>
      <color theme="1"/>
      <name val="Candara"/>
    </font>
    <font>
      <sz val="20.0"/>
      <color theme="0"/>
      <name val="Candara"/>
    </font>
    <font>
      <sz val="24.0"/>
      <color theme="1"/>
      <name val="Candara"/>
    </font>
    <font>
      <sz val="24.0"/>
      <color theme="0"/>
      <name val="Candara"/>
    </font>
    <font>
      <sz val="18.0"/>
      <color theme="0"/>
      <name val="Candara"/>
    </font>
    <font>
      <sz val="16.0"/>
      <color theme="0"/>
      <name val="Candara"/>
    </font>
    <font>
      <u/>
      <sz val="11.0"/>
      <color theme="1"/>
      <name val="Candara"/>
    </font>
    <font>
      <sz val="12.0"/>
      <color theme="1"/>
      <name val="Noto Sans Symbols"/>
    </font>
  </fonts>
  <fills count="28">
    <fill>
      <patternFill patternType="none"/>
    </fill>
    <fill>
      <patternFill patternType="lightGray"/>
    </fill>
    <fill>
      <patternFill patternType="solid">
        <fgColor rgb="FFFF0000"/>
        <bgColor rgb="FFFF0000"/>
      </patternFill>
    </fill>
    <fill>
      <patternFill patternType="solid">
        <fgColor rgb="FF4F6128"/>
        <bgColor rgb="FF4F6128"/>
      </patternFill>
    </fill>
    <fill>
      <patternFill patternType="solid">
        <fgColor rgb="FF993300"/>
        <bgColor rgb="FF993300"/>
      </patternFill>
    </fill>
    <fill>
      <patternFill patternType="solid">
        <fgColor rgb="FF339966"/>
        <bgColor rgb="FF339966"/>
      </patternFill>
    </fill>
    <fill>
      <patternFill patternType="solid">
        <fgColor rgb="FF0000FF"/>
        <bgColor rgb="FF0000FF"/>
      </patternFill>
    </fill>
    <fill>
      <patternFill patternType="solid">
        <fgColor rgb="FF993366"/>
        <bgColor rgb="FF993366"/>
      </patternFill>
    </fill>
    <fill>
      <patternFill patternType="solid">
        <fgColor rgb="FFFFCC99"/>
        <bgColor rgb="FFFFCC99"/>
      </patternFill>
    </fill>
    <fill>
      <patternFill patternType="solid">
        <fgColor rgb="FF808000"/>
        <bgColor rgb="FF808000"/>
      </patternFill>
    </fill>
    <fill>
      <patternFill patternType="solid">
        <fgColor rgb="FFCCFFCC"/>
        <bgColor rgb="FFCCFFCC"/>
      </patternFill>
    </fill>
    <fill>
      <patternFill patternType="solid">
        <fgColor rgb="FFCC99FF"/>
        <bgColor rgb="FFCC99FF"/>
      </patternFill>
    </fill>
    <fill>
      <patternFill patternType="solid">
        <fgColor rgb="FFFFFF00"/>
        <bgColor rgb="FFFFFF00"/>
      </patternFill>
    </fill>
    <fill>
      <patternFill patternType="solid">
        <fgColor rgb="FFD8D8D8"/>
        <bgColor rgb="FFD8D8D8"/>
      </patternFill>
    </fill>
    <fill>
      <patternFill patternType="solid">
        <fgColor rgb="FFFBD4B4"/>
        <bgColor rgb="FFFBD4B4"/>
      </patternFill>
    </fill>
    <fill>
      <patternFill patternType="solid">
        <fgColor theme="0"/>
        <bgColor theme="0"/>
      </patternFill>
    </fill>
    <fill>
      <patternFill patternType="solid">
        <fgColor rgb="FF7030A0"/>
        <bgColor rgb="FF7030A0"/>
      </patternFill>
    </fill>
    <fill>
      <patternFill patternType="solid">
        <fgColor theme="5"/>
        <bgColor theme="5"/>
      </patternFill>
    </fill>
    <fill>
      <patternFill patternType="solid">
        <fgColor rgb="FFC0C0C0"/>
        <bgColor rgb="FFC0C0C0"/>
      </patternFill>
    </fill>
    <fill>
      <patternFill patternType="solid">
        <fgColor rgb="FF000000"/>
        <bgColor rgb="FF000000"/>
      </patternFill>
    </fill>
    <fill>
      <patternFill patternType="solid">
        <fgColor rgb="FFFFFF99"/>
        <bgColor rgb="FFFFFF99"/>
      </patternFill>
    </fill>
    <fill>
      <patternFill patternType="solid">
        <fgColor theme="1"/>
        <bgColor theme="1"/>
      </patternFill>
    </fill>
    <fill>
      <patternFill patternType="solid">
        <fgColor rgb="FF800000"/>
        <bgColor rgb="FF800000"/>
      </patternFill>
    </fill>
    <fill>
      <patternFill patternType="solid">
        <fgColor rgb="FF008000"/>
        <bgColor rgb="FF008000"/>
      </patternFill>
    </fill>
    <fill>
      <patternFill patternType="solid">
        <fgColor rgb="FF333399"/>
        <bgColor rgb="FF333399"/>
      </patternFill>
    </fill>
    <fill>
      <patternFill patternType="solid">
        <fgColor rgb="FF3F3151"/>
        <bgColor rgb="FF3F3151"/>
      </patternFill>
    </fill>
    <fill>
      <patternFill patternType="solid">
        <fgColor rgb="FF006600"/>
        <bgColor rgb="FF006600"/>
      </patternFill>
    </fill>
    <fill>
      <patternFill patternType="solid">
        <fgColor rgb="FFF2F2F2"/>
        <bgColor rgb="FFF2F2F2"/>
      </patternFill>
    </fill>
  </fills>
  <borders count="62">
    <border/>
    <border>
      <left style="medium">
        <color rgb="FF000000"/>
      </left>
      <right/>
      <top style="medium">
        <color rgb="FF000000"/>
      </top>
      <bottom/>
    </border>
    <border>
      <left/>
      <right/>
      <top style="medium">
        <color rgb="FF000000"/>
      </top>
      <bottom/>
    </border>
    <border>
      <left style="thin">
        <color rgb="FF000000"/>
      </left>
      <right style="thin">
        <color rgb="FF000000"/>
      </right>
      <top style="medium">
        <color rgb="FF000000"/>
      </top>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top style="medium">
        <color rgb="FF000000"/>
      </top>
      <bottom style="thin">
        <color rgb="FF000000"/>
      </bottom>
    </border>
    <border>
      <left/>
      <right/>
      <top/>
      <bottom/>
    </border>
    <border>
      <left style="thin">
        <color rgb="FF000000"/>
      </left>
      <right style="thin">
        <color rgb="FF000000"/>
      </right>
      <top style="thin">
        <color rgb="FF000000"/>
      </top>
      <bottom/>
    </border>
    <border>
      <left style="medium">
        <color rgb="FF000000"/>
      </left>
      <right/>
      <top/>
      <bottom style="medium">
        <color rgb="FF000000"/>
      </bottom>
    </border>
    <border>
      <left/>
      <right/>
      <top/>
      <bottom style="medium">
        <color rgb="FF000000"/>
      </bottom>
    </border>
    <border>
      <left style="thin">
        <color rgb="FF000000"/>
      </left>
      <right style="thin">
        <color rgb="FF000000"/>
      </right>
      <top/>
      <bottom style="medium">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medium">
        <color rgb="FF000000"/>
      </bottom>
    </border>
    <border>
      <left style="thin">
        <color rgb="FF000000"/>
      </left>
      <right style="thin">
        <color rgb="FF000000"/>
      </right>
      <top/>
      <bottom style="thin">
        <color rgb="FF000000"/>
      </bottom>
    </border>
    <border>
      <left/>
      <top/>
      <bottom/>
    </border>
    <border>
      <right/>
      <top/>
      <bottom/>
    </border>
    <border>
      <top/>
      <bottom/>
    </border>
    <border>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bottom style="double">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hair">
        <color rgb="FF000000"/>
      </left>
      <top style="hair">
        <color rgb="FF000000"/>
      </top>
    </border>
    <border>
      <top style="hair">
        <color rgb="FF000000"/>
      </top>
    </border>
    <border>
      <right style="hair">
        <color rgb="FF000000"/>
      </right>
      <top style="hair">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thin">
        <color rgb="FF000000"/>
      </left>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rder>
    <border>
      <top/>
    </border>
    <border>
      <right style="thin">
        <color rgb="FF000000"/>
      </right>
      <top/>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3" numFmtId="0" xfId="0" applyAlignment="1" applyFont="1">
      <alignment horizontal="right"/>
    </xf>
    <xf borderId="0" fillId="0" fontId="4" numFmtId="0" xfId="0" applyFont="1"/>
    <xf borderId="0" fillId="0" fontId="5" numFmtId="0" xfId="0" applyFont="1"/>
    <xf borderId="0" fillId="0" fontId="6" numFmtId="0" xfId="0" applyFont="1"/>
    <xf borderId="0" fillId="0" fontId="3" numFmtId="0" xfId="0" applyFont="1"/>
    <xf borderId="1" fillId="2" fontId="7" numFmtId="0" xfId="0" applyAlignment="1" applyBorder="1" applyFill="1" applyFont="1">
      <alignment vertical="center"/>
    </xf>
    <xf borderId="2" fillId="3" fontId="8" numFmtId="0" xfId="0" applyAlignment="1" applyBorder="1" applyFill="1" applyFont="1">
      <alignment horizontal="center" vertical="center"/>
    </xf>
    <xf borderId="3" fillId="4" fontId="7" numFmtId="164" xfId="0" applyAlignment="1" applyBorder="1" applyFill="1" applyFont="1" applyNumberFormat="1">
      <alignment vertical="center"/>
    </xf>
    <xf borderId="3" fillId="5" fontId="7" numFmtId="165" xfId="0" applyAlignment="1" applyBorder="1" applyFill="1" applyFont="1" applyNumberFormat="1">
      <alignment horizontal="center"/>
    </xf>
    <xf borderId="3" fillId="6" fontId="9" numFmtId="0" xfId="0" applyBorder="1" applyFill="1" applyFont="1"/>
    <xf borderId="2" fillId="7" fontId="9" numFmtId="0" xfId="0" applyBorder="1" applyFill="1" applyFont="1"/>
    <xf borderId="4" fillId="8" fontId="10" numFmtId="0" xfId="0" applyAlignment="1" applyBorder="1" applyFill="1" applyFont="1">
      <alignment horizontal="center" vertical="center"/>
    </xf>
    <xf borderId="5" fillId="0" fontId="11" numFmtId="0" xfId="0" applyBorder="1" applyFont="1"/>
    <xf borderId="6" fillId="0" fontId="11" numFmtId="0" xfId="0" applyBorder="1" applyFont="1"/>
    <xf borderId="4" fillId="9" fontId="7" numFmtId="0" xfId="0" applyAlignment="1" applyBorder="1" applyFill="1" applyFont="1">
      <alignment horizontal="center" vertical="center"/>
    </xf>
    <xf borderId="4" fillId="10" fontId="10" numFmtId="0" xfId="0" applyAlignment="1" applyBorder="1" applyFill="1" applyFont="1">
      <alignment horizontal="center" vertical="center"/>
    </xf>
    <xf borderId="4" fillId="11" fontId="10" numFmtId="0" xfId="0" applyAlignment="1" applyBorder="1" applyFill="1" applyFont="1">
      <alignment horizontal="center" vertical="center"/>
    </xf>
    <xf borderId="7" fillId="0" fontId="11" numFmtId="0" xfId="0" applyBorder="1" applyFont="1"/>
    <xf borderId="8" fillId="12" fontId="12" numFmtId="0" xfId="0" applyAlignment="1" applyBorder="1" applyFill="1" applyFont="1">
      <alignment horizontal="center"/>
    </xf>
    <xf borderId="9" fillId="12" fontId="13" numFmtId="0" xfId="0" applyBorder="1" applyFont="1"/>
    <xf borderId="8" fillId="12" fontId="13" numFmtId="0" xfId="0" applyBorder="1" applyFont="1"/>
    <xf borderId="9" fillId="13" fontId="14" numFmtId="0" xfId="0" applyAlignment="1" applyBorder="1" applyFill="1" applyFont="1">
      <alignment horizontal="right"/>
    </xf>
    <xf borderId="10" fillId="2" fontId="7" numFmtId="0" xfId="0" applyAlignment="1" applyBorder="1" applyFont="1">
      <alignment horizontal="center" vertical="center"/>
    </xf>
    <xf borderId="11" fillId="3" fontId="8" numFmtId="0" xfId="0" applyAlignment="1" applyBorder="1" applyFont="1">
      <alignment horizontal="center" vertical="center"/>
    </xf>
    <xf borderId="12" fillId="4" fontId="7" numFmtId="164" xfId="0" applyAlignment="1" applyBorder="1" applyFont="1" applyNumberFormat="1">
      <alignment horizontal="center" vertical="center"/>
    </xf>
    <xf borderId="12" fillId="5" fontId="7" numFmtId="165" xfId="0" applyAlignment="1" applyBorder="1" applyFont="1" applyNumberFormat="1">
      <alignment horizontal="center"/>
    </xf>
    <xf borderId="12" fillId="6" fontId="7" numFmtId="0" xfId="0" applyAlignment="1" applyBorder="1" applyFont="1">
      <alignment horizontal="center" vertical="center"/>
    </xf>
    <xf borderId="11" fillId="7" fontId="7" numFmtId="0" xfId="0" applyAlignment="1" applyBorder="1" applyFont="1">
      <alignment horizontal="center" vertical="center"/>
    </xf>
    <xf borderId="13" fillId="8" fontId="10" numFmtId="0" xfId="0" applyAlignment="1" applyBorder="1" applyFont="1">
      <alignment horizontal="center" vertical="center"/>
    </xf>
    <xf borderId="14" fillId="8" fontId="10" numFmtId="0" xfId="0" applyAlignment="1" applyBorder="1" applyFont="1">
      <alignment horizontal="center" vertical="center"/>
    </xf>
    <xf borderId="15" fillId="8" fontId="10" numFmtId="0" xfId="0" applyAlignment="1" applyBorder="1" applyFont="1">
      <alignment horizontal="center" vertical="center"/>
    </xf>
    <xf borderId="13" fillId="9" fontId="7" numFmtId="0" xfId="0" applyAlignment="1" applyBorder="1" applyFont="1">
      <alignment horizontal="center" vertical="center"/>
    </xf>
    <xf borderId="14" fillId="9" fontId="7" numFmtId="0" xfId="0" applyAlignment="1" applyBorder="1" applyFont="1">
      <alignment horizontal="center" vertical="center"/>
    </xf>
    <xf borderId="15" fillId="9" fontId="7" numFmtId="0" xfId="0" applyAlignment="1" applyBorder="1" applyFont="1">
      <alignment horizontal="center" vertical="center"/>
    </xf>
    <xf borderId="14" fillId="10" fontId="10" numFmtId="0" xfId="0" applyAlignment="1" applyBorder="1" applyFont="1">
      <alignment horizontal="center" vertical="center"/>
    </xf>
    <xf borderId="13" fillId="11" fontId="10" numFmtId="0" xfId="0" applyAlignment="1" applyBorder="1" applyFont="1">
      <alignment horizontal="center" vertical="center"/>
    </xf>
    <xf borderId="16" fillId="11" fontId="10" numFmtId="0" xfId="0" applyAlignment="1" applyBorder="1" applyFont="1">
      <alignment horizontal="center" vertical="center"/>
    </xf>
    <xf borderId="11" fillId="12" fontId="15" numFmtId="0" xfId="0" applyAlignment="1" applyBorder="1" applyFont="1">
      <alignment horizontal="center" vertical="center"/>
    </xf>
    <xf borderId="12" fillId="12" fontId="16" numFmtId="0" xfId="0" applyAlignment="1" applyBorder="1" applyFont="1">
      <alignment vertical="center"/>
    </xf>
    <xf borderId="17" fillId="12" fontId="16" numFmtId="0" xfId="0" applyAlignment="1" applyBorder="1" applyFont="1">
      <alignment vertical="center"/>
    </xf>
    <xf borderId="18" fillId="13" fontId="3" numFmtId="0" xfId="0" applyAlignment="1" applyBorder="1" applyFont="1">
      <alignment horizontal="left"/>
    </xf>
    <xf borderId="0" fillId="0" fontId="3" numFmtId="0" xfId="0" applyAlignment="1" applyFont="1">
      <alignment horizontal="center"/>
    </xf>
    <xf borderId="0" fillId="0" fontId="3" numFmtId="164" xfId="0" applyFont="1" applyNumberFormat="1"/>
    <xf borderId="0" fillId="0" fontId="9" numFmtId="0" xfId="0" applyAlignment="1" applyFont="1">
      <alignment vertical="center"/>
    </xf>
    <xf borderId="0" fillId="0" fontId="17" numFmtId="0" xfId="0" applyAlignment="1" applyFont="1">
      <alignment horizontal="center"/>
    </xf>
    <xf borderId="0" fillId="0" fontId="3" numFmtId="166" xfId="0" applyAlignment="1" applyFont="1" applyNumberFormat="1">
      <alignment horizontal="right"/>
    </xf>
    <xf borderId="8" fillId="14" fontId="3" numFmtId="0" xfId="0" applyBorder="1" applyFill="1" applyFont="1"/>
    <xf borderId="8" fillId="14" fontId="3" numFmtId="0" xfId="0" applyAlignment="1" applyBorder="1" applyFont="1">
      <alignment horizontal="center"/>
    </xf>
    <xf borderId="8" fillId="14" fontId="3" numFmtId="164" xfId="0" applyBorder="1" applyFont="1" applyNumberFormat="1"/>
    <xf borderId="8" fillId="14" fontId="9" numFmtId="0" xfId="0" applyAlignment="1" applyBorder="1" applyFont="1">
      <alignment vertical="center"/>
    </xf>
    <xf borderId="8" fillId="14" fontId="17" numFmtId="0" xfId="0" applyAlignment="1" applyBorder="1" applyFont="1">
      <alignment horizontal="center"/>
    </xf>
    <xf borderId="8" fillId="14" fontId="3" numFmtId="166" xfId="0" applyAlignment="1" applyBorder="1" applyFont="1" applyNumberFormat="1">
      <alignment horizontal="right"/>
    </xf>
    <xf borderId="0" fillId="0" fontId="9" numFmtId="0" xfId="0" applyAlignment="1" applyFont="1">
      <alignment horizontal="right" vertical="center"/>
    </xf>
    <xf borderId="8" fillId="15" fontId="3" numFmtId="0" xfId="0" applyBorder="1" applyFill="1" applyFont="1"/>
    <xf borderId="8" fillId="15" fontId="3" numFmtId="0" xfId="0" applyAlignment="1" applyBorder="1" applyFont="1">
      <alignment horizontal="center"/>
    </xf>
    <xf borderId="8" fillId="15" fontId="9" numFmtId="0" xfId="0" applyAlignment="1" applyBorder="1" applyFont="1">
      <alignment vertical="center"/>
    </xf>
    <xf borderId="8" fillId="15" fontId="17" numFmtId="0" xfId="0" applyAlignment="1" applyBorder="1" applyFont="1">
      <alignment horizontal="center"/>
    </xf>
    <xf borderId="8" fillId="15" fontId="3" numFmtId="166" xfId="0" applyAlignment="1" applyBorder="1" applyFont="1" applyNumberFormat="1">
      <alignment horizontal="right"/>
    </xf>
    <xf borderId="0" fillId="0" fontId="18" numFmtId="0" xfId="0" applyFont="1"/>
    <xf borderId="8" fillId="15" fontId="19" numFmtId="0" xfId="0" applyAlignment="1" applyBorder="1" applyFont="1">
      <alignment horizontal="center"/>
    </xf>
    <xf borderId="0" fillId="0" fontId="20" numFmtId="0" xfId="0" applyFont="1"/>
    <xf borderId="0" fillId="0" fontId="20" numFmtId="164" xfId="0" applyFont="1" applyNumberFormat="1"/>
    <xf borderId="0" fillId="0" fontId="19" numFmtId="167" xfId="0" applyFont="1" applyNumberFormat="1"/>
    <xf borderId="8" fillId="16" fontId="20" numFmtId="0" xfId="0" applyAlignment="1" applyBorder="1" applyFill="1" applyFont="1">
      <alignment horizontal="left"/>
    </xf>
    <xf borderId="0" fillId="0" fontId="19" numFmtId="0" xfId="0" applyAlignment="1" applyFont="1">
      <alignment horizontal="center"/>
    </xf>
    <xf borderId="0" fillId="0" fontId="21" numFmtId="0" xfId="0" applyAlignment="1" applyFont="1">
      <alignment horizontal="center"/>
    </xf>
    <xf borderId="8" fillId="16" fontId="22" numFmtId="0" xfId="0" applyAlignment="1" applyBorder="1" applyFont="1">
      <alignment horizontal="left"/>
    </xf>
    <xf borderId="8" fillId="17" fontId="20" numFmtId="0" xfId="0" applyAlignment="1" applyBorder="1" applyFill="1" applyFont="1">
      <alignment horizontal="left"/>
    </xf>
    <xf borderId="8" fillId="3" fontId="20" numFmtId="0" xfId="0" applyAlignment="1" applyBorder="1" applyFont="1">
      <alignment horizontal="left"/>
    </xf>
    <xf borderId="8" fillId="3" fontId="23" numFmtId="0" xfId="0" applyAlignment="1" applyBorder="1" applyFont="1">
      <alignment horizontal="left"/>
    </xf>
    <xf borderId="0" fillId="0" fontId="1" numFmtId="164" xfId="0" applyFont="1" applyNumberFormat="1"/>
    <xf borderId="8" fillId="16" fontId="20" numFmtId="0" xfId="0" applyBorder="1" applyFont="1"/>
    <xf borderId="0" fillId="0" fontId="24" numFmtId="0" xfId="0" applyAlignment="1" applyFont="1">
      <alignment horizontal="center"/>
    </xf>
    <xf borderId="8" fillId="17" fontId="20" numFmtId="0" xfId="0" applyBorder="1" applyFont="1"/>
    <xf borderId="8" fillId="3" fontId="20" numFmtId="0" xfId="0" applyBorder="1" applyFont="1"/>
    <xf borderId="8" fillId="12" fontId="19" numFmtId="0" xfId="0" applyAlignment="1" applyBorder="1" applyFont="1">
      <alignment horizontal="center"/>
    </xf>
    <xf borderId="8" fillId="12" fontId="19" numFmtId="0" xfId="0" applyBorder="1" applyFont="1"/>
    <xf borderId="8" fillId="12" fontId="19" numFmtId="167" xfId="0" applyBorder="1" applyFont="1" applyNumberFormat="1"/>
    <xf borderId="8" fillId="18" fontId="25" numFmtId="0" xfId="0" applyAlignment="1" applyBorder="1" applyFill="1" applyFont="1">
      <alignment vertical="center"/>
    </xf>
    <xf borderId="8" fillId="18" fontId="25" numFmtId="0" xfId="0" applyBorder="1" applyFont="1"/>
    <xf borderId="8" fillId="18" fontId="25" numFmtId="0" xfId="0" applyAlignment="1" applyBorder="1" applyFont="1">
      <alignment horizontal="center"/>
    </xf>
    <xf borderId="0" fillId="0" fontId="26" numFmtId="0" xfId="0" applyFont="1"/>
    <xf borderId="19" fillId="18" fontId="13" numFmtId="2" xfId="0" applyAlignment="1" applyBorder="1" applyFont="1" applyNumberFormat="1">
      <alignment horizontal="center" vertical="top"/>
    </xf>
    <xf borderId="20" fillId="0" fontId="11" numFmtId="0" xfId="0" applyBorder="1" applyFont="1"/>
    <xf borderId="19" fillId="18" fontId="25" numFmtId="0" xfId="0" applyAlignment="1" applyBorder="1" applyFont="1">
      <alignment horizontal="left" vertical="center"/>
    </xf>
    <xf borderId="21" fillId="0" fontId="11" numFmtId="0" xfId="0" applyBorder="1" applyFont="1"/>
    <xf borderId="0" fillId="0" fontId="26" numFmtId="0" xfId="0" applyAlignment="1" applyFont="1">
      <alignment vertical="center"/>
    </xf>
    <xf borderId="0" fillId="0" fontId="27" numFmtId="0" xfId="0" applyAlignment="1" applyFont="1">
      <alignment horizontal="center" vertical="center"/>
    </xf>
    <xf borderId="0" fillId="0" fontId="26" numFmtId="0" xfId="0" applyAlignment="1" applyFont="1">
      <alignment horizontal="left" vertical="center"/>
    </xf>
    <xf borderId="0" fillId="0" fontId="10" numFmtId="0" xfId="0" applyAlignment="1" applyFont="1">
      <alignment vertical="center"/>
    </xf>
    <xf borderId="0" fillId="0" fontId="28" numFmtId="0" xfId="0" applyAlignment="1" applyFont="1">
      <alignment vertical="center"/>
    </xf>
    <xf borderId="0" fillId="0" fontId="28" numFmtId="0" xfId="0" applyAlignment="1" applyFont="1">
      <alignment horizontal="left" vertical="center"/>
    </xf>
    <xf borderId="0" fillId="0" fontId="10" numFmtId="0" xfId="0" applyAlignment="1" applyFont="1">
      <alignment horizontal="left" vertical="center"/>
    </xf>
    <xf borderId="0" fillId="0" fontId="28" numFmtId="0" xfId="0" applyAlignment="1" applyFont="1">
      <alignment horizontal="left" shrinkToFit="0" vertical="top" wrapText="1"/>
    </xf>
    <xf borderId="0" fillId="0" fontId="28" numFmtId="168" xfId="0" applyAlignment="1" applyFont="1" applyNumberFormat="1">
      <alignment horizontal="left" vertical="center"/>
    </xf>
    <xf borderId="0" fillId="0" fontId="28" numFmtId="0" xfId="0" applyAlignment="1" applyFont="1">
      <alignment horizontal="center" vertical="center"/>
    </xf>
    <xf borderId="0" fillId="0" fontId="10" numFmtId="168" xfId="0" applyAlignment="1" applyFont="1" applyNumberFormat="1">
      <alignment horizontal="left" vertical="center"/>
    </xf>
    <xf borderId="0" fillId="0" fontId="10" numFmtId="0" xfId="0" applyAlignment="1" applyFont="1">
      <alignment horizontal="center" vertical="center"/>
    </xf>
    <xf borderId="0" fillId="0" fontId="29" numFmtId="0" xfId="0" applyFont="1"/>
    <xf borderId="22" fillId="0" fontId="28" numFmtId="0" xfId="0" applyAlignment="1" applyBorder="1" applyFont="1">
      <alignment horizontal="center"/>
    </xf>
    <xf borderId="22" fillId="0" fontId="11" numFmtId="0" xfId="0" applyBorder="1" applyFont="1"/>
    <xf borderId="0" fillId="0" fontId="28" numFmtId="0" xfId="0" applyAlignment="1" applyFont="1">
      <alignment horizontal="center"/>
    </xf>
    <xf borderId="0" fillId="0" fontId="29" numFmtId="0" xfId="0" applyAlignment="1" applyFont="1">
      <alignment vertical="center"/>
    </xf>
    <xf borderId="0" fillId="0" fontId="30" numFmtId="0" xfId="0" applyAlignment="1" applyFont="1">
      <alignment vertical="center"/>
    </xf>
    <xf borderId="23" fillId="0" fontId="28" numFmtId="0" xfId="0" applyAlignment="1" applyBorder="1" applyFont="1">
      <alignment vertical="center"/>
    </xf>
    <xf borderId="24" fillId="0" fontId="29" numFmtId="0" xfId="0" applyAlignment="1" applyBorder="1" applyFont="1">
      <alignment vertical="center"/>
    </xf>
    <xf borderId="23" fillId="0" fontId="28" numFmtId="0" xfId="0" applyAlignment="1" applyBorder="1" applyFont="1">
      <alignment horizontal="center" vertical="center"/>
    </xf>
    <xf borderId="25" fillId="0" fontId="11" numFmtId="0" xfId="0" applyBorder="1" applyFont="1"/>
    <xf borderId="26" fillId="0" fontId="28" numFmtId="0" xfId="0" applyAlignment="1" applyBorder="1" applyFont="1">
      <alignment horizontal="center" vertical="center"/>
    </xf>
    <xf borderId="27" fillId="0" fontId="28" numFmtId="0" xfId="0" applyAlignment="1" applyBorder="1" applyFont="1">
      <alignment horizontal="center" vertical="center"/>
    </xf>
    <xf borderId="0" fillId="0" fontId="31" numFmtId="0" xfId="0" applyAlignment="1" applyFont="1">
      <alignment vertical="center"/>
    </xf>
    <xf borderId="0" fillId="0" fontId="32" numFmtId="0" xfId="0" applyAlignment="1" applyFont="1">
      <alignment vertical="center"/>
    </xf>
    <xf borderId="0" fillId="0" fontId="33" numFmtId="0" xfId="0" applyAlignment="1" applyFont="1">
      <alignment vertical="center"/>
    </xf>
    <xf borderId="0" fillId="0" fontId="31" numFmtId="0" xfId="0" applyAlignment="1" applyFont="1">
      <alignment horizontal="center" vertical="center"/>
    </xf>
    <xf borderId="0" fillId="0" fontId="32" numFmtId="0" xfId="0" applyAlignment="1" applyFont="1">
      <alignment horizontal="center" vertical="center"/>
    </xf>
    <xf borderId="26" fillId="0" fontId="29" numFmtId="0" xfId="0" applyAlignment="1" applyBorder="1" applyFont="1">
      <alignment vertical="center"/>
    </xf>
    <xf borderId="28" fillId="0" fontId="28" numFmtId="0" xfId="0" applyAlignment="1" applyBorder="1" applyFont="1">
      <alignment horizontal="center" vertical="center"/>
    </xf>
    <xf borderId="27" fillId="19" fontId="28" numFmtId="0" xfId="0" applyAlignment="1" applyBorder="1" applyFill="1" applyFont="1">
      <alignment vertical="center"/>
    </xf>
    <xf borderId="0" fillId="0" fontId="31" numFmtId="0" xfId="0" applyFont="1"/>
    <xf borderId="0" fillId="0" fontId="32" numFmtId="0" xfId="0" applyFont="1"/>
    <xf borderId="0" fillId="0" fontId="31" numFmtId="0" xfId="0" applyAlignment="1" applyFont="1">
      <alignment horizontal="center"/>
    </xf>
    <xf borderId="0" fillId="0" fontId="34" numFmtId="0" xfId="0" applyFont="1"/>
    <xf borderId="0" fillId="0" fontId="6" numFmtId="0" xfId="0" applyAlignment="1" applyFont="1">
      <alignment horizontal="center"/>
    </xf>
    <xf borderId="0" fillId="0" fontId="35" numFmtId="0" xfId="0" applyFont="1"/>
    <xf borderId="0" fillId="0" fontId="10" numFmtId="0" xfId="0" applyAlignment="1" applyFont="1">
      <alignment vertical="top"/>
    </xf>
    <xf borderId="0" fillId="0" fontId="5" numFmtId="0" xfId="0" applyAlignment="1" applyFont="1">
      <alignment horizontal="center"/>
    </xf>
    <xf borderId="0" fillId="0" fontId="26" numFmtId="0" xfId="0" applyAlignment="1" applyFont="1">
      <alignment horizontal="center"/>
    </xf>
    <xf borderId="0" fillId="0" fontId="36" numFmtId="0" xfId="0" applyFont="1"/>
    <xf borderId="0" fillId="0" fontId="37" numFmtId="0" xfId="0" applyFont="1"/>
    <xf borderId="0" fillId="0" fontId="38" numFmtId="0" xfId="0" applyAlignment="1" applyFont="1">
      <alignment vertical="center"/>
    </xf>
    <xf borderId="0" fillId="0" fontId="38" numFmtId="0" xfId="0" applyAlignment="1" applyFont="1">
      <alignment horizontal="center" vertical="center"/>
    </xf>
    <xf borderId="22" fillId="0" fontId="39" numFmtId="0" xfId="0" applyAlignment="1" applyBorder="1" applyFont="1">
      <alignment horizontal="center"/>
    </xf>
    <xf quotePrefix="1" borderId="0" fillId="0" fontId="26" numFmtId="0" xfId="0" applyFont="1"/>
    <xf borderId="0" fillId="0" fontId="40" numFmtId="0" xfId="0" applyAlignment="1" applyFont="1">
      <alignment horizontal="left"/>
    </xf>
    <xf borderId="0" fillId="0" fontId="26" numFmtId="0" xfId="0" applyAlignment="1" applyFont="1">
      <alignment horizontal="left"/>
    </xf>
    <xf borderId="29" fillId="0" fontId="26" numFmtId="0" xfId="0" applyBorder="1" applyFont="1"/>
    <xf borderId="29" fillId="0" fontId="26" numFmtId="0" xfId="0" applyAlignment="1" applyBorder="1" applyFont="1">
      <alignment horizontal="left"/>
    </xf>
    <xf borderId="23" fillId="20" fontId="10" numFmtId="0" xfId="0" applyAlignment="1" applyBorder="1" applyFill="1" applyFont="1">
      <alignment horizontal="left" vertical="center"/>
    </xf>
    <xf borderId="24" fillId="0" fontId="11" numFmtId="0" xfId="0" applyBorder="1" applyFont="1"/>
    <xf borderId="30" fillId="0" fontId="26" numFmtId="0" xfId="0" applyBorder="1" applyFont="1"/>
    <xf borderId="30" fillId="0" fontId="26" numFmtId="0" xfId="0" applyAlignment="1" applyBorder="1" applyFont="1">
      <alignment vertical="center"/>
    </xf>
    <xf borderId="31" fillId="0" fontId="26" numFmtId="0" xfId="0" applyBorder="1" applyFont="1"/>
    <xf borderId="32" fillId="0" fontId="26" numFmtId="0" xfId="0" applyBorder="1" applyFont="1"/>
    <xf borderId="32" fillId="0" fontId="26" numFmtId="49" xfId="0" applyAlignment="1" applyBorder="1" applyFont="1" applyNumberFormat="1">
      <alignment shrinkToFit="0" vertical="top" wrapText="1"/>
    </xf>
    <xf borderId="31" fillId="0" fontId="26" numFmtId="49" xfId="0" applyAlignment="1" applyBorder="1" applyFont="1" applyNumberFormat="1">
      <alignment shrinkToFit="0" vertical="top" wrapText="1"/>
    </xf>
    <xf borderId="33" fillId="0" fontId="26" numFmtId="49" xfId="0" applyAlignment="1" applyBorder="1" applyFont="1" applyNumberFormat="1">
      <alignment shrinkToFit="0" vertical="top" wrapText="1"/>
    </xf>
    <xf borderId="33" fillId="0" fontId="26" numFmtId="0" xfId="0" applyBorder="1" applyFont="1"/>
    <xf borderId="34" fillId="0" fontId="26" numFmtId="0" xfId="0" applyBorder="1" applyFont="1"/>
    <xf borderId="31" fillId="0" fontId="26" numFmtId="0" xfId="0" applyAlignment="1" applyBorder="1" applyFont="1">
      <alignment horizontal="center" vertical="center"/>
    </xf>
    <xf borderId="33" fillId="0" fontId="11" numFmtId="0" xfId="0" applyBorder="1" applyFont="1"/>
    <xf borderId="0" fillId="0" fontId="26" numFmtId="0" xfId="0" applyAlignment="1" applyFont="1">
      <alignment horizontal="center" vertical="center"/>
    </xf>
    <xf borderId="35" fillId="0" fontId="26" numFmtId="49" xfId="0" applyAlignment="1" applyBorder="1" applyFont="1" applyNumberFormat="1">
      <alignment horizontal="center" shrinkToFit="0" vertical="top" wrapText="1"/>
    </xf>
    <xf borderId="36" fillId="0" fontId="11" numFmtId="0" xfId="0" applyBorder="1" applyFont="1"/>
    <xf borderId="37" fillId="0" fontId="11" numFmtId="0" xfId="0" applyBorder="1" applyFont="1"/>
    <xf borderId="0" fillId="0" fontId="26" numFmtId="49" xfId="0" applyAlignment="1" applyFont="1" applyNumberFormat="1">
      <alignment horizontal="center" shrinkToFit="0" vertical="top" wrapText="1"/>
    </xf>
    <xf borderId="34" fillId="0" fontId="26" numFmtId="49" xfId="0" applyAlignment="1" applyBorder="1" applyFont="1" applyNumberFormat="1">
      <alignment shrinkToFit="0" vertical="top" wrapText="1"/>
    </xf>
    <xf borderId="38" fillId="0" fontId="26" numFmtId="49" xfId="0" applyAlignment="1" applyBorder="1" applyFont="1" applyNumberFormat="1">
      <alignment horizontal="center" shrinkToFit="0" vertical="top" wrapText="1"/>
    </xf>
    <xf borderId="0" fillId="0" fontId="26" numFmtId="49" xfId="0" applyAlignment="1" applyFont="1" applyNumberFormat="1">
      <alignment shrinkToFit="0" vertical="top" wrapText="1"/>
    </xf>
    <xf borderId="38" fillId="0" fontId="26" numFmtId="0" xfId="0" applyBorder="1" applyFont="1"/>
    <xf borderId="39" fillId="0" fontId="11" numFmtId="0" xfId="0" applyBorder="1" applyFont="1"/>
    <xf borderId="40" fillId="0" fontId="11" numFmtId="0" xfId="0" applyBorder="1" applyFont="1"/>
    <xf borderId="41" fillId="0" fontId="11" numFmtId="0" xfId="0" applyBorder="1" applyFont="1"/>
    <xf borderId="42" fillId="0" fontId="11" numFmtId="0" xfId="0" applyBorder="1" applyFont="1"/>
    <xf borderId="43" fillId="0" fontId="11" numFmtId="0" xfId="0" applyBorder="1" applyFont="1"/>
    <xf borderId="44" fillId="0" fontId="26" numFmtId="0" xfId="0" applyAlignment="1" applyBorder="1" applyFont="1">
      <alignment horizontal="center"/>
    </xf>
    <xf borderId="38" fillId="0" fontId="26" numFmtId="0" xfId="0" applyAlignment="1" applyBorder="1" applyFont="1">
      <alignment horizontal="center"/>
    </xf>
    <xf borderId="0" fillId="0" fontId="41" numFmtId="0" xfId="0" applyFont="1"/>
    <xf borderId="44" fillId="0" fontId="42" numFmtId="169" xfId="0" applyAlignment="1" applyBorder="1" applyFont="1" applyNumberFormat="1">
      <alignment horizontal="center"/>
    </xf>
    <xf borderId="44" fillId="0" fontId="42" numFmtId="0" xfId="0" applyAlignment="1" applyBorder="1" applyFont="1">
      <alignment horizontal="center"/>
    </xf>
    <xf borderId="34" fillId="0" fontId="26" numFmtId="0" xfId="0" applyAlignment="1" applyBorder="1" applyFont="1">
      <alignment horizontal="center"/>
    </xf>
    <xf borderId="0" fillId="0" fontId="35" numFmtId="0" xfId="0" applyAlignment="1" applyFont="1">
      <alignment horizontal="center"/>
    </xf>
    <xf borderId="39" fillId="0" fontId="26" numFmtId="0" xfId="0" applyBorder="1" applyFont="1"/>
    <xf borderId="40" fillId="0" fontId="26" numFmtId="0" xfId="0" applyBorder="1" applyFont="1"/>
    <xf borderId="35" fillId="0" fontId="17" numFmtId="49" xfId="0" applyAlignment="1" applyBorder="1" applyFont="1" applyNumberFormat="1">
      <alignment horizontal="center" shrinkToFit="0" vertical="top" wrapText="1"/>
    </xf>
    <xf borderId="0" fillId="0" fontId="43" numFmtId="0" xfId="0" applyAlignment="1" applyFont="1">
      <alignment horizontal="center"/>
    </xf>
    <xf borderId="0" fillId="0" fontId="38" numFmtId="0" xfId="0" applyAlignment="1" applyFont="1">
      <alignment horizontal="center"/>
    </xf>
    <xf borderId="45" fillId="20" fontId="10" numFmtId="14" xfId="0" applyAlignment="1" applyBorder="1" applyFont="1" applyNumberFormat="1">
      <alignment horizontal="left" vertical="center"/>
    </xf>
    <xf borderId="46" fillId="0" fontId="11" numFmtId="0" xfId="0" applyBorder="1" applyFont="1"/>
    <xf borderId="47" fillId="0" fontId="11" numFmtId="0" xfId="0" applyBorder="1" applyFont="1"/>
    <xf borderId="45" fillId="20" fontId="10" numFmtId="0" xfId="0" applyAlignment="1" applyBorder="1" applyFont="1">
      <alignment horizontal="left" vertical="center"/>
    </xf>
    <xf borderId="48" fillId="0" fontId="26" numFmtId="0" xfId="0" applyAlignment="1" applyBorder="1" applyFont="1">
      <alignment horizontal="center"/>
    </xf>
    <xf borderId="49" fillId="0" fontId="11" numFmtId="0" xfId="0" applyBorder="1" applyFont="1"/>
    <xf borderId="50" fillId="0" fontId="11" numFmtId="0" xfId="0" applyBorder="1" applyFont="1"/>
    <xf borderId="0" fillId="0" fontId="44" numFmtId="0" xfId="0" applyFont="1"/>
    <xf borderId="0" fillId="0" fontId="44" numFmtId="0" xfId="0" applyAlignment="1" applyFont="1">
      <alignment horizontal="center"/>
    </xf>
    <xf borderId="0" fillId="0" fontId="18" numFmtId="0" xfId="0" applyAlignment="1" applyFont="1">
      <alignment horizontal="center"/>
    </xf>
    <xf borderId="0" fillId="0" fontId="44" numFmtId="164" xfId="0" applyFont="1" applyNumberFormat="1"/>
    <xf borderId="0" fillId="0" fontId="44" numFmtId="0" xfId="0" applyAlignment="1" applyFont="1">
      <alignment shrinkToFit="0" vertical="top" wrapText="1"/>
    </xf>
    <xf borderId="0" fillId="0" fontId="18" numFmtId="0" xfId="0" applyAlignment="1" applyFont="1">
      <alignment shrinkToFit="0" vertical="top" wrapText="1"/>
    </xf>
    <xf borderId="0" fillId="0" fontId="19" numFmtId="0" xfId="0" applyAlignment="1" applyFont="1">
      <alignment horizontal="left"/>
    </xf>
    <xf borderId="8" fillId="21" fontId="20" numFmtId="0" xfId="0" applyAlignment="1" applyBorder="1" applyFill="1" applyFont="1">
      <alignment horizontal="center"/>
    </xf>
    <xf borderId="0" fillId="0" fontId="19" numFmtId="9" xfId="0" applyFont="1" applyNumberFormat="1"/>
    <xf borderId="0" fillId="0" fontId="19" numFmtId="170" xfId="0" applyAlignment="1" applyFont="1" applyNumberFormat="1">
      <alignment horizontal="left"/>
    </xf>
    <xf quotePrefix="1" borderId="0" fillId="0" fontId="19" numFmtId="0" xfId="0" applyFont="1"/>
    <xf borderId="0" fillId="0" fontId="19" numFmtId="170" xfId="0" applyFont="1" applyNumberFormat="1"/>
    <xf borderId="0" fillId="0" fontId="19" numFmtId="0" xfId="0" applyAlignment="1" applyFont="1">
      <alignment shrinkToFit="0" wrapText="1"/>
    </xf>
    <xf borderId="8" fillId="22" fontId="7" numFmtId="0" xfId="0" applyAlignment="1" applyBorder="1" applyFill="1" applyFont="1">
      <alignment horizontal="center" vertical="center"/>
    </xf>
    <xf borderId="8" fillId="20" fontId="45" numFmtId="0" xfId="0" applyAlignment="1" applyBorder="1" applyFont="1">
      <alignment horizontal="center" vertical="center"/>
    </xf>
    <xf borderId="8" fillId="4" fontId="7" numFmtId="0" xfId="0" applyAlignment="1" applyBorder="1" applyFont="1">
      <alignment horizontal="center" vertical="center"/>
    </xf>
    <xf borderId="8" fillId="2" fontId="7" numFmtId="0" xfId="0" applyAlignment="1" applyBorder="1" applyFont="1">
      <alignment horizontal="center" vertical="center"/>
    </xf>
    <xf borderId="8" fillId="23" fontId="7" numFmtId="0" xfId="0" applyAlignment="1" applyBorder="1" applyFill="1" applyFont="1">
      <alignment horizontal="center" vertical="center"/>
    </xf>
    <xf borderId="8" fillId="24" fontId="7" numFmtId="0" xfId="0" applyAlignment="1" applyBorder="1" applyFill="1" applyFont="1">
      <alignment horizontal="center" vertical="center"/>
    </xf>
    <xf borderId="0" fillId="0" fontId="46" numFmtId="0" xfId="0" applyFont="1"/>
    <xf borderId="0" fillId="0" fontId="47" numFmtId="0" xfId="0" applyFont="1"/>
    <xf borderId="0" fillId="0" fontId="37" numFmtId="0" xfId="0" applyAlignment="1" applyFont="1">
      <alignment horizontal="center"/>
    </xf>
    <xf borderId="0" fillId="0" fontId="48" numFmtId="0" xfId="0" applyFont="1"/>
    <xf borderId="19" fillId="25" fontId="33" numFmtId="0" xfId="0" applyAlignment="1" applyBorder="1" applyFill="1" applyFont="1">
      <alignment horizontal="center"/>
    </xf>
    <xf borderId="0" fillId="0" fontId="5" numFmtId="0" xfId="0" applyAlignment="1" applyFont="1">
      <alignment horizontal="left"/>
    </xf>
    <xf borderId="0" fillId="0" fontId="5" numFmtId="0" xfId="0" applyAlignment="1" applyFont="1">
      <alignment horizontal="left" shrinkToFit="0" vertical="top" wrapText="1"/>
    </xf>
    <xf borderId="0" fillId="0" fontId="33" numFmtId="0" xfId="0" applyFont="1"/>
    <xf borderId="19" fillId="26" fontId="33" numFmtId="0" xfId="0" applyAlignment="1" applyBorder="1" applyFill="1" applyFont="1">
      <alignment horizontal="center"/>
    </xf>
    <xf borderId="0" fillId="0" fontId="5" numFmtId="171" xfId="0" applyAlignment="1" applyFont="1" applyNumberFormat="1">
      <alignment horizontal="left"/>
    </xf>
    <xf borderId="0" fillId="0" fontId="5" numFmtId="0" xfId="0" applyAlignment="1" applyFont="1">
      <alignment horizontal="left" vertical="top"/>
    </xf>
    <xf borderId="0" fillId="0" fontId="49" numFmtId="0" xfId="0" applyAlignment="1" applyFont="1">
      <alignment horizontal="center"/>
    </xf>
    <xf borderId="0" fillId="0" fontId="28" numFmtId="9" xfId="0" applyAlignment="1" applyFont="1" applyNumberFormat="1">
      <alignment vertical="center"/>
    </xf>
    <xf borderId="0" fillId="0" fontId="28" numFmtId="9" xfId="0" applyAlignment="1" applyFont="1" applyNumberFormat="1">
      <alignment horizontal="center" vertical="center"/>
    </xf>
    <xf borderId="0" fillId="0" fontId="28" numFmtId="0" xfId="0" applyFont="1"/>
    <xf borderId="0" fillId="0" fontId="38" numFmtId="9" xfId="0" applyAlignment="1" applyFont="1" applyNumberFormat="1">
      <alignment vertical="center"/>
    </xf>
    <xf borderId="0" fillId="0" fontId="50" numFmtId="0" xfId="0" applyFont="1"/>
    <xf borderId="0" fillId="0" fontId="3" numFmtId="9" xfId="0" applyFont="1" applyNumberFormat="1"/>
    <xf borderId="0" fillId="0" fontId="51" numFmtId="0" xfId="0" applyFont="1"/>
    <xf borderId="0" fillId="0" fontId="52" numFmtId="0" xfId="0" applyFont="1"/>
    <xf borderId="0" fillId="0" fontId="52" numFmtId="0" xfId="0" applyAlignment="1" applyFont="1">
      <alignment horizontal="center"/>
    </xf>
    <xf borderId="0" fillId="0" fontId="52" numFmtId="164" xfId="0" applyFont="1" applyNumberFormat="1"/>
    <xf borderId="0" fillId="0" fontId="52" numFmtId="167" xfId="0" applyFont="1" applyNumberFormat="1"/>
    <xf borderId="0" fillId="0" fontId="53" numFmtId="0" xfId="0" applyFont="1"/>
    <xf borderId="0" fillId="0" fontId="54" numFmtId="9" xfId="0" applyFont="1" applyNumberFormat="1"/>
    <xf borderId="0" fillId="0" fontId="52" numFmtId="9" xfId="0" applyFont="1" applyNumberFormat="1"/>
    <xf borderId="8" fillId="25" fontId="8" numFmtId="0" xfId="0" applyAlignment="1" applyBorder="1" applyFont="1">
      <alignment horizontal="center"/>
    </xf>
    <xf borderId="51" fillId="21" fontId="55" numFmtId="0" xfId="0" applyAlignment="1" applyBorder="1" applyFont="1">
      <alignment horizontal="center"/>
    </xf>
    <xf borderId="52" fillId="0" fontId="11" numFmtId="0" xfId="0" applyBorder="1" applyFont="1"/>
    <xf borderId="53" fillId="0" fontId="11" numFmtId="0" xfId="0" applyBorder="1" applyFont="1"/>
    <xf borderId="0" fillId="0" fontId="3" numFmtId="0" xfId="0" applyAlignment="1" applyFont="1">
      <alignment horizontal="left" vertical="top"/>
    </xf>
    <xf borderId="0" fillId="0" fontId="16" numFmtId="0" xfId="0" applyFont="1"/>
    <xf borderId="54" fillId="27" fontId="3" numFmtId="0" xfId="0" applyBorder="1" applyFill="1" applyFont="1"/>
    <xf borderId="55" fillId="27" fontId="3" numFmtId="0" xfId="0" applyBorder="1" applyFont="1"/>
    <xf borderId="56" fillId="27" fontId="3" numFmtId="0" xfId="0" applyBorder="1" applyFont="1"/>
    <xf borderId="57" fillId="27" fontId="3" numFmtId="0" xfId="0" applyBorder="1" applyFont="1"/>
    <xf borderId="8" fillId="27" fontId="3" numFmtId="0" xfId="0" applyBorder="1" applyFont="1"/>
    <xf borderId="58" fillId="27" fontId="3" numFmtId="0" xfId="0" applyBorder="1" applyFont="1"/>
    <xf borderId="0" fillId="0" fontId="3" numFmtId="0" xfId="0" applyAlignment="1" applyFont="1">
      <alignment horizontal="left"/>
    </xf>
    <xf borderId="0" fillId="0" fontId="3" numFmtId="164" xfId="0" applyAlignment="1" applyFont="1" applyNumberFormat="1">
      <alignment horizontal="left"/>
    </xf>
    <xf borderId="0" fillId="0" fontId="3" numFmtId="0" xfId="0" applyAlignment="1" applyFont="1">
      <alignment horizontal="left" shrinkToFit="0" vertical="top" wrapText="1"/>
    </xf>
    <xf borderId="59" fillId="27" fontId="3" numFmtId="0" xfId="0" applyAlignment="1" applyBorder="1" applyFont="1">
      <alignment horizontal="center" vertical="center"/>
    </xf>
    <xf borderId="60" fillId="0" fontId="11" numFmtId="0" xfId="0" applyBorder="1" applyFont="1"/>
    <xf borderId="61" fillId="0" fontId="11" numFmtId="0" xfId="0" applyBorder="1" applyFont="1"/>
    <xf borderId="30" fillId="0" fontId="11" numFmtId="0" xfId="0" applyBorder="1" applyFont="1"/>
    <xf borderId="0" fillId="0" fontId="3" numFmtId="0" xfId="0" applyAlignment="1" applyFont="1">
      <alignment horizontal="center" vertical="center"/>
    </xf>
    <xf borderId="0" fillId="0" fontId="3" numFmtId="0" xfId="0" applyAlignment="1" applyFont="1">
      <alignment shrinkToFit="0" vertical="top" wrapText="1"/>
    </xf>
    <xf borderId="0" fillId="0" fontId="26" numFmtId="0" xfId="0" applyAlignment="1" applyFont="1">
      <alignment shrinkToFit="0" vertical="top" wrapText="1"/>
    </xf>
    <xf borderId="0" fillId="0" fontId="56" numFmtId="0" xfId="0" applyFont="1"/>
    <xf borderId="0" fillId="0" fontId="3" numFmtId="167" xfId="0" applyFont="1" applyNumberFormat="1"/>
    <xf borderId="0" fillId="0" fontId="50" numFmtId="0" xfId="0" applyAlignment="1" applyFont="1">
      <alignment horizontal="left" vertical="top"/>
    </xf>
    <xf borderId="0" fillId="0" fontId="50" numFmtId="0" xfId="0" applyAlignment="1" applyFont="1">
      <alignment horizontal="center"/>
    </xf>
    <xf borderId="0" fillId="0" fontId="57" numFmtId="0" xfId="0" applyAlignment="1" applyFont="1">
      <alignment vertical="center"/>
    </xf>
    <xf borderId="0" fillId="0" fontId="46" numFmtId="0" xfId="0" applyAlignment="1" applyFont="1">
      <alignment horizontal="center" vertical="top"/>
    </xf>
    <xf borderId="0" fillId="0" fontId="46" numFmtId="0" xfId="0" applyAlignment="1" applyFont="1">
      <alignment vertical="top"/>
    </xf>
    <xf borderId="0" fillId="0" fontId="5" numFmtId="0" xfId="0" applyAlignment="1" applyFont="1">
      <alignment vertical="top"/>
    </xf>
    <xf borderId="0" fillId="0" fontId="56" numFmtId="0" xfId="0" applyAlignment="1" applyFont="1">
      <alignment vertical="top"/>
    </xf>
    <xf borderId="0" fillId="0" fontId="26" numFmtId="0" xfId="0" applyAlignment="1" applyFont="1">
      <alignment vertical="top"/>
    </xf>
    <xf borderId="0" fillId="0" fontId="58" numFmtId="0" xfId="0" applyAlignment="1" applyFont="1">
      <alignment horizontal="center"/>
    </xf>
    <xf borderId="0" fillId="0" fontId="59" numFmtId="0" xfId="0" applyFont="1"/>
    <xf borderId="0" fillId="0" fontId="60" numFmtId="0" xfId="0" applyAlignment="1" applyFont="1">
      <alignment horizontal="center"/>
    </xf>
    <xf borderId="0" fillId="0" fontId="61" numFmtId="0" xfId="0" applyFont="1"/>
    <xf borderId="0" fillId="0" fontId="57" numFmtId="0" xfId="0" applyAlignment="1" applyFont="1">
      <alignment horizontal="center"/>
    </xf>
    <xf borderId="0" fillId="0" fontId="62" numFmtId="0" xfId="0" applyFont="1"/>
    <xf borderId="0" fillId="0" fontId="63" numFmtId="0" xfId="0" applyAlignment="1" applyFont="1">
      <alignment horizontal="center"/>
    </xf>
    <xf borderId="0" fillId="0" fontId="63" numFmtId="0" xfId="0" applyFont="1"/>
    <xf borderId="0" fillId="0" fontId="5" numFmtId="172" xfId="0" applyAlignment="1" applyFont="1" applyNumberFormat="1">
      <alignment horizontal="center"/>
    </xf>
    <xf borderId="0" fillId="0" fontId="46" numFmtId="172" xfId="0" applyFont="1" applyNumberFormat="1"/>
    <xf borderId="31" fillId="0" fontId="3" numFmtId="0" xfId="0" applyAlignment="1" applyBorder="1" applyFont="1">
      <alignment horizontal="center" shrinkToFit="0" vertical="center" wrapText="1"/>
    </xf>
    <xf borderId="32" fillId="0" fontId="11" numFmtId="0" xfId="0" applyBorder="1" applyFont="1"/>
    <xf borderId="34" fillId="0" fontId="11" numFmtId="0" xfId="0" applyBorder="1" applyFont="1"/>
    <xf borderId="38" fillId="0" fontId="11" numFmtId="0" xfId="0" applyBorder="1" applyFont="1"/>
    <xf borderId="0" fillId="0" fontId="3" numFmtId="0" xfId="0" applyAlignment="1" applyFont="1">
      <alignment horizontal="center" shrinkToFit="0" vertical="center" wrapText="1"/>
    </xf>
    <xf borderId="0" fillId="0" fontId="29" numFmtId="0" xfId="0" applyAlignment="1" applyFont="1">
      <alignment horizontal="center"/>
    </xf>
    <xf borderId="0" fillId="0" fontId="56" numFmtId="0" xfId="0" applyAlignment="1" applyFont="1">
      <alignment horizontal="center"/>
    </xf>
    <xf borderId="0" fillId="0" fontId="46" numFmtId="0" xfId="0" applyAlignment="1" applyFont="1">
      <alignment horizontal="center"/>
    </xf>
    <xf borderId="0" fillId="0" fontId="5" numFmtId="172" xfId="0" applyAlignment="1" applyFont="1" applyNumberFormat="1">
      <alignment horizontal="left"/>
    </xf>
    <xf borderId="0" fillId="0" fontId="3" numFmtId="0" xfId="0" applyAlignment="1" applyFont="1">
      <alignment shrinkToFit="0" vertical="center" wrapText="1"/>
    </xf>
    <xf borderId="0" fillId="0" fontId="50" numFmtId="0" xfId="0" applyAlignment="1" applyFont="1">
      <alignment horizontal="right" vertical="top"/>
    </xf>
    <xf borderId="0" fillId="0" fontId="29" numFmtId="0" xfId="0" applyAlignment="1" applyFont="1">
      <alignment horizontal="right" shrinkToFit="0" vertical="top" wrapText="1"/>
    </xf>
    <xf borderId="0" fillId="0" fontId="64" numFmtId="0" xfId="0" applyFont="1"/>
    <xf borderId="0" fillId="0" fontId="26" numFmtId="0" xfId="0" applyAlignment="1" applyFont="1">
      <alignment horizontal="left" shrinkToFit="0" vertical="top" wrapText="1"/>
    </xf>
    <xf quotePrefix="1" borderId="0" fillId="0" fontId="29" numFmtId="0" xfId="0" applyAlignment="1" applyFont="1">
      <alignment horizontal="center"/>
    </xf>
    <xf borderId="0" fillId="0" fontId="5" numFmtId="0" xfId="0" applyAlignment="1" applyFont="1">
      <alignment vertical="center"/>
    </xf>
    <xf borderId="0" fillId="0" fontId="3" numFmtId="9" xfId="0" applyAlignment="1" applyFont="1" applyNumberFormat="1">
      <alignment horizontal="center"/>
    </xf>
    <xf borderId="0" fillId="0" fontId="5" numFmtId="9" xfId="0" applyFont="1" applyNumberFormat="1"/>
    <xf borderId="0" fillId="0" fontId="5" numFmtId="9" xfId="0" applyAlignment="1" applyFont="1" applyNumberFormat="1">
      <alignment horizontal="center"/>
    </xf>
    <xf borderId="8" fillId="27" fontId="29" numFmtId="0" xfId="0" applyAlignment="1" applyBorder="1" applyFont="1">
      <alignment horizontal="center" shrinkToFit="0" vertical="center" wrapText="1"/>
    </xf>
    <xf borderId="0" fillId="0" fontId="3" numFmtId="9" xfId="0" applyAlignment="1" applyFont="1" applyNumberFormat="1">
      <alignment horizontal="center" vertical="center"/>
    </xf>
    <xf borderId="0" fillId="0" fontId="3" numFmtId="9" xfId="0" applyAlignment="1" applyFont="1" applyNumberFormat="1">
      <alignment horizontal="center" shrinkToFit="0" vertical="center" wrapText="1"/>
    </xf>
    <xf borderId="0" fillId="0" fontId="6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812539736631961"/>
          <c:y val="0.035046728971962614"/>
          <c:w val="0.8489626513806736"/>
          <c:h val="0.9322429906542057"/>
        </c:manualLayout>
      </c:layout>
      <c:lineChart>
        <c:varyColors val="0"/>
        <c:ser>
          <c:idx val="0"/>
          <c:order val="0"/>
          <c:spPr>
            <a:ln cmpd="sng" w="38100">
              <a:solidFill>
                <a:srgbClr val="FF0000">
                  <a:alpha val="100000"/>
                </a:srgbClr>
              </a:solidFill>
              <a:prstDash val="solid"/>
            </a:ln>
          </c:spPr>
          <c:marker>
            <c:symbol val="circle"/>
            <c:size val="9"/>
            <c:spPr>
              <a:solidFill>
                <a:srgbClr val="FF0000">
                  <a:alpha val="100000"/>
                </a:srgbClr>
              </a:solidFill>
              <a:ln cmpd="sng">
                <a:solidFill>
                  <a:srgbClr val="FF0000">
                    <a:alpha val="100000"/>
                  </a:srgbClr>
                </a:solidFill>
              </a:ln>
            </c:spPr>
          </c:marker>
          <c:val>
            <c:numRef>
              <c:f>graph!$G$16:$J$16</c:f>
              <c:numCache/>
            </c:numRef>
          </c:val>
          <c:smooth val="0"/>
        </c:ser>
        <c:axId val="1251922439"/>
        <c:axId val="1249053291"/>
      </c:lineChart>
      <c:catAx>
        <c:axId val="1251922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249053291"/>
      </c:catAx>
      <c:valAx>
        <c:axId val="1249053291"/>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251922439"/>
        <c:majorUnit val="1.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853403141361259"/>
          <c:y val="0.035128845790999376"/>
          <c:w val="0.8481675392670155"/>
          <c:h val="0.9320853749878502"/>
        </c:manualLayout>
      </c:layout>
      <c:lineChart>
        <c:varyColors val="0"/>
        <c:ser>
          <c:idx val="0"/>
          <c:order val="0"/>
          <c:spPr>
            <a:ln cmpd="sng" w="38100">
              <a:solidFill>
                <a:srgbClr val="FF0000">
                  <a:alpha val="100000"/>
                </a:srgbClr>
              </a:solidFill>
              <a:prstDash val="solid"/>
            </a:ln>
          </c:spPr>
          <c:marker>
            <c:symbol val="circle"/>
            <c:size val="9"/>
            <c:spPr>
              <a:solidFill>
                <a:srgbClr val="FF0000">
                  <a:alpha val="100000"/>
                </a:srgbClr>
              </a:solidFill>
              <a:ln cmpd="sng">
                <a:solidFill>
                  <a:srgbClr val="FF0000">
                    <a:alpha val="100000"/>
                  </a:srgbClr>
                </a:solidFill>
              </a:ln>
            </c:spPr>
          </c:marker>
          <c:val>
            <c:numRef>
              <c:f>graph!$G$14:$J$14</c:f>
              <c:numCache/>
            </c:numRef>
          </c:val>
          <c:smooth val="0"/>
        </c:ser>
        <c:axId val="548553817"/>
        <c:axId val="1659530553"/>
      </c:lineChart>
      <c:catAx>
        <c:axId val="5485538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659530553"/>
      </c:catAx>
      <c:valAx>
        <c:axId val="1659530553"/>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548553817"/>
        <c:majorUnit val="1.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772040388298451"/>
          <c:y val="0.03521134832413701"/>
          <c:w val="0.8497430824539958"/>
          <c:h val="0.9319270189788476"/>
        </c:manualLayout>
      </c:layout>
      <c:lineChart>
        <c:varyColors val="0"/>
        <c:ser>
          <c:idx val="0"/>
          <c:order val="0"/>
          <c:spPr>
            <a:ln cmpd="sng" w="38100">
              <a:solidFill>
                <a:srgbClr val="FF0000">
                  <a:alpha val="100000"/>
                </a:srgbClr>
              </a:solidFill>
              <a:prstDash val="solid"/>
            </a:ln>
          </c:spPr>
          <c:marker>
            <c:symbol val="circle"/>
            <c:size val="9"/>
            <c:spPr>
              <a:solidFill>
                <a:srgbClr val="FF0000">
                  <a:alpha val="100000"/>
                </a:srgbClr>
              </a:solidFill>
              <a:ln cmpd="sng">
                <a:solidFill>
                  <a:srgbClr val="FF0000">
                    <a:alpha val="100000"/>
                  </a:srgbClr>
                </a:solidFill>
              </a:ln>
            </c:spPr>
          </c:marker>
          <c:val>
            <c:numRef>
              <c:f>graph!$G$12:$J$12</c:f>
              <c:numCache/>
            </c:numRef>
          </c:val>
          <c:smooth val="0"/>
        </c:ser>
        <c:axId val="568664464"/>
        <c:axId val="1104344714"/>
      </c:lineChart>
      <c:catAx>
        <c:axId val="5686644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104344714"/>
      </c:catAx>
      <c:valAx>
        <c:axId val="1104344714"/>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568664464"/>
        <c:majorUnit val="1.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87040595344127"/>
          <c:y val="0.046961325966850785"/>
          <c:w val="0.8472260526351647"/>
          <c:h val="0.9088397790055248"/>
        </c:manualLayout>
      </c:layout>
      <c:lineChart>
        <c:varyColors val="0"/>
        <c:ser>
          <c:idx val="0"/>
          <c:order val="0"/>
          <c:spPr>
            <a:ln cmpd="sng" w="38100">
              <a:solidFill>
                <a:srgbClr val="000080">
                  <a:alpha val="100000"/>
                </a:srgbClr>
              </a:solidFill>
              <a:prstDash val="solid"/>
            </a:ln>
          </c:spPr>
          <c:marker>
            <c:symbol val="circle"/>
            <c:size val="10"/>
            <c:spPr>
              <a:solidFill>
                <a:srgbClr val="000080">
                  <a:alpha val="100000"/>
                </a:srgbClr>
              </a:solidFill>
              <a:ln cmpd="sng">
                <a:solidFill>
                  <a:srgbClr val="000080">
                    <a:alpha val="100000"/>
                  </a:srgbClr>
                </a:solidFill>
              </a:ln>
            </c:spPr>
          </c:marker>
          <c:val>
            <c:numRef>
              <c:f>key!$F$2:$F$5</c:f>
              <c:numCache/>
            </c:numRef>
          </c:val>
          <c:smooth val="0"/>
        </c:ser>
        <c:axId val="1698615505"/>
        <c:axId val="381539796"/>
      </c:lineChart>
      <c:catAx>
        <c:axId val="1698615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800">
                <a:solidFill>
                  <a:srgbClr val="000000"/>
                </a:solidFill>
                <a:latin typeface="Arial"/>
              </a:defRPr>
            </a:pPr>
          </a:p>
        </c:txPr>
        <c:crossAx val="381539796"/>
      </c:catAx>
      <c:valAx>
        <c:axId val="381539796"/>
        <c:scaling>
          <c:orientation val="minMax"/>
          <c:max val="1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698615505"/>
        <c:majorUnit val="1.0"/>
        <c:minorUnit val="1.0"/>
      </c:valAx>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4187201272974479"/>
          <c:y val="0.03369636684183601"/>
          <c:w val="0.9187203167337556"/>
          <c:h val="0.9434931506849317"/>
        </c:manualLayout>
      </c:layout>
      <c:lineChart>
        <c:varyColors val="0"/>
        <c:ser>
          <c:idx val="0"/>
          <c:order val="0"/>
          <c:spPr>
            <a:ln cmpd="sng" w="47625">
              <a:solidFill>
                <a:srgbClr val="4F81BD"/>
              </a:solidFill>
            </a:ln>
          </c:spPr>
          <c:marker>
            <c:symbol val="circle"/>
            <c:size val="12"/>
            <c:spPr>
              <a:solidFill>
                <a:srgbClr val="4F81BD"/>
              </a:solidFill>
              <a:ln cmpd="sng">
                <a:solidFill>
                  <a:srgbClr val="4F81BD"/>
                </a:solidFill>
              </a:ln>
            </c:spPr>
          </c:marker>
          <c:val>
            <c:numRef>
              <c:f>key!$F$2:$F$5</c:f>
              <c:numCache/>
            </c:numRef>
          </c:val>
          <c:smooth val="0"/>
        </c:ser>
        <c:axId val="972798651"/>
        <c:axId val="1734993334"/>
      </c:lineChart>
      <c:catAx>
        <c:axId val="972798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734993334"/>
      </c:catAx>
      <c:valAx>
        <c:axId val="1734993334"/>
        <c:scaling>
          <c:orientation val="minMax"/>
          <c:max val="1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972798651"/>
        <c:majorUnit val="1.0"/>
        <c:minorUnit val="1.0"/>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Pelayanan Perizinan dan Pengadministrasian KP dan TPS</c:v>
          </c:tx>
          <c:spPr>
            <a:ln cmpd="sng" w="38100">
              <a:solidFill>
                <a:srgbClr val="FF0000">
                  <a:alpha val="100000"/>
                </a:srgbClr>
              </a:solidFill>
            </a:ln>
          </c:spPr>
          <c:marker>
            <c:symbol val="circle"/>
            <c:size val="9"/>
            <c:spPr>
              <a:solidFill>
                <a:srgbClr val="FF0000">
                  <a:alpha val="100000"/>
                </a:srgbClr>
              </a:solidFill>
              <a:ln cmpd="sng">
                <a:solidFill>
                  <a:srgbClr val="FF0000">
                    <a:alpha val="100000"/>
                  </a:srgbClr>
                </a:solidFill>
              </a:ln>
            </c:spPr>
          </c:marker>
          <c:cat>
            <c:strRef>
              <c:f>job!$C$1:$F$1</c:f>
            </c:strRef>
          </c:cat>
          <c:val>
            <c:numRef>
              <c:f>job!$T$1:$W$1</c:f>
              <c:numCache/>
            </c:numRef>
          </c:val>
          <c:smooth val="0"/>
        </c:ser>
        <c:axId val="905048192"/>
        <c:axId val="24615300"/>
      </c:lineChart>
      <c:catAx>
        <c:axId val="905048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1" i="0" sz="1000">
                <a:solidFill>
                  <a:srgbClr val="000000"/>
                </a:solidFill>
                <a:latin typeface="Adobe Garamond Pro Bold"/>
              </a:defRPr>
            </a:pPr>
          </a:p>
        </c:txPr>
        <c:crossAx val="24615300"/>
      </c:catAx>
      <c:valAx>
        <c:axId val="24615300"/>
        <c:scaling>
          <c:orientation val="minMax"/>
          <c:max val="1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5048192"/>
        <c:majorUnit val="1.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40211640211642"/>
          <c:y val="0.06697108066971079"/>
          <c:w val="0.7671957671957677"/>
          <c:h val="0.5991251093613296"/>
        </c:manualLayout>
      </c:layout>
      <c:lineChart>
        <c:ser>
          <c:idx val="0"/>
          <c:order val="0"/>
          <c:tx>
            <c:v>Pengolah Database Kepegawaian</c:v>
          </c:tx>
          <c:spPr>
            <a:ln cmpd="sng" w="28575">
              <a:solidFill>
                <a:srgbClr val="FF0000">
                  <a:alpha val="100000"/>
                </a:srgbClr>
              </a:solidFill>
            </a:ln>
          </c:spPr>
          <c:marker>
            <c:symbol val="circle"/>
            <c:size val="9"/>
            <c:spPr>
              <a:solidFill>
                <a:srgbClr val="FF0000">
                  <a:alpha val="100000"/>
                </a:srgbClr>
              </a:solidFill>
              <a:ln cmpd="sng">
                <a:solidFill>
                  <a:srgbClr val="FF0000">
                    <a:alpha val="100000"/>
                  </a:srgbClr>
                </a:solidFill>
              </a:ln>
            </c:spPr>
          </c:marker>
          <c:val>
            <c:numRef>
              <c:f>ijpm!$L$101:$O$101</c:f>
              <c:numCache/>
            </c:numRef>
          </c:val>
          <c:smooth val="0"/>
        </c:ser>
        <c:ser>
          <c:idx val="1"/>
          <c:order val="1"/>
          <c:tx>
            <c:v>ANDRE SETIAWAN</c:v>
          </c:tx>
          <c:spPr>
            <a:ln cmpd="sng" w="28575">
              <a:solidFill>
                <a:srgbClr val="002060">
                  <a:alpha val="100000"/>
                </a:srgbClr>
              </a:solidFill>
            </a:ln>
          </c:spPr>
          <c:marker>
            <c:symbol val="circle"/>
            <c:size val="9"/>
            <c:spPr>
              <a:solidFill>
                <a:srgbClr val="002060">
                  <a:alpha val="100000"/>
                </a:srgbClr>
              </a:solidFill>
              <a:ln cmpd="sng">
                <a:solidFill>
                  <a:srgbClr val="002060">
                    <a:alpha val="100000"/>
                  </a:srgbClr>
                </a:solidFill>
              </a:ln>
            </c:spPr>
          </c:marker>
          <c:val>
            <c:numRef>
              <c:f>ijpm!$L$105:$O$105</c:f>
              <c:numCache/>
            </c:numRef>
          </c:val>
          <c:smooth val="0"/>
        </c:ser>
        <c:axId val="1575890330"/>
        <c:axId val="1861031333"/>
      </c:lineChart>
      <c:catAx>
        <c:axId val="1575890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800">
                <a:solidFill>
                  <a:srgbClr val="000000"/>
                </a:solidFill>
                <a:latin typeface="+mn-lt"/>
              </a:defRPr>
            </a:pPr>
          </a:p>
        </c:txPr>
        <c:crossAx val="1861031333"/>
      </c:catAx>
      <c:valAx>
        <c:axId val="1861031333"/>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1575890330"/>
        <c:majorUnit val="1.0"/>
      </c:valAx>
    </c:plotArea>
    <c:legend>
      <c:legendPos val="b"/>
      <c:overlay val="0"/>
      <c:txPr>
        <a:bodyPr/>
        <a:lstStyle/>
        <a:p>
          <a:pPr lvl="0">
            <a:defRPr b="1" i="0" sz="8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195937725902257"/>
          <c:y val="0.06697108066971079"/>
          <c:w val="0.7760812454819542"/>
          <c:h val="0.5930368293004453"/>
        </c:manualLayout>
      </c:layout>
      <c:lineChart>
        <c:ser>
          <c:idx val="0"/>
          <c:order val="0"/>
          <c:tx>
            <c:v>Pengolah Database Kepegawaian</c:v>
          </c:tx>
          <c:spPr>
            <a:ln cmpd="sng" w="28575">
              <a:solidFill>
                <a:srgbClr val="FF0000">
                  <a:alpha val="100000"/>
                </a:srgbClr>
              </a:solidFill>
            </a:ln>
          </c:spPr>
          <c:marker>
            <c:symbol val="circle"/>
            <c:size val="9"/>
            <c:spPr>
              <a:solidFill>
                <a:srgbClr val="FF0000">
                  <a:alpha val="100000"/>
                </a:srgbClr>
              </a:solidFill>
              <a:ln cmpd="sng">
                <a:solidFill>
                  <a:srgbClr val="FF0000">
                    <a:alpha val="100000"/>
                  </a:srgbClr>
                </a:solidFill>
              </a:ln>
            </c:spPr>
          </c:marker>
          <c:val>
            <c:numRef>
              <c:f>ijpm!$L$101:$O$101</c:f>
              <c:numCache/>
            </c:numRef>
          </c:val>
          <c:smooth val="0"/>
        </c:ser>
        <c:ser>
          <c:idx val="1"/>
          <c:order val="1"/>
          <c:tx>
            <c:v>ANDRE SETIAWAN</c:v>
          </c:tx>
          <c:spPr>
            <a:ln cmpd="sng" w="28575">
              <a:solidFill>
                <a:srgbClr val="002060">
                  <a:alpha val="100000"/>
                </a:srgbClr>
              </a:solidFill>
            </a:ln>
          </c:spPr>
          <c:marker>
            <c:symbol val="circle"/>
            <c:size val="9"/>
            <c:spPr>
              <a:solidFill>
                <a:srgbClr val="002060">
                  <a:alpha val="100000"/>
                </a:srgbClr>
              </a:solidFill>
              <a:ln cmpd="sng">
                <a:solidFill>
                  <a:srgbClr val="002060">
                    <a:alpha val="100000"/>
                  </a:srgbClr>
                </a:solidFill>
              </a:ln>
            </c:spPr>
          </c:marker>
          <c:val>
            <c:numRef>
              <c:f>ijpm!$L$103:$O$103</c:f>
              <c:numCache/>
            </c:numRef>
          </c:val>
          <c:smooth val="0"/>
        </c:ser>
        <c:axId val="774663272"/>
        <c:axId val="1992340887"/>
      </c:lineChart>
      <c:catAx>
        <c:axId val="774663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800">
                <a:solidFill>
                  <a:srgbClr val="000000"/>
                </a:solidFill>
                <a:latin typeface="+mn-lt"/>
              </a:defRPr>
            </a:pPr>
          </a:p>
        </c:txPr>
        <c:crossAx val="1992340887"/>
      </c:catAx>
      <c:valAx>
        <c:axId val="1992340887"/>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774663272"/>
        <c:majorUnit val="1.0"/>
      </c:valAx>
    </c:plotArea>
    <c:legend>
      <c:legendPos val="b"/>
      <c:overlay val="0"/>
      <c:txPr>
        <a:bodyPr/>
        <a:lstStyle/>
        <a:p>
          <a:pPr lvl="0">
            <a:defRPr b="1" i="0" sz="8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3258435904680658"/>
          <c:y val="0.05482467881518752"/>
          <c:w val="0.5168553503976211"/>
          <c:h val="0.8947387582638566"/>
        </c:manualLayout>
      </c:layout>
      <c:barChart>
        <c:barDir val="col"/>
        <c:ser>
          <c:idx val="0"/>
          <c:order val="0"/>
          <c:spPr>
            <a:solidFill>
              <a:srgbClr val="FFF200"/>
            </a:solidFill>
            <a:ln cmpd="sng">
              <a:solidFill>
                <a:srgbClr val="000000"/>
              </a:solidFill>
            </a:ln>
          </c:spPr>
          <c:dPt>
            <c:idx val="0"/>
            <c:spPr>
              <a:solidFill>
                <a:srgbClr val="000000"/>
              </a:solidFill>
              <a:ln cmpd="sng">
                <a:solidFill>
                  <a:srgbClr val="000000"/>
                </a:solidFill>
              </a:ln>
            </c:spPr>
          </c:dPt>
          <c:dLbls>
            <c:dLbl>
              <c:idx val="0"/>
              <c:numFmt formatCode="General" sourceLinked="1"/>
              <c:txPr>
                <a:bodyPr/>
                <a:lstStyle/>
                <a:p>
                  <a:pPr lvl="0">
                    <a:defRPr b="1" i="0" sz="800">
                      <a:solidFill>
                        <a:srgbClr val="000000"/>
                      </a:solidFill>
                    </a:defRPr>
                  </a:pPr>
                </a:p>
              </c:txPr>
              <c:showLegendKey val="0"/>
              <c:showVal val="1"/>
              <c:showCatName val="0"/>
              <c:showSerName val="0"/>
              <c:showPercent val="0"/>
              <c:showBubbleSize val="0"/>
            </c:dLbl>
            <c:numFmt formatCode="General" sourceLinked="1"/>
            <c:txPr>
              <a:bodyPr/>
              <a:lstStyle/>
              <a:p>
                <a:pPr lvl="0">
                  <a:defRPr b="1" i="0" sz="800">
                    <a:solidFill>
                      <a:srgbClr val="FF0000"/>
                    </a:solidFill>
                  </a:defRPr>
                </a:pPr>
              </a:p>
            </c:txPr>
            <c:showLegendKey val="0"/>
            <c:showVal val="1"/>
            <c:showCatName val="0"/>
            <c:showSerName val="0"/>
            <c:showPercent val="0"/>
            <c:showBubbleSize val="0"/>
          </c:dLbls>
          <c:val>
            <c:numRef>
              <c:f>ijpm!$AD$103</c:f>
              <c:numCache/>
            </c:numRef>
          </c:val>
        </c:ser>
        <c:axId val="569487550"/>
        <c:axId val="234009235"/>
      </c:barChart>
      <c:catAx>
        <c:axId val="569487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234009235"/>
      </c:catAx>
      <c:valAx>
        <c:axId val="234009235"/>
        <c:scaling>
          <c:orientation val="minMax"/>
          <c:max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rot="0"/>
          <a:lstStyle/>
          <a:p>
            <a:pPr lvl="0">
              <a:defRPr b="0" i="0" sz="800">
                <a:solidFill>
                  <a:srgbClr val="000000"/>
                </a:solidFill>
                <a:latin typeface="Arial"/>
              </a:defRPr>
            </a:pPr>
          </a:p>
        </c:txPr>
        <c:crossAx val="569487550"/>
        <c:majorUnit val="0.1"/>
      </c:valAx>
      <c:spPr>
        <a:solidFill>
          <a:srgbClr val="000000"/>
        </a:solidFill>
      </c:spPr>
    </c:plotArea>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40211640211642"/>
          <c:y val="0.06697108066971079"/>
          <c:w val="0.7671957671957677"/>
          <c:h val="0.6052133894222103"/>
        </c:manualLayout>
      </c:layout>
      <c:lineChart>
        <c:ser>
          <c:idx val="0"/>
          <c:order val="0"/>
          <c:tx>
            <c:v>Pengolah Database Kepegawaian</c:v>
          </c:tx>
          <c:spPr>
            <a:ln cmpd="sng" w="28575">
              <a:solidFill>
                <a:srgbClr val="FF0000">
                  <a:alpha val="100000"/>
                </a:srgbClr>
              </a:solidFill>
            </a:ln>
          </c:spPr>
          <c:marker>
            <c:symbol val="circle"/>
            <c:size val="9"/>
            <c:spPr>
              <a:solidFill>
                <a:srgbClr val="FF0000">
                  <a:alpha val="100000"/>
                </a:srgbClr>
              </a:solidFill>
              <a:ln cmpd="sng">
                <a:solidFill>
                  <a:srgbClr val="FF0000">
                    <a:alpha val="100000"/>
                  </a:srgbClr>
                </a:solidFill>
              </a:ln>
            </c:spPr>
          </c:marker>
          <c:val>
            <c:numRef>
              <c:f>ijpm!$L$101:$O$101</c:f>
              <c:numCache/>
            </c:numRef>
          </c:val>
          <c:smooth val="0"/>
        </c:ser>
        <c:ser>
          <c:idx val="1"/>
          <c:order val="1"/>
          <c:tx>
            <c:v>ANDRE SETIAWAN</c:v>
          </c:tx>
          <c:spPr>
            <a:ln cmpd="sng" w="28575">
              <a:solidFill>
                <a:srgbClr val="002060">
                  <a:alpha val="100000"/>
                </a:srgbClr>
              </a:solidFill>
            </a:ln>
          </c:spPr>
          <c:marker>
            <c:symbol val="circle"/>
            <c:size val="9"/>
            <c:spPr>
              <a:solidFill>
                <a:srgbClr val="002060">
                  <a:alpha val="100000"/>
                </a:srgbClr>
              </a:solidFill>
              <a:ln cmpd="sng">
                <a:solidFill>
                  <a:srgbClr val="002060">
                    <a:alpha val="100000"/>
                  </a:srgbClr>
                </a:solidFill>
              </a:ln>
            </c:spPr>
          </c:marker>
          <c:val>
            <c:numRef>
              <c:f>ijpm!$L$104:$O$104</c:f>
              <c:numCache/>
            </c:numRef>
          </c:val>
          <c:smooth val="0"/>
        </c:ser>
        <c:axId val="379413707"/>
        <c:axId val="1553207794"/>
      </c:lineChart>
      <c:catAx>
        <c:axId val="379413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800">
                <a:solidFill>
                  <a:srgbClr val="000000"/>
                </a:solidFill>
                <a:latin typeface="+mn-lt"/>
              </a:defRPr>
            </a:pPr>
          </a:p>
        </c:txPr>
        <c:crossAx val="1553207794"/>
      </c:catAx>
      <c:valAx>
        <c:axId val="1553207794"/>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379413707"/>
        <c:majorUnit val="1.0"/>
      </c:valAx>
    </c:plotArea>
    <c:legend>
      <c:legendPos val="b"/>
      <c:overlay val="0"/>
      <c:txPr>
        <a:bodyPr/>
        <a:lstStyle/>
        <a:p>
          <a:pPr lvl="0">
            <a:defRPr b="1" i="0" sz="80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eng!$AF$110:$AH$110</c:f>
              <c:numCache/>
            </c:numRef>
          </c:val>
        </c:ser>
        <c:dLbls>
          <c:showLegendKey val="0"/>
          <c:showVal val="0"/>
          <c:showCatName val="0"/>
          <c:showSerName val="0"/>
          <c:showPercent val="0"/>
          <c:showBubbleSize val="0"/>
        </c:dLbls>
        <c:firstSliceAng val="0"/>
      </c:pieChart>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772040388298451"/>
          <c:y val="0.03521134832413701"/>
          <c:w val="0.8497430824539962"/>
          <c:h val="0.9319270189788478"/>
        </c:manualLayout>
      </c:layout>
      <c:lineChart>
        <c:varyColors val="0"/>
        <c:ser>
          <c:idx val="0"/>
          <c:order val="0"/>
          <c:spPr>
            <a:ln cmpd="sng">
              <a:solidFill>
                <a:srgbClr val="4F81BD"/>
              </a:solidFill>
            </a:ln>
          </c:spPr>
          <c:marker>
            <c:symbol val="circle"/>
            <c:size val="7"/>
            <c:spPr>
              <a:solidFill>
                <a:srgbClr val="4F81BD"/>
              </a:solidFill>
              <a:ln cmpd="sng">
                <a:solidFill>
                  <a:srgbClr val="4F81BD"/>
                </a:solidFill>
              </a:ln>
            </c:spPr>
          </c:marker>
          <c:val>
            <c:numRef>
              <c:f>report!$W$3:$Z$3</c:f>
              <c:numCache/>
            </c:numRef>
          </c:val>
          <c:smooth val="0"/>
        </c:ser>
        <c:axId val="751937969"/>
        <c:axId val="1753492743"/>
      </c:lineChart>
      <c:catAx>
        <c:axId val="7519379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753492743"/>
      </c:catAx>
      <c:valAx>
        <c:axId val="1753492743"/>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751937969"/>
        <c:majorUnit val="1.0"/>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772040388298451"/>
          <c:y val="0.03521134832413701"/>
          <c:w val="0.8497430824539962"/>
          <c:h val="0.9319270189788478"/>
        </c:manualLayout>
      </c:layout>
      <c:lineChart>
        <c:varyColors val="0"/>
        <c:ser>
          <c:idx val="0"/>
          <c:order val="0"/>
          <c:spPr>
            <a:ln cmpd="sng">
              <a:solidFill>
                <a:srgbClr val="4F81BD"/>
              </a:solidFill>
            </a:ln>
          </c:spPr>
          <c:marker>
            <c:symbol val="circle"/>
            <c:size val="7"/>
            <c:spPr>
              <a:solidFill>
                <a:srgbClr val="4F81BD"/>
              </a:solidFill>
              <a:ln cmpd="sng">
                <a:solidFill>
                  <a:srgbClr val="4F81BD"/>
                </a:solidFill>
              </a:ln>
            </c:spPr>
          </c:marker>
          <c:val>
            <c:numRef>
              <c:f>report!$W$4:$Z$4</c:f>
              <c:numCache/>
            </c:numRef>
          </c:val>
          <c:smooth val="0"/>
        </c:ser>
        <c:axId val="1681200201"/>
        <c:axId val="420810473"/>
      </c:lineChart>
      <c:catAx>
        <c:axId val="16812002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420810473"/>
      </c:catAx>
      <c:valAx>
        <c:axId val="420810473"/>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681200201"/>
        <c:majorUnit val="1.0"/>
      </c:valAx>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772040388298451"/>
          <c:y val="0.03521134832413701"/>
          <c:w val="0.8497430824539962"/>
          <c:h val="0.9319270189788478"/>
        </c:manualLayout>
      </c:layout>
      <c:lineChart>
        <c:varyColors val="0"/>
        <c:ser>
          <c:idx val="0"/>
          <c:order val="0"/>
          <c:spPr>
            <a:ln cmpd="sng">
              <a:solidFill>
                <a:srgbClr val="4F81BD"/>
              </a:solidFill>
            </a:ln>
          </c:spPr>
          <c:marker>
            <c:symbol val="circle"/>
            <c:size val="7"/>
            <c:spPr>
              <a:solidFill>
                <a:srgbClr val="4F81BD"/>
              </a:solidFill>
              <a:ln cmpd="sng">
                <a:solidFill>
                  <a:srgbClr val="4F81BD"/>
                </a:solidFill>
              </a:ln>
            </c:spPr>
          </c:marker>
          <c:val>
            <c:numRef>
              <c:f>report!$W$5:$Z$5</c:f>
              <c:numCache/>
            </c:numRef>
          </c:val>
          <c:smooth val="0"/>
        </c:ser>
        <c:axId val="2136082273"/>
        <c:axId val="475272011"/>
      </c:lineChart>
      <c:catAx>
        <c:axId val="2136082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475272011"/>
      </c:catAx>
      <c:valAx>
        <c:axId val="475272011"/>
        <c:scaling>
          <c:orientation val="minMax"/>
          <c:max val="3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2136082273"/>
        <c:majorUnit val="1.0"/>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ind!$AF$110:$AH$110</c:f>
              <c:numCache/>
            </c:numRef>
          </c:val>
        </c:ser>
        <c:dLbls>
          <c:showLegendKey val="0"/>
          <c:showVal val="0"/>
          <c:showCatName val="0"/>
          <c:showSerName val="0"/>
          <c:showPercent val="0"/>
          <c:showBubbleSize val="0"/>
        </c:dLbls>
        <c:firstSliceAng val="0"/>
      </c:pieChart>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onejob!$BC$1:$BE$1</c:f>
              <c:numCache/>
            </c:numRef>
          </c:val>
        </c:ser>
        <c:dLbls>
          <c:showLegendKey val="0"/>
          <c:showVal val="0"/>
          <c:showCatName val="0"/>
          <c:showSerName val="0"/>
          <c:showPercent val="0"/>
          <c:showBubbleSize val="0"/>
        </c:dLbls>
        <c:firstSliceAng val="0"/>
      </c:pieChart>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onejob!$BC$3:$BE$3</c:f>
              <c:numCache/>
            </c:numRef>
          </c:val>
        </c:ser>
        <c:dLbls>
          <c:showLegendKey val="0"/>
          <c:showVal val="0"/>
          <c:showCatName val="0"/>
          <c:showSerName val="0"/>
          <c:showPercent val="0"/>
          <c:showBubbleSize val="0"/>
        </c:dLbls>
        <c:firstSliceAng val="0"/>
      </c:pieChart>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onejob!$BC$4:$BE$4</c:f>
              <c:numCache/>
            </c:numRef>
          </c:val>
        </c:ser>
        <c:dLbls>
          <c:showLegendKey val="0"/>
          <c:showVal val="0"/>
          <c:showCatName val="0"/>
          <c:showSerName val="0"/>
          <c:showPercent val="0"/>
          <c:showBubbleSize val="0"/>
        </c:dLbls>
        <c:firstSliceAng val="0"/>
      </c:pieChart>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onejob!$BC$5:$BE$5</c:f>
              <c:numCache/>
            </c:numRef>
          </c:val>
        </c:ser>
        <c:dLbls>
          <c:showLegendKey val="0"/>
          <c:showVal val="0"/>
          <c:showCatName val="0"/>
          <c:showSerName val="0"/>
          <c:showPercent val="0"/>
          <c:showBubbleSize val="0"/>
        </c:dLbls>
        <c:firstSliceAng val="0"/>
      </c:pieChart>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onejob!$BC$6:$BE$6</c:f>
              <c:numCache/>
            </c:numRef>
          </c:val>
        </c:ser>
        <c:dLbls>
          <c:showLegendKey val="0"/>
          <c:showVal val="0"/>
          <c:showCatName val="0"/>
          <c:showSerName val="0"/>
          <c:showPercent val="0"/>
          <c:showBubbleSize val="0"/>
        </c:dLbls>
        <c:firstSliceAng val="0"/>
      </c:pieChart>
    </c:plotArea>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onejob!$BC$8:$BE$8</c:f>
              <c:numCache/>
            </c:numRef>
          </c:val>
        </c:ser>
        <c:dLbls>
          <c:showLegendKey val="0"/>
          <c:showVal val="0"/>
          <c:showCatName val="0"/>
          <c:showSerName val="0"/>
          <c:showPercent val="0"/>
          <c:showBubbleSize val="0"/>
        </c:dLbls>
        <c:firstSliceAng val="0"/>
      </c:pieChart>
    </c:plotArea>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onejob!$BC$9:$BE$9</c:f>
              <c:numCache/>
            </c:numRef>
          </c:val>
        </c:ser>
        <c:dLbls>
          <c:showLegendKey val="0"/>
          <c:showVal val="0"/>
          <c:showCatName val="0"/>
          <c:showSerName val="0"/>
          <c:showPercent val="0"/>
          <c:showBubbleSize val="0"/>
        </c:dLbls>
        <c:firstSliceAng val="0"/>
      </c:pieChart>
    </c:plotArea>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onejob!$BC$2:$BE$2</c:f>
              <c:numCache/>
            </c:numRef>
          </c:val>
        </c:ser>
        <c:dLbls>
          <c:showLegendKey val="0"/>
          <c:showVal val="0"/>
          <c:showCatName val="0"/>
          <c:showSerName val="0"/>
          <c:showPercent val="0"/>
          <c:showBubbleSize val="0"/>
        </c:dLbls>
        <c:firstSliceAng val="0"/>
      </c:pieChart>
    </c:plotArea>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onejob!$BC$7:$BE$7</c:f>
              <c:numCache/>
            </c:numRef>
          </c:val>
        </c:ser>
        <c:dLbls>
          <c:showLegendKey val="0"/>
          <c:showVal val="0"/>
          <c:showCatName val="0"/>
          <c:showSerName val="0"/>
          <c:showPercent val="0"/>
          <c:showBubbleSize val="0"/>
        </c:dLbls>
        <c:firstSliceAng val="0"/>
      </c:pieChart>
    </c:plotArea>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26673378776497"/>
          <c:y val="0.039382374504674966"/>
          <c:w val="0.7153460667685579"/>
          <c:h val="0.9606176254953257"/>
        </c:manualLayout>
      </c:layout>
      <c:pieChart>
        <c:varyColors val="1"/>
        <c:ser>
          <c:idx val="0"/>
          <c:order val="0"/>
          <c:dPt>
            <c:idx val="0"/>
            <c:spPr>
              <a:solidFill>
                <a:srgbClr val="4F81BD"/>
              </a:solidFill>
            </c:spPr>
          </c:dPt>
          <c:dLbls>
            <c:showLegendKey val="0"/>
            <c:showVal val="1"/>
            <c:showCatName val="0"/>
            <c:showSerName val="0"/>
            <c:showPercent val="0"/>
            <c:showBubbleSize val="0"/>
            <c:showLeaderLines val="1"/>
          </c:dLbls>
          <c:val>
            <c:numRef>
              <c:f>onejob!$BC$10:$BE$10</c:f>
              <c:numCache/>
            </c:numRef>
          </c:val>
        </c:ser>
        <c:dLbls>
          <c:showLegendKey val="0"/>
          <c:showVal val="0"/>
          <c:showCatName val="0"/>
          <c:showSerName val="0"/>
          <c:showPercent val="0"/>
          <c:showBubbleSize val="0"/>
        </c:dLbls>
        <c:firstSliceAng val="0"/>
      </c:pieChart>
    </c:plotArea>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2545147896128"/>
          <c:y val="0.1793483020239844"/>
          <c:w val="0.8486362639532897"/>
          <c:h val="0.6638438743544193"/>
        </c:manualLayout>
      </c:layout>
      <c:barChart>
        <c:barDir val="col"/>
        <c:ser>
          <c:idx val="0"/>
          <c:order val="0"/>
          <c:tx>
            <c:strRef>
              <c:f>dash_mjpm!$A$6</c:f>
            </c:strRef>
          </c:tx>
          <c:cat>
            <c:strRef>
              <c:f>dash_mjpm!$B$2:$D$2</c:f>
            </c:strRef>
          </c:cat>
          <c:val>
            <c:numRef>
              <c:f>dash_mjpm!$B$6:$D$6</c:f>
              <c:numCache/>
            </c:numRef>
          </c:val>
        </c:ser>
        <c:axId val="986504832"/>
        <c:axId val="1671619074"/>
      </c:barChart>
      <c:catAx>
        <c:axId val="986504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800">
                <a:solidFill>
                  <a:srgbClr val="000000"/>
                </a:solidFill>
                <a:latin typeface="Arial"/>
              </a:defRPr>
            </a:pPr>
          </a:p>
        </c:txPr>
        <c:crossAx val="1671619074"/>
      </c:catAx>
      <c:valAx>
        <c:axId val="1671619074"/>
        <c:scaling>
          <c:orientation val="minMax"/>
        </c:scaling>
        <c:delete val="0"/>
        <c:axPos val="l"/>
        <c:tickLblPos val="nextTo"/>
        <c:spPr>
          <a:ln>
            <a:noFill/>
          </a:ln>
        </c:spPr>
        <c:crossAx val="986504832"/>
      </c:valAx>
    </c:plotArea>
    <c:plotVisOnly val="1"/>
  </c:chart>
  <c:spPr>
    <a:solidFill>
      <a:srgbClr val="FFFFFF"/>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circle"/>
            <c:size val="11"/>
            <c:spPr>
              <a:solidFill>
                <a:srgbClr val="4F81BD"/>
              </a:solidFill>
              <a:ln cmpd="sng">
                <a:solidFill>
                  <a:srgbClr val="4F81BD"/>
                </a:solidFill>
              </a:ln>
            </c:spPr>
          </c:marker>
          <c:cat>
            <c:strRef>
              <c:f>jobdict!$B$2:$E$2</c:f>
            </c:strRef>
          </c:cat>
          <c:val>
            <c:numRef>
              <c:f>jobdict!$B$3:$E$3</c:f>
              <c:numCache/>
            </c:numRef>
          </c:val>
          <c:smooth val="0"/>
        </c:ser>
        <c:axId val="1113001584"/>
        <c:axId val="713002159"/>
      </c:lineChart>
      <c:catAx>
        <c:axId val="1113001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mn-lt"/>
              </a:defRPr>
            </a:pPr>
          </a:p>
        </c:txPr>
        <c:crossAx val="713002159"/>
      </c:catAx>
      <c:valAx>
        <c:axId val="713002159"/>
        <c:scaling>
          <c:orientation val="minMax"/>
          <c:max val="12.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113001584"/>
        <c:majorUnit val="1.0"/>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image2.png"/><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10" Type="http://schemas.openxmlformats.org/officeDocument/2006/relationships/chart" Target="../charts/chart25.xml"/><Relationship Id="rId9" Type="http://schemas.openxmlformats.org/officeDocument/2006/relationships/chart" Target="../charts/chart24.xml"/><Relationship Id="rId5" Type="http://schemas.openxmlformats.org/officeDocument/2006/relationships/chart" Target="../charts/chart20.xml"/><Relationship Id="rId6" Type="http://schemas.openxmlformats.org/officeDocument/2006/relationships/chart" Target="../charts/chart21.xml"/><Relationship Id="rId7" Type="http://schemas.openxmlformats.org/officeDocument/2006/relationships/chart" Target="../charts/chart22.xml"/><Relationship Id="rId8" Type="http://schemas.openxmlformats.org/officeDocument/2006/relationships/chart" Target="../charts/chart2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6.xml"/><Relationship Id="rId2"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15</xdr:row>
      <xdr:rowOff>95250</xdr:rowOff>
    </xdr:from>
    <xdr:ext cx="3324225" cy="1276350"/>
    <xdr:sp>
      <xdr:nvSpPr>
        <xdr:cNvPr id="3" name="Shape 3"/>
        <xdr:cNvSpPr/>
      </xdr:nvSpPr>
      <xdr:spPr>
        <a:xfrm>
          <a:off x="3693413" y="3151350"/>
          <a:ext cx="3305175" cy="1257300"/>
        </a:xfrm>
        <a:prstGeom prst="roundRect">
          <a:avLst>
            <a:gd fmla="val 16667" name="adj"/>
          </a:avLst>
        </a:prstGeom>
        <a:solidFill>
          <a:srgbClr val="FFFFFF"/>
        </a:solidFill>
        <a:ln cap="flat" cmpd="sng" w="25400">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0" i="0" lang="en-US" sz="1000" strike="noStrike">
              <a:solidFill>
                <a:srgbClr val="000000"/>
              </a:solidFill>
              <a:latin typeface="Candara"/>
              <a:ea typeface="Candara"/>
              <a:cs typeface="Candara"/>
              <a:sym typeface="Candara"/>
            </a:rPr>
            <a:t>This program designed to provide accurate and authorititative information in regard to subject matter.</a:t>
          </a:r>
          <a:endParaRPr sz="1400"/>
        </a:p>
        <a:p>
          <a:pPr indent="0" lvl="0" marL="0" rtl="0" algn="l">
            <a:spcBef>
              <a:spcPts val="0"/>
            </a:spcBef>
            <a:spcAft>
              <a:spcPts val="0"/>
            </a:spcAft>
            <a:buNone/>
          </a:pPr>
          <a:r>
            <a:rPr b="0" i="0" lang="en-US" sz="1000" strike="noStrike">
              <a:solidFill>
                <a:srgbClr val="000000"/>
              </a:solidFill>
              <a:latin typeface="Candara"/>
              <a:ea typeface="Candara"/>
              <a:cs typeface="Candara"/>
              <a:sym typeface="Candara"/>
            </a:rPr>
            <a:t>This usage of the program highly</a:t>
          </a:r>
          <a:r>
            <a:rPr b="0" i="0" lang="en-US" sz="1000" strike="noStrike">
              <a:solidFill>
                <a:srgbClr val="000000"/>
              </a:solidFill>
              <a:latin typeface="Candara"/>
              <a:ea typeface="Candara"/>
              <a:cs typeface="Candara"/>
              <a:sym typeface="Candara"/>
            </a:rPr>
            <a:t> </a:t>
          </a:r>
          <a:r>
            <a:rPr b="0" i="0" lang="en-US" sz="1000" strike="noStrike">
              <a:solidFill>
                <a:srgbClr val="000000"/>
              </a:solidFill>
              <a:latin typeface="Candara"/>
              <a:ea typeface="Candara"/>
              <a:cs typeface="Candara"/>
              <a:sym typeface="Candara"/>
            </a:rPr>
            <a:t>recommended must be supervised by professional or competent person.</a:t>
          </a:r>
          <a:endParaRPr sz="1400"/>
        </a:p>
        <a:p>
          <a:pPr indent="0" lvl="0" marL="0" rtl="0" algn="l">
            <a:spcBef>
              <a:spcPts val="0"/>
            </a:spcBef>
            <a:spcAft>
              <a:spcPts val="0"/>
            </a:spcAft>
            <a:buNone/>
          </a:pPr>
          <a:r>
            <a:t/>
          </a:r>
          <a:endParaRPr b="0" i="0" sz="1000" strike="noStrike">
            <a:solidFill>
              <a:srgbClr val="000000"/>
            </a:solidFill>
            <a:latin typeface="Candara"/>
            <a:ea typeface="Candara"/>
            <a:cs typeface="Candara"/>
            <a:sym typeface="Candara"/>
          </a:endParaRPr>
        </a:p>
      </xdr:txBody>
    </xdr:sp>
    <xdr:clientData fLocksWithSheet="0"/>
  </xdr:oneCellAnchor>
  <xdr:oneCellAnchor>
    <xdr:from>
      <xdr:col>9</xdr:col>
      <xdr:colOff>57150</xdr:colOff>
      <xdr:row>7</xdr:row>
      <xdr:rowOff>76200</xdr:rowOff>
    </xdr:from>
    <xdr:ext cx="857250" cy="457200"/>
    <xdr:sp>
      <xdr:nvSpPr>
        <xdr:cNvPr id="4" name="Shape 4"/>
        <xdr:cNvSpPr txBox="1"/>
      </xdr:nvSpPr>
      <xdr:spPr>
        <a:xfrm>
          <a:off x="4917375" y="3551400"/>
          <a:ext cx="857250" cy="4572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2400">
              <a:solidFill>
                <a:srgbClr val="003300"/>
              </a:solidFill>
              <a:latin typeface="Candara"/>
              <a:ea typeface="Candara"/>
              <a:cs typeface="Candara"/>
              <a:sym typeface="Candara"/>
            </a:rPr>
            <a:t>2026</a:t>
          </a:r>
          <a:endParaRPr b="1" sz="2400">
            <a:solidFill>
              <a:srgbClr val="003300"/>
            </a:solidFill>
            <a:latin typeface="Candara"/>
            <a:ea typeface="Candara"/>
            <a:cs typeface="Candara"/>
            <a:sym typeface="Candara"/>
          </a:endParaRPr>
        </a:p>
      </xdr:txBody>
    </xdr:sp>
    <xdr:clientData fLocksWithSheet="0"/>
  </xdr:oneCellAnchor>
  <xdr:oneCellAnchor>
    <xdr:from>
      <xdr:col>14</xdr:col>
      <xdr:colOff>0</xdr:colOff>
      <xdr:row>4</xdr:row>
      <xdr:rowOff>0</xdr:rowOff>
    </xdr:from>
    <xdr:ext cx="304800" cy="314325"/>
    <xdr:sp>
      <xdr:nvSpPr>
        <xdr:cNvPr descr="imap://aj%40hrxl%2Eco%2Eid@mail.hrxl.co.id:143/fetch%3EUID%3E.INBOX%3E1028?part=1.2.2&amp;filename=Dewi%20Signature.jpg" id="5" name="Shape 5"/>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390525</xdr:colOff>
      <xdr:row>5</xdr:row>
      <xdr:rowOff>104775</xdr:rowOff>
    </xdr:from>
    <xdr:ext cx="2857500" cy="1009650"/>
    <xdr:pic>
      <xdr:nvPicPr>
        <xdr:cNvPr descr="logo"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104775</xdr:colOff>
      <xdr:row>17</xdr:row>
      <xdr:rowOff>238125</xdr:rowOff>
    </xdr:from>
    <xdr:ext cx="1828800" cy="4076700"/>
    <xdr:graphicFrame>
      <xdr:nvGraphicFramePr>
        <xdr:cNvPr id="111053688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371475</xdr:colOff>
      <xdr:row>17</xdr:row>
      <xdr:rowOff>247650</xdr:rowOff>
    </xdr:from>
    <xdr:ext cx="1819275" cy="4067175"/>
    <xdr:graphicFrame>
      <xdr:nvGraphicFramePr>
        <xdr:cNvPr id="604586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17</xdr:row>
      <xdr:rowOff>247650</xdr:rowOff>
    </xdr:from>
    <xdr:ext cx="1838325" cy="4057650"/>
    <xdr:graphicFrame>
      <xdr:nvGraphicFramePr>
        <xdr:cNvPr id="1584881380"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142875</xdr:colOff>
      <xdr:row>18</xdr:row>
      <xdr:rowOff>66675</xdr:rowOff>
    </xdr:from>
    <xdr:ext cx="1743075" cy="4000500"/>
    <xdr:grpSp>
      <xdr:nvGrpSpPr>
        <xdr:cNvPr id="2" name="Shape 2"/>
        <xdr:cNvGrpSpPr/>
      </xdr:nvGrpSpPr>
      <xdr:grpSpPr>
        <a:xfrm>
          <a:off x="4474463" y="1779750"/>
          <a:ext cx="1743075" cy="4000500"/>
          <a:chOff x="4474463" y="1779750"/>
          <a:chExt cx="1743075" cy="4000500"/>
        </a:xfrm>
      </xdr:grpSpPr>
      <xdr:grpSp>
        <xdr:nvGrpSpPr>
          <xdr:cNvPr id="6" name="Shape 6"/>
          <xdr:cNvGrpSpPr/>
        </xdr:nvGrpSpPr>
        <xdr:grpSpPr>
          <a:xfrm>
            <a:off x="4474463" y="1779750"/>
            <a:ext cx="1743075" cy="4000500"/>
            <a:chOff x="27" y="482"/>
            <a:chExt cx="183" cy="420"/>
          </a:xfrm>
        </xdr:grpSpPr>
        <xdr:sp>
          <xdr:nvSpPr>
            <xdr:cNvPr id="7" name="Shape 7"/>
            <xdr:cNvSpPr/>
          </xdr:nvSpPr>
          <xdr:spPr>
            <a:xfrm>
              <a:off x="27" y="482"/>
              <a:ext cx="17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 name="Shape 8"/>
            <xdr:cNvCxnSpPr/>
          </xdr:nvCxnSpPr>
          <xdr:spPr>
            <a:xfrm>
              <a:off x="57" y="482"/>
              <a:ext cx="0" cy="420"/>
            </a:xfrm>
            <a:prstGeom prst="straightConnector1">
              <a:avLst/>
            </a:prstGeom>
            <a:noFill/>
            <a:ln cap="flat" cmpd="sng" w="9525">
              <a:solidFill>
                <a:srgbClr val="000000"/>
              </a:solidFill>
              <a:prstDash val="solid"/>
              <a:round/>
              <a:headEnd len="med" w="med" type="none"/>
              <a:tailEnd len="med" w="med" type="none"/>
            </a:ln>
          </xdr:spPr>
        </xdr:cxnSp>
        <xdr:grpSp>
          <xdr:nvGrpSpPr>
            <xdr:cNvPr id="9" name="Shape 9"/>
            <xdr:cNvGrpSpPr/>
          </xdr:nvGrpSpPr>
          <xdr:grpSpPr>
            <a:xfrm>
              <a:off x="27" y="482"/>
              <a:ext cx="183" cy="420"/>
              <a:chOff x="27" y="482"/>
              <a:chExt cx="183" cy="420"/>
            </a:xfrm>
          </xdr:grpSpPr>
          <xdr:sp>
            <xdr:nvSpPr>
              <xdr:cNvPr id="10" name="Shape 10"/>
              <xdr:cNvSpPr/>
            </xdr:nvSpPr>
            <xdr:spPr>
              <a:xfrm>
                <a:off x="27" y="482"/>
                <a:ext cx="182" cy="420"/>
              </a:xfrm>
              <a:prstGeom prst="rect">
                <a:avLst/>
              </a:prstGeom>
              <a:noFill/>
              <a:ln cap="flat" cmpd="sng" w="38100">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 name="Shape 11"/>
              <xdr:cNvCxnSpPr/>
            </xdr:nvCxnSpPr>
            <xdr:spPr>
              <a:xfrm>
                <a:off x="27" y="675"/>
                <a:ext cx="183" cy="0"/>
              </a:xfrm>
              <a:prstGeom prst="straightConnector1">
                <a:avLst/>
              </a:prstGeom>
              <a:noFill/>
              <a:ln cap="flat" cmpd="sng" w="25400">
                <a:solidFill>
                  <a:srgbClr val="000000"/>
                </a:solidFill>
                <a:prstDash val="solid"/>
                <a:round/>
                <a:headEnd len="med" w="med" type="none"/>
                <a:tailEnd len="med" w="med" type="none"/>
              </a:ln>
            </xdr:spPr>
          </xdr:cxnSp>
        </xdr:grpSp>
        <xdr:cxnSp>
          <xdr:nvCxnSpPr>
            <xdr:cNvPr id="12" name="Shape 12"/>
            <xdr:cNvCxnSpPr/>
          </xdr:nvCxnSpPr>
          <xdr:spPr>
            <a:xfrm>
              <a:off x="98"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13" name="Shape 13"/>
            <xdr:cNvCxnSpPr/>
          </xdr:nvCxnSpPr>
          <xdr:spPr>
            <a:xfrm>
              <a:off x="140"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14" name="Shape 14"/>
            <xdr:cNvCxnSpPr/>
          </xdr:nvCxnSpPr>
          <xdr:spPr>
            <a:xfrm>
              <a:off x="180" y="482"/>
              <a:ext cx="0" cy="420"/>
            </a:xfrm>
            <a:prstGeom prst="straightConnector1">
              <a:avLst/>
            </a:prstGeom>
            <a:noFill/>
            <a:ln cap="flat" cmpd="sng" w="9525">
              <a:solidFill>
                <a:srgbClr val="000000"/>
              </a:solidFill>
              <a:prstDash val="solid"/>
              <a:round/>
              <a:headEnd len="med" w="med" type="none"/>
              <a:tailEnd len="med" w="med" type="none"/>
            </a:ln>
          </xdr:spPr>
        </xdr:cxnSp>
      </xdr:grpSp>
    </xdr:grpSp>
    <xdr:clientData fLocksWithSheet="0"/>
  </xdr:oneCellAnchor>
  <xdr:oneCellAnchor>
    <xdr:from>
      <xdr:col>6</xdr:col>
      <xdr:colOff>9525</xdr:colOff>
      <xdr:row>18</xdr:row>
      <xdr:rowOff>66675</xdr:rowOff>
    </xdr:from>
    <xdr:ext cx="1743075" cy="4000500"/>
    <xdr:grpSp>
      <xdr:nvGrpSpPr>
        <xdr:cNvPr id="2" name="Shape 2"/>
        <xdr:cNvGrpSpPr/>
      </xdr:nvGrpSpPr>
      <xdr:grpSpPr>
        <a:xfrm>
          <a:off x="4474463" y="1779750"/>
          <a:ext cx="1743075" cy="4000500"/>
          <a:chOff x="4474463" y="1779750"/>
          <a:chExt cx="1743075" cy="4000500"/>
        </a:xfrm>
      </xdr:grpSpPr>
      <xdr:grpSp>
        <xdr:nvGrpSpPr>
          <xdr:cNvPr id="15" name="Shape 15"/>
          <xdr:cNvGrpSpPr/>
        </xdr:nvGrpSpPr>
        <xdr:grpSpPr>
          <a:xfrm>
            <a:off x="4474463" y="1779750"/>
            <a:ext cx="1743075" cy="4000500"/>
            <a:chOff x="27" y="482"/>
            <a:chExt cx="183" cy="420"/>
          </a:xfrm>
        </xdr:grpSpPr>
        <xdr:sp>
          <xdr:nvSpPr>
            <xdr:cNvPr id="7" name="Shape 7"/>
            <xdr:cNvSpPr/>
          </xdr:nvSpPr>
          <xdr:spPr>
            <a:xfrm>
              <a:off x="27" y="482"/>
              <a:ext cx="17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 name="Shape 16"/>
            <xdr:cNvCxnSpPr/>
          </xdr:nvCxnSpPr>
          <xdr:spPr>
            <a:xfrm>
              <a:off x="140" y="482"/>
              <a:ext cx="0" cy="420"/>
            </a:xfrm>
            <a:prstGeom prst="straightConnector1">
              <a:avLst/>
            </a:prstGeom>
            <a:noFill/>
            <a:ln cap="flat" cmpd="sng" w="9525">
              <a:solidFill>
                <a:srgbClr val="000000"/>
              </a:solidFill>
              <a:prstDash val="solid"/>
              <a:round/>
              <a:headEnd len="med" w="med" type="none"/>
              <a:tailEnd len="med" w="med" type="none"/>
            </a:ln>
          </xdr:spPr>
        </xdr:cxnSp>
        <xdr:grpSp>
          <xdr:nvGrpSpPr>
            <xdr:cNvPr id="17" name="Shape 17"/>
            <xdr:cNvGrpSpPr/>
          </xdr:nvGrpSpPr>
          <xdr:grpSpPr>
            <a:xfrm>
              <a:off x="27" y="482"/>
              <a:ext cx="183" cy="420"/>
              <a:chOff x="27" y="482"/>
              <a:chExt cx="183" cy="420"/>
            </a:xfrm>
          </xdr:grpSpPr>
          <xdr:sp>
            <xdr:nvSpPr>
              <xdr:cNvPr id="18" name="Shape 18"/>
              <xdr:cNvSpPr/>
            </xdr:nvSpPr>
            <xdr:spPr>
              <a:xfrm>
                <a:off x="27" y="482"/>
                <a:ext cx="182" cy="420"/>
              </a:xfrm>
              <a:prstGeom prst="rect">
                <a:avLst/>
              </a:prstGeom>
              <a:noFill/>
              <a:ln cap="flat" cmpd="sng" w="38100">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 name="Shape 19"/>
              <xdr:cNvCxnSpPr/>
            </xdr:nvCxnSpPr>
            <xdr:spPr>
              <a:xfrm>
                <a:off x="27" y="675"/>
                <a:ext cx="183" cy="0"/>
              </a:xfrm>
              <a:prstGeom prst="straightConnector1">
                <a:avLst/>
              </a:prstGeom>
              <a:noFill/>
              <a:ln cap="flat" cmpd="sng" w="25400">
                <a:solidFill>
                  <a:srgbClr val="000000"/>
                </a:solidFill>
                <a:prstDash val="solid"/>
                <a:round/>
                <a:headEnd len="med" w="med" type="none"/>
                <a:tailEnd len="med" w="med" type="none"/>
              </a:ln>
            </xdr:spPr>
          </xdr:cxnSp>
        </xdr:grpSp>
        <xdr:cxnSp>
          <xdr:nvCxnSpPr>
            <xdr:cNvPr id="20" name="Shape 20"/>
            <xdr:cNvCxnSpPr/>
          </xdr:nvCxnSpPr>
          <xdr:spPr>
            <a:xfrm>
              <a:off x="57"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21" name="Shape 21"/>
            <xdr:cNvCxnSpPr/>
          </xdr:nvCxnSpPr>
          <xdr:spPr>
            <a:xfrm>
              <a:off x="98"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22" name="Shape 22"/>
            <xdr:cNvCxnSpPr/>
          </xdr:nvCxnSpPr>
          <xdr:spPr>
            <a:xfrm>
              <a:off x="180" y="482"/>
              <a:ext cx="0" cy="420"/>
            </a:xfrm>
            <a:prstGeom prst="straightConnector1">
              <a:avLst/>
            </a:prstGeom>
            <a:noFill/>
            <a:ln cap="flat" cmpd="sng" w="9525">
              <a:solidFill>
                <a:srgbClr val="000000"/>
              </a:solidFill>
              <a:prstDash val="solid"/>
              <a:round/>
              <a:headEnd len="med" w="med" type="none"/>
              <a:tailEnd len="med" w="med" type="none"/>
            </a:ln>
          </xdr:spPr>
        </xdr:cxnSp>
      </xdr:grpSp>
    </xdr:grpSp>
    <xdr:clientData fLocksWithSheet="0"/>
  </xdr:oneCellAnchor>
  <xdr:oneCellAnchor>
    <xdr:from>
      <xdr:col>0</xdr:col>
      <xdr:colOff>247650</xdr:colOff>
      <xdr:row>18</xdr:row>
      <xdr:rowOff>66675</xdr:rowOff>
    </xdr:from>
    <xdr:ext cx="6019800" cy="4000500"/>
    <xdr:grpSp>
      <xdr:nvGrpSpPr>
        <xdr:cNvPr id="2" name="Shape 2"/>
        <xdr:cNvGrpSpPr/>
      </xdr:nvGrpSpPr>
      <xdr:grpSpPr>
        <a:xfrm>
          <a:off x="2336100" y="1779750"/>
          <a:ext cx="6019800" cy="4000500"/>
          <a:chOff x="2336100" y="1779750"/>
          <a:chExt cx="6019800" cy="4000500"/>
        </a:xfrm>
      </xdr:grpSpPr>
      <xdr:grpSp>
        <xdr:nvGrpSpPr>
          <xdr:cNvPr id="23" name="Shape 23"/>
          <xdr:cNvGrpSpPr/>
        </xdr:nvGrpSpPr>
        <xdr:grpSpPr>
          <a:xfrm>
            <a:off x="2336100" y="1779750"/>
            <a:ext cx="6019800" cy="4000500"/>
            <a:chOff x="27" y="482"/>
            <a:chExt cx="632" cy="420"/>
          </a:xfrm>
        </xdr:grpSpPr>
        <xdr:sp>
          <xdr:nvSpPr>
            <xdr:cNvPr id="7" name="Shape 7"/>
            <xdr:cNvSpPr/>
          </xdr:nvSpPr>
          <xdr:spPr>
            <a:xfrm>
              <a:off x="27" y="482"/>
              <a:ext cx="62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 name="Shape 24"/>
            <xdr:cNvCxnSpPr/>
          </xdr:nvCxnSpPr>
          <xdr:spPr>
            <a:xfrm>
              <a:off x="98" y="482"/>
              <a:ext cx="0" cy="420"/>
            </a:xfrm>
            <a:prstGeom prst="straightConnector1">
              <a:avLst/>
            </a:prstGeom>
            <a:noFill/>
            <a:ln cap="flat" cmpd="sng" w="9525">
              <a:solidFill>
                <a:srgbClr val="000000"/>
              </a:solidFill>
              <a:prstDash val="solid"/>
              <a:round/>
              <a:headEnd len="med" w="med" type="none"/>
              <a:tailEnd len="med" w="med" type="none"/>
            </a:ln>
          </xdr:spPr>
        </xdr:cxnSp>
        <xdr:grpSp>
          <xdr:nvGrpSpPr>
            <xdr:cNvPr id="25" name="Shape 25"/>
            <xdr:cNvGrpSpPr/>
          </xdr:nvGrpSpPr>
          <xdr:grpSpPr>
            <a:xfrm>
              <a:off x="27" y="482"/>
              <a:ext cx="632" cy="420"/>
              <a:chOff x="27" y="482"/>
              <a:chExt cx="632" cy="420"/>
            </a:xfrm>
          </xdr:grpSpPr>
          <xdr:sp>
            <xdr:nvSpPr>
              <xdr:cNvPr id="26" name="Shape 26"/>
              <xdr:cNvSpPr/>
            </xdr:nvSpPr>
            <xdr:spPr>
              <a:xfrm>
                <a:off x="27" y="482"/>
                <a:ext cx="182" cy="420"/>
              </a:xfrm>
              <a:prstGeom prst="rect">
                <a:avLst/>
              </a:prstGeom>
              <a:noFill/>
              <a:ln cap="flat" cmpd="sng" w="38100">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 name="Shape 27"/>
              <xdr:cNvCxnSpPr/>
            </xdr:nvCxnSpPr>
            <xdr:spPr>
              <a:xfrm>
                <a:off x="27" y="676"/>
                <a:ext cx="183" cy="0"/>
              </a:xfrm>
              <a:prstGeom prst="straightConnector1">
                <a:avLst/>
              </a:prstGeom>
              <a:noFill/>
              <a:ln cap="flat" cmpd="sng" w="25400">
                <a:solidFill>
                  <a:srgbClr val="000000"/>
                </a:solidFill>
                <a:prstDash val="solid"/>
                <a:round/>
                <a:headEnd len="med" w="med" type="none"/>
                <a:tailEnd len="med" w="med" type="none"/>
              </a:ln>
            </xdr:spPr>
          </xdr:cxnSp>
          <xdr:cxnSp>
            <xdr:nvCxnSpPr>
              <xdr:cNvPr id="28" name="Shape 28"/>
              <xdr:cNvCxnSpPr/>
            </xdr:nvCxnSpPr>
            <xdr:spPr>
              <a:xfrm>
                <a:off x="479" y="52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29" name="Shape 29"/>
              <xdr:cNvCxnSpPr/>
            </xdr:nvCxnSpPr>
            <xdr:spPr>
              <a:xfrm>
                <a:off x="478" y="62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0" name="Shape 30"/>
              <xdr:cNvCxnSpPr/>
            </xdr:nvCxnSpPr>
            <xdr:spPr>
              <a:xfrm>
                <a:off x="478" y="57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1" name="Shape 31"/>
              <xdr:cNvCxnSpPr/>
            </xdr:nvCxnSpPr>
            <xdr:spPr>
              <a:xfrm>
                <a:off x="478" y="77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2" name="Shape 32"/>
              <xdr:cNvCxnSpPr/>
            </xdr:nvCxnSpPr>
            <xdr:spPr>
              <a:xfrm>
                <a:off x="478" y="726"/>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3" name="Shape 33"/>
              <xdr:cNvCxnSpPr/>
            </xdr:nvCxnSpPr>
            <xdr:spPr>
              <a:xfrm>
                <a:off x="256" y="52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4" name="Shape 34"/>
              <xdr:cNvCxnSpPr/>
            </xdr:nvCxnSpPr>
            <xdr:spPr>
              <a:xfrm>
                <a:off x="255" y="62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5" name="Shape 35"/>
              <xdr:cNvCxnSpPr/>
            </xdr:nvCxnSpPr>
            <xdr:spPr>
              <a:xfrm>
                <a:off x="255" y="57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6" name="Shape 36"/>
              <xdr:cNvCxnSpPr/>
            </xdr:nvCxnSpPr>
            <xdr:spPr>
              <a:xfrm>
                <a:off x="255" y="77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7" name="Shape 37"/>
              <xdr:cNvCxnSpPr/>
            </xdr:nvCxnSpPr>
            <xdr:spPr>
              <a:xfrm>
                <a:off x="255" y="726"/>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8" name="Shape 38"/>
              <xdr:cNvCxnSpPr/>
            </xdr:nvCxnSpPr>
            <xdr:spPr>
              <a:xfrm>
                <a:off x="28" y="83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39" name="Shape 39"/>
              <xdr:cNvCxnSpPr/>
            </xdr:nvCxnSpPr>
            <xdr:spPr>
              <a:xfrm>
                <a:off x="29" y="52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0" name="Shape 40"/>
              <xdr:cNvCxnSpPr/>
            </xdr:nvCxnSpPr>
            <xdr:spPr>
              <a:xfrm>
                <a:off x="28" y="62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1" name="Shape 41"/>
              <xdr:cNvCxnSpPr/>
            </xdr:nvCxnSpPr>
            <xdr:spPr>
              <a:xfrm>
                <a:off x="28" y="57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2" name="Shape 42"/>
              <xdr:cNvCxnSpPr/>
            </xdr:nvCxnSpPr>
            <xdr:spPr>
              <a:xfrm>
                <a:off x="28" y="775"/>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3" name="Shape 43"/>
              <xdr:cNvCxnSpPr/>
            </xdr:nvCxnSpPr>
            <xdr:spPr>
              <a:xfrm>
                <a:off x="28" y="726"/>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4" name="Shape 44"/>
              <xdr:cNvCxnSpPr/>
            </xdr:nvCxnSpPr>
            <xdr:spPr>
              <a:xfrm>
                <a:off x="258" y="837"/>
                <a:ext cx="180" cy="0"/>
              </a:xfrm>
              <a:prstGeom prst="straightConnector1">
                <a:avLst/>
              </a:prstGeom>
              <a:noFill/>
              <a:ln cap="rnd" cmpd="sng" w="12700">
                <a:solidFill>
                  <a:srgbClr val="000000"/>
                </a:solidFill>
                <a:prstDash val="dot"/>
                <a:round/>
                <a:headEnd len="med" w="med" type="none"/>
                <a:tailEnd len="med" w="med" type="none"/>
              </a:ln>
            </xdr:spPr>
          </xdr:cxnSp>
          <xdr:cxnSp>
            <xdr:nvCxnSpPr>
              <xdr:cNvPr id="45" name="Shape 45"/>
              <xdr:cNvCxnSpPr/>
            </xdr:nvCxnSpPr>
            <xdr:spPr>
              <a:xfrm>
                <a:off x="479" y="837"/>
                <a:ext cx="180" cy="0"/>
              </a:xfrm>
              <a:prstGeom prst="straightConnector1">
                <a:avLst/>
              </a:prstGeom>
              <a:noFill/>
              <a:ln cap="rnd" cmpd="sng" w="12700">
                <a:solidFill>
                  <a:srgbClr val="000000"/>
                </a:solidFill>
                <a:prstDash val="dot"/>
                <a:round/>
                <a:headEnd len="med" w="med" type="none"/>
                <a:tailEnd len="med" w="med" type="none"/>
              </a:ln>
            </xdr:spPr>
          </xdr:cxnSp>
        </xdr:grpSp>
        <xdr:cxnSp>
          <xdr:nvCxnSpPr>
            <xdr:cNvPr id="46" name="Shape 46"/>
            <xdr:cNvCxnSpPr/>
          </xdr:nvCxnSpPr>
          <xdr:spPr>
            <a:xfrm>
              <a:off x="57"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47" name="Shape 47"/>
            <xdr:cNvCxnSpPr/>
          </xdr:nvCxnSpPr>
          <xdr:spPr>
            <a:xfrm>
              <a:off x="140" y="482"/>
              <a:ext cx="0" cy="420"/>
            </a:xfrm>
            <a:prstGeom prst="straightConnector1">
              <a:avLst/>
            </a:prstGeom>
            <a:noFill/>
            <a:ln cap="flat" cmpd="sng" w="9525">
              <a:solidFill>
                <a:srgbClr val="000000"/>
              </a:solidFill>
              <a:prstDash val="solid"/>
              <a:round/>
              <a:headEnd len="med" w="med" type="none"/>
              <a:tailEnd len="med" w="med" type="none"/>
            </a:ln>
          </xdr:spPr>
        </xdr:cxnSp>
        <xdr:cxnSp>
          <xdr:nvCxnSpPr>
            <xdr:cNvPr id="48" name="Shape 48"/>
            <xdr:cNvCxnSpPr/>
          </xdr:nvCxnSpPr>
          <xdr:spPr>
            <a:xfrm>
              <a:off x="180" y="482"/>
              <a:ext cx="0" cy="420"/>
            </a:xfrm>
            <a:prstGeom prst="straightConnector1">
              <a:avLst/>
            </a:prstGeom>
            <a:noFill/>
            <a:ln cap="flat" cmpd="sng" w="9525">
              <a:solidFill>
                <a:srgbClr val="000000"/>
              </a:solidFill>
              <a:prstDash val="solid"/>
              <a:round/>
              <a:headEnd len="med" w="med" type="none"/>
              <a:tailEnd len="med" w="med" type="none"/>
            </a:ln>
          </xdr:spPr>
        </xdr:cxn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89</xdr:row>
      <xdr:rowOff>28575</xdr:rowOff>
    </xdr:from>
    <xdr:ext cx="2057400" cy="3448050"/>
    <xdr:graphicFrame>
      <xdr:nvGraphicFramePr>
        <xdr:cNvPr id="1346696821"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38100</xdr:colOff>
      <xdr:row>89</xdr:row>
      <xdr:rowOff>19050</xdr:rowOff>
    </xdr:from>
    <xdr:ext cx="3848100" cy="5562600"/>
    <xdr:graphicFrame>
      <xdr:nvGraphicFramePr>
        <xdr:cNvPr id="740836160" name="Chart 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32</xdr:col>
      <xdr:colOff>276225</xdr:colOff>
      <xdr:row>90</xdr:row>
      <xdr:rowOff>28575</xdr:rowOff>
    </xdr:from>
    <xdr:ext cx="866775" cy="1304925"/>
    <xdr:sp>
      <xdr:nvSpPr>
        <xdr:cNvPr id="49" name="Shape 49"/>
        <xdr:cNvSpPr txBox="1"/>
      </xdr:nvSpPr>
      <xdr:spPr>
        <a:xfrm>
          <a:off x="4917375" y="3127538"/>
          <a:ext cx="857250"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Akurasi tinggi;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Persisten, upaya yang sungguh-sungguh;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kritis dalam penyelesaian masalah;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Analitis;</a:t>
          </a:r>
          <a:r>
            <a:rPr b="0" i="0" lang="en-US" sz="700" strike="noStrike">
              <a:solidFill>
                <a:srgbClr val="000000"/>
              </a:solidFill>
              <a:latin typeface="Calibri"/>
              <a:ea typeface="Calibri"/>
              <a:cs typeface="Calibri"/>
              <a:sym typeface="Calibri"/>
            </a:rPr>
            <a:t> Logis</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17</xdr:col>
      <xdr:colOff>152400</xdr:colOff>
      <xdr:row>90</xdr:row>
      <xdr:rowOff>28575</xdr:rowOff>
    </xdr:from>
    <xdr:ext cx="895350" cy="1304925"/>
    <xdr:sp>
      <xdr:nvSpPr>
        <xdr:cNvPr id="50" name="Shape 50"/>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Cepat mengambil keputusan;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Berorientasi</a:t>
          </a:r>
          <a:r>
            <a:rPr b="0" i="0" lang="en-US" sz="700" strike="noStrike">
              <a:solidFill>
                <a:srgbClr val="000000"/>
              </a:solidFill>
              <a:latin typeface="Calibri"/>
              <a:ea typeface="Calibri"/>
              <a:cs typeface="Calibri"/>
              <a:sym typeface="Calibri"/>
            </a:rPr>
            <a:t> pada hasil secaraa langsung;</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Sikap menuntut;</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Sikap bersaing</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Reaksi yang cepat</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22</xdr:col>
      <xdr:colOff>152400</xdr:colOff>
      <xdr:row>90</xdr:row>
      <xdr:rowOff>28575</xdr:rowOff>
    </xdr:from>
    <xdr:ext cx="895350" cy="1304925"/>
    <xdr:sp>
      <xdr:nvSpPr>
        <xdr:cNvPr id="51" name="Shape 51"/>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Interaksi sosial;</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Sikap</a:t>
          </a:r>
          <a:r>
            <a:rPr b="0" i="0" lang="en-US" sz="700" strike="noStrike">
              <a:solidFill>
                <a:srgbClr val="000000"/>
              </a:solidFill>
              <a:latin typeface="Calibri"/>
              <a:ea typeface="Calibri"/>
              <a:cs typeface="Calibri"/>
              <a:sym typeface="Calibri"/>
            </a:rPr>
            <a:t> optimis;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Verbalisasi yang inspiratif;</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persuasif dengan menjual diri &amp; gagasan; Sangat terbuka terhadap gagasan orang lain;</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28</xdr:col>
      <xdr:colOff>0</xdr:colOff>
      <xdr:row>90</xdr:row>
      <xdr:rowOff>28575</xdr:rowOff>
    </xdr:from>
    <xdr:ext cx="885825" cy="1304925"/>
    <xdr:sp>
      <xdr:nvSpPr>
        <xdr:cNvPr id="52" name="Shape 52"/>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Sabar;</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sistematis;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Berkonsentrasi dan mampu</a:t>
          </a:r>
          <a:r>
            <a:rPr b="0" i="0" lang="en-US" sz="700" strike="noStrike">
              <a:solidFill>
                <a:srgbClr val="000000"/>
              </a:solidFill>
              <a:latin typeface="Calibri"/>
              <a:ea typeface="Calibri"/>
              <a:cs typeface="Calibri"/>
              <a:sym typeface="Calibri"/>
            </a:rPr>
            <a:t> menyelesaikan tugas secara mandiri;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Konsisten dalam menggapai hasil;</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Pembuat fakta</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17</xdr:col>
      <xdr:colOff>152400</xdr:colOff>
      <xdr:row>98</xdr:row>
      <xdr:rowOff>47625</xdr:rowOff>
    </xdr:from>
    <xdr:ext cx="895350" cy="1304925"/>
    <xdr:sp>
      <xdr:nvSpPr>
        <xdr:cNvPr id="53" name="Shape 53"/>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Tegas dalam mengambil keputusan;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Bebas dari mengerjakan detail;</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Menggunakan kekuasaan dan wewenang; Mengambil suatu gagasan dan menjalankannya</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22</xdr:col>
      <xdr:colOff>152400</xdr:colOff>
      <xdr:row>98</xdr:row>
      <xdr:rowOff>47625</xdr:rowOff>
    </xdr:from>
    <xdr:ext cx="895350" cy="1304925"/>
    <xdr:sp>
      <xdr:nvSpPr>
        <xdr:cNvPr id="54" name="Shape 54"/>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Tindakan yang melibatkan hubungan dengan orang lain;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Hubungan yang Demokratis;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Konseling;</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dengan</a:t>
          </a:r>
          <a:r>
            <a:rPr b="0" i="0" lang="en-US" sz="700" strike="noStrike">
              <a:solidFill>
                <a:srgbClr val="000000"/>
              </a:solidFill>
              <a:latin typeface="Calibri"/>
              <a:ea typeface="Calibri"/>
              <a:cs typeface="Calibri"/>
              <a:sym typeface="Calibri"/>
            </a:rPr>
            <a:t> cara mempengaruhi orang lain</a:t>
          </a:r>
          <a:endParaRPr sz="1400"/>
        </a:p>
      </xdr:txBody>
    </xdr:sp>
    <xdr:clientData fLocksWithSheet="0"/>
  </xdr:oneCellAnchor>
  <xdr:oneCellAnchor>
    <xdr:from>
      <xdr:col>28</xdr:col>
      <xdr:colOff>0</xdr:colOff>
      <xdr:row>98</xdr:row>
      <xdr:rowOff>47625</xdr:rowOff>
    </xdr:from>
    <xdr:ext cx="885825" cy="1304925"/>
    <xdr:sp>
      <xdr:nvSpPr>
        <xdr:cNvPr id="55" name="Shape 55"/>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Mengikuti</a:t>
          </a:r>
          <a:r>
            <a:rPr b="0" i="0" lang="en-US" sz="700" strike="noStrike">
              <a:solidFill>
                <a:srgbClr val="000000"/>
              </a:solidFill>
              <a:latin typeface="Calibri"/>
              <a:ea typeface="Calibri"/>
              <a:cs typeface="Calibri"/>
              <a:sym typeface="Calibri"/>
            </a:rPr>
            <a:t> prosedur baku, klarifikasi kebijakan sebelum melangkah; kontrol diri terhadap tugas-tugas rutin dan teratur demi terselesaikannya proyek</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32</xdr:col>
      <xdr:colOff>276225</xdr:colOff>
      <xdr:row>98</xdr:row>
      <xdr:rowOff>47625</xdr:rowOff>
    </xdr:from>
    <xdr:ext cx="866775" cy="1304925"/>
    <xdr:sp>
      <xdr:nvSpPr>
        <xdr:cNvPr id="56" name="Shape 56"/>
        <xdr:cNvSpPr txBox="1"/>
      </xdr:nvSpPr>
      <xdr:spPr>
        <a:xfrm>
          <a:off x="4917375" y="3127538"/>
          <a:ext cx="857250"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Penjelasan secara menyeluruh tentang tugas;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Berorientasi</a:t>
          </a:r>
          <a:r>
            <a:rPr b="0" i="0" lang="en-US" sz="700" strike="noStrike">
              <a:solidFill>
                <a:srgbClr val="000000"/>
              </a:solidFill>
              <a:latin typeface="Calibri"/>
              <a:ea typeface="Calibri"/>
              <a:cs typeface="Calibri"/>
              <a:sym typeface="Calibri"/>
            </a:rPr>
            <a:t> pada kualitas;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Patuh pada prosedur;</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Mengumpulkan informasi secara rinci disertai contoh</a:t>
          </a:r>
          <a:endParaRPr b="0" i="0" sz="700" strike="noStrike">
            <a:solidFill>
              <a:srgbClr val="000000"/>
            </a:solidFill>
            <a:latin typeface="Calibri"/>
            <a:ea typeface="Calibri"/>
            <a:cs typeface="Calibri"/>
            <a:sym typeface="Calibri"/>
          </a:endParaRPr>
        </a:p>
        <a:p>
          <a:pPr indent="0" lvl="0" marL="0" rtl="0" algn="ctr">
            <a:spcBef>
              <a:spcPts val="0"/>
            </a:spcBef>
            <a:spcAft>
              <a:spcPts val="0"/>
            </a:spcAft>
            <a:buNone/>
          </a:pPr>
          <a:r>
            <a:t/>
          </a:r>
          <a:endParaRPr b="0" i="0" sz="700" strike="noStrike">
            <a:solidFill>
              <a:srgbClr val="000000"/>
            </a:solidFill>
            <a:latin typeface="Calibri"/>
            <a:ea typeface="Calibri"/>
            <a:cs typeface="Calibri"/>
            <a:sym typeface="Calibri"/>
          </a:endParaRPr>
        </a:p>
        <a:p>
          <a:pPr indent="0" lvl="0" marL="0" rtl="0" algn="ctr">
            <a:spcBef>
              <a:spcPts val="0"/>
            </a:spcBef>
            <a:spcAft>
              <a:spcPts val="0"/>
            </a:spcAft>
            <a:buNone/>
          </a:pPr>
          <a:r>
            <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17</xdr:col>
      <xdr:colOff>152400</xdr:colOff>
      <xdr:row>106</xdr:row>
      <xdr:rowOff>76200</xdr:rowOff>
    </xdr:from>
    <xdr:ext cx="895350" cy="1304925"/>
    <xdr:sp>
      <xdr:nvSpPr>
        <xdr:cNvPr id="57" name="Shape 57"/>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Pemimpin sebagai teladan;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Berhati-hati dalam mendelegasikan pekerjaan;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Pekerjaan yang terspesialisisasi;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Kalkulasi;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Berhati-hati sebelum membuat keputusan</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22</xdr:col>
      <xdr:colOff>152400</xdr:colOff>
      <xdr:row>106</xdr:row>
      <xdr:rowOff>76200</xdr:rowOff>
    </xdr:from>
    <xdr:ext cx="895350" cy="1304925"/>
    <xdr:sp>
      <xdr:nvSpPr>
        <xdr:cNvPr id="58" name="Shape 58"/>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Tulus dalam membantu orang lain;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logis dan mempertimbangkan orang lain;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Melakukan sendiri tugas-tugas penting;</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Pekerjaan yang memerlukan deadline</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28</xdr:col>
      <xdr:colOff>0</xdr:colOff>
      <xdr:row>106</xdr:row>
      <xdr:rowOff>76200</xdr:rowOff>
    </xdr:from>
    <xdr:ext cx="885825" cy="1304925"/>
    <xdr:sp>
      <xdr:nvSpPr>
        <xdr:cNvPr id="59" name="Shape 59"/>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Waspada;</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Cepat berubah;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Sejumlah</a:t>
          </a:r>
          <a:r>
            <a:rPr b="0" i="0" lang="en-US" sz="700" strike="noStrike">
              <a:solidFill>
                <a:srgbClr val="000000"/>
              </a:solidFill>
              <a:latin typeface="Calibri"/>
              <a:ea typeface="Calibri"/>
              <a:cs typeface="Calibri"/>
              <a:sym typeface="Calibri"/>
            </a:rPr>
            <a:t> proyek berlangsung pada saat yang sama;</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Bekerja cepat jika menemui kesalahan</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32</xdr:col>
      <xdr:colOff>276225</xdr:colOff>
      <xdr:row>106</xdr:row>
      <xdr:rowOff>76200</xdr:rowOff>
    </xdr:from>
    <xdr:ext cx="866775" cy="1304925"/>
    <xdr:sp>
      <xdr:nvSpPr>
        <xdr:cNvPr id="60" name="Shape 60"/>
        <xdr:cNvSpPr txBox="1"/>
      </xdr:nvSpPr>
      <xdr:spPr>
        <a:xfrm>
          <a:off x="4917375" y="3127538"/>
          <a:ext cx="857250"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Tegas dan percaya diri;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Harus gigih;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Individualistik</a:t>
          </a:r>
          <a:r>
            <a:rPr b="0" i="0" lang="en-US" sz="700" strike="noStrike">
              <a:solidFill>
                <a:srgbClr val="000000"/>
              </a:solidFill>
              <a:latin typeface="Calibri"/>
              <a:ea typeface="Calibri"/>
              <a:cs typeface="Calibri"/>
              <a:sym typeface="Calibri"/>
            </a:rPr>
            <a:t> dalam pemecahan masalah;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Pendekatan praktis;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Bebas dalam menjalankan tugas</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17</xdr:col>
      <xdr:colOff>152400</xdr:colOff>
      <xdr:row>114</xdr:row>
      <xdr:rowOff>85725</xdr:rowOff>
    </xdr:from>
    <xdr:ext cx="895350" cy="1304925"/>
    <xdr:sp>
      <xdr:nvSpPr>
        <xdr:cNvPr id="61" name="Shape 61"/>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Spesialisasi dalam tugas;</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Bekerja dalam lingkungan yang dapat diprediksi;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Melakukan kontrol dan kebijakan</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22</xdr:col>
      <xdr:colOff>152400</xdr:colOff>
      <xdr:row>114</xdr:row>
      <xdr:rowOff>85725</xdr:rowOff>
    </xdr:from>
    <xdr:ext cx="895350" cy="1304925"/>
    <xdr:sp>
      <xdr:nvSpPr>
        <xdr:cNvPr id="62" name="Shape 62"/>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Tidak perlu menampilkan</a:t>
          </a:r>
          <a:r>
            <a:rPr b="0" i="0" lang="en-US" sz="700" strike="noStrike">
              <a:solidFill>
                <a:srgbClr val="000000"/>
              </a:solidFill>
              <a:latin typeface="Calibri"/>
              <a:ea typeface="Calibri"/>
              <a:cs typeface="Calibri"/>
              <a:sym typeface="Calibri"/>
            </a:rPr>
            <a:t> emosi yang menonjol;</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Mengumpulkan fakta dan contoh;</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Mahir dalam bekerja sendiri</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28</xdr:col>
      <xdr:colOff>0</xdr:colOff>
      <xdr:row>114</xdr:row>
      <xdr:rowOff>85725</xdr:rowOff>
    </xdr:from>
    <xdr:ext cx="885825" cy="1304925"/>
    <xdr:sp>
      <xdr:nvSpPr>
        <xdr:cNvPr id="63" name="Shape 63"/>
        <xdr:cNvSpPr txBox="1"/>
      </xdr:nvSpPr>
      <xdr:spPr>
        <a:xfrm>
          <a:off x="4903088" y="3127538"/>
          <a:ext cx="885825"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Bebas</a:t>
          </a:r>
          <a:r>
            <a:rPr b="0" i="0" lang="en-US" sz="700" strike="noStrike">
              <a:solidFill>
                <a:srgbClr val="000000"/>
              </a:solidFill>
              <a:latin typeface="Calibri"/>
              <a:ea typeface="Calibri"/>
              <a:cs typeface="Calibri"/>
              <a:sym typeface="Calibri"/>
            </a:rPr>
            <a:t> bertindak sendiri;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Mobilitas tinggi;</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Mempresentasikan konsep baru;</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Mengembangkan kegiatan baru yang berbeda</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32</xdr:col>
      <xdr:colOff>276225</xdr:colOff>
      <xdr:row>114</xdr:row>
      <xdr:rowOff>85725</xdr:rowOff>
    </xdr:from>
    <xdr:ext cx="866775" cy="1304925"/>
    <xdr:sp>
      <xdr:nvSpPr>
        <xdr:cNvPr id="64" name="Shape 64"/>
        <xdr:cNvSpPr txBox="1"/>
      </xdr:nvSpPr>
      <xdr:spPr>
        <a:xfrm>
          <a:off x="4917375" y="3127538"/>
          <a:ext cx="857250" cy="1304925"/>
        </a:xfrm>
        <a:prstGeom prst="rect">
          <a:avLst/>
        </a:prstGeom>
        <a:solidFill>
          <a:srgbClr val="FFFFCC"/>
        </a:solidFill>
        <a:ln>
          <a:noFill/>
        </a:ln>
      </xdr:spPr>
      <xdr:txBody>
        <a:bodyPr anchorCtr="0" anchor="ctr" bIns="0" lIns="27425" spcFirstLastPara="1" rIns="0" wrap="square" tIns="18275">
          <a:noAutofit/>
        </a:bodyPr>
        <a:lstStyle/>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Kegiatan yang beragam;</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Bebas dari pengawasan langsung;</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Pekerjaan non rutin;</a:t>
          </a:r>
          <a:endParaRPr sz="1400"/>
        </a:p>
        <a:p>
          <a:pPr indent="0" lvl="0" marL="0" rtl="0" algn="ctr">
            <a:spcBef>
              <a:spcPts val="0"/>
            </a:spcBef>
            <a:spcAft>
              <a:spcPts val="0"/>
            </a:spcAft>
            <a:buNone/>
          </a:pPr>
          <a:r>
            <a:rPr b="0" i="0" lang="en-US" sz="700" strike="noStrike">
              <a:solidFill>
                <a:srgbClr val="000000"/>
              </a:solidFill>
              <a:latin typeface="Calibri"/>
              <a:ea typeface="Calibri"/>
              <a:cs typeface="Calibri"/>
              <a:sym typeface="Calibri"/>
            </a:rPr>
            <a:t>Termotivasi untuk mencoba ide baru</a:t>
          </a:r>
          <a:endParaRPr b="0" i="0" sz="700" strike="noStrike">
            <a:solidFill>
              <a:srgbClr val="000000"/>
            </a:solidFill>
            <a:latin typeface="Calibri"/>
            <a:ea typeface="Calibri"/>
            <a:cs typeface="Calibri"/>
            <a:sym typeface="Calibri"/>
          </a:endParaRPr>
        </a:p>
      </xdr:txBody>
    </xdr:sp>
    <xdr:clientData fLocksWithSheet="0"/>
  </xdr:oneCellAnchor>
  <xdr:oneCellAnchor>
    <xdr:from>
      <xdr:col>5</xdr:col>
      <xdr:colOff>19050</xdr:colOff>
      <xdr:row>114</xdr:row>
      <xdr:rowOff>0</xdr:rowOff>
    </xdr:from>
    <xdr:ext cx="904875" cy="2571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41</xdr:col>
      <xdr:colOff>19050</xdr:colOff>
      <xdr:row>4</xdr:row>
      <xdr:rowOff>133350</xdr:rowOff>
    </xdr:from>
    <xdr:ext cx="1162050" cy="3429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438150</xdr:colOff>
      <xdr:row>1</xdr:row>
      <xdr:rowOff>66675</xdr:rowOff>
    </xdr:from>
    <xdr:ext cx="2343150" cy="3171825"/>
    <xdr:graphicFrame>
      <xdr:nvGraphicFramePr>
        <xdr:cNvPr id="1484034940"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85725</xdr:colOff>
      <xdr:row>3</xdr:row>
      <xdr:rowOff>190500</xdr:rowOff>
    </xdr:from>
    <xdr:ext cx="38100" cy="2505075"/>
    <xdr:grpSp>
      <xdr:nvGrpSpPr>
        <xdr:cNvPr id="2" name="Shape 2"/>
        <xdr:cNvGrpSpPr/>
      </xdr:nvGrpSpPr>
      <xdr:grpSpPr>
        <a:xfrm>
          <a:off x="5346000" y="2527463"/>
          <a:ext cx="0" cy="2505075"/>
          <a:chOff x="5346000" y="2527463"/>
          <a:chExt cx="0" cy="2505075"/>
        </a:xfrm>
      </xdr:grpSpPr>
      <xdr:cxnSp>
        <xdr:nvCxnSpPr>
          <xdr:cNvPr id="65" name="Shape 65"/>
          <xdr:cNvCxnSpPr/>
        </xdr:nvCxnSpPr>
        <xdr:spPr>
          <a:xfrm>
            <a:off x="5346000" y="2527463"/>
            <a:ext cx="0" cy="2505075"/>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14</xdr:col>
      <xdr:colOff>28575</xdr:colOff>
      <xdr:row>3</xdr:row>
      <xdr:rowOff>190500</xdr:rowOff>
    </xdr:from>
    <xdr:ext cx="38100" cy="2505075"/>
    <xdr:grpSp>
      <xdr:nvGrpSpPr>
        <xdr:cNvPr id="2" name="Shape 2"/>
        <xdr:cNvGrpSpPr/>
      </xdr:nvGrpSpPr>
      <xdr:grpSpPr>
        <a:xfrm>
          <a:off x="5346000" y="2527463"/>
          <a:ext cx="0" cy="2505075"/>
          <a:chOff x="5346000" y="2527463"/>
          <a:chExt cx="0" cy="2505075"/>
        </a:xfrm>
      </xdr:grpSpPr>
      <xdr:cxnSp>
        <xdr:nvCxnSpPr>
          <xdr:cNvPr id="65" name="Shape 65"/>
          <xdr:cNvCxnSpPr/>
        </xdr:nvCxnSpPr>
        <xdr:spPr>
          <a:xfrm>
            <a:off x="5346000" y="2527463"/>
            <a:ext cx="0" cy="2505075"/>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12</xdr:col>
      <xdr:colOff>409575</xdr:colOff>
      <xdr:row>3</xdr:row>
      <xdr:rowOff>190500</xdr:rowOff>
    </xdr:from>
    <xdr:ext cx="38100" cy="2505075"/>
    <xdr:grpSp>
      <xdr:nvGrpSpPr>
        <xdr:cNvPr id="2" name="Shape 2"/>
        <xdr:cNvGrpSpPr/>
      </xdr:nvGrpSpPr>
      <xdr:grpSpPr>
        <a:xfrm>
          <a:off x="5346000" y="2527463"/>
          <a:ext cx="0" cy="2505075"/>
          <a:chOff x="5346000" y="2527463"/>
          <a:chExt cx="0" cy="2505075"/>
        </a:xfrm>
      </xdr:grpSpPr>
      <xdr:cxnSp>
        <xdr:nvCxnSpPr>
          <xdr:cNvPr id="65" name="Shape 65"/>
          <xdr:cNvCxnSpPr/>
        </xdr:nvCxnSpPr>
        <xdr:spPr>
          <a:xfrm>
            <a:off x="5346000" y="2527463"/>
            <a:ext cx="0" cy="2505075"/>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11</xdr:col>
      <xdr:colOff>361950</xdr:colOff>
      <xdr:row>3</xdr:row>
      <xdr:rowOff>190500</xdr:rowOff>
    </xdr:from>
    <xdr:ext cx="38100" cy="2505075"/>
    <xdr:grpSp>
      <xdr:nvGrpSpPr>
        <xdr:cNvPr id="2" name="Shape 2"/>
        <xdr:cNvGrpSpPr/>
      </xdr:nvGrpSpPr>
      <xdr:grpSpPr>
        <a:xfrm>
          <a:off x="5346000" y="2527463"/>
          <a:ext cx="0" cy="2505075"/>
          <a:chOff x="5346000" y="2527463"/>
          <a:chExt cx="0" cy="2505075"/>
        </a:xfrm>
      </xdr:grpSpPr>
      <xdr:cxnSp>
        <xdr:nvCxnSpPr>
          <xdr:cNvPr id="65" name="Shape 65"/>
          <xdr:cNvCxnSpPr/>
        </xdr:nvCxnSpPr>
        <xdr:spPr>
          <a:xfrm>
            <a:off x="5346000" y="2527463"/>
            <a:ext cx="0" cy="2505075"/>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8</xdr:row>
      <xdr:rowOff>19050</xdr:rowOff>
    </xdr:from>
    <xdr:ext cx="1400175" cy="2085975"/>
    <xdr:graphicFrame>
      <xdr:nvGraphicFramePr>
        <xdr:cNvPr id="500901924"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8</xdr:row>
      <xdr:rowOff>9525</xdr:rowOff>
    </xdr:from>
    <xdr:ext cx="1400175" cy="2085975"/>
    <xdr:graphicFrame>
      <xdr:nvGraphicFramePr>
        <xdr:cNvPr id="2026823724" name="Chart 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95250</xdr:colOff>
      <xdr:row>8</xdr:row>
      <xdr:rowOff>19050</xdr:rowOff>
    </xdr:from>
    <xdr:ext cx="1657350" cy="2076450"/>
    <xdr:graphicFrame>
      <xdr:nvGraphicFramePr>
        <xdr:cNvPr id="844498546" name="Chart 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16</xdr:col>
      <xdr:colOff>104775</xdr:colOff>
      <xdr:row>8</xdr:row>
      <xdr:rowOff>9525</xdr:rowOff>
    </xdr:from>
    <xdr:ext cx="1419225" cy="2085975"/>
    <xdr:graphicFrame>
      <xdr:nvGraphicFramePr>
        <xdr:cNvPr id="2071373387" name="Chart 10"/>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1</xdr:row>
      <xdr:rowOff>152400</xdr:rowOff>
    </xdr:from>
    <xdr:ext cx="2124075" cy="2181225"/>
    <xdr:graphicFrame>
      <xdr:nvGraphicFramePr>
        <xdr:cNvPr id="610729845" name="Chart 1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51</xdr:row>
      <xdr:rowOff>180975</xdr:rowOff>
    </xdr:from>
    <xdr:ext cx="904875" cy="1514475"/>
    <xdr:graphicFrame>
      <xdr:nvGraphicFramePr>
        <xdr:cNvPr id="1942693217" name="Chart 1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51</xdr:row>
      <xdr:rowOff>180975</xdr:rowOff>
    </xdr:from>
    <xdr:ext cx="904875" cy="1514475"/>
    <xdr:graphicFrame>
      <xdr:nvGraphicFramePr>
        <xdr:cNvPr id="608493835" name="Chart 1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28575</xdr:colOff>
      <xdr:row>51</xdr:row>
      <xdr:rowOff>180975</xdr:rowOff>
    </xdr:from>
    <xdr:ext cx="904875" cy="1514475"/>
    <xdr:graphicFrame>
      <xdr:nvGraphicFramePr>
        <xdr:cNvPr id="976412234" name="Chart 1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28575</xdr:colOff>
      <xdr:row>51</xdr:row>
      <xdr:rowOff>161925</xdr:rowOff>
    </xdr:from>
    <xdr:ext cx="857250" cy="1495425"/>
    <xdr:grpSp>
      <xdr:nvGrpSpPr>
        <xdr:cNvPr id="2" name="Shape 2"/>
        <xdr:cNvGrpSpPr/>
      </xdr:nvGrpSpPr>
      <xdr:grpSpPr>
        <a:xfrm>
          <a:off x="4917375" y="3032288"/>
          <a:ext cx="857250" cy="1495425"/>
          <a:chOff x="4917375" y="3032288"/>
          <a:chExt cx="857250" cy="1495425"/>
        </a:xfrm>
      </xdr:grpSpPr>
      <xdr:grpSp>
        <xdr:nvGrpSpPr>
          <xdr:cNvPr id="66" name="Shape 66"/>
          <xdr:cNvGrpSpPr/>
        </xdr:nvGrpSpPr>
        <xdr:grpSpPr>
          <a:xfrm>
            <a:off x="4917375" y="3032288"/>
            <a:ext cx="857250" cy="1495425"/>
            <a:chOff x="27" y="482"/>
            <a:chExt cx="183" cy="420"/>
          </a:xfrm>
        </xdr:grpSpPr>
        <xdr:sp>
          <xdr:nvSpPr>
            <xdr:cNvPr id="7" name="Shape 7"/>
            <xdr:cNvSpPr/>
          </xdr:nvSpPr>
          <xdr:spPr>
            <a:xfrm>
              <a:off x="27" y="482"/>
              <a:ext cx="17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 name="Shape 67"/>
            <xdr:cNvGrpSpPr/>
          </xdr:nvGrpSpPr>
          <xdr:grpSpPr>
            <a:xfrm>
              <a:off x="27" y="482"/>
              <a:ext cx="183" cy="420"/>
              <a:chOff x="27" y="482"/>
              <a:chExt cx="183" cy="420"/>
            </a:xfrm>
          </xdr:grpSpPr>
          <xdr:sp>
            <xdr:nvSpPr>
              <xdr:cNvPr id="68" name="Shape 68"/>
              <xdr:cNvSpPr/>
            </xdr:nvSpPr>
            <xdr:spPr>
              <a:xfrm>
                <a:off x="27" y="482"/>
                <a:ext cx="182" cy="420"/>
              </a:xfrm>
              <a:prstGeom prst="rect">
                <a:avLst/>
              </a:prstGeom>
              <a:noFill/>
              <a:ln cap="flat" cmpd="sng" w="9525">
                <a:solidFill>
                  <a:srgbClr val="7F7F7F"/>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9" name="Shape 69"/>
              <xdr:cNvCxnSpPr/>
            </xdr:nvCxnSpPr>
            <xdr:spPr>
              <a:xfrm>
                <a:off x="27" y="692"/>
                <a:ext cx="183" cy="0"/>
              </a:xfrm>
              <a:prstGeom prst="straightConnector1">
                <a:avLst/>
              </a:prstGeom>
              <a:noFill/>
              <a:ln cap="flat" cmpd="sng" w="9525">
                <a:solidFill>
                  <a:srgbClr val="7F7F7F"/>
                </a:solidFill>
                <a:prstDash val="solid"/>
                <a:round/>
                <a:headEnd len="med" w="med" type="none"/>
                <a:tailEnd len="med" w="med" type="none"/>
              </a:ln>
            </xdr:spPr>
          </xdr:cxnSp>
          <xdr:cxnSp>
            <xdr:nvCxnSpPr>
              <xdr:cNvPr id="70" name="Shape 70"/>
              <xdr:cNvCxnSpPr/>
            </xdr:nvCxnSpPr>
            <xdr:spPr>
              <a:xfrm>
                <a:off x="28" y="6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71" name="Shape 71"/>
              <xdr:cNvCxnSpPr/>
            </xdr:nvCxnSpPr>
            <xdr:spPr>
              <a:xfrm>
                <a:off x="28" y="59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72" name="Shape 72"/>
              <xdr:cNvCxnSpPr/>
            </xdr:nvCxnSpPr>
            <xdr:spPr>
              <a:xfrm>
                <a:off x="28" y="5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73" name="Shape 73"/>
              <xdr:cNvCxnSpPr/>
            </xdr:nvCxnSpPr>
            <xdr:spPr>
              <a:xfrm>
                <a:off x="28" y="84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74" name="Shape 74"/>
              <xdr:cNvCxnSpPr/>
            </xdr:nvCxnSpPr>
            <xdr:spPr>
              <a:xfrm>
                <a:off x="28" y="79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75" name="Shape 75"/>
              <xdr:cNvCxnSpPr/>
            </xdr:nvCxnSpPr>
            <xdr:spPr>
              <a:xfrm>
                <a:off x="28" y="741"/>
                <a:ext cx="180" cy="0"/>
              </a:xfrm>
              <a:prstGeom prst="straightConnector1">
                <a:avLst/>
              </a:prstGeom>
              <a:noFill/>
              <a:ln cap="rnd" cmpd="sng" w="9525">
                <a:solidFill>
                  <a:srgbClr val="7F7F7F"/>
                </a:solidFill>
                <a:prstDash val="dot"/>
                <a:round/>
                <a:headEnd len="med" w="med" type="none"/>
                <a:tailEnd len="med" w="med" type="none"/>
              </a:ln>
            </xdr:spPr>
          </xdr:cxnSp>
        </xdr:grpSp>
        <xdr:cxnSp>
          <xdr:nvCxnSpPr>
            <xdr:cNvPr id="76" name="Shape 76"/>
            <xdr:cNvCxnSpPr/>
          </xdr:nvCxnSpPr>
          <xdr:spPr>
            <a:xfrm>
              <a:off x="57"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77" name="Shape 77"/>
            <xdr:cNvCxnSpPr/>
          </xdr:nvCxnSpPr>
          <xdr:spPr>
            <a:xfrm>
              <a:off x="94"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78" name="Shape 78"/>
            <xdr:cNvCxnSpPr/>
          </xdr:nvCxnSpPr>
          <xdr:spPr>
            <a:xfrm>
              <a:off x="140"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79" name="Shape 79"/>
            <xdr:cNvCxnSpPr/>
          </xdr:nvCxnSpPr>
          <xdr:spPr>
            <a:xfrm>
              <a:off x="180" y="482"/>
              <a:ext cx="0" cy="420"/>
            </a:xfrm>
            <a:prstGeom prst="straightConnector1">
              <a:avLst/>
            </a:prstGeom>
            <a:noFill/>
            <a:ln cap="flat" cmpd="sng" w="9525">
              <a:solidFill>
                <a:srgbClr val="7F7F7F"/>
              </a:solidFill>
              <a:prstDash val="solid"/>
              <a:round/>
              <a:headEnd len="med" w="med" type="none"/>
              <a:tailEnd len="med" w="med" type="none"/>
            </a:ln>
          </xdr:spPr>
        </xdr:cxnSp>
      </xdr:grpSp>
    </xdr:grpSp>
    <xdr:clientData fLocksWithSheet="0"/>
  </xdr:oneCellAnchor>
  <xdr:oneCellAnchor>
    <xdr:from>
      <xdr:col>8</xdr:col>
      <xdr:colOff>28575</xdr:colOff>
      <xdr:row>51</xdr:row>
      <xdr:rowOff>161925</xdr:rowOff>
    </xdr:from>
    <xdr:ext cx="857250" cy="1495425"/>
    <xdr:grpSp>
      <xdr:nvGrpSpPr>
        <xdr:cNvPr id="2" name="Shape 2"/>
        <xdr:cNvGrpSpPr/>
      </xdr:nvGrpSpPr>
      <xdr:grpSpPr>
        <a:xfrm>
          <a:off x="4917375" y="3032288"/>
          <a:ext cx="857250" cy="1495425"/>
          <a:chOff x="4917375" y="3032288"/>
          <a:chExt cx="857250" cy="1495425"/>
        </a:xfrm>
      </xdr:grpSpPr>
      <xdr:grpSp>
        <xdr:nvGrpSpPr>
          <xdr:cNvPr id="80" name="Shape 80"/>
          <xdr:cNvGrpSpPr/>
        </xdr:nvGrpSpPr>
        <xdr:grpSpPr>
          <a:xfrm>
            <a:off x="4917375" y="3032288"/>
            <a:ext cx="857250" cy="1495425"/>
            <a:chOff x="27" y="482"/>
            <a:chExt cx="183" cy="420"/>
          </a:xfrm>
        </xdr:grpSpPr>
        <xdr:sp>
          <xdr:nvSpPr>
            <xdr:cNvPr id="7" name="Shape 7"/>
            <xdr:cNvSpPr/>
          </xdr:nvSpPr>
          <xdr:spPr>
            <a:xfrm>
              <a:off x="27" y="482"/>
              <a:ext cx="17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 name="Shape 81"/>
            <xdr:cNvGrpSpPr/>
          </xdr:nvGrpSpPr>
          <xdr:grpSpPr>
            <a:xfrm>
              <a:off x="27" y="482"/>
              <a:ext cx="183" cy="420"/>
              <a:chOff x="27" y="482"/>
              <a:chExt cx="183" cy="420"/>
            </a:xfrm>
          </xdr:grpSpPr>
          <xdr:sp>
            <xdr:nvSpPr>
              <xdr:cNvPr id="82" name="Shape 82"/>
              <xdr:cNvSpPr/>
            </xdr:nvSpPr>
            <xdr:spPr>
              <a:xfrm>
                <a:off x="27" y="482"/>
                <a:ext cx="182" cy="420"/>
              </a:xfrm>
              <a:prstGeom prst="rect">
                <a:avLst/>
              </a:prstGeom>
              <a:noFill/>
              <a:ln cap="flat" cmpd="sng" w="9525">
                <a:solidFill>
                  <a:srgbClr val="7F7F7F"/>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3" name="Shape 83"/>
              <xdr:cNvCxnSpPr/>
            </xdr:nvCxnSpPr>
            <xdr:spPr>
              <a:xfrm>
                <a:off x="27" y="692"/>
                <a:ext cx="183" cy="0"/>
              </a:xfrm>
              <a:prstGeom prst="straightConnector1">
                <a:avLst/>
              </a:prstGeom>
              <a:noFill/>
              <a:ln cap="flat" cmpd="sng" w="9525">
                <a:solidFill>
                  <a:srgbClr val="7F7F7F"/>
                </a:solidFill>
                <a:prstDash val="solid"/>
                <a:round/>
                <a:headEnd len="med" w="med" type="none"/>
                <a:tailEnd len="med" w="med" type="none"/>
              </a:ln>
            </xdr:spPr>
          </xdr:cxnSp>
          <xdr:cxnSp>
            <xdr:nvCxnSpPr>
              <xdr:cNvPr id="84" name="Shape 84"/>
              <xdr:cNvCxnSpPr/>
            </xdr:nvCxnSpPr>
            <xdr:spPr>
              <a:xfrm>
                <a:off x="28" y="6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85" name="Shape 85"/>
              <xdr:cNvCxnSpPr/>
            </xdr:nvCxnSpPr>
            <xdr:spPr>
              <a:xfrm>
                <a:off x="28" y="59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86" name="Shape 86"/>
              <xdr:cNvCxnSpPr/>
            </xdr:nvCxnSpPr>
            <xdr:spPr>
              <a:xfrm>
                <a:off x="28" y="5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87" name="Shape 87"/>
              <xdr:cNvCxnSpPr/>
            </xdr:nvCxnSpPr>
            <xdr:spPr>
              <a:xfrm>
                <a:off x="28" y="84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88" name="Shape 88"/>
              <xdr:cNvCxnSpPr/>
            </xdr:nvCxnSpPr>
            <xdr:spPr>
              <a:xfrm>
                <a:off x="28" y="79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89" name="Shape 89"/>
              <xdr:cNvCxnSpPr/>
            </xdr:nvCxnSpPr>
            <xdr:spPr>
              <a:xfrm>
                <a:off x="28" y="741"/>
                <a:ext cx="180" cy="0"/>
              </a:xfrm>
              <a:prstGeom prst="straightConnector1">
                <a:avLst/>
              </a:prstGeom>
              <a:noFill/>
              <a:ln cap="rnd" cmpd="sng" w="9525">
                <a:solidFill>
                  <a:srgbClr val="7F7F7F"/>
                </a:solidFill>
                <a:prstDash val="dot"/>
                <a:round/>
                <a:headEnd len="med" w="med" type="none"/>
                <a:tailEnd len="med" w="med" type="none"/>
              </a:ln>
            </xdr:spPr>
          </xdr:cxnSp>
        </xdr:grpSp>
        <xdr:cxnSp>
          <xdr:nvCxnSpPr>
            <xdr:cNvPr id="90" name="Shape 90"/>
            <xdr:cNvCxnSpPr/>
          </xdr:nvCxnSpPr>
          <xdr:spPr>
            <a:xfrm>
              <a:off x="57"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91" name="Shape 91"/>
            <xdr:cNvCxnSpPr/>
          </xdr:nvCxnSpPr>
          <xdr:spPr>
            <a:xfrm>
              <a:off x="96"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92" name="Shape 92"/>
            <xdr:cNvCxnSpPr/>
          </xdr:nvCxnSpPr>
          <xdr:spPr>
            <a:xfrm>
              <a:off x="140"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93" name="Shape 93"/>
            <xdr:cNvCxnSpPr/>
          </xdr:nvCxnSpPr>
          <xdr:spPr>
            <a:xfrm>
              <a:off x="180" y="482"/>
              <a:ext cx="0" cy="420"/>
            </a:xfrm>
            <a:prstGeom prst="straightConnector1">
              <a:avLst/>
            </a:prstGeom>
            <a:noFill/>
            <a:ln cap="flat" cmpd="sng" w="9525">
              <a:solidFill>
                <a:srgbClr val="7F7F7F"/>
              </a:solidFill>
              <a:prstDash val="solid"/>
              <a:round/>
              <a:headEnd len="med" w="med" type="none"/>
              <a:tailEnd len="med" w="med" type="none"/>
            </a:ln>
          </xdr:spPr>
        </xdr:cxnSp>
      </xdr:grpSp>
    </xdr:grpSp>
    <xdr:clientData fLocksWithSheet="0"/>
  </xdr:oneCellAnchor>
  <xdr:oneCellAnchor>
    <xdr:from>
      <xdr:col>12</xdr:col>
      <xdr:colOff>57150</xdr:colOff>
      <xdr:row>51</xdr:row>
      <xdr:rowOff>161925</xdr:rowOff>
    </xdr:from>
    <xdr:ext cx="857250" cy="1495425"/>
    <xdr:grpSp>
      <xdr:nvGrpSpPr>
        <xdr:cNvPr id="2" name="Shape 2"/>
        <xdr:cNvGrpSpPr/>
      </xdr:nvGrpSpPr>
      <xdr:grpSpPr>
        <a:xfrm>
          <a:off x="4917375" y="3032288"/>
          <a:ext cx="857250" cy="1495425"/>
          <a:chOff x="4917375" y="3032288"/>
          <a:chExt cx="857250" cy="1495425"/>
        </a:xfrm>
      </xdr:grpSpPr>
      <xdr:grpSp>
        <xdr:nvGrpSpPr>
          <xdr:cNvPr id="94" name="Shape 94"/>
          <xdr:cNvGrpSpPr/>
        </xdr:nvGrpSpPr>
        <xdr:grpSpPr>
          <a:xfrm>
            <a:off x="4917375" y="3032288"/>
            <a:ext cx="857250" cy="1495425"/>
            <a:chOff x="27" y="482"/>
            <a:chExt cx="183" cy="420"/>
          </a:xfrm>
        </xdr:grpSpPr>
        <xdr:sp>
          <xdr:nvSpPr>
            <xdr:cNvPr id="7" name="Shape 7"/>
            <xdr:cNvSpPr/>
          </xdr:nvSpPr>
          <xdr:spPr>
            <a:xfrm>
              <a:off x="27" y="482"/>
              <a:ext cx="175" cy="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 name="Shape 95"/>
            <xdr:cNvGrpSpPr/>
          </xdr:nvGrpSpPr>
          <xdr:grpSpPr>
            <a:xfrm>
              <a:off x="27" y="482"/>
              <a:ext cx="183" cy="420"/>
              <a:chOff x="27" y="482"/>
              <a:chExt cx="183" cy="420"/>
            </a:xfrm>
          </xdr:grpSpPr>
          <xdr:sp>
            <xdr:nvSpPr>
              <xdr:cNvPr id="96" name="Shape 96"/>
              <xdr:cNvSpPr/>
            </xdr:nvSpPr>
            <xdr:spPr>
              <a:xfrm>
                <a:off x="27" y="482"/>
                <a:ext cx="182" cy="420"/>
              </a:xfrm>
              <a:prstGeom prst="rect">
                <a:avLst/>
              </a:prstGeom>
              <a:noFill/>
              <a:ln cap="flat" cmpd="sng" w="9525">
                <a:solidFill>
                  <a:srgbClr val="7F7F7F"/>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7" name="Shape 97"/>
              <xdr:cNvCxnSpPr/>
            </xdr:nvCxnSpPr>
            <xdr:spPr>
              <a:xfrm>
                <a:off x="27" y="692"/>
                <a:ext cx="183" cy="0"/>
              </a:xfrm>
              <a:prstGeom prst="straightConnector1">
                <a:avLst/>
              </a:prstGeom>
              <a:noFill/>
              <a:ln cap="flat" cmpd="sng" w="9525">
                <a:solidFill>
                  <a:srgbClr val="7F7F7F"/>
                </a:solidFill>
                <a:prstDash val="solid"/>
                <a:round/>
                <a:headEnd len="med" w="med" type="none"/>
                <a:tailEnd len="med" w="med" type="none"/>
              </a:ln>
            </xdr:spPr>
          </xdr:cxnSp>
          <xdr:cxnSp>
            <xdr:nvCxnSpPr>
              <xdr:cNvPr id="98" name="Shape 98"/>
              <xdr:cNvCxnSpPr/>
            </xdr:nvCxnSpPr>
            <xdr:spPr>
              <a:xfrm>
                <a:off x="28" y="6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99" name="Shape 99"/>
              <xdr:cNvCxnSpPr/>
            </xdr:nvCxnSpPr>
            <xdr:spPr>
              <a:xfrm>
                <a:off x="28" y="59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100" name="Shape 100"/>
              <xdr:cNvCxnSpPr/>
            </xdr:nvCxnSpPr>
            <xdr:spPr>
              <a:xfrm>
                <a:off x="28" y="542"/>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101" name="Shape 101"/>
              <xdr:cNvCxnSpPr/>
            </xdr:nvCxnSpPr>
            <xdr:spPr>
              <a:xfrm>
                <a:off x="28" y="84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102" name="Shape 102"/>
              <xdr:cNvCxnSpPr/>
            </xdr:nvCxnSpPr>
            <xdr:spPr>
              <a:xfrm>
                <a:off x="28" y="791"/>
                <a:ext cx="180" cy="0"/>
              </a:xfrm>
              <a:prstGeom prst="straightConnector1">
                <a:avLst/>
              </a:prstGeom>
              <a:noFill/>
              <a:ln cap="rnd" cmpd="sng" w="9525">
                <a:solidFill>
                  <a:srgbClr val="7F7F7F"/>
                </a:solidFill>
                <a:prstDash val="dot"/>
                <a:round/>
                <a:headEnd len="med" w="med" type="none"/>
                <a:tailEnd len="med" w="med" type="none"/>
              </a:ln>
            </xdr:spPr>
          </xdr:cxnSp>
          <xdr:cxnSp>
            <xdr:nvCxnSpPr>
              <xdr:cNvPr id="103" name="Shape 103"/>
              <xdr:cNvCxnSpPr/>
            </xdr:nvCxnSpPr>
            <xdr:spPr>
              <a:xfrm>
                <a:off x="28" y="741"/>
                <a:ext cx="180" cy="0"/>
              </a:xfrm>
              <a:prstGeom prst="straightConnector1">
                <a:avLst/>
              </a:prstGeom>
              <a:noFill/>
              <a:ln cap="rnd" cmpd="sng" w="9525">
                <a:solidFill>
                  <a:srgbClr val="7F7F7F"/>
                </a:solidFill>
                <a:prstDash val="dot"/>
                <a:round/>
                <a:headEnd len="med" w="med" type="none"/>
                <a:tailEnd len="med" w="med" type="none"/>
              </a:ln>
            </xdr:spPr>
          </xdr:cxnSp>
        </xdr:grpSp>
        <xdr:cxnSp>
          <xdr:nvCxnSpPr>
            <xdr:cNvPr id="104" name="Shape 104"/>
            <xdr:cNvCxnSpPr/>
          </xdr:nvCxnSpPr>
          <xdr:spPr>
            <a:xfrm>
              <a:off x="57"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105" name="Shape 105"/>
            <xdr:cNvCxnSpPr/>
          </xdr:nvCxnSpPr>
          <xdr:spPr>
            <a:xfrm>
              <a:off x="93"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106" name="Shape 106"/>
            <xdr:cNvCxnSpPr/>
          </xdr:nvCxnSpPr>
          <xdr:spPr>
            <a:xfrm>
              <a:off x="140" y="482"/>
              <a:ext cx="0" cy="420"/>
            </a:xfrm>
            <a:prstGeom prst="straightConnector1">
              <a:avLst/>
            </a:prstGeom>
            <a:noFill/>
            <a:ln cap="flat" cmpd="sng" w="9525">
              <a:solidFill>
                <a:srgbClr val="7F7F7F"/>
              </a:solidFill>
              <a:prstDash val="solid"/>
              <a:round/>
              <a:headEnd len="med" w="med" type="none"/>
              <a:tailEnd len="med" w="med" type="none"/>
            </a:ln>
          </xdr:spPr>
        </xdr:cxnSp>
        <xdr:cxnSp>
          <xdr:nvCxnSpPr>
            <xdr:cNvPr id="107" name="Shape 107"/>
            <xdr:cNvCxnSpPr/>
          </xdr:nvCxnSpPr>
          <xdr:spPr>
            <a:xfrm>
              <a:off x="180" y="482"/>
              <a:ext cx="0" cy="420"/>
            </a:xfrm>
            <a:prstGeom prst="straightConnector1">
              <a:avLst/>
            </a:prstGeom>
            <a:noFill/>
            <a:ln cap="flat" cmpd="sng" w="9525">
              <a:solidFill>
                <a:srgbClr val="7F7F7F"/>
              </a:solidFill>
              <a:prstDash val="solid"/>
              <a:round/>
              <a:headEnd len="med" w="med" type="none"/>
              <a:tailEnd len="med" w="med" type="none"/>
            </a:ln>
          </xdr:spPr>
        </xdr:cxnSp>
      </xdr:grpSp>
    </xdr:grpSp>
    <xdr:clientData fLocksWithSheet="0"/>
  </xdr:oneCellAnchor>
  <xdr:oneCellAnchor>
    <xdr:from>
      <xdr:col>7</xdr:col>
      <xdr:colOff>304800</xdr:colOff>
      <xdr:row>0</xdr:row>
      <xdr:rowOff>47625</xdr:rowOff>
    </xdr:from>
    <xdr:ext cx="1647825" cy="190500"/>
    <xdr:sp>
      <xdr:nvSpPr>
        <xdr:cNvPr id="108" name="Shape 108"/>
        <xdr:cNvSpPr/>
      </xdr:nvSpPr>
      <xdr:spPr>
        <a:xfrm>
          <a:off x="4526850" y="3689513"/>
          <a:ext cx="1638300" cy="180975"/>
        </a:xfrm>
        <a:prstGeom prst="rect">
          <a:avLst/>
        </a:prstGeom>
        <a:solidFill>
          <a:schemeClr val="dk2"/>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Calibri"/>
              <a:ea typeface="Calibri"/>
              <a:cs typeface="Calibri"/>
              <a:sym typeface="Calibri"/>
            </a:rPr>
            <a:t>NAMA</a:t>
          </a:r>
          <a:endParaRPr sz="1400"/>
        </a:p>
      </xdr:txBody>
    </xdr:sp>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1</xdr:row>
      <xdr:rowOff>152400</xdr:rowOff>
    </xdr:from>
    <xdr:ext cx="2124075" cy="2181225"/>
    <xdr:graphicFrame>
      <xdr:nvGraphicFramePr>
        <xdr:cNvPr id="23805754" name="Chart 1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133350</xdr:rowOff>
    </xdr:from>
    <xdr:ext cx="1933575" cy="1866900"/>
    <xdr:graphicFrame>
      <xdr:nvGraphicFramePr>
        <xdr:cNvPr id="431395864" name="Chart 1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161925</xdr:colOff>
      <xdr:row>2</xdr:row>
      <xdr:rowOff>161925</xdr:rowOff>
    </xdr:from>
    <xdr:ext cx="1981200" cy="1866900"/>
    <xdr:graphicFrame>
      <xdr:nvGraphicFramePr>
        <xdr:cNvPr id="282876757" name="Chart 1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28575</xdr:colOff>
      <xdr:row>2</xdr:row>
      <xdr:rowOff>161925</xdr:rowOff>
    </xdr:from>
    <xdr:ext cx="1971675" cy="1866900"/>
    <xdr:graphicFrame>
      <xdr:nvGraphicFramePr>
        <xdr:cNvPr id="1886939692" name="Chart 1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285750</xdr:colOff>
      <xdr:row>2</xdr:row>
      <xdr:rowOff>161925</xdr:rowOff>
    </xdr:from>
    <xdr:ext cx="1943100" cy="1866900"/>
    <xdr:graphicFrame>
      <xdr:nvGraphicFramePr>
        <xdr:cNvPr id="861215525" name="Chart 19"/>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19050</xdr:colOff>
      <xdr:row>9</xdr:row>
      <xdr:rowOff>38100</xdr:rowOff>
    </xdr:from>
    <xdr:ext cx="1933575" cy="1866900"/>
    <xdr:graphicFrame>
      <xdr:nvGraphicFramePr>
        <xdr:cNvPr id="1030497160" name="Chart 20"/>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180975</xdr:colOff>
      <xdr:row>9</xdr:row>
      <xdr:rowOff>38100</xdr:rowOff>
    </xdr:from>
    <xdr:ext cx="1943100" cy="1866900"/>
    <xdr:graphicFrame>
      <xdr:nvGraphicFramePr>
        <xdr:cNvPr id="1923919508" name="Chart 21"/>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14</xdr:col>
      <xdr:colOff>57150</xdr:colOff>
      <xdr:row>9</xdr:row>
      <xdr:rowOff>38100</xdr:rowOff>
    </xdr:from>
    <xdr:ext cx="1971675" cy="1866900"/>
    <xdr:graphicFrame>
      <xdr:nvGraphicFramePr>
        <xdr:cNvPr id="720811300" name="Chart 22"/>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257175</xdr:colOff>
      <xdr:row>2</xdr:row>
      <xdr:rowOff>133350</xdr:rowOff>
    </xdr:from>
    <xdr:ext cx="1981200" cy="1866900"/>
    <xdr:graphicFrame>
      <xdr:nvGraphicFramePr>
        <xdr:cNvPr id="1147417929" name="Chart 23"/>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247650</xdr:colOff>
      <xdr:row>9</xdr:row>
      <xdr:rowOff>38100</xdr:rowOff>
    </xdr:from>
    <xdr:ext cx="1981200" cy="1866900"/>
    <xdr:graphicFrame>
      <xdr:nvGraphicFramePr>
        <xdr:cNvPr id="524975705" name="Chart 24"/>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18</xdr:col>
      <xdr:colOff>276225</xdr:colOff>
      <xdr:row>9</xdr:row>
      <xdr:rowOff>38100</xdr:rowOff>
    </xdr:from>
    <xdr:ext cx="1981200" cy="1866900"/>
    <xdr:graphicFrame>
      <xdr:nvGraphicFramePr>
        <xdr:cNvPr id="1424570374" name="Chart 25"/>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2209800</xdr:colOff>
      <xdr:row>0</xdr:row>
      <xdr:rowOff>28575</xdr:rowOff>
    </xdr:from>
    <xdr:ext cx="3343275" cy="2019300"/>
    <xdr:graphicFrame>
      <xdr:nvGraphicFramePr>
        <xdr:cNvPr id="1154896965" name="Chart 2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47625</xdr:colOff>
      <xdr:row>0</xdr:row>
      <xdr:rowOff>1352550</xdr:rowOff>
    </xdr:from>
    <xdr:ext cx="1543050" cy="1714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5</xdr:row>
      <xdr:rowOff>9525</xdr:rowOff>
    </xdr:from>
    <xdr:ext cx="1943100" cy="3105150"/>
    <xdr:graphicFrame>
      <xdr:nvGraphicFramePr>
        <xdr:cNvPr id="2020654155" name="Chart 2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219075</xdr:colOff>
      <xdr:row>5</xdr:row>
      <xdr:rowOff>142875</xdr:rowOff>
    </xdr:from>
    <xdr:ext cx="38100" cy="2876550"/>
    <xdr:grpSp>
      <xdr:nvGrpSpPr>
        <xdr:cNvPr id="2" name="Shape 2"/>
        <xdr:cNvGrpSpPr/>
      </xdr:nvGrpSpPr>
      <xdr:grpSpPr>
        <a:xfrm>
          <a:off x="5346000" y="2341725"/>
          <a:ext cx="0" cy="2876550"/>
          <a:chOff x="5346000" y="2341725"/>
          <a:chExt cx="0" cy="2876550"/>
        </a:xfrm>
      </xdr:grpSpPr>
      <xdr:cxnSp>
        <xdr:nvCxnSpPr>
          <xdr:cNvPr id="109" name="Shape 109"/>
          <xdr:cNvCxnSpPr/>
        </xdr:nvCxnSpPr>
        <xdr:spPr>
          <a:xfrm>
            <a:off x="5346000" y="2341725"/>
            <a:ext cx="0" cy="2876550"/>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8</xdr:col>
      <xdr:colOff>266700</xdr:colOff>
      <xdr:row>5</xdr:row>
      <xdr:rowOff>152400</xdr:rowOff>
    </xdr:from>
    <xdr:ext cx="38100" cy="2876550"/>
    <xdr:grpSp>
      <xdr:nvGrpSpPr>
        <xdr:cNvPr id="2" name="Shape 2"/>
        <xdr:cNvGrpSpPr/>
      </xdr:nvGrpSpPr>
      <xdr:grpSpPr>
        <a:xfrm>
          <a:off x="5346000" y="2341725"/>
          <a:ext cx="0" cy="2876550"/>
          <a:chOff x="5346000" y="2341725"/>
          <a:chExt cx="0" cy="2876550"/>
        </a:xfrm>
      </xdr:grpSpPr>
      <xdr:cxnSp>
        <xdr:nvCxnSpPr>
          <xdr:cNvPr id="109" name="Shape 109"/>
          <xdr:cNvCxnSpPr/>
        </xdr:nvCxnSpPr>
        <xdr:spPr>
          <a:xfrm>
            <a:off x="5346000" y="2341725"/>
            <a:ext cx="0" cy="2876550"/>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9</xdr:col>
      <xdr:colOff>285750</xdr:colOff>
      <xdr:row>5</xdr:row>
      <xdr:rowOff>152400</xdr:rowOff>
    </xdr:from>
    <xdr:ext cx="38100" cy="2876550"/>
    <xdr:grpSp>
      <xdr:nvGrpSpPr>
        <xdr:cNvPr id="2" name="Shape 2"/>
        <xdr:cNvGrpSpPr/>
      </xdr:nvGrpSpPr>
      <xdr:grpSpPr>
        <a:xfrm>
          <a:off x="5346000" y="2341725"/>
          <a:ext cx="0" cy="2876550"/>
          <a:chOff x="5346000" y="2341725"/>
          <a:chExt cx="0" cy="2876550"/>
        </a:xfrm>
      </xdr:grpSpPr>
      <xdr:cxnSp>
        <xdr:nvCxnSpPr>
          <xdr:cNvPr id="109" name="Shape 109"/>
          <xdr:cNvCxnSpPr/>
        </xdr:nvCxnSpPr>
        <xdr:spPr>
          <a:xfrm>
            <a:off x="5346000" y="2341725"/>
            <a:ext cx="0" cy="2876550"/>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10</xdr:col>
      <xdr:colOff>323850</xdr:colOff>
      <xdr:row>5</xdr:row>
      <xdr:rowOff>142875</xdr:rowOff>
    </xdr:from>
    <xdr:ext cx="38100" cy="2876550"/>
    <xdr:grpSp>
      <xdr:nvGrpSpPr>
        <xdr:cNvPr id="2" name="Shape 2"/>
        <xdr:cNvGrpSpPr/>
      </xdr:nvGrpSpPr>
      <xdr:grpSpPr>
        <a:xfrm>
          <a:off x="5346000" y="2341725"/>
          <a:ext cx="0" cy="2876550"/>
          <a:chOff x="5346000" y="2341725"/>
          <a:chExt cx="0" cy="2876550"/>
        </a:xfrm>
      </xdr:grpSpPr>
      <xdr:cxnSp>
        <xdr:nvCxnSpPr>
          <xdr:cNvPr id="109" name="Shape 109"/>
          <xdr:cNvCxnSpPr/>
        </xdr:nvCxnSpPr>
        <xdr:spPr>
          <a:xfrm>
            <a:off x="5346000" y="2341725"/>
            <a:ext cx="0" cy="2876550"/>
          </a:xfrm>
          <a:prstGeom prst="straightConnector1">
            <a:avLst/>
          </a:prstGeom>
          <a:noFill/>
          <a:ln cap="rnd" cmpd="sng" w="9525">
            <a:solidFill>
              <a:srgbClr val="000000"/>
            </a:solidFill>
            <a:prstDash val="dot"/>
            <a:round/>
            <a:headEnd len="med" w="med" type="none"/>
            <a:tailEnd len="med" w="med" type="none"/>
          </a:ln>
        </xdr:spPr>
      </xdr:cxnSp>
    </xdr:grpSp>
    <xdr:clientData fLocksWithSheet="0"/>
  </xdr:oneCellAnchor>
  <xdr:oneCellAnchor>
    <xdr:from>
      <xdr:col>7</xdr:col>
      <xdr:colOff>19050</xdr:colOff>
      <xdr:row>5</xdr:row>
      <xdr:rowOff>123825</xdr:rowOff>
    </xdr:from>
    <xdr:ext cx="1695450" cy="2895600"/>
    <xdr:sp>
      <xdr:nvSpPr>
        <xdr:cNvPr id="110" name="Shape 110"/>
        <xdr:cNvSpPr/>
      </xdr:nvSpPr>
      <xdr:spPr>
        <a:xfrm>
          <a:off x="4512563" y="2341725"/>
          <a:ext cx="1666875" cy="2876550"/>
        </a:xfrm>
        <a:prstGeom prst="rect">
          <a:avLst/>
        </a:prstGeom>
        <a:noFill/>
        <a:ln cap="flat" cmpd="sng" w="254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37.57"/>
    <col customWidth="1" min="2" max="26" width="8.71"/>
  </cols>
  <sheetData>
    <row r="1">
      <c r="A1" s="1" t="s">
        <v>0</v>
      </c>
      <c r="B1" s="1" t="s">
        <v>1</v>
      </c>
    </row>
    <row r="2">
      <c r="A2" s="1" t="s">
        <v>2</v>
      </c>
      <c r="B2" s="1" t="s">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6.86"/>
  </cols>
  <sheetData>
    <row r="10" ht="27.75" customHeight="1">
      <c r="I10" s="2"/>
    </row>
    <row r="11">
      <c r="I11" s="3"/>
    </row>
    <row r="12">
      <c r="C12" s="4"/>
      <c r="D12" s="4"/>
      <c r="E12" s="4"/>
      <c r="F12" s="4"/>
      <c r="G12" s="4"/>
      <c r="H12" s="4"/>
      <c r="I12" s="4"/>
    </row>
    <row r="13">
      <c r="F13" s="5" t="s">
        <v>4</v>
      </c>
      <c r="G13" s="6"/>
      <c r="H13" s="5" t="str">
        <f>log!A2</f>
        <v>HRDBC</v>
      </c>
      <c r="I13" s="6"/>
    </row>
    <row r="14">
      <c r="F14" s="7" t="s">
        <v>5</v>
      </c>
      <c r="G14" s="7"/>
      <c r="H14" s="7" t="str">
        <f>log!B2</f>
        <v>BC2026</v>
      </c>
      <c r="I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9.29"/>
    <col customWidth="1" min="2" max="2" width="8.86"/>
    <col customWidth="1" min="3" max="3" width="21.14"/>
    <col customWidth="1" min="4" max="4" width="10.43"/>
    <col customWidth="1" min="5" max="5" width="11.57"/>
    <col customWidth="1" min="6" max="6" width="10.86"/>
    <col customWidth="1" min="7" max="21" width="3.86"/>
    <col customWidth="1" min="22" max="23" width="4.29"/>
    <col customWidth="1" min="24" max="24" width="10.29"/>
    <col customWidth="1" min="25" max="26" width="9.71"/>
    <col customWidth="1" min="27" max="27" width="9.57"/>
  </cols>
  <sheetData>
    <row r="1">
      <c r="A1" s="8"/>
      <c r="B1" s="9" t="s">
        <v>6</v>
      </c>
      <c r="C1" s="10"/>
      <c r="D1" s="11" t="s">
        <v>7</v>
      </c>
      <c r="E1" s="12"/>
      <c r="F1" s="13"/>
      <c r="G1" s="14" t="s">
        <v>8</v>
      </c>
      <c r="H1" s="15"/>
      <c r="I1" s="15"/>
      <c r="J1" s="15"/>
      <c r="K1" s="16"/>
      <c r="L1" s="17" t="s">
        <v>9</v>
      </c>
      <c r="M1" s="15"/>
      <c r="N1" s="15"/>
      <c r="O1" s="15"/>
      <c r="P1" s="16"/>
      <c r="Q1" s="18" t="s">
        <v>10</v>
      </c>
      <c r="R1" s="15"/>
      <c r="S1" s="15"/>
      <c r="T1" s="15"/>
      <c r="U1" s="16"/>
      <c r="V1" s="19" t="s">
        <v>11</v>
      </c>
      <c r="W1" s="20"/>
      <c r="X1" s="21"/>
      <c r="Y1" s="22"/>
      <c r="Z1" s="23"/>
      <c r="AA1" s="24">
        <f>MATCH(AA2,Job_Title,0)</f>
        <v>13</v>
      </c>
    </row>
    <row r="2">
      <c r="A2" s="25" t="s">
        <v>12</v>
      </c>
      <c r="B2" s="26" t="s">
        <v>13</v>
      </c>
      <c r="C2" s="27" t="s">
        <v>14</v>
      </c>
      <c r="D2" s="28" t="s">
        <v>15</v>
      </c>
      <c r="E2" s="29" t="s">
        <v>16</v>
      </c>
      <c r="F2" s="30" t="s">
        <v>17</v>
      </c>
      <c r="G2" s="31" t="s">
        <v>18</v>
      </c>
      <c r="H2" s="32" t="s">
        <v>19</v>
      </c>
      <c r="I2" s="32" t="s">
        <v>20</v>
      </c>
      <c r="J2" s="32" t="s">
        <v>21</v>
      </c>
      <c r="K2" s="33" t="s">
        <v>22</v>
      </c>
      <c r="L2" s="34" t="s">
        <v>18</v>
      </c>
      <c r="M2" s="35" t="s">
        <v>19</v>
      </c>
      <c r="N2" s="35" t="s">
        <v>20</v>
      </c>
      <c r="O2" s="35" t="s">
        <v>21</v>
      </c>
      <c r="P2" s="36" t="s">
        <v>22</v>
      </c>
      <c r="Q2" s="37" t="s">
        <v>18</v>
      </c>
      <c r="R2" s="37" t="s">
        <v>19</v>
      </c>
      <c r="S2" s="37" t="s">
        <v>20</v>
      </c>
      <c r="T2" s="37" t="s">
        <v>21</v>
      </c>
      <c r="U2" s="37" t="s">
        <v>22</v>
      </c>
      <c r="V2" s="38" t="s">
        <v>23</v>
      </c>
      <c r="W2" s="39" t="s">
        <v>24</v>
      </c>
      <c r="X2" s="40" t="s">
        <v>25</v>
      </c>
      <c r="Y2" s="41" t="s">
        <v>26</v>
      </c>
      <c r="Z2" s="42" t="s">
        <v>27</v>
      </c>
      <c r="AA2" s="43" t="s">
        <v>28</v>
      </c>
    </row>
    <row r="3">
      <c r="A3" s="7" t="s">
        <v>29</v>
      </c>
      <c r="B3" s="44" t="s">
        <v>30</v>
      </c>
      <c r="C3" s="7"/>
      <c r="D3" s="45">
        <v>44291.0</v>
      </c>
      <c r="E3" s="7"/>
      <c r="F3" s="7" t="s">
        <v>31</v>
      </c>
      <c r="G3" s="7">
        <v>2.0</v>
      </c>
      <c r="H3" s="7">
        <v>0.0</v>
      </c>
      <c r="I3" s="7">
        <v>4.0</v>
      </c>
      <c r="J3" s="7">
        <v>10.0</v>
      </c>
      <c r="K3" s="7">
        <v>8.0</v>
      </c>
      <c r="L3" s="7">
        <v>6.0</v>
      </c>
      <c r="M3" s="7">
        <v>7.0</v>
      </c>
      <c r="N3" s="7">
        <v>3.0</v>
      </c>
      <c r="O3" s="7">
        <v>1.0</v>
      </c>
      <c r="P3" s="7">
        <v>7.0</v>
      </c>
      <c r="Q3" s="46">
        <v>-4.0</v>
      </c>
      <c r="R3" s="46">
        <v>-7.0</v>
      </c>
      <c r="S3" s="46">
        <v>1.0</v>
      </c>
      <c r="T3" s="46">
        <v>9.0</v>
      </c>
      <c r="U3" s="46"/>
      <c r="V3" s="46">
        <f>SUM(G3:U3)</f>
        <v>47</v>
      </c>
      <c r="W3" s="46">
        <f t="shared" ref="W3:W6" si="1">SUM(L3:P3)</f>
        <v>24</v>
      </c>
      <c r="X3" s="47" t="str">
        <f>IF(VLOOKUP(data2!BJ3,misc!$A$8:$B$11,2,0)="normal",data2!BK3,VLOOKUP(data2!BJ3,misc!$A$8:$B$11,2,0))</f>
        <v>C</v>
      </c>
      <c r="Y3" s="47" t="str">
        <f>IF(VLOOKUP(data2!CL3,misc!$A$8:$B$11,2,0)="normal",data2!CM3,VLOOKUP(data2!CL3,misc!$A$8:$B$11,2,0))</f>
        <v>CS</v>
      </c>
      <c r="Z3" s="47" t="str">
        <f>IF(VLOOKUP(data2!DN3,misc!$A$8:$B$11,2,0)="normal",data2!DO3,VLOOKUP(data2!DN3,misc!$A$8:$B$11,2,0))</f>
        <v>CS</v>
      </c>
      <c r="AA3" s="48" t="str">
        <f>IF(ISERROR(AVERAGE(INDEX(JPM1_,ROW(A3)-2),(INDEX(JPM2_,ROW(A3)-2),(INDEX(JPM3_,ROW(A3)-2)))))=TRUE,"N/A",AVERAGE(INDEX(JPM1_,ROW(A3)-2),(INDEX(JPM2_,ROW(A3)-2),(INDEX(JPM3_,ROW(A3)-2)))))</f>
        <v>#ERROR!</v>
      </c>
    </row>
    <row r="4">
      <c r="A4" s="7" t="s">
        <v>32</v>
      </c>
      <c r="B4" s="44" t="s">
        <v>30</v>
      </c>
      <c r="C4" s="7"/>
      <c r="D4" s="45"/>
      <c r="E4" s="7"/>
      <c r="F4" s="7" t="s">
        <v>31</v>
      </c>
      <c r="G4" s="7">
        <v>3.0</v>
      </c>
      <c r="H4" s="7">
        <v>3.0</v>
      </c>
      <c r="I4" s="7">
        <v>7.0</v>
      </c>
      <c r="J4" s="7">
        <v>4.0</v>
      </c>
      <c r="K4" s="7">
        <v>7.0</v>
      </c>
      <c r="L4" s="7">
        <v>7.0</v>
      </c>
      <c r="M4" s="7">
        <v>4.0</v>
      </c>
      <c r="N4" s="7">
        <v>2.0</v>
      </c>
      <c r="O4" s="7">
        <v>6.0</v>
      </c>
      <c r="P4" s="7">
        <v>5.0</v>
      </c>
      <c r="Q4" s="46">
        <v>-4.0</v>
      </c>
      <c r="R4" s="46">
        <v>-1.0</v>
      </c>
      <c r="S4" s="46">
        <v>5.0</v>
      </c>
      <c r="T4" s="46">
        <v>-2.0</v>
      </c>
      <c r="U4" s="46"/>
      <c r="V4" s="46">
        <f t="shared" ref="V4:V6" si="2">SUM(G4:T4)</f>
        <v>46</v>
      </c>
      <c r="W4" s="46">
        <f t="shared" si="1"/>
        <v>24</v>
      </c>
      <c r="X4" s="47" t="str">
        <f>IF(VLOOKUP(data2!BJ4,misc!$A$8:$B$11,2,0)="normal",data2!BK4,VLOOKUP(data2!BJ4,misc!$A$8:$B$11,2,0))</f>
        <v>SC</v>
      </c>
      <c r="Y4" s="47" t="str">
        <f>IF(VLOOKUP(data2!CL4,misc!$A$8:$B$11,2,0)="normal",data2!CM4,VLOOKUP(data2!CL4,misc!$A$8:$B$11,2,0))</f>
        <v>SCI</v>
      </c>
      <c r="Z4" s="47" t="str">
        <f>IF(VLOOKUP(data2!DN4,misc!$A$8:$B$11,2,0)="normal",data2!DO4,VLOOKUP(data2!DN4,misc!$A$8:$B$11,2,0))</f>
        <v>SC</v>
      </c>
      <c r="AA4" s="48" t="str">
        <f>IF(ISERROR(AVERAGE(INDEX(JPM1_,ROW(A4)-2),(INDEX(JPM2_,ROW(A4)-2),(INDEX(JPM3_,ROW(A4)-2)))))=TRUE,"N/A",AVERAGE(INDEX(JPM1_,ROW(A4)-2),(INDEX(JPM2_,ROW(A4)-2),(INDEX(JPM3_,ROW(A4)-2)))))</f>
        <v>#ERROR!</v>
      </c>
    </row>
    <row r="5">
      <c r="A5" s="7" t="s">
        <v>33</v>
      </c>
      <c r="B5" s="44" t="s">
        <v>34</v>
      </c>
      <c r="C5" s="7"/>
      <c r="D5" s="45"/>
      <c r="E5" s="7"/>
      <c r="F5" s="7" t="s">
        <v>31</v>
      </c>
      <c r="G5" s="7">
        <v>0.0</v>
      </c>
      <c r="H5" s="7">
        <v>1.0</v>
      </c>
      <c r="I5" s="7">
        <v>11.0</v>
      </c>
      <c r="J5" s="7">
        <v>4.0</v>
      </c>
      <c r="K5" s="7">
        <v>8.0</v>
      </c>
      <c r="L5" s="7">
        <v>16.0</v>
      </c>
      <c r="M5" s="7">
        <v>3.0</v>
      </c>
      <c r="N5" s="7">
        <v>0.0</v>
      </c>
      <c r="O5" s="7">
        <v>2.0</v>
      </c>
      <c r="P5" s="7">
        <v>3.0</v>
      </c>
      <c r="Q5" s="46">
        <v>-16.0</v>
      </c>
      <c r="R5" s="46">
        <v>-2.0</v>
      </c>
      <c r="S5" s="46">
        <v>11.0</v>
      </c>
      <c r="T5" s="46">
        <v>2.0</v>
      </c>
      <c r="U5" s="46"/>
      <c r="V5" s="46">
        <f t="shared" si="2"/>
        <v>43</v>
      </c>
      <c r="W5" s="46">
        <f t="shared" si="1"/>
        <v>24</v>
      </c>
      <c r="X5" s="47" t="str">
        <f>IF(VLOOKUP(data2!BJ5,misc!$A$8:$B$11,2,0)="normal",data2!BK5,VLOOKUP(data2!BJ5,misc!$A$8:$B$11,2,0))</f>
        <v>SC</v>
      </c>
      <c r="Y5" s="47" t="str">
        <f>IF(VLOOKUP(data2!CL5,misc!$A$8:$B$11,2,0)="normal",data2!CM5,VLOOKUP(data2!CL5,misc!$A$8:$B$11,2,0))</f>
        <v>SCI</v>
      </c>
      <c r="Z5" s="47" t="str">
        <f>IF(VLOOKUP(data2!DN5,misc!$A$8:$B$11,2,0)="normal",data2!DO5,VLOOKUP(data2!DN5,misc!$A$8:$B$11,2,0))</f>
        <v>SC</v>
      </c>
      <c r="AA5" s="48" t="str">
        <f>IF(ISERROR(AVERAGE(INDEX(JPM1_,ROW(A5)-2),(INDEX(JPM2_,ROW(A5)-2),(INDEX(JPM3_,ROW(A5)-2)))))=TRUE,"N/A",AVERAGE(INDEX(JPM1_,ROW(A5)-2),(INDEX(JPM2_,ROW(A5)-2),(INDEX(JPM3_,ROW(A5)-2)))))</f>
        <v>#ERROR!</v>
      </c>
    </row>
    <row r="6">
      <c r="A6" s="7" t="s">
        <v>35</v>
      </c>
      <c r="B6" s="44" t="s">
        <v>30</v>
      </c>
      <c r="C6" s="7"/>
      <c r="D6" s="45"/>
      <c r="E6" s="7"/>
      <c r="F6" s="7" t="s">
        <v>31</v>
      </c>
      <c r="G6" s="7">
        <v>3.0</v>
      </c>
      <c r="H6" s="7">
        <v>4.0</v>
      </c>
      <c r="I6" s="7">
        <v>8.0</v>
      </c>
      <c r="J6" s="7">
        <v>2.0</v>
      </c>
      <c r="K6" s="7">
        <v>7.0</v>
      </c>
      <c r="L6" s="7">
        <v>7.0</v>
      </c>
      <c r="M6" s="7">
        <v>6.0</v>
      </c>
      <c r="N6" s="7">
        <v>1.0</v>
      </c>
      <c r="O6" s="7">
        <v>2.0</v>
      </c>
      <c r="P6" s="7">
        <v>8.0</v>
      </c>
      <c r="Q6" s="46">
        <v>-4.0</v>
      </c>
      <c r="R6" s="46">
        <v>-2.0</v>
      </c>
      <c r="S6" s="46">
        <v>7.0</v>
      </c>
      <c r="T6" s="46">
        <v>0.0</v>
      </c>
      <c r="U6" s="46"/>
      <c r="V6" s="46">
        <f t="shared" si="2"/>
        <v>49</v>
      </c>
      <c r="W6" s="46">
        <f t="shared" si="1"/>
        <v>24</v>
      </c>
      <c r="X6" s="47" t="str">
        <f>IF(VLOOKUP(data2!BJ6,misc!$A$8:$B$11,2,0)="normal",data2!BK6,VLOOKUP(data2!BJ6,misc!$A$8:$B$11,2,0))</f>
        <v>SI</v>
      </c>
      <c r="Y6" s="47" t="str">
        <f>IF(VLOOKUP(data2!CL6,misc!$A$8:$B$11,2,0)="normal",data2!CM6,VLOOKUP(data2!CL6,misc!$A$8:$B$11,2,0))</f>
        <v>SC</v>
      </c>
      <c r="Z6" s="47" t="str">
        <f>IF(VLOOKUP(data2!DN6,misc!$A$8:$B$11,2,0)="normal",data2!DO6,VLOOKUP(data2!DN6,misc!$A$8:$B$11,2,0))</f>
        <v>SC</v>
      </c>
      <c r="AA6" s="48" t="str">
        <f>IF(ISERROR(AVERAGE(INDEX(JPM1_,ROW(A6)-2),(INDEX(JPM2_,ROW(A6)-2),(INDEX(JPM3_,ROW(A6)-2)))))=TRUE,"N/A",AVERAGE(INDEX(JPM1_,ROW(A6)-2),(INDEX(JPM2_,ROW(A6)-2),(INDEX(JPM3_,ROW(A6)-2)))))</f>
        <v>#ERROR!</v>
      </c>
    </row>
    <row r="7">
      <c r="A7" s="49"/>
      <c r="B7" s="50"/>
      <c r="C7" s="49"/>
      <c r="D7" s="51"/>
      <c r="E7" s="49"/>
      <c r="F7" s="49"/>
      <c r="G7" s="49"/>
      <c r="H7" s="49"/>
      <c r="I7" s="49"/>
      <c r="J7" s="49"/>
      <c r="K7" s="49"/>
      <c r="L7" s="49"/>
      <c r="M7" s="49"/>
      <c r="N7" s="49"/>
      <c r="O7" s="49"/>
      <c r="P7" s="49"/>
      <c r="Q7" s="52"/>
      <c r="R7" s="52"/>
      <c r="S7" s="52"/>
      <c r="T7" s="52"/>
      <c r="U7" s="52"/>
      <c r="V7" s="52"/>
      <c r="W7" s="52"/>
      <c r="X7" s="53" t="str">
        <f>IF(VLOOKUP(data2!BJ7,misc!$A$8:$B$11,2,0)="normal",data2!BK7,VLOOKUP(data2!BJ7,misc!$A$8:$B$11,2,0))</f>
        <v>undershift</v>
      </c>
      <c r="Y7" s="53" t="str">
        <f>IF(VLOOKUP(data2!CL7,misc!$A$8:$B$11,2,0)="normal",data2!CM7,VLOOKUP(data2!CL7,misc!$A$8:$B$11,2,0))</f>
        <v>uppershift</v>
      </c>
      <c r="Z7" s="53" t="str">
        <f>IF(VLOOKUP(data2!DN7,misc!$A$8:$B$11,2,0)="normal",data2!DO7,VLOOKUP(data2!DN7,misc!$A$8:$B$11,2,0))</f>
        <v>tight profile</v>
      </c>
      <c r="AA7" s="54" t="str">
        <f>IF(ISERROR(AVERAGE(INDEX(JPM1_,ROW(A7)-2),(INDEX(JPM2_,ROW(A7)-2),(INDEX(JPM3_,ROW(A7)-2)))))=TRUE,"N/A",AVERAGE(INDEX(JPM1_,ROW(A7)-2),(INDEX(JPM2_,ROW(A7)-2),(INDEX(JPM3_,ROW(A7)-2)))))</f>
        <v>#ERROR!</v>
      </c>
    </row>
    <row r="8">
      <c r="A8" s="7"/>
      <c r="B8" s="44"/>
      <c r="C8" s="7"/>
      <c r="D8" s="45"/>
      <c r="E8" s="7"/>
      <c r="F8" s="7"/>
      <c r="G8" s="7"/>
      <c r="H8" s="7"/>
      <c r="I8" s="7"/>
      <c r="J8" s="7"/>
      <c r="K8" s="7"/>
      <c r="L8" s="7"/>
      <c r="M8" s="7"/>
      <c r="N8" s="7"/>
      <c r="O8" s="7"/>
      <c r="P8" s="7"/>
      <c r="Q8" s="46"/>
      <c r="R8" s="46"/>
      <c r="S8" s="46"/>
      <c r="T8" s="46"/>
      <c r="U8" s="46"/>
      <c r="V8" s="46"/>
      <c r="W8" s="46"/>
      <c r="X8" s="47" t="str">
        <f>IF(VLOOKUP(data2!BJ8,misc!$A$8:$B$11,2,0)="normal",data2!BK8,VLOOKUP(data2!BJ8,misc!$A$8:$B$11,2,0))</f>
        <v>undershift</v>
      </c>
      <c r="Y8" s="47" t="str">
        <f>IF(VLOOKUP(data2!CL8,misc!$A$8:$B$11,2,0)="normal",data2!CM8,VLOOKUP(data2!CL8,misc!$A$8:$B$11,2,0))</f>
        <v>uppershift</v>
      </c>
      <c r="Z8" s="47" t="str">
        <f>IF(VLOOKUP(data2!DN8,misc!$A$8:$B$11,2,0)="normal",data2!DO8,VLOOKUP(data2!DN8,misc!$A$8:$B$11,2,0))</f>
        <v>tight profile</v>
      </c>
      <c r="AA8" s="48" t="str">
        <f>IF(ISERROR(AVERAGE(INDEX(JPM1_,ROW(A8)-2),(INDEX(JPM2_,ROW(A8)-2),(INDEX(JPM3_,ROW(A8)-2)))))=TRUE,"N/A",AVERAGE(INDEX(JPM1_,ROW(A8)-2),(INDEX(JPM2_,ROW(A8)-2),(INDEX(JPM3_,ROW(A8)-2)))))</f>
        <v>#ERROR!</v>
      </c>
    </row>
    <row r="9">
      <c r="A9" s="7"/>
      <c r="B9" s="44"/>
      <c r="C9" s="7"/>
      <c r="D9" s="45"/>
      <c r="E9" s="7"/>
      <c r="F9" s="7"/>
      <c r="G9" s="7"/>
      <c r="H9" s="7"/>
      <c r="I9" s="7"/>
      <c r="J9" s="7"/>
      <c r="K9" s="7"/>
      <c r="L9" s="7"/>
      <c r="M9" s="7"/>
      <c r="N9" s="7"/>
      <c r="O9" s="7"/>
      <c r="P9" s="7"/>
      <c r="Q9" s="46"/>
      <c r="R9" s="46"/>
      <c r="S9" s="46"/>
      <c r="T9" s="46"/>
      <c r="U9" s="46"/>
      <c r="V9" s="46"/>
      <c r="W9" s="46"/>
      <c r="X9" s="47" t="str">
        <f>IF(VLOOKUP(data2!BJ9,misc!$A$8:$B$11,2,0)="normal",data2!BK9,VLOOKUP(data2!BJ9,misc!$A$8:$B$11,2,0))</f>
        <v>undershift</v>
      </c>
      <c r="Y9" s="47" t="str">
        <f>IF(VLOOKUP(data2!CL9,misc!$A$8:$B$11,2,0)="normal",data2!CM9,VLOOKUP(data2!CL9,misc!$A$8:$B$11,2,0))</f>
        <v>uppershift</v>
      </c>
      <c r="Z9" s="47" t="str">
        <f>IF(VLOOKUP(data2!DN9,misc!$A$8:$B$11,2,0)="normal",data2!DO9,VLOOKUP(data2!DN9,misc!$A$8:$B$11,2,0))</f>
        <v>tight profile</v>
      </c>
      <c r="AA9" s="48" t="str">
        <f>IF(ISERROR(AVERAGE(INDEX(JPM1_,ROW(A9)-2),(INDEX(JPM2_,ROW(A9)-2),(INDEX(JPM3_,ROW(A9)-2)))))=TRUE,"N/A",AVERAGE(INDEX(JPM1_,ROW(A9)-2),(INDEX(JPM2_,ROW(A9)-2),(INDEX(JPM3_,ROW(A9)-2)))))</f>
        <v>#ERROR!</v>
      </c>
    </row>
    <row r="10">
      <c r="A10" s="7"/>
      <c r="B10" s="44"/>
      <c r="C10" s="7"/>
      <c r="D10" s="45"/>
      <c r="E10" s="7"/>
      <c r="F10" s="7"/>
      <c r="G10" s="7"/>
      <c r="H10" s="7"/>
      <c r="I10" s="7"/>
      <c r="J10" s="7"/>
      <c r="K10" s="7"/>
      <c r="L10" s="7"/>
      <c r="M10" s="7"/>
      <c r="N10" s="7"/>
      <c r="O10" s="7"/>
      <c r="P10" s="7"/>
      <c r="Q10" s="46"/>
      <c r="R10" s="46"/>
      <c r="S10" s="46"/>
      <c r="T10" s="46"/>
      <c r="U10" s="46"/>
      <c r="V10" s="46"/>
      <c r="W10" s="46"/>
      <c r="X10" s="47" t="str">
        <f>IF(VLOOKUP(data2!BJ10,misc!$A$8:$B$11,2,0)="normal",data2!BK10,VLOOKUP(data2!BJ10,misc!$A$8:$B$11,2,0))</f>
        <v>undershift</v>
      </c>
      <c r="Y10" s="47" t="str">
        <f>IF(VLOOKUP(data2!CL10,misc!$A$8:$B$11,2,0)="normal",data2!CM10,VLOOKUP(data2!CL10,misc!$A$8:$B$11,2,0))</f>
        <v>uppershift</v>
      </c>
      <c r="Z10" s="47" t="str">
        <f>IF(VLOOKUP(data2!DN10,misc!$A$8:$B$11,2,0)="normal",data2!DO10,VLOOKUP(data2!DN10,misc!$A$8:$B$11,2,0))</f>
        <v>tight profile</v>
      </c>
      <c r="AA10" s="48" t="str">
        <f>IF(ISERROR(AVERAGE(INDEX(JPM1_,ROW(A10)-2),(INDEX(JPM2_,ROW(A10)-2),(INDEX(JPM3_,ROW(A10)-2)))))=TRUE,"N/A",AVERAGE(INDEX(JPM1_,ROW(A10)-2),(INDEX(JPM2_,ROW(A10)-2),(INDEX(JPM3_,ROW(A10)-2)))))</f>
        <v>#ERROR!</v>
      </c>
    </row>
    <row r="11">
      <c r="A11" s="7"/>
      <c r="B11" s="44"/>
      <c r="C11" s="7"/>
      <c r="D11" s="45"/>
      <c r="E11" s="7"/>
      <c r="F11" s="7"/>
      <c r="G11" s="7"/>
      <c r="H11" s="7"/>
      <c r="I11" s="7"/>
      <c r="J11" s="7"/>
      <c r="K11" s="7"/>
      <c r="L11" s="7"/>
      <c r="M11" s="7"/>
      <c r="N11" s="7"/>
      <c r="O11" s="7"/>
      <c r="P11" s="7"/>
      <c r="Q11" s="46"/>
      <c r="R11" s="46"/>
      <c r="S11" s="46"/>
      <c r="T11" s="46"/>
      <c r="U11" s="46"/>
      <c r="V11" s="46"/>
      <c r="W11" s="46"/>
      <c r="X11" s="47" t="str">
        <f>IF(VLOOKUP(data2!BJ11,misc!$A$8:$B$11,2,0)="normal",data2!BK11,VLOOKUP(data2!BJ11,misc!$A$8:$B$11,2,0))</f>
        <v>undershift</v>
      </c>
      <c r="Y11" s="47" t="str">
        <f>IF(VLOOKUP(data2!CL11,misc!$A$8:$B$11,2,0)="normal",data2!CM11,VLOOKUP(data2!CL11,misc!$A$8:$B$11,2,0))</f>
        <v>uppershift</v>
      </c>
      <c r="Z11" s="47" t="str">
        <f>IF(VLOOKUP(data2!DN11,misc!$A$8:$B$11,2,0)="normal",data2!DO11,VLOOKUP(data2!DN11,misc!$A$8:$B$11,2,0))</f>
        <v>tight profile</v>
      </c>
      <c r="AA11" s="48" t="str">
        <f>IF(ISERROR(AVERAGE(INDEX(JPM1_,ROW(A11)-2),(INDEX(JPM2_,ROW(A11)-2),(INDEX(JPM3_,ROW(A11)-2)))))=TRUE,"N/A",AVERAGE(INDEX(JPM1_,ROW(A11)-2),(INDEX(JPM2_,ROW(A11)-2),(INDEX(JPM3_,ROW(A11)-2)))))</f>
        <v>#ERROR!</v>
      </c>
    </row>
    <row r="12">
      <c r="A12" s="7"/>
      <c r="B12" s="44"/>
      <c r="C12" s="7"/>
      <c r="D12" s="45"/>
      <c r="E12" s="7"/>
      <c r="F12" s="7"/>
      <c r="G12" s="3"/>
      <c r="H12" s="3"/>
      <c r="I12" s="3"/>
      <c r="J12" s="3"/>
      <c r="K12" s="3"/>
      <c r="L12" s="3"/>
      <c r="M12" s="3"/>
      <c r="N12" s="3"/>
      <c r="O12" s="3"/>
      <c r="P12" s="3"/>
      <c r="Q12" s="55"/>
      <c r="R12" s="55"/>
      <c r="S12" s="55"/>
      <c r="T12" s="55"/>
      <c r="U12" s="46"/>
      <c r="V12" s="46"/>
      <c r="W12" s="46"/>
      <c r="X12" s="47" t="str">
        <f>IF(VLOOKUP(data2!BJ12,misc!$A$8:$B$11,2,0)="normal",data2!BK12,VLOOKUP(data2!BJ12,misc!$A$8:$B$11,2,0))</f>
        <v>undershift</v>
      </c>
      <c r="Y12" s="47" t="str">
        <f>IF(VLOOKUP(data2!CL12,misc!$A$8:$B$11,2,0)="normal",data2!CM12,VLOOKUP(data2!CL12,misc!$A$8:$B$11,2,0))</f>
        <v>uppershift</v>
      </c>
      <c r="Z12" s="47" t="str">
        <f>IF(VLOOKUP(data2!DN12,misc!$A$8:$B$11,2,0)="normal",data2!DO12,VLOOKUP(data2!DN12,misc!$A$8:$B$11,2,0))</f>
        <v>tight profile</v>
      </c>
      <c r="AA12" s="48" t="str">
        <f>IF(ISERROR(AVERAGE(INDEX(JPM1_,ROW(A12)-2),(INDEX(JPM2_,ROW(A12)-2),(INDEX(JPM3_,ROW(A12)-2)))))=TRUE,"N/A",AVERAGE(INDEX(JPM1_,ROW(A12)-2),(INDEX(JPM2_,ROW(A12)-2),(INDEX(JPM3_,ROW(A12)-2)))))</f>
        <v>#ERROR!</v>
      </c>
    </row>
    <row r="13">
      <c r="A13" s="7"/>
      <c r="B13" s="44"/>
      <c r="C13" s="7"/>
      <c r="D13" s="45"/>
      <c r="E13" s="7"/>
      <c r="F13" s="7"/>
      <c r="G13" s="7"/>
      <c r="H13" s="7"/>
      <c r="I13" s="7"/>
      <c r="J13" s="7"/>
      <c r="K13" s="7"/>
      <c r="L13" s="7"/>
      <c r="M13" s="7"/>
      <c r="N13" s="7"/>
      <c r="O13" s="7"/>
      <c r="P13" s="7"/>
      <c r="Q13" s="46"/>
      <c r="R13" s="46"/>
      <c r="S13" s="46"/>
      <c r="T13" s="46"/>
      <c r="U13" s="46"/>
      <c r="V13" s="46"/>
      <c r="W13" s="46"/>
      <c r="X13" s="47" t="str">
        <f>IF(VLOOKUP(data2!BJ13,misc!$A$8:$B$11,2,0)="normal",data2!BK13,VLOOKUP(data2!BJ13,misc!$A$8:$B$11,2,0))</f>
        <v>undershift</v>
      </c>
      <c r="Y13" s="47" t="str">
        <f>IF(VLOOKUP(data2!CL13,misc!$A$8:$B$11,2,0)="normal",data2!CM13,VLOOKUP(data2!CL13,misc!$A$8:$B$11,2,0))</f>
        <v>uppershift</v>
      </c>
      <c r="Z13" s="47" t="str">
        <f>IF(VLOOKUP(data2!DN13,misc!$A$8:$B$11,2,0)="normal",data2!DO13,VLOOKUP(data2!DN13,misc!$A$8:$B$11,2,0))</f>
        <v>tight profile</v>
      </c>
      <c r="AA13" s="48" t="str">
        <f>IF(ISERROR(AVERAGE(INDEX(JPM1_,ROW(A13)-2),(INDEX(JPM2_,ROW(A13)-2),(INDEX(JPM3_,ROW(A13)-2)))))=TRUE,"N/A",AVERAGE(INDEX(JPM1_,ROW(A13)-2),(INDEX(JPM2_,ROW(A13)-2),(INDEX(JPM3_,ROW(A13)-2)))))</f>
        <v>#ERROR!</v>
      </c>
    </row>
    <row r="14">
      <c r="A14" s="7"/>
      <c r="B14" s="44"/>
      <c r="C14" s="7"/>
      <c r="D14" s="45"/>
      <c r="E14" s="7"/>
      <c r="F14" s="7"/>
      <c r="G14" s="7"/>
      <c r="H14" s="7"/>
      <c r="I14" s="7"/>
      <c r="J14" s="7"/>
      <c r="K14" s="7"/>
      <c r="L14" s="7"/>
      <c r="M14" s="7"/>
      <c r="N14" s="7"/>
      <c r="O14" s="7"/>
      <c r="P14" s="7"/>
      <c r="Q14" s="46"/>
      <c r="R14" s="46"/>
      <c r="S14" s="46"/>
      <c r="T14" s="46"/>
      <c r="U14" s="46"/>
      <c r="V14" s="46"/>
      <c r="W14" s="46"/>
      <c r="X14" s="47" t="str">
        <f>IF(VLOOKUP(data2!BJ14,misc!$A$8:$B$11,2,0)="normal",data2!BK14,VLOOKUP(data2!BJ14,misc!$A$8:$B$11,2,0))</f>
        <v>undershift</v>
      </c>
      <c r="Y14" s="47" t="str">
        <f>IF(VLOOKUP(data2!CL14,misc!$A$8:$B$11,2,0)="normal",data2!CM14,VLOOKUP(data2!CL14,misc!$A$8:$B$11,2,0))</f>
        <v>uppershift</v>
      </c>
      <c r="Z14" s="47" t="str">
        <f>IF(VLOOKUP(data2!DN14,misc!$A$8:$B$11,2,0)="normal",data2!DO14,VLOOKUP(data2!DN14,misc!$A$8:$B$11,2,0))</f>
        <v>tight profile</v>
      </c>
      <c r="AA14" s="48" t="str">
        <f>IF(ISERROR(AVERAGE(INDEX(JPM1_,ROW(A14)-2),(INDEX(JPM2_,ROW(A14)-2),(INDEX(JPM3_,ROW(A14)-2)))))=TRUE,"N/A",AVERAGE(INDEX(JPM1_,ROW(A14)-2),(INDEX(JPM2_,ROW(A14)-2),(INDEX(JPM3_,ROW(A14)-2)))))</f>
        <v>#ERROR!</v>
      </c>
    </row>
    <row r="15">
      <c r="A15" s="7"/>
      <c r="B15" s="44"/>
      <c r="C15" s="7"/>
      <c r="D15" s="45"/>
      <c r="E15" s="7"/>
      <c r="F15" s="7"/>
      <c r="G15" s="7"/>
      <c r="H15" s="7"/>
      <c r="I15" s="7"/>
      <c r="J15" s="7"/>
      <c r="K15" s="7"/>
      <c r="L15" s="7"/>
      <c r="M15" s="7"/>
      <c r="N15" s="7"/>
      <c r="O15" s="7"/>
      <c r="P15" s="7"/>
      <c r="Q15" s="46"/>
      <c r="R15" s="46"/>
      <c r="S15" s="46"/>
      <c r="T15" s="46"/>
      <c r="U15" s="46"/>
      <c r="V15" s="46"/>
      <c r="W15" s="46"/>
      <c r="X15" s="47" t="str">
        <f>IF(VLOOKUP(data2!BJ15,misc!$A$8:$B$11,2,0)="normal",data2!BK15,VLOOKUP(data2!BJ15,misc!$A$8:$B$11,2,0))</f>
        <v>undershift</v>
      </c>
      <c r="Y15" s="47" t="str">
        <f>IF(VLOOKUP(data2!CL15,misc!$A$8:$B$11,2,0)="normal",data2!CM15,VLOOKUP(data2!CL15,misc!$A$8:$B$11,2,0))</f>
        <v>uppershift</v>
      </c>
      <c r="Z15" s="47" t="str">
        <f>IF(VLOOKUP(data2!DN15,misc!$A$8:$B$11,2,0)="normal",data2!DO15,VLOOKUP(data2!DN15,misc!$A$8:$B$11,2,0))</f>
        <v>tight profile</v>
      </c>
      <c r="AA15" s="48" t="str">
        <f>IF(ISERROR(AVERAGE(INDEX(JPM1_,ROW(A15)-2),(INDEX(JPM2_,ROW(A15)-2),(INDEX(JPM3_,ROW(A15)-2)))))=TRUE,"N/A",AVERAGE(INDEX(JPM1_,ROW(A15)-2),(INDEX(JPM2_,ROW(A15)-2),(INDEX(JPM3_,ROW(A15)-2)))))</f>
        <v>#ERROR!</v>
      </c>
    </row>
    <row r="16">
      <c r="A16" s="7"/>
      <c r="B16" s="44"/>
      <c r="C16" s="7"/>
      <c r="D16" s="45"/>
      <c r="E16" s="7"/>
      <c r="F16" s="7"/>
      <c r="G16" s="7"/>
      <c r="H16" s="7"/>
      <c r="I16" s="7"/>
      <c r="J16" s="7"/>
      <c r="K16" s="7"/>
      <c r="L16" s="7"/>
      <c r="M16" s="7"/>
      <c r="N16" s="7"/>
      <c r="O16" s="7"/>
      <c r="P16" s="7"/>
      <c r="Q16" s="46"/>
      <c r="R16" s="46"/>
      <c r="S16" s="46"/>
      <c r="T16" s="46"/>
      <c r="U16" s="46"/>
      <c r="V16" s="46"/>
      <c r="W16" s="46"/>
      <c r="X16" s="47" t="str">
        <f>IF(VLOOKUP(data2!BJ16,misc!$A$8:$B$11,2,0)="normal",data2!BK16,VLOOKUP(data2!BJ16,misc!$A$8:$B$11,2,0))</f>
        <v>undershift</v>
      </c>
      <c r="Y16" s="47" t="str">
        <f>IF(VLOOKUP(data2!CL16,misc!$A$8:$B$11,2,0)="normal",data2!CM16,VLOOKUP(data2!CL16,misc!$A$8:$B$11,2,0))</f>
        <v>uppershift</v>
      </c>
      <c r="Z16" s="47" t="str">
        <f>IF(VLOOKUP(data2!DN16,misc!$A$8:$B$11,2,0)="normal",data2!DO16,VLOOKUP(data2!DN16,misc!$A$8:$B$11,2,0))</f>
        <v>tight profile</v>
      </c>
      <c r="AA16" s="48" t="str">
        <f>IF(ISERROR(AVERAGE(INDEX(JPM1_,ROW(A16)-2),(INDEX(JPM2_,ROW(A16)-2),(INDEX(JPM3_,ROW(A16)-2)))))=TRUE,"N/A",AVERAGE(INDEX(JPM1_,ROW(A16)-2),(INDEX(JPM2_,ROW(A16)-2),(INDEX(JPM3_,ROW(A16)-2)))))</f>
        <v>#ERROR!</v>
      </c>
    </row>
    <row r="17">
      <c r="A17" s="7"/>
      <c r="B17" s="44"/>
      <c r="C17" s="7"/>
      <c r="D17" s="45"/>
      <c r="E17" s="7"/>
      <c r="F17" s="7"/>
      <c r="G17" s="7"/>
      <c r="H17" s="7"/>
      <c r="I17" s="7"/>
      <c r="J17" s="7"/>
      <c r="K17" s="7"/>
      <c r="L17" s="7"/>
      <c r="M17" s="7"/>
      <c r="N17" s="7"/>
      <c r="O17" s="7"/>
      <c r="P17" s="7"/>
      <c r="Q17" s="46"/>
      <c r="R17" s="46"/>
      <c r="S17" s="46"/>
      <c r="T17" s="46"/>
      <c r="U17" s="46"/>
      <c r="V17" s="46"/>
      <c r="W17" s="46"/>
      <c r="X17" s="47" t="str">
        <f>IF(VLOOKUP(data2!BJ17,misc!$A$8:$B$11,2,0)="normal",data2!BK17,VLOOKUP(data2!BJ17,misc!$A$8:$B$11,2,0))</f>
        <v>undershift</v>
      </c>
      <c r="Y17" s="47" t="str">
        <f>IF(VLOOKUP(data2!CL17,misc!$A$8:$B$11,2,0)="normal",data2!CM17,VLOOKUP(data2!CL17,misc!$A$8:$B$11,2,0))</f>
        <v>uppershift</v>
      </c>
      <c r="Z17" s="47" t="str">
        <f>IF(VLOOKUP(data2!DN17,misc!$A$8:$B$11,2,0)="normal",data2!DO17,VLOOKUP(data2!DN17,misc!$A$8:$B$11,2,0))</f>
        <v>tight profile</v>
      </c>
      <c r="AA17" s="48" t="str">
        <f>IF(ISERROR(AVERAGE(INDEX(JPM1_,ROW(A17)-2),(INDEX(JPM2_,ROW(A17)-2),(INDEX(JPM3_,ROW(A17)-2)))))=TRUE,"N/A",AVERAGE(INDEX(JPM1_,ROW(A17)-2),(INDEX(JPM2_,ROW(A17)-2),(INDEX(JPM3_,ROW(A17)-2)))))</f>
        <v>#ERROR!</v>
      </c>
    </row>
    <row r="18">
      <c r="A18" s="49"/>
      <c r="B18" s="50"/>
      <c r="C18" s="49"/>
      <c r="D18" s="51"/>
      <c r="E18" s="49"/>
      <c r="F18" s="49"/>
      <c r="G18" s="49"/>
      <c r="H18" s="49"/>
      <c r="I18" s="49"/>
      <c r="J18" s="49"/>
      <c r="K18" s="49"/>
      <c r="L18" s="49"/>
      <c r="M18" s="49"/>
      <c r="N18" s="49"/>
      <c r="O18" s="49"/>
      <c r="P18" s="49"/>
      <c r="Q18" s="52"/>
      <c r="R18" s="52"/>
      <c r="S18" s="52"/>
      <c r="T18" s="52"/>
      <c r="U18" s="52"/>
      <c r="V18" s="52"/>
      <c r="W18" s="52"/>
      <c r="X18" s="53" t="str">
        <f>IF(VLOOKUP(data2!BJ18,misc!$A$8:$B$11,2,0)="normal",data2!BK18,VLOOKUP(data2!BJ18,misc!$A$8:$B$11,2,0))</f>
        <v>undershift</v>
      </c>
      <c r="Y18" s="53" t="str">
        <f>IF(VLOOKUP(data2!CL18,misc!$A$8:$B$11,2,0)="normal",data2!CM18,VLOOKUP(data2!CL18,misc!$A$8:$B$11,2,0))</f>
        <v>uppershift</v>
      </c>
      <c r="Z18" s="53" t="str">
        <f>IF(VLOOKUP(data2!DN18,misc!$A$8:$B$11,2,0)="normal",data2!DO18,VLOOKUP(data2!DN18,misc!$A$8:$B$11,2,0))</f>
        <v>tight profile</v>
      </c>
      <c r="AA18" s="54" t="str">
        <f>IF(ISERROR(AVERAGE(INDEX(JPM1_,ROW(A18)-2),(INDEX(JPM2_,ROW(A18)-2),(INDEX(JPM3_,ROW(A18)-2)))))=TRUE,"N/A",AVERAGE(INDEX(JPM1_,ROW(A18)-2),(INDEX(JPM2_,ROW(A18)-2),(INDEX(JPM3_,ROW(A18)-2)))))</f>
        <v>#ERROR!</v>
      </c>
    </row>
    <row r="19">
      <c r="A19" s="7"/>
      <c r="B19" s="44"/>
      <c r="C19" s="7"/>
      <c r="D19" s="45"/>
      <c r="E19" s="7"/>
      <c r="F19" s="7"/>
      <c r="G19" s="7"/>
      <c r="H19" s="7"/>
      <c r="I19" s="7"/>
      <c r="J19" s="7"/>
      <c r="K19" s="7"/>
      <c r="L19" s="7"/>
      <c r="M19" s="7"/>
      <c r="N19" s="7"/>
      <c r="O19" s="7"/>
      <c r="P19" s="7"/>
      <c r="Q19" s="46"/>
      <c r="R19" s="46"/>
      <c r="S19" s="46"/>
      <c r="T19" s="46"/>
      <c r="U19" s="46"/>
      <c r="V19" s="46"/>
      <c r="W19" s="46"/>
      <c r="X19" s="47" t="str">
        <f>IF(VLOOKUP(data2!BJ19,misc!$A$8:$B$11,2,0)="normal",data2!BK19,VLOOKUP(data2!BJ19,misc!$A$8:$B$11,2,0))</f>
        <v>undershift</v>
      </c>
      <c r="Y19" s="47" t="str">
        <f>IF(VLOOKUP(data2!CL19,misc!$A$8:$B$11,2,0)="normal",data2!CM19,VLOOKUP(data2!CL19,misc!$A$8:$B$11,2,0))</f>
        <v>uppershift</v>
      </c>
      <c r="Z19" s="47" t="str">
        <f>IF(VLOOKUP(data2!DN19,misc!$A$8:$B$11,2,0)="normal",data2!DO19,VLOOKUP(data2!DN19,misc!$A$8:$B$11,2,0))</f>
        <v>tight profile</v>
      </c>
      <c r="AA19" s="48" t="str">
        <f>IF(ISERROR(AVERAGE(INDEX(JPM1_,ROW(A19)-2),(INDEX(JPM2_,ROW(A19)-2),(INDEX(JPM3_,ROW(A19)-2)))))=TRUE,"N/A",AVERAGE(INDEX(JPM1_,ROW(A19)-2),(INDEX(JPM2_,ROW(A19)-2),(INDEX(JPM3_,ROW(A19)-2)))))</f>
        <v>#ERROR!</v>
      </c>
    </row>
    <row r="20">
      <c r="A20" s="49"/>
      <c r="B20" s="50"/>
      <c r="C20" s="49"/>
      <c r="D20" s="51"/>
      <c r="E20" s="49"/>
      <c r="F20" s="49"/>
      <c r="G20" s="49"/>
      <c r="H20" s="49"/>
      <c r="I20" s="49"/>
      <c r="J20" s="49"/>
      <c r="K20" s="49"/>
      <c r="L20" s="49"/>
      <c r="M20" s="49"/>
      <c r="N20" s="49"/>
      <c r="O20" s="49"/>
      <c r="P20" s="49"/>
      <c r="Q20" s="52"/>
      <c r="R20" s="52"/>
      <c r="S20" s="52"/>
      <c r="T20" s="52"/>
      <c r="U20" s="52"/>
      <c r="V20" s="52"/>
      <c r="W20" s="52"/>
      <c r="X20" s="53" t="str">
        <f>IF(VLOOKUP(data2!BJ20,misc!$A$8:$B$11,2,0)="normal",data2!BK20,VLOOKUP(data2!BJ20,misc!$A$8:$B$11,2,0))</f>
        <v>undershift</v>
      </c>
      <c r="Y20" s="53" t="str">
        <f>IF(VLOOKUP(data2!CL20,misc!$A$8:$B$11,2,0)="normal",data2!CM20,VLOOKUP(data2!CL20,misc!$A$8:$B$11,2,0))</f>
        <v>uppershift</v>
      </c>
      <c r="Z20" s="53" t="str">
        <f>IF(VLOOKUP(data2!DN20,misc!$A$8:$B$11,2,0)="normal",data2!DO20,VLOOKUP(data2!DN20,misc!$A$8:$B$11,2,0))</f>
        <v>tight profile</v>
      </c>
      <c r="AA20" s="54" t="str">
        <f>IF(ISERROR(AVERAGE(INDEX(JPM1_,ROW(A20)-2),(INDEX(JPM2_,ROW(A20)-2),(INDEX(JPM3_,ROW(A20)-2)))))=TRUE,"N/A",AVERAGE(INDEX(JPM1_,ROW(A20)-2),(INDEX(JPM2_,ROW(A20)-2),(INDEX(JPM3_,ROW(A20)-2)))))</f>
        <v>#ERROR!</v>
      </c>
    </row>
    <row r="21" ht="15.75" customHeight="1">
      <c r="A21" s="7"/>
      <c r="B21" s="44"/>
      <c r="C21" s="7"/>
      <c r="D21" s="45"/>
      <c r="E21" s="7"/>
      <c r="F21" s="7"/>
      <c r="G21" s="7"/>
      <c r="H21" s="7"/>
      <c r="I21" s="7"/>
      <c r="J21" s="7"/>
      <c r="K21" s="7"/>
      <c r="L21" s="7"/>
      <c r="M21" s="7"/>
      <c r="N21" s="7"/>
      <c r="O21" s="7"/>
      <c r="P21" s="7"/>
      <c r="Q21" s="46"/>
      <c r="R21" s="46"/>
      <c r="S21" s="46"/>
      <c r="T21" s="46"/>
      <c r="U21" s="46"/>
      <c r="V21" s="46"/>
      <c r="W21" s="46"/>
      <c r="X21" s="47" t="str">
        <f>IF(VLOOKUP(data2!BJ21,misc!$A$8:$B$11,2,0)="normal",data2!BK21,VLOOKUP(data2!BJ21,misc!$A$8:$B$11,2,0))</f>
        <v>undershift</v>
      </c>
      <c r="Y21" s="47" t="str">
        <f>IF(VLOOKUP(data2!CL21,misc!$A$8:$B$11,2,0)="normal",data2!CM21,VLOOKUP(data2!CL21,misc!$A$8:$B$11,2,0))</f>
        <v>uppershift</v>
      </c>
      <c r="Z21" s="47" t="str">
        <f>IF(VLOOKUP(data2!DN21,misc!$A$8:$B$11,2,0)="normal",data2!DO21,VLOOKUP(data2!DN21,misc!$A$8:$B$11,2,0))</f>
        <v>tight profile</v>
      </c>
      <c r="AA21" s="48" t="str">
        <f>IF(ISERROR(AVERAGE(INDEX(JPM1_,ROW(A21)-2),(INDEX(JPM2_,ROW(A21)-2),(INDEX(JPM3_,ROW(A21)-2)))))=TRUE,"N/A",AVERAGE(INDEX(JPM1_,ROW(A21)-2),(INDEX(JPM2_,ROW(A21)-2),(INDEX(JPM3_,ROW(A21)-2)))))</f>
        <v>#ERROR!</v>
      </c>
    </row>
    <row r="22" ht="15.75" customHeight="1">
      <c r="A22" s="7"/>
      <c r="B22" s="44"/>
      <c r="C22" s="7"/>
      <c r="D22" s="45"/>
      <c r="E22" s="7"/>
      <c r="F22" s="7"/>
      <c r="G22" s="7"/>
      <c r="H22" s="7"/>
      <c r="I22" s="7"/>
      <c r="J22" s="7"/>
      <c r="K22" s="7"/>
      <c r="L22" s="7"/>
      <c r="M22" s="7"/>
      <c r="N22" s="7"/>
      <c r="O22" s="7"/>
      <c r="P22" s="7"/>
      <c r="Q22" s="46"/>
      <c r="R22" s="46"/>
      <c r="S22" s="46"/>
      <c r="T22" s="46"/>
      <c r="U22" s="46"/>
      <c r="V22" s="46"/>
      <c r="W22" s="46"/>
      <c r="X22" s="47" t="str">
        <f>IF(VLOOKUP(data2!BJ22,misc!$A$8:$B$11,2,0)="normal",data2!BK22,VLOOKUP(data2!BJ22,misc!$A$8:$B$11,2,0))</f>
        <v>undershift</v>
      </c>
      <c r="Y22" s="47" t="str">
        <f>IF(VLOOKUP(data2!CL22,misc!$A$8:$B$11,2,0)="normal",data2!CM22,VLOOKUP(data2!CL22,misc!$A$8:$B$11,2,0))</f>
        <v>uppershift</v>
      </c>
      <c r="Z22" s="47" t="str">
        <f>IF(VLOOKUP(data2!DN22,misc!$A$8:$B$11,2,0)="normal",data2!DO22,VLOOKUP(data2!DN22,misc!$A$8:$B$11,2,0))</f>
        <v>tight profile</v>
      </c>
      <c r="AA22" s="48" t="str">
        <f>IF(ISERROR(AVERAGE(INDEX(JPM1_,ROW(A22)-2),(INDEX(JPM2_,ROW(A22)-2),(INDEX(JPM3_,ROW(A22)-2)))))=TRUE,"N/A",AVERAGE(INDEX(JPM1_,ROW(A22)-2),(INDEX(JPM2_,ROW(A22)-2),(INDEX(JPM3_,ROW(A22)-2)))))</f>
        <v>#ERROR!</v>
      </c>
    </row>
    <row r="23" ht="15.75" customHeight="1">
      <c r="A23" s="7"/>
      <c r="B23" s="44"/>
      <c r="C23" s="7"/>
      <c r="D23" s="45"/>
      <c r="E23" s="7"/>
      <c r="F23" s="7"/>
      <c r="G23" s="7"/>
      <c r="H23" s="7"/>
      <c r="I23" s="7"/>
      <c r="J23" s="7"/>
      <c r="K23" s="7"/>
      <c r="L23" s="7"/>
      <c r="M23" s="7"/>
      <c r="N23" s="7"/>
      <c r="O23" s="7"/>
      <c r="P23" s="7"/>
      <c r="Q23" s="46"/>
      <c r="R23" s="46"/>
      <c r="S23" s="46"/>
      <c r="T23" s="46"/>
      <c r="U23" s="46"/>
      <c r="V23" s="46"/>
      <c r="W23" s="46"/>
      <c r="X23" s="47" t="str">
        <f>IF(VLOOKUP(data2!BJ23,misc!$A$8:$B$11,2,0)="normal",data2!BK23,VLOOKUP(data2!BJ23,misc!$A$8:$B$11,2,0))</f>
        <v>undershift</v>
      </c>
      <c r="Y23" s="47" t="str">
        <f>IF(VLOOKUP(data2!CL23,misc!$A$8:$B$11,2,0)="normal",data2!CM23,VLOOKUP(data2!CL23,misc!$A$8:$B$11,2,0))</f>
        <v>uppershift</v>
      </c>
      <c r="Z23" s="47" t="str">
        <f>IF(VLOOKUP(data2!DN23,misc!$A$8:$B$11,2,0)="normal",data2!DO23,VLOOKUP(data2!DN23,misc!$A$8:$B$11,2,0))</f>
        <v>tight profile</v>
      </c>
      <c r="AA23" s="48" t="str">
        <f>IF(ISERROR(AVERAGE(INDEX(JPM1_,ROW(A23)-2),(INDEX(JPM2_,ROW(A23)-2),(INDEX(JPM3_,ROW(A23)-2)))))=TRUE,"N/A",AVERAGE(INDEX(JPM1_,ROW(A23)-2),(INDEX(JPM2_,ROW(A23)-2),(INDEX(JPM3_,ROW(A23)-2)))))</f>
        <v>#ERROR!</v>
      </c>
    </row>
    <row r="24" ht="15.75" customHeight="1">
      <c r="A24" s="7"/>
      <c r="B24" s="44"/>
      <c r="C24" s="7"/>
      <c r="D24" s="45"/>
      <c r="E24" s="7"/>
      <c r="F24" s="7"/>
      <c r="G24" s="3"/>
      <c r="H24" s="3"/>
      <c r="I24" s="3"/>
      <c r="J24" s="3"/>
      <c r="K24" s="3"/>
      <c r="L24" s="3"/>
      <c r="M24" s="3"/>
      <c r="N24" s="3"/>
      <c r="O24" s="3"/>
      <c r="P24" s="3"/>
      <c r="Q24" s="55"/>
      <c r="R24" s="55"/>
      <c r="S24" s="55"/>
      <c r="T24" s="55"/>
      <c r="U24" s="46"/>
      <c r="V24" s="46"/>
      <c r="W24" s="46"/>
      <c r="X24" s="47" t="str">
        <f>IF(VLOOKUP(data2!BJ24,misc!$A$8:$B$11,2,0)="normal",data2!BK24,VLOOKUP(data2!BJ24,misc!$A$8:$B$11,2,0))</f>
        <v>undershift</v>
      </c>
      <c r="Y24" s="47" t="str">
        <f>IF(VLOOKUP(data2!CL24,misc!$A$8:$B$11,2,0)="normal",data2!CM24,VLOOKUP(data2!CL24,misc!$A$8:$B$11,2,0))</f>
        <v>uppershift</v>
      </c>
      <c r="Z24" s="47" t="str">
        <f>IF(VLOOKUP(data2!DN24,misc!$A$8:$B$11,2,0)="normal",data2!DO24,VLOOKUP(data2!DN24,misc!$A$8:$B$11,2,0))</f>
        <v>tight profile</v>
      </c>
      <c r="AA24" s="48" t="str">
        <f>IF(ISERROR(AVERAGE(INDEX(JPM1_,ROW(A24)-2),(INDEX(JPM2_,ROW(A24)-2),(INDEX(JPM3_,ROW(A24)-2)))))=TRUE,"N/A",AVERAGE(INDEX(JPM1_,ROW(A24)-2),(INDEX(JPM2_,ROW(A24)-2),(INDEX(JPM3_,ROW(A24)-2)))))</f>
        <v>#ERROR!</v>
      </c>
    </row>
    <row r="25" ht="15.75" customHeight="1">
      <c r="A25" s="7"/>
      <c r="B25" s="44"/>
      <c r="C25" s="7"/>
      <c r="D25" s="45"/>
      <c r="E25" s="7"/>
      <c r="F25" s="7"/>
      <c r="G25" s="7"/>
      <c r="H25" s="7"/>
      <c r="I25" s="7"/>
      <c r="J25" s="7"/>
      <c r="K25" s="7"/>
      <c r="L25" s="7"/>
      <c r="M25" s="7"/>
      <c r="N25" s="7"/>
      <c r="O25" s="7"/>
      <c r="P25" s="7"/>
      <c r="Q25" s="46"/>
      <c r="R25" s="46"/>
      <c r="S25" s="46"/>
      <c r="T25" s="46"/>
      <c r="U25" s="46"/>
      <c r="V25" s="46"/>
      <c r="W25" s="46"/>
      <c r="X25" s="47" t="str">
        <f>IF(VLOOKUP(data2!BJ25,misc!$A$8:$B$11,2,0)="normal",data2!BK25,VLOOKUP(data2!BJ25,misc!$A$8:$B$11,2,0))</f>
        <v>undershift</v>
      </c>
      <c r="Y25" s="47" t="str">
        <f>IF(VLOOKUP(data2!CL25,misc!$A$8:$B$11,2,0)="normal",data2!CM25,VLOOKUP(data2!CL25,misc!$A$8:$B$11,2,0))</f>
        <v>uppershift</v>
      </c>
      <c r="Z25" s="47" t="str">
        <f>IF(VLOOKUP(data2!DN25,misc!$A$8:$B$11,2,0)="normal",data2!DO25,VLOOKUP(data2!DN25,misc!$A$8:$B$11,2,0))</f>
        <v>tight profile</v>
      </c>
      <c r="AA25" s="48" t="str">
        <f>IF(ISERROR(AVERAGE(INDEX(JPM1_,ROW(A25)-2),(INDEX(JPM2_,ROW(A25)-2),(INDEX(JPM3_,ROW(A25)-2)))))=TRUE,"N/A",AVERAGE(INDEX(JPM1_,ROW(A25)-2),(INDEX(JPM2_,ROW(A25)-2),(INDEX(JPM3_,ROW(A25)-2)))))</f>
        <v>#ERROR!</v>
      </c>
    </row>
    <row r="26" ht="15.75" customHeight="1">
      <c r="A26" s="7"/>
      <c r="B26" s="44"/>
      <c r="C26" s="7"/>
      <c r="D26" s="45"/>
      <c r="E26" s="7"/>
      <c r="F26" s="7"/>
      <c r="G26" s="7"/>
      <c r="H26" s="7"/>
      <c r="I26" s="7"/>
      <c r="J26" s="7"/>
      <c r="K26" s="7"/>
      <c r="L26" s="7"/>
      <c r="M26" s="7"/>
      <c r="N26" s="7"/>
      <c r="O26" s="7"/>
      <c r="P26" s="7"/>
      <c r="Q26" s="46"/>
      <c r="R26" s="46"/>
      <c r="S26" s="46"/>
      <c r="T26" s="46"/>
      <c r="U26" s="46"/>
      <c r="V26" s="46"/>
      <c r="W26" s="46"/>
      <c r="X26" s="47" t="str">
        <f>IF(VLOOKUP(data2!BJ26,misc!$A$8:$B$11,2,0)="normal",data2!BK26,VLOOKUP(data2!BJ26,misc!$A$8:$B$11,2,0))</f>
        <v>undershift</v>
      </c>
      <c r="Y26" s="47" t="str">
        <f>IF(VLOOKUP(data2!CL26,misc!$A$8:$B$11,2,0)="normal",data2!CM26,VLOOKUP(data2!CL26,misc!$A$8:$B$11,2,0))</f>
        <v>uppershift</v>
      </c>
      <c r="Z26" s="47" t="str">
        <f>IF(VLOOKUP(data2!DN26,misc!$A$8:$B$11,2,0)="normal",data2!DO26,VLOOKUP(data2!DN26,misc!$A$8:$B$11,2,0))</f>
        <v>tight profile</v>
      </c>
      <c r="AA26" s="48" t="str">
        <f>IF(ISERROR(AVERAGE(INDEX(JPM1_,ROW(A26)-2),(INDEX(JPM2_,ROW(A26)-2),(INDEX(JPM3_,ROW(A26)-2)))))=TRUE,"N/A",AVERAGE(INDEX(JPM1_,ROW(A26)-2),(INDEX(JPM2_,ROW(A26)-2),(INDEX(JPM3_,ROW(A26)-2)))))</f>
        <v>#ERROR!</v>
      </c>
    </row>
    <row r="27" ht="15.75" customHeight="1">
      <c r="A27" s="7"/>
      <c r="B27" s="44"/>
      <c r="C27" s="7"/>
      <c r="D27" s="45"/>
      <c r="E27" s="7"/>
      <c r="F27" s="7"/>
      <c r="G27" s="7"/>
      <c r="H27" s="7"/>
      <c r="I27" s="7"/>
      <c r="J27" s="7"/>
      <c r="K27" s="7"/>
      <c r="L27" s="7"/>
      <c r="M27" s="7"/>
      <c r="N27" s="7"/>
      <c r="O27" s="7"/>
      <c r="P27" s="7"/>
      <c r="Q27" s="46"/>
      <c r="R27" s="46"/>
      <c r="S27" s="46"/>
      <c r="T27" s="46"/>
      <c r="U27" s="46"/>
      <c r="V27" s="46"/>
      <c r="W27" s="46"/>
      <c r="X27" s="47" t="str">
        <f>IF(VLOOKUP(data2!BJ27,misc!$A$8:$B$11,2,0)="normal",data2!BK27,VLOOKUP(data2!BJ27,misc!$A$8:$B$11,2,0))</f>
        <v>undershift</v>
      </c>
      <c r="Y27" s="47" t="str">
        <f>IF(VLOOKUP(data2!CL27,misc!$A$8:$B$11,2,0)="normal",data2!CM27,VLOOKUP(data2!CL27,misc!$A$8:$B$11,2,0))</f>
        <v>uppershift</v>
      </c>
      <c r="Z27" s="47" t="str">
        <f>IF(VLOOKUP(data2!DN27,misc!$A$8:$B$11,2,0)="normal",data2!DO27,VLOOKUP(data2!DN27,misc!$A$8:$B$11,2,0))</f>
        <v>tight profile</v>
      </c>
      <c r="AA27" s="48" t="str">
        <f>IF(ISERROR(AVERAGE(INDEX(JPM1_,ROW(A27)-2),(INDEX(JPM2_,ROW(A27)-2),(INDEX(JPM3_,ROW(A27)-2)))))=TRUE,"N/A",AVERAGE(INDEX(JPM1_,ROW(A27)-2),(INDEX(JPM2_,ROW(A27)-2),(INDEX(JPM3_,ROW(A27)-2)))))</f>
        <v>#ERROR!</v>
      </c>
    </row>
    <row r="28" ht="15.75" customHeight="1">
      <c r="A28" s="7"/>
      <c r="B28" s="44"/>
      <c r="C28" s="7"/>
      <c r="D28" s="45"/>
      <c r="E28" s="7"/>
      <c r="F28" s="7"/>
      <c r="G28" s="7"/>
      <c r="H28" s="7"/>
      <c r="I28" s="7"/>
      <c r="J28" s="7"/>
      <c r="K28" s="7"/>
      <c r="L28" s="7"/>
      <c r="M28" s="7"/>
      <c r="N28" s="7"/>
      <c r="O28" s="7"/>
      <c r="P28" s="7"/>
      <c r="Q28" s="46"/>
      <c r="R28" s="46"/>
      <c r="S28" s="46"/>
      <c r="T28" s="46"/>
      <c r="U28" s="46"/>
      <c r="V28" s="46"/>
      <c r="W28" s="46"/>
      <c r="X28" s="47" t="str">
        <f>IF(VLOOKUP(data2!BJ28,misc!$A$8:$B$11,2,0)="normal",data2!BK28,VLOOKUP(data2!BJ28,misc!$A$8:$B$11,2,0))</f>
        <v>undershift</v>
      </c>
      <c r="Y28" s="47" t="str">
        <f>IF(VLOOKUP(data2!CL28,misc!$A$8:$B$11,2,0)="normal",data2!CM28,VLOOKUP(data2!CL28,misc!$A$8:$B$11,2,0))</f>
        <v>uppershift</v>
      </c>
      <c r="Z28" s="47" t="str">
        <f>IF(VLOOKUP(data2!DN28,misc!$A$8:$B$11,2,0)="normal",data2!DO28,VLOOKUP(data2!DN28,misc!$A$8:$B$11,2,0))</f>
        <v>tight profile</v>
      </c>
      <c r="AA28" s="48" t="str">
        <f>IF(ISERROR(AVERAGE(INDEX(JPM1_,ROW(A28)-2),(INDEX(JPM2_,ROW(A28)-2),(INDEX(JPM3_,ROW(A28)-2)))))=TRUE,"N/A",AVERAGE(INDEX(JPM1_,ROW(A28)-2),(INDEX(JPM2_,ROW(A28)-2),(INDEX(JPM3_,ROW(A28)-2)))))</f>
        <v>#ERROR!</v>
      </c>
    </row>
    <row r="29" ht="15.75" customHeight="1">
      <c r="A29" s="7"/>
      <c r="B29" s="44"/>
      <c r="C29" s="7"/>
      <c r="D29" s="45"/>
      <c r="E29" s="7"/>
      <c r="F29" s="7"/>
      <c r="G29" s="7"/>
      <c r="H29" s="7"/>
      <c r="I29" s="7"/>
      <c r="J29" s="7"/>
      <c r="K29" s="7"/>
      <c r="L29" s="7"/>
      <c r="M29" s="7"/>
      <c r="N29" s="7"/>
      <c r="O29" s="7"/>
      <c r="P29" s="7"/>
      <c r="Q29" s="46"/>
      <c r="R29" s="46"/>
      <c r="S29" s="46"/>
      <c r="T29" s="46"/>
      <c r="U29" s="46"/>
      <c r="V29" s="46"/>
      <c r="W29" s="46"/>
      <c r="X29" s="47" t="str">
        <f>IF(VLOOKUP(data2!BJ29,misc!$A$8:$B$11,2,0)="normal",data2!BK29,VLOOKUP(data2!BJ29,misc!$A$8:$B$11,2,0))</f>
        <v>undershift</v>
      </c>
      <c r="Y29" s="47" t="str">
        <f>IF(VLOOKUP(data2!CL29,misc!$A$8:$B$11,2,0)="normal",data2!CM29,VLOOKUP(data2!CL29,misc!$A$8:$B$11,2,0))</f>
        <v>uppershift</v>
      </c>
      <c r="Z29" s="47" t="str">
        <f>IF(VLOOKUP(data2!DN29,misc!$A$8:$B$11,2,0)="normal",data2!DO29,VLOOKUP(data2!DN29,misc!$A$8:$B$11,2,0))</f>
        <v>tight profile</v>
      </c>
      <c r="AA29" s="48" t="str">
        <f>IF(ISERROR(AVERAGE(INDEX(JPM1_,ROW(A29)-2),(INDEX(JPM2_,ROW(A29)-2),(INDEX(JPM3_,ROW(A29)-2)))))=TRUE,"N/A",AVERAGE(INDEX(JPM1_,ROW(A29)-2),(INDEX(JPM2_,ROW(A29)-2),(INDEX(JPM3_,ROW(A29)-2)))))</f>
        <v>#ERROR!</v>
      </c>
    </row>
    <row r="30" ht="15.75" customHeight="1">
      <c r="A30" s="7"/>
      <c r="B30" s="44"/>
      <c r="C30" s="7"/>
      <c r="D30" s="45"/>
      <c r="E30" s="7"/>
      <c r="F30" s="7"/>
      <c r="G30" s="7"/>
      <c r="H30" s="7"/>
      <c r="I30" s="7"/>
      <c r="J30" s="7"/>
      <c r="K30" s="7"/>
      <c r="L30" s="7"/>
      <c r="M30" s="7"/>
      <c r="N30" s="7"/>
      <c r="O30" s="7"/>
      <c r="P30" s="7"/>
      <c r="Q30" s="46"/>
      <c r="R30" s="46"/>
      <c r="S30" s="46"/>
      <c r="T30" s="46"/>
      <c r="U30" s="46"/>
      <c r="V30" s="46"/>
      <c r="W30" s="46"/>
      <c r="X30" s="47" t="str">
        <f>IF(VLOOKUP(data2!BJ30,misc!$A$8:$B$11,2,0)="normal",data2!BK30,VLOOKUP(data2!BJ30,misc!$A$8:$B$11,2,0))</f>
        <v>undershift</v>
      </c>
      <c r="Y30" s="47" t="str">
        <f>IF(VLOOKUP(data2!CL30,misc!$A$8:$B$11,2,0)="normal",data2!CM30,VLOOKUP(data2!CL30,misc!$A$8:$B$11,2,0))</f>
        <v>uppershift</v>
      </c>
      <c r="Z30" s="47" t="str">
        <f>IF(VLOOKUP(data2!DN30,misc!$A$8:$B$11,2,0)="normal",data2!DO30,VLOOKUP(data2!DN30,misc!$A$8:$B$11,2,0))</f>
        <v>tight profile</v>
      </c>
      <c r="AA30" s="48" t="str">
        <f>IF(ISERROR(AVERAGE(INDEX(JPM1_,ROW(A30)-2),(INDEX(JPM2_,ROW(A30)-2),(INDEX(JPM3_,ROW(A30)-2)))))=TRUE,"N/A",AVERAGE(INDEX(JPM1_,ROW(A30)-2),(INDEX(JPM2_,ROW(A30)-2),(INDEX(JPM3_,ROW(A30)-2)))))</f>
        <v>#ERROR!</v>
      </c>
    </row>
    <row r="31" ht="15.75" customHeight="1">
      <c r="A31" s="7"/>
      <c r="B31" s="44"/>
      <c r="C31" s="7"/>
      <c r="D31" s="45"/>
      <c r="E31" s="7"/>
      <c r="F31" s="7"/>
      <c r="G31" s="7"/>
      <c r="H31" s="7"/>
      <c r="I31" s="7"/>
      <c r="J31" s="7"/>
      <c r="K31" s="7"/>
      <c r="L31" s="7"/>
      <c r="M31" s="7"/>
      <c r="N31" s="7"/>
      <c r="O31" s="7"/>
      <c r="P31" s="7"/>
      <c r="Q31" s="46"/>
      <c r="R31" s="46"/>
      <c r="S31" s="46"/>
      <c r="T31" s="46"/>
      <c r="U31" s="46"/>
      <c r="V31" s="46"/>
      <c r="W31" s="46"/>
      <c r="X31" s="47" t="str">
        <f>IF(VLOOKUP(data2!BJ31,misc!$A$8:$B$11,2,0)="normal",data2!BK31,VLOOKUP(data2!BJ31,misc!$A$8:$B$11,2,0))</f>
        <v>undershift</v>
      </c>
      <c r="Y31" s="47" t="str">
        <f>IF(VLOOKUP(data2!CL31,misc!$A$8:$B$11,2,0)="normal",data2!CM31,VLOOKUP(data2!CL31,misc!$A$8:$B$11,2,0))</f>
        <v>uppershift</v>
      </c>
      <c r="Z31" s="47" t="str">
        <f>IF(VLOOKUP(data2!DN31,misc!$A$8:$B$11,2,0)="normal",data2!DO31,VLOOKUP(data2!DN31,misc!$A$8:$B$11,2,0))</f>
        <v>tight profile</v>
      </c>
      <c r="AA31" s="48" t="str">
        <f>IF(ISERROR(AVERAGE(INDEX(JPM1_,ROW(A31)-2),(INDEX(JPM2_,ROW(A31)-2),(INDEX(JPM3_,ROW(A31)-2)))))=TRUE,"N/A",AVERAGE(INDEX(JPM1_,ROW(A31)-2),(INDEX(JPM2_,ROW(A31)-2),(INDEX(JPM3_,ROW(A31)-2)))))</f>
        <v>#ERROR!</v>
      </c>
    </row>
    <row r="32" ht="15.75" customHeight="1">
      <c r="A32" s="7"/>
      <c r="B32" s="44"/>
      <c r="C32" s="7"/>
      <c r="D32" s="45"/>
      <c r="E32" s="7"/>
      <c r="F32" s="7"/>
      <c r="G32" s="7"/>
      <c r="H32" s="7"/>
      <c r="I32" s="7"/>
      <c r="J32" s="7"/>
      <c r="K32" s="7"/>
      <c r="L32" s="7"/>
      <c r="M32" s="7"/>
      <c r="N32" s="7"/>
      <c r="O32" s="7"/>
      <c r="P32" s="7"/>
      <c r="Q32" s="46"/>
      <c r="R32" s="46"/>
      <c r="S32" s="46"/>
      <c r="T32" s="46"/>
      <c r="U32" s="46"/>
      <c r="V32" s="46"/>
      <c r="W32" s="46"/>
      <c r="X32" s="47" t="str">
        <f>IF(VLOOKUP(data2!BJ32,misc!$A$8:$B$11,2,0)="normal",data2!BK32,VLOOKUP(data2!BJ32,misc!$A$8:$B$11,2,0))</f>
        <v>undershift</v>
      </c>
      <c r="Y32" s="47" t="str">
        <f>IF(VLOOKUP(data2!CL32,misc!$A$8:$B$11,2,0)="normal",data2!CM32,VLOOKUP(data2!CL32,misc!$A$8:$B$11,2,0))</f>
        <v>uppershift</v>
      </c>
      <c r="Z32" s="47" t="str">
        <f>IF(VLOOKUP(data2!DN32,misc!$A$8:$B$11,2,0)="normal",data2!DO32,VLOOKUP(data2!DN32,misc!$A$8:$B$11,2,0))</f>
        <v>tight profile</v>
      </c>
      <c r="AA32" s="48" t="str">
        <f>IF(ISERROR(AVERAGE(INDEX(JPM1_,ROW(A32)-2),(INDEX(JPM2_,ROW(A32)-2),(INDEX(JPM3_,ROW(A32)-2)))))=TRUE,"N/A",AVERAGE(INDEX(JPM1_,ROW(A32)-2),(INDEX(JPM2_,ROW(A32)-2),(INDEX(JPM3_,ROW(A32)-2)))))</f>
        <v>#ERROR!</v>
      </c>
    </row>
    <row r="33" ht="15.75" customHeight="1">
      <c r="A33" s="7"/>
      <c r="B33" s="44"/>
      <c r="C33" s="7"/>
      <c r="D33" s="45"/>
      <c r="E33" s="7"/>
      <c r="F33" s="7"/>
      <c r="G33" s="7"/>
      <c r="H33" s="7"/>
      <c r="I33" s="7"/>
      <c r="J33" s="7"/>
      <c r="K33" s="7"/>
      <c r="L33" s="7"/>
      <c r="M33" s="7"/>
      <c r="N33" s="7"/>
      <c r="O33" s="7"/>
      <c r="P33" s="7"/>
      <c r="Q33" s="46"/>
      <c r="R33" s="46"/>
      <c r="S33" s="46"/>
      <c r="T33" s="46"/>
      <c r="U33" s="46"/>
      <c r="V33" s="46"/>
      <c r="W33" s="46"/>
      <c r="X33" s="47" t="str">
        <f>IF(VLOOKUP(data2!BJ33,misc!$A$8:$B$11,2,0)="normal",data2!BK33,VLOOKUP(data2!BJ33,misc!$A$8:$B$11,2,0))</f>
        <v>undershift</v>
      </c>
      <c r="Y33" s="47" t="str">
        <f>IF(VLOOKUP(data2!CL33,misc!$A$8:$B$11,2,0)="normal",data2!CM33,VLOOKUP(data2!CL33,misc!$A$8:$B$11,2,0))</f>
        <v>uppershift</v>
      </c>
      <c r="Z33" s="47" t="str">
        <f>IF(VLOOKUP(data2!DN33,misc!$A$8:$B$11,2,0)="normal",data2!DO33,VLOOKUP(data2!DN33,misc!$A$8:$B$11,2,0))</f>
        <v>tight profile</v>
      </c>
      <c r="AA33" s="48" t="str">
        <f>IF(ISERROR(AVERAGE(INDEX(JPM1_,ROW(A33)-2),(INDEX(JPM2_,ROW(A33)-2),(INDEX(JPM3_,ROW(A33)-2)))))=TRUE,"N/A",AVERAGE(INDEX(JPM1_,ROW(A33)-2),(INDEX(JPM2_,ROW(A33)-2),(INDEX(JPM3_,ROW(A33)-2)))))</f>
        <v>#ERROR!</v>
      </c>
    </row>
    <row r="34" ht="15.75" customHeight="1">
      <c r="A34" s="7"/>
      <c r="B34" s="44"/>
      <c r="C34" s="7"/>
      <c r="D34" s="45"/>
      <c r="E34" s="7"/>
      <c r="F34" s="7"/>
      <c r="G34" s="7"/>
      <c r="H34" s="7"/>
      <c r="I34" s="7"/>
      <c r="J34" s="7"/>
      <c r="K34" s="7"/>
      <c r="L34" s="7"/>
      <c r="M34" s="7"/>
      <c r="N34" s="7"/>
      <c r="O34" s="7"/>
      <c r="P34" s="7"/>
      <c r="Q34" s="46"/>
      <c r="R34" s="46"/>
      <c r="S34" s="46"/>
      <c r="T34" s="46"/>
      <c r="U34" s="46"/>
      <c r="V34" s="46"/>
      <c r="W34" s="46"/>
      <c r="X34" s="47" t="str">
        <f>IF(VLOOKUP(data2!BJ34,misc!$A$8:$B$11,2,0)="normal",data2!BK34,VLOOKUP(data2!BJ34,misc!$A$8:$B$11,2,0))</f>
        <v>undershift</v>
      </c>
      <c r="Y34" s="47" t="str">
        <f>IF(VLOOKUP(data2!CL34,misc!$A$8:$B$11,2,0)="normal",data2!CM34,VLOOKUP(data2!CL34,misc!$A$8:$B$11,2,0))</f>
        <v>uppershift</v>
      </c>
      <c r="Z34" s="47" t="str">
        <f>IF(VLOOKUP(data2!DN34,misc!$A$8:$B$11,2,0)="normal",data2!DO34,VLOOKUP(data2!DN34,misc!$A$8:$B$11,2,0))</f>
        <v>tight profile</v>
      </c>
      <c r="AA34" s="48" t="str">
        <f>IF(ISERROR(AVERAGE(INDEX(JPM1_,ROW(A34)-2),(INDEX(JPM2_,ROW(A34)-2),(INDEX(JPM3_,ROW(A34)-2)))))=TRUE,"N/A",AVERAGE(INDEX(JPM1_,ROW(A34)-2),(INDEX(JPM2_,ROW(A34)-2),(INDEX(JPM3_,ROW(A34)-2)))))</f>
        <v>#ERROR!</v>
      </c>
    </row>
    <row r="35" ht="15.75" customHeight="1">
      <c r="A35" s="7"/>
      <c r="B35" s="44"/>
      <c r="C35" s="7"/>
      <c r="D35" s="45"/>
      <c r="E35" s="7"/>
      <c r="F35" s="7"/>
      <c r="G35" s="7"/>
      <c r="H35" s="7"/>
      <c r="I35" s="7"/>
      <c r="J35" s="7"/>
      <c r="K35" s="7"/>
      <c r="L35" s="7"/>
      <c r="M35" s="7"/>
      <c r="N35" s="7"/>
      <c r="O35" s="7"/>
      <c r="P35" s="7"/>
      <c r="Q35" s="46"/>
      <c r="R35" s="46"/>
      <c r="S35" s="46"/>
      <c r="T35" s="46"/>
      <c r="U35" s="46"/>
      <c r="V35" s="46"/>
      <c r="W35" s="46"/>
      <c r="X35" s="47" t="str">
        <f>IF(VLOOKUP(data2!BJ35,misc!$A$8:$B$11,2,0)="normal",data2!BK35,VLOOKUP(data2!BJ35,misc!$A$8:$B$11,2,0))</f>
        <v>undershift</v>
      </c>
      <c r="Y35" s="47" t="str">
        <f>IF(VLOOKUP(data2!CL35,misc!$A$8:$B$11,2,0)="normal",data2!CM35,VLOOKUP(data2!CL35,misc!$A$8:$B$11,2,0))</f>
        <v>uppershift</v>
      </c>
      <c r="Z35" s="47" t="str">
        <f>IF(VLOOKUP(data2!DN35,misc!$A$8:$B$11,2,0)="normal",data2!DO35,VLOOKUP(data2!DN35,misc!$A$8:$B$11,2,0))</f>
        <v>tight profile</v>
      </c>
      <c r="AA35" s="48" t="str">
        <f>IF(ISERROR(AVERAGE(INDEX(JPM1_,ROW(A35)-2),(INDEX(JPM2_,ROW(A35)-2),(INDEX(JPM3_,ROW(A35)-2)))))=TRUE,"N/A",AVERAGE(INDEX(JPM1_,ROW(A35)-2),(INDEX(JPM2_,ROW(A35)-2),(INDEX(JPM3_,ROW(A35)-2)))))</f>
        <v>#ERROR!</v>
      </c>
    </row>
    <row r="36" ht="15.75" customHeight="1">
      <c r="A36" s="7"/>
      <c r="B36" s="44"/>
      <c r="C36" s="7"/>
      <c r="D36" s="45"/>
      <c r="E36" s="7"/>
      <c r="F36" s="7"/>
      <c r="G36" s="7"/>
      <c r="H36" s="7"/>
      <c r="I36" s="7"/>
      <c r="J36" s="7"/>
      <c r="K36" s="7"/>
      <c r="L36" s="7"/>
      <c r="M36" s="7"/>
      <c r="N36" s="7"/>
      <c r="O36" s="7"/>
      <c r="P36" s="7"/>
      <c r="Q36" s="46"/>
      <c r="R36" s="46"/>
      <c r="S36" s="46"/>
      <c r="T36" s="46"/>
      <c r="U36" s="46"/>
      <c r="V36" s="46"/>
      <c r="W36" s="46"/>
      <c r="X36" s="47" t="str">
        <f>IF(VLOOKUP(data2!BJ36,misc!$A$8:$B$11,2,0)="normal",data2!BK36,VLOOKUP(data2!BJ36,misc!$A$8:$B$11,2,0))</f>
        <v>undershift</v>
      </c>
      <c r="Y36" s="47" t="str">
        <f>IF(VLOOKUP(data2!CL36,misc!$A$8:$B$11,2,0)="normal",data2!CM36,VLOOKUP(data2!CL36,misc!$A$8:$B$11,2,0))</f>
        <v>uppershift</v>
      </c>
      <c r="Z36" s="47" t="str">
        <f>IF(VLOOKUP(data2!DN36,misc!$A$8:$B$11,2,0)="normal",data2!DO36,VLOOKUP(data2!DN36,misc!$A$8:$B$11,2,0))</f>
        <v>tight profile</v>
      </c>
      <c r="AA36" s="48" t="str">
        <f>IF(ISERROR(AVERAGE(INDEX(JPM1_,ROW(A36)-2),(INDEX(JPM2_,ROW(A36)-2),(INDEX(JPM3_,ROW(A36)-2)))))=TRUE,"N/A",AVERAGE(INDEX(JPM1_,ROW(A36)-2),(INDEX(JPM2_,ROW(A36)-2),(INDEX(JPM3_,ROW(A36)-2)))))</f>
        <v>#ERROR!</v>
      </c>
    </row>
    <row r="37" ht="15.75" customHeight="1">
      <c r="A37" s="56"/>
      <c r="B37" s="57"/>
      <c r="C37" s="7"/>
      <c r="D37" s="45"/>
      <c r="E37" s="7"/>
      <c r="F37" s="7"/>
      <c r="G37" s="7"/>
      <c r="H37" s="7"/>
      <c r="I37" s="7"/>
      <c r="J37" s="7"/>
      <c r="K37" s="7"/>
      <c r="L37" s="7"/>
      <c r="M37" s="7"/>
      <c r="N37" s="7"/>
      <c r="O37" s="7"/>
      <c r="P37" s="7"/>
      <c r="Q37" s="7"/>
      <c r="R37" s="7"/>
      <c r="S37" s="7"/>
      <c r="T37" s="7"/>
      <c r="U37" s="7"/>
      <c r="V37" s="46"/>
      <c r="W37" s="58"/>
      <c r="X37" s="59" t="str">
        <f>IF(VLOOKUP(data2!BJ37,misc!$A$8:$B$11,2,0)="normal",data2!BK37,VLOOKUP(data2!BJ37,misc!$A$8:$B$11,2,0))</f>
        <v>undershift</v>
      </c>
      <c r="Y37" s="59" t="str">
        <f>IF(VLOOKUP(data2!CL37,misc!$A$8:$B$11,2,0)="normal",data2!CM37,VLOOKUP(data2!CL37,misc!$A$8:$B$11,2,0))</f>
        <v>uppershift</v>
      </c>
      <c r="Z37" s="59" t="str">
        <f>IF(VLOOKUP(data2!DN37,misc!$A$8:$B$11,2,0)="normal",data2!DO37,VLOOKUP(data2!DN37,misc!$A$8:$B$11,2,0))</f>
        <v>tight profile</v>
      </c>
      <c r="AA37" s="60" t="str">
        <f>IF(ISERROR(AVERAGE(INDEX(JPM1_,ROW(A37)-2),(INDEX(JPM2_,ROW(A37)-2),(INDEX(JPM3_,ROW(A37)-2)))))=TRUE,"N/A",AVERAGE(INDEX(JPM1_,ROW(A37)-2),(INDEX(JPM2_,ROW(A37)-2),(INDEX(JPM3_,ROW(A37)-2)))))</f>
        <v>#ERROR!</v>
      </c>
    </row>
    <row r="38" ht="15.75" customHeight="1">
      <c r="A38" s="7"/>
      <c r="B38" s="44"/>
      <c r="C38" s="7"/>
      <c r="D38" s="45"/>
      <c r="E38" s="7"/>
      <c r="F38" s="7"/>
      <c r="G38" s="7"/>
      <c r="H38" s="7"/>
      <c r="I38" s="7"/>
      <c r="J38" s="7"/>
      <c r="K38" s="7"/>
      <c r="L38" s="7"/>
      <c r="M38" s="7"/>
      <c r="N38" s="7"/>
      <c r="O38" s="7"/>
      <c r="P38" s="7"/>
      <c r="Q38" s="46"/>
      <c r="R38" s="46"/>
      <c r="S38" s="46"/>
      <c r="T38" s="46"/>
      <c r="U38" s="46"/>
      <c r="V38" s="46"/>
      <c r="W38" s="46"/>
      <c r="X38" s="47" t="str">
        <f>IF(VLOOKUP(data2!BJ38,misc!$A$8:$B$11,2,0)="normal",data2!BK38,VLOOKUP(data2!BJ38,misc!$A$8:$B$11,2,0))</f>
        <v>undershift</v>
      </c>
      <c r="Y38" s="47" t="str">
        <f>IF(VLOOKUP(data2!CL38,misc!$A$8:$B$11,2,0)="normal",data2!CM38,VLOOKUP(data2!CL38,misc!$A$8:$B$11,2,0))</f>
        <v>uppershift</v>
      </c>
      <c r="Z38" s="47" t="str">
        <f>IF(VLOOKUP(data2!DN38,misc!$A$8:$B$11,2,0)="normal",data2!DO38,VLOOKUP(data2!DN38,misc!$A$8:$B$11,2,0))</f>
        <v>tight profile</v>
      </c>
      <c r="AA38" s="48" t="str">
        <f>IF(ISERROR(AVERAGE(INDEX(JPM1_,ROW(A38)-2),(INDEX(JPM2_,ROW(A38)-2),(INDEX(JPM3_,ROW(A38)-2)))))=TRUE,"N/A",AVERAGE(INDEX(JPM1_,ROW(A38)-2),(INDEX(JPM2_,ROW(A38)-2),(INDEX(JPM3_,ROW(A38)-2)))))</f>
        <v>#ERROR!</v>
      </c>
    </row>
    <row r="39" ht="15.75" hidden="1" customHeight="1">
      <c r="A39" s="7"/>
      <c r="B39" s="44"/>
      <c r="C39" s="7"/>
      <c r="D39" s="45"/>
      <c r="E39" s="7"/>
      <c r="F39" s="7"/>
      <c r="G39" s="7"/>
      <c r="H39" s="7"/>
      <c r="I39" s="7"/>
      <c r="J39" s="7"/>
      <c r="K39" s="7"/>
      <c r="L39" s="7"/>
      <c r="M39" s="7"/>
      <c r="N39" s="7"/>
      <c r="O39" s="7"/>
      <c r="P39" s="7"/>
      <c r="Q39" s="46"/>
      <c r="R39" s="46"/>
      <c r="S39" s="46"/>
      <c r="T39" s="46"/>
      <c r="U39" s="46"/>
      <c r="V39" s="46"/>
      <c r="W39" s="46"/>
      <c r="X39" s="47" t="str">
        <f>IF(VLOOKUP(data2!BJ39,misc!$A$8:$B$11,2,0)="normal",data2!BK39,VLOOKUP(data2!BJ39,misc!$A$8:$B$11,2,0))</f>
        <v>#ERROR!</v>
      </c>
      <c r="Y39" s="47" t="str">
        <f>IF(VLOOKUP(data2!CL39,misc!$A$8:$B$11,2,0)="normal",data2!CM39,VLOOKUP(data2!CL39,misc!$A$8:$B$11,2,0))</f>
        <v>#ERROR!</v>
      </c>
      <c r="Z39" s="47" t="str">
        <f>IF(VLOOKUP(data2!DN39,misc!$A$8:$B$11,2,0)="normal",data2!DO39,VLOOKUP(data2!DN39,misc!$A$8:$B$11,2,0))</f>
        <v>#ERROR!</v>
      </c>
      <c r="AA39" s="48" t="str">
        <f>IF(ISERROR(AVERAGE(INDEX(JPM1_,ROW(#REF!)-2),(INDEX(JPM2_,ROW(#REF!)-2),(INDEX(JPM3_,ROW(#REF!)-2)))))=TRUE,"N/A",AVERAGE(INDEX(JPM1_,ROW(#REF!)-2),(INDEX(JPM2_,ROW(#REF!)-2),(INDEX(JPM3_,ROW(#REF!)-2)))))</f>
        <v>#ERROR!</v>
      </c>
    </row>
    <row r="40" ht="15.75" customHeight="1">
      <c r="A40" s="7"/>
      <c r="B40" s="44"/>
      <c r="C40" s="7"/>
      <c r="D40" s="45"/>
      <c r="E40" s="7"/>
      <c r="F40" s="7"/>
      <c r="G40" s="7"/>
      <c r="H40" s="7"/>
      <c r="I40" s="7"/>
      <c r="J40" s="7"/>
      <c r="K40" s="7"/>
      <c r="L40" s="7"/>
      <c r="M40" s="7"/>
      <c r="N40" s="7"/>
      <c r="O40" s="7"/>
      <c r="P40" s="7"/>
      <c r="Q40" s="46"/>
      <c r="R40" s="46"/>
      <c r="S40" s="46"/>
      <c r="T40" s="46"/>
      <c r="U40" s="46"/>
      <c r="V40" s="46"/>
      <c r="W40" s="46"/>
      <c r="X40" s="47" t="str">
        <f>IF(VLOOKUP(data2!BJ40,misc!$A$8:$B$11,2,0)="normal",data2!BK40,VLOOKUP(data2!BJ40,misc!$A$8:$B$11,2,0))</f>
        <v>undershift</v>
      </c>
      <c r="Y40" s="47" t="str">
        <f>IF(VLOOKUP(data2!CL40,misc!$A$8:$B$11,2,0)="normal",data2!CM40,VLOOKUP(data2!CL40,misc!$A$8:$B$11,2,0))</f>
        <v>uppershift</v>
      </c>
      <c r="Z40" s="47" t="str">
        <f>IF(VLOOKUP(data2!DN40,misc!$A$8:$B$11,2,0)="normal",data2!DO40,VLOOKUP(data2!DN40,misc!$A$8:$B$11,2,0))</f>
        <v>tight profile</v>
      </c>
      <c r="AA40" s="48" t="str">
        <f>IF(ISERROR(AVERAGE(INDEX(JPM1_,ROW(A40)-2),(INDEX(JPM2_,ROW(A40)-2),(INDEX(JPM3_,ROW(A40)-2)))))=TRUE,"N/A",AVERAGE(INDEX(JPM1_,ROW(A40)-2),(INDEX(JPM2_,ROW(A40)-2),(INDEX(JPM3_,ROW(A40)-2)))))</f>
        <v>#ERROR!</v>
      </c>
    </row>
    <row r="41" ht="15.75" customHeight="1">
      <c r="A41" s="7"/>
      <c r="B41" s="44"/>
      <c r="C41" s="7"/>
      <c r="D41" s="45"/>
      <c r="E41" s="7"/>
      <c r="F41" s="7"/>
      <c r="G41" s="7"/>
      <c r="H41" s="7"/>
      <c r="I41" s="7"/>
      <c r="J41" s="7"/>
      <c r="K41" s="7"/>
      <c r="L41" s="7"/>
      <c r="M41" s="7"/>
      <c r="N41" s="7"/>
      <c r="O41" s="7"/>
      <c r="P41" s="7"/>
      <c r="Q41" s="46"/>
      <c r="R41" s="46"/>
      <c r="S41" s="46"/>
      <c r="T41" s="46"/>
      <c r="U41" s="46"/>
      <c r="V41" s="46"/>
      <c r="W41" s="46"/>
      <c r="X41" s="47" t="str">
        <f>IF(VLOOKUP(data2!BJ41,misc!$A$8:$B$11,2,0)="normal",data2!BK41,VLOOKUP(data2!BJ41,misc!$A$8:$B$11,2,0))</f>
        <v>undershift</v>
      </c>
      <c r="Y41" s="47" t="str">
        <f>IF(VLOOKUP(data2!CL41,misc!$A$8:$B$11,2,0)="normal",data2!CM41,VLOOKUP(data2!CL41,misc!$A$8:$B$11,2,0))</f>
        <v>uppershift</v>
      </c>
      <c r="Z41" s="47" t="str">
        <f>IF(VLOOKUP(data2!DN41,misc!$A$8:$B$11,2,0)="normal",data2!DO41,VLOOKUP(data2!DN41,misc!$A$8:$B$11,2,0))</f>
        <v>tight profile</v>
      </c>
      <c r="AA41" s="48" t="str">
        <f>IF(ISERROR(AVERAGE(INDEX(JPM1_,ROW(A41)-2),(INDEX(JPM2_,ROW(A41)-2),(INDEX(JPM3_,ROW(A41)-2)))))=TRUE,"N/A",AVERAGE(INDEX(JPM1_,ROW(A41)-2),(INDEX(JPM2_,ROW(A41)-2),(INDEX(JPM3_,ROW(A41)-2)))))</f>
        <v>#ERROR!</v>
      </c>
    </row>
    <row r="42" ht="15.75" customHeight="1">
      <c r="A42" s="7"/>
      <c r="B42" s="44"/>
      <c r="C42" s="7"/>
      <c r="D42" s="45"/>
      <c r="E42" s="7"/>
      <c r="F42" s="7"/>
      <c r="G42" s="7"/>
      <c r="H42" s="7"/>
      <c r="I42" s="7"/>
      <c r="J42" s="7"/>
      <c r="K42" s="7"/>
      <c r="L42" s="7"/>
      <c r="M42" s="7"/>
      <c r="N42" s="7"/>
      <c r="O42" s="7"/>
      <c r="P42" s="7"/>
      <c r="Q42" s="46"/>
      <c r="R42" s="46"/>
      <c r="S42" s="46"/>
      <c r="T42" s="46"/>
      <c r="U42" s="46"/>
      <c r="V42" s="46"/>
      <c r="W42" s="46"/>
      <c r="X42" s="47" t="str">
        <f>IF(VLOOKUP(data2!BJ42,misc!$A$8:$B$11,2,0)="normal",data2!BK42,VLOOKUP(data2!BJ42,misc!$A$8:$B$11,2,0))</f>
        <v>undershift</v>
      </c>
      <c r="Y42" s="47" t="str">
        <f>IF(VLOOKUP(data2!CL42,misc!$A$8:$B$11,2,0)="normal",data2!CM42,VLOOKUP(data2!CL42,misc!$A$8:$B$11,2,0))</f>
        <v>uppershift</v>
      </c>
      <c r="Z42" s="47" t="str">
        <f>IF(VLOOKUP(data2!DN42,misc!$A$8:$B$11,2,0)="normal",data2!DO42,VLOOKUP(data2!DN42,misc!$A$8:$B$11,2,0))</f>
        <v>tight profile</v>
      </c>
      <c r="AA42" s="48" t="str">
        <f>IF(ISERROR(AVERAGE(INDEX(JPM1_,ROW(A42)-2),(INDEX(JPM2_,ROW(A42)-2),(INDEX(JPM3_,ROW(A42)-2)))))=TRUE,"N/A",AVERAGE(INDEX(JPM1_,ROW(A42)-2),(INDEX(JPM2_,ROW(A42)-2),(INDEX(JPM3_,ROW(A42)-2)))))</f>
        <v>#ERROR!</v>
      </c>
    </row>
    <row r="43" ht="15.75" customHeight="1">
      <c r="A43" s="7"/>
      <c r="B43" s="44"/>
      <c r="C43" s="7"/>
      <c r="D43" s="45"/>
      <c r="E43" s="7"/>
      <c r="F43" s="7"/>
      <c r="G43" s="7"/>
      <c r="H43" s="7"/>
      <c r="I43" s="7"/>
      <c r="J43" s="7"/>
      <c r="K43" s="7"/>
      <c r="L43" s="7"/>
      <c r="M43" s="7"/>
      <c r="N43" s="7"/>
      <c r="O43" s="7"/>
      <c r="P43" s="7"/>
      <c r="Q43" s="46"/>
      <c r="R43" s="46"/>
      <c r="S43" s="46"/>
      <c r="T43" s="46"/>
      <c r="U43" s="46"/>
      <c r="V43" s="46"/>
      <c r="W43" s="46"/>
      <c r="X43" s="47" t="str">
        <f>IF(VLOOKUP(data2!BJ43,misc!$A$8:$B$11,2,0)="normal",data2!BK43,VLOOKUP(data2!BJ43,misc!$A$8:$B$11,2,0))</f>
        <v>undershift</v>
      </c>
      <c r="Y43" s="47" t="str">
        <f>IF(VLOOKUP(data2!CL43,misc!$A$8:$B$11,2,0)="normal",data2!CM43,VLOOKUP(data2!CL43,misc!$A$8:$B$11,2,0))</f>
        <v>uppershift</v>
      </c>
      <c r="Z43" s="47" t="str">
        <f>IF(VLOOKUP(data2!DN43,misc!$A$8:$B$11,2,0)="normal",data2!DO43,VLOOKUP(data2!DN43,misc!$A$8:$B$11,2,0))</f>
        <v>tight profile</v>
      </c>
      <c r="AA43" s="48" t="str">
        <f>IF(ISERROR(AVERAGE(INDEX(JPM1_,ROW(A43)-2),(INDEX(JPM2_,ROW(A43)-2),(INDEX(JPM3_,ROW(A43)-2)))))=TRUE,"N/A",AVERAGE(INDEX(JPM1_,ROW(A43)-2),(INDEX(JPM2_,ROW(A43)-2),(INDEX(JPM3_,ROW(A43)-2)))))</f>
        <v>#ERROR!</v>
      </c>
    </row>
    <row r="44" ht="15.75" customHeight="1">
      <c r="A44" s="56"/>
      <c r="B44" s="57"/>
      <c r="C44" s="7"/>
      <c r="D44" s="45"/>
      <c r="E44" s="61"/>
      <c r="F44" s="7"/>
      <c r="G44" s="7"/>
      <c r="H44" s="7"/>
      <c r="I44" s="7"/>
      <c r="J44" s="7"/>
      <c r="K44" s="7"/>
      <c r="L44" s="7"/>
      <c r="M44" s="7"/>
      <c r="N44" s="7"/>
      <c r="O44" s="7"/>
      <c r="P44" s="7"/>
      <c r="Q44" s="7"/>
      <c r="R44" s="7"/>
      <c r="S44" s="7"/>
      <c r="T44" s="7"/>
      <c r="U44" s="58"/>
      <c r="V44" s="46"/>
      <c r="W44" s="58"/>
      <c r="X44" s="59" t="str">
        <f>IF(VLOOKUP(data2!BJ44,misc!$A$8:$B$11,2,0)="normal",data2!BK44,VLOOKUP(data2!BJ44,misc!$A$8:$B$11,2,0))</f>
        <v>undershift</v>
      </c>
      <c r="Y44" s="59" t="str">
        <f>IF(VLOOKUP(data2!CL44,misc!$A$8:$B$11,2,0)="normal",data2!CM44,VLOOKUP(data2!CL44,misc!$A$8:$B$11,2,0))</f>
        <v>uppershift</v>
      </c>
      <c r="Z44" s="59" t="str">
        <f>IF(VLOOKUP(data2!DN44,misc!$A$8:$B$11,2,0)="normal",data2!DO44,VLOOKUP(data2!DN44,misc!$A$8:$B$11,2,0))</f>
        <v>tight profile</v>
      </c>
      <c r="AA44" s="60" t="str">
        <f>IF(ISERROR(AVERAGE(INDEX(JPM1_,ROW(A44)-2),(INDEX(JPM2_,ROW(A44)-2),(INDEX(JPM3_,ROW(A44)-2)))))=TRUE,"N/A",AVERAGE(INDEX(JPM1_,ROW(A44)-2),(INDEX(JPM2_,ROW(A44)-2),(INDEX(JPM3_,ROW(A44)-2)))))</f>
        <v>#ERROR!</v>
      </c>
    </row>
    <row r="45" ht="15.75" customHeight="1">
      <c r="A45" s="7"/>
      <c r="B45" s="44"/>
      <c r="C45" s="7"/>
      <c r="D45" s="45"/>
      <c r="E45" s="7"/>
      <c r="F45" s="7" t="s">
        <v>31</v>
      </c>
      <c r="G45" s="7"/>
      <c r="H45" s="7"/>
      <c r="I45" s="7"/>
      <c r="J45" s="7"/>
      <c r="K45" s="7"/>
      <c r="L45" s="7"/>
      <c r="M45" s="7"/>
      <c r="N45" s="7"/>
      <c r="O45" s="7"/>
      <c r="P45" s="7"/>
      <c r="Q45" s="7"/>
      <c r="R45" s="7"/>
      <c r="S45" s="7"/>
      <c r="T45" s="7"/>
      <c r="U45" s="46"/>
      <c r="V45" s="46">
        <f t="shared" ref="V45:V71" si="3">SUM(G45:T45)</f>
        <v>0</v>
      </c>
      <c r="W45" s="46">
        <f t="shared" ref="W45:W250" si="4">SUM(L45:P45)</f>
        <v>0</v>
      </c>
      <c r="X45" s="47" t="str">
        <f>IF(VLOOKUP(data2!BJ45,misc!$A$8:$B$11,2,0)="normal",data2!BK45,VLOOKUP(data2!BJ45,misc!$A$8:$B$11,2,0))</f>
        <v>undershift</v>
      </c>
      <c r="Y45" s="47" t="str">
        <f>IF(VLOOKUP(data2!CL45,misc!$A$8:$B$11,2,0)="normal",data2!CM45,VLOOKUP(data2!CL45,misc!$A$8:$B$11,2,0))</f>
        <v>uppershift</v>
      </c>
      <c r="Z45" s="47" t="str">
        <f>IF(VLOOKUP(data2!DN45,misc!$A$8:$B$11,2,0)="normal",data2!DO45,VLOOKUP(data2!DN45,misc!$A$8:$B$11,2,0))</f>
        <v>tight profile</v>
      </c>
      <c r="AA45" s="48" t="str">
        <f>IF(ISERROR(AVERAGE(INDEX(JPM1_,ROW(A45)-2),(INDEX(JPM2_,ROW(A45)-2),(INDEX(JPM3_,ROW(A45)-2)))))=TRUE,"N/A",AVERAGE(INDEX(JPM1_,ROW(A45)-2),(INDEX(JPM2_,ROW(A45)-2),(INDEX(JPM3_,ROW(A45)-2)))))</f>
        <v>#ERROR!</v>
      </c>
    </row>
    <row r="46" ht="15.75" customHeight="1">
      <c r="A46" s="7"/>
      <c r="B46" s="44"/>
      <c r="C46" s="7"/>
      <c r="D46" s="45"/>
      <c r="E46" s="7"/>
      <c r="F46" s="7" t="s">
        <v>31</v>
      </c>
      <c r="G46" s="7"/>
      <c r="H46" s="7"/>
      <c r="I46" s="7"/>
      <c r="J46" s="7"/>
      <c r="K46" s="7"/>
      <c r="L46" s="7"/>
      <c r="M46" s="7"/>
      <c r="N46" s="7"/>
      <c r="O46" s="7"/>
      <c r="P46" s="7"/>
      <c r="Q46" s="46"/>
      <c r="R46" s="46"/>
      <c r="S46" s="46"/>
      <c r="T46" s="46"/>
      <c r="U46" s="46"/>
      <c r="V46" s="46">
        <f t="shared" si="3"/>
        <v>0</v>
      </c>
      <c r="W46" s="46">
        <f t="shared" si="4"/>
        <v>0</v>
      </c>
      <c r="X46" s="47" t="str">
        <f>IF(VLOOKUP(data2!BJ46,misc!$A$8:$B$11,2,0)="normal",data2!BK46,VLOOKUP(data2!BJ46,misc!$A$8:$B$11,2,0))</f>
        <v>undershift</v>
      </c>
      <c r="Y46" s="47" t="str">
        <f>IF(VLOOKUP(data2!CL46,misc!$A$8:$B$11,2,0)="normal",data2!CM46,VLOOKUP(data2!CL46,misc!$A$8:$B$11,2,0))</f>
        <v>uppershift</v>
      </c>
      <c r="Z46" s="47" t="str">
        <f>IF(VLOOKUP(data2!DN46,misc!$A$8:$B$11,2,0)="normal",data2!DO46,VLOOKUP(data2!DN46,misc!$A$8:$B$11,2,0))</f>
        <v>tight profile</v>
      </c>
      <c r="AA46" s="48" t="str">
        <f>IF(ISERROR(AVERAGE(INDEX(JPM1_,ROW(A46)-2),(INDEX(JPM2_,ROW(A46)-2),(INDEX(JPM3_,ROW(A46)-2)))))=TRUE,"N/A",AVERAGE(INDEX(JPM1_,ROW(A46)-2),(INDEX(JPM2_,ROW(A46)-2),(INDEX(JPM3_,ROW(A46)-2)))))</f>
        <v>#ERROR!</v>
      </c>
    </row>
    <row r="47" ht="15.75" customHeight="1">
      <c r="A47" s="7"/>
      <c r="B47" s="44"/>
      <c r="C47" s="7"/>
      <c r="D47" s="45"/>
      <c r="E47" s="7"/>
      <c r="F47" s="7" t="s">
        <v>31</v>
      </c>
      <c r="G47" s="7"/>
      <c r="H47" s="7"/>
      <c r="I47" s="7"/>
      <c r="J47" s="7"/>
      <c r="K47" s="7"/>
      <c r="L47" s="7"/>
      <c r="M47" s="7"/>
      <c r="N47" s="7"/>
      <c r="O47" s="7"/>
      <c r="P47" s="7"/>
      <c r="Q47" s="46"/>
      <c r="R47" s="46"/>
      <c r="S47" s="46"/>
      <c r="T47" s="46"/>
      <c r="U47" s="46"/>
      <c r="V47" s="46">
        <f t="shared" si="3"/>
        <v>0</v>
      </c>
      <c r="W47" s="46">
        <f t="shared" si="4"/>
        <v>0</v>
      </c>
      <c r="X47" s="47" t="str">
        <f>IF(VLOOKUP(data2!BJ47,misc!$A$8:$B$11,2,0)="normal",data2!BK47,VLOOKUP(data2!BJ47,misc!$A$8:$B$11,2,0))</f>
        <v>undershift</v>
      </c>
      <c r="Y47" s="47" t="str">
        <f>IF(VLOOKUP(data2!CL47,misc!$A$8:$B$11,2,0)="normal",data2!CM47,VLOOKUP(data2!CL47,misc!$A$8:$B$11,2,0))</f>
        <v>uppershift</v>
      </c>
      <c r="Z47" s="47" t="str">
        <f>IF(VLOOKUP(data2!DN47,misc!$A$8:$B$11,2,0)="normal",data2!DO47,VLOOKUP(data2!DN47,misc!$A$8:$B$11,2,0))</f>
        <v>tight profile</v>
      </c>
      <c r="AA47" s="48" t="str">
        <f>IF(ISERROR(AVERAGE(INDEX(JPM1_,ROW(A47)-2),(INDEX(JPM2_,ROW(A47)-2),(INDEX(JPM3_,ROW(A47)-2)))))=TRUE,"N/A",AVERAGE(INDEX(JPM1_,ROW(A47)-2),(INDEX(JPM2_,ROW(A47)-2),(INDEX(JPM3_,ROW(A47)-2)))))</f>
        <v>#ERROR!</v>
      </c>
    </row>
    <row r="48" ht="15.75" customHeight="1">
      <c r="A48" s="7"/>
      <c r="B48" s="44"/>
      <c r="C48" s="7"/>
      <c r="D48" s="45"/>
      <c r="E48" s="7"/>
      <c r="F48" s="7" t="s">
        <v>31</v>
      </c>
      <c r="G48" s="7"/>
      <c r="H48" s="7"/>
      <c r="I48" s="7"/>
      <c r="J48" s="7"/>
      <c r="K48" s="7"/>
      <c r="L48" s="7"/>
      <c r="M48" s="7"/>
      <c r="N48" s="7"/>
      <c r="O48" s="7"/>
      <c r="P48" s="7"/>
      <c r="Q48" s="46"/>
      <c r="R48" s="46"/>
      <c r="S48" s="46"/>
      <c r="T48" s="46"/>
      <c r="U48" s="46"/>
      <c r="V48" s="46">
        <f t="shared" si="3"/>
        <v>0</v>
      </c>
      <c r="W48" s="46">
        <f t="shared" si="4"/>
        <v>0</v>
      </c>
      <c r="X48" s="47" t="str">
        <f>IF(VLOOKUP(data2!BJ48,misc!$A$8:$B$11,2,0)="normal",data2!BK48,VLOOKUP(data2!BJ48,misc!$A$8:$B$11,2,0))</f>
        <v>undershift</v>
      </c>
      <c r="Y48" s="47" t="str">
        <f>IF(VLOOKUP(data2!CL48,misc!$A$8:$B$11,2,0)="normal",data2!CM48,VLOOKUP(data2!CL48,misc!$A$8:$B$11,2,0))</f>
        <v>uppershift</v>
      </c>
      <c r="Z48" s="47" t="str">
        <f>IF(VLOOKUP(data2!DN48,misc!$A$8:$B$11,2,0)="normal",data2!DO48,VLOOKUP(data2!DN48,misc!$A$8:$B$11,2,0))</f>
        <v>tight profile</v>
      </c>
      <c r="AA48" s="48" t="str">
        <f>IF(ISERROR(AVERAGE(INDEX(JPM1_,ROW(A48)-2),(INDEX(JPM2_,ROW(A48)-2),(INDEX(JPM3_,ROW(A48)-2)))))=TRUE,"N/A",AVERAGE(INDEX(JPM1_,ROW(A48)-2),(INDEX(JPM2_,ROW(A48)-2),(INDEX(JPM3_,ROW(A48)-2)))))</f>
        <v>#ERROR!</v>
      </c>
    </row>
    <row r="49" ht="15.75" customHeight="1">
      <c r="A49" s="7"/>
      <c r="B49" s="44"/>
      <c r="C49" s="7"/>
      <c r="D49" s="45"/>
      <c r="E49" s="7"/>
      <c r="F49" s="7" t="s">
        <v>31</v>
      </c>
      <c r="G49" s="7"/>
      <c r="H49" s="7"/>
      <c r="I49" s="7"/>
      <c r="J49" s="7"/>
      <c r="K49" s="7"/>
      <c r="L49" s="7"/>
      <c r="M49" s="7"/>
      <c r="N49" s="7"/>
      <c r="O49" s="7"/>
      <c r="P49" s="7"/>
      <c r="Q49" s="46"/>
      <c r="R49" s="46"/>
      <c r="S49" s="46"/>
      <c r="T49" s="46"/>
      <c r="U49" s="46"/>
      <c r="V49" s="46">
        <f t="shared" si="3"/>
        <v>0</v>
      </c>
      <c r="W49" s="46">
        <f t="shared" si="4"/>
        <v>0</v>
      </c>
      <c r="X49" s="47" t="str">
        <f>IF(VLOOKUP(data2!BJ49,misc!$A$8:$B$11,2,0)="normal",data2!BK49,VLOOKUP(data2!BJ49,misc!$A$8:$B$11,2,0))</f>
        <v>undershift</v>
      </c>
      <c r="Y49" s="47" t="str">
        <f>IF(VLOOKUP(data2!CL49,misc!$A$8:$B$11,2,0)="normal",data2!CM49,VLOOKUP(data2!CL49,misc!$A$8:$B$11,2,0))</f>
        <v>uppershift</v>
      </c>
      <c r="Z49" s="47" t="str">
        <f>IF(VLOOKUP(data2!DN49,misc!$A$8:$B$11,2,0)="normal",data2!DO49,VLOOKUP(data2!DN49,misc!$A$8:$B$11,2,0))</f>
        <v>tight profile</v>
      </c>
      <c r="AA49" s="48" t="str">
        <f>IF(ISERROR(AVERAGE(INDEX(JPM1_,ROW(A49)-2),(INDEX(JPM2_,ROW(A49)-2),(INDEX(JPM3_,ROW(A49)-2)))))=TRUE,"N/A",AVERAGE(INDEX(JPM1_,ROW(A49)-2),(INDEX(JPM2_,ROW(A49)-2),(INDEX(JPM3_,ROW(A49)-2)))))</f>
        <v>#ERROR!</v>
      </c>
    </row>
    <row r="50" ht="15.75" customHeight="1">
      <c r="A50" s="7"/>
      <c r="B50" s="44"/>
      <c r="C50" s="7"/>
      <c r="D50" s="45"/>
      <c r="E50" s="7"/>
      <c r="F50" s="7" t="s">
        <v>31</v>
      </c>
      <c r="G50" s="7"/>
      <c r="H50" s="7"/>
      <c r="I50" s="7"/>
      <c r="J50" s="7"/>
      <c r="K50" s="7"/>
      <c r="L50" s="7"/>
      <c r="M50" s="7"/>
      <c r="N50" s="7"/>
      <c r="O50" s="7"/>
      <c r="P50" s="7"/>
      <c r="Q50" s="46"/>
      <c r="R50" s="46"/>
      <c r="S50" s="46"/>
      <c r="T50" s="46"/>
      <c r="U50" s="46"/>
      <c r="V50" s="46">
        <f t="shared" si="3"/>
        <v>0</v>
      </c>
      <c r="W50" s="46">
        <f t="shared" si="4"/>
        <v>0</v>
      </c>
      <c r="X50" s="47" t="str">
        <f>IF(VLOOKUP(data2!BJ50,misc!$A$8:$B$11,2,0)="normal",data2!BK50,VLOOKUP(data2!BJ50,misc!$A$8:$B$11,2,0))</f>
        <v>undershift</v>
      </c>
      <c r="Y50" s="47" t="str">
        <f>IF(VLOOKUP(data2!CL50,misc!$A$8:$B$11,2,0)="normal",data2!CM50,VLOOKUP(data2!CL50,misc!$A$8:$B$11,2,0))</f>
        <v>uppershift</v>
      </c>
      <c r="Z50" s="47" t="str">
        <f>IF(VLOOKUP(data2!DN50,misc!$A$8:$B$11,2,0)="normal",data2!DO50,VLOOKUP(data2!DN50,misc!$A$8:$B$11,2,0))</f>
        <v>tight profile</v>
      </c>
      <c r="AA50" s="48" t="str">
        <f>IF(ISERROR(AVERAGE(INDEX(JPM1_,ROW(A50)-2),(INDEX(JPM2_,ROW(A50)-2),(INDEX(JPM3_,ROW(A50)-2)))))=TRUE,"N/A",AVERAGE(INDEX(JPM1_,ROW(A50)-2),(INDEX(JPM2_,ROW(A50)-2),(INDEX(JPM3_,ROW(A50)-2)))))</f>
        <v>#ERROR!</v>
      </c>
    </row>
    <row r="51" ht="15.75" customHeight="1">
      <c r="A51" s="7"/>
      <c r="B51" s="44"/>
      <c r="C51" s="7"/>
      <c r="D51" s="45"/>
      <c r="E51" s="7"/>
      <c r="F51" s="7" t="s">
        <v>31</v>
      </c>
      <c r="G51" s="7"/>
      <c r="H51" s="7"/>
      <c r="I51" s="7"/>
      <c r="J51" s="7"/>
      <c r="K51" s="7"/>
      <c r="L51" s="7"/>
      <c r="M51" s="7"/>
      <c r="N51" s="7"/>
      <c r="O51" s="7"/>
      <c r="P51" s="7"/>
      <c r="Q51" s="46"/>
      <c r="R51" s="46"/>
      <c r="S51" s="46"/>
      <c r="T51" s="46"/>
      <c r="U51" s="46"/>
      <c r="V51" s="46">
        <f t="shared" si="3"/>
        <v>0</v>
      </c>
      <c r="W51" s="46">
        <f t="shared" si="4"/>
        <v>0</v>
      </c>
      <c r="X51" s="47" t="str">
        <f>IF(VLOOKUP(data2!BJ51,misc!$A$8:$B$11,2,0)="normal",data2!BK51,VLOOKUP(data2!BJ51,misc!$A$8:$B$11,2,0))</f>
        <v>undershift</v>
      </c>
      <c r="Y51" s="47" t="str">
        <f>IF(VLOOKUP(data2!CL51,misc!$A$8:$B$11,2,0)="normal",data2!CM51,VLOOKUP(data2!CL51,misc!$A$8:$B$11,2,0))</f>
        <v>uppershift</v>
      </c>
      <c r="Z51" s="47" t="str">
        <f>IF(VLOOKUP(data2!DN51,misc!$A$8:$B$11,2,0)="normal",data2!DO51,VLOOKUP(data2!DN51,misc!$A$8:$B$11,2,0))</f>
        <v>tight profile</v>
      </c>
      <c r="AA51" s="48" t="str">
        <f>IF(ISERROR(AVERAGE(INDEX(JPM1_,ROW(A51)-2),(INDEX(JPM2_,ROW(A51)-2),(INDEX(JPM3_,ROW(A51)-2)))))=TRUE,"N/A",AVERAGE(INDEX(JPM1_,ROW(A51)-2),(INDEX(JPM2_,ROW(A51)-2),(INDEX(JPM3_,ROW(A51)-2)))))</f>
        <v>#ERROR!</v>
      </c>
    </row>
    <row r="52" ht="15.75" customHeight="1">
      <c r="A52" s="56"/>
      <c r="B52" s="57"/>
      <c r="C52" s="7"/>
      <c r="D52" s="45"/>
      <c r="E52" s="7"/>
      <c r="F52" s="7" t="s">
        <v>31</v>
      </c>
      <c r="G52" s="62"/>
      <c r="H52" s="62"/>
      <c r="I52" s="62"/>
      <c r="J52" s="62"/>
      <c r="K52" s="62"/>
      <c r="L52" s="62"/>
      <c r="M52" s="62"/>
      <c r="N52" s="62"/>
      <c r="O52" s="62"/>
      <c r="P52" s="62"/>
      <c r="Q52" s="58"/>
      <c r="R52" s="58"/>
      <c r="S52" s="58"/>
      <c r="T52" s="58"/>
      <c r="U52" s="58"/>
      <c r="V52" s="46">
        <f t="shared" si="3"/>
        <v>0</v>
      </c>
      <c r="W52" s="58">
        <f t="shared" si="4"/>
        <v>0</v>
      </c>
      <c r="X52" s="59" t="str">
        <f>IF(VLOOKUP(data2!BJ52,misc!$A$8:$B$11,2,0)="normal",data2!BK52,VLOOKUP(data2!BJ52,misc!$A$8:$B$11,2,0))</f>
        <v>undershift</v>
      </c>
      <c r="Y52" s="59" t="str">
        <f>IF(VLOOKUP(data2!CL52,misc!$A$8:$B$11,2,0)="normal",data2!CM52,VLOOKUP(data2!CL52,misc!$A$8:$B$11,2,0))</f>
        <v>uppershift</v>
      </c>
      <c r="Z52" s="59" t="str">
        <f>IF(VLOOKUP(data2!DN52,misc!$A$8:$B$11,2,0)="normal",data2!DO52,VLOOKUP(data2!DN52,misc!$A$8:$B$11,2,0))</f>
        <v>tight profile</v>
      </c>
      <c r="AA52" s="60" t="str">
        <f>IF(ISERROR(AVERAGE(INDEX(JPM1_,ROW(A52)-2),(INDEX(JPM2_,ROW(A52)-2),(INDEX(JPM3_,ROW(A52)-2)))))=TRUE,"N/A",AVERAGE(INDEX(JPM1_,ROW(A52)-2),(INDEX(JPM2_,ROW(A52)-2),(INDEX(JPM3_,ROW(A52)-2)))))</f>
        <v>#ERROR!</v>
      </c>
    </row>
    <row r="53" ht="15.75" customHeight="1">
      <c r="A53" s="7"/>
      <c r="B53" s="44"/>
      <c r="C53" s="7"/>
      <c r="D53" s="45"/>
      <c r="E53" s="7"/>
      <c r="F53" s="7" t="s">
        <v>31</v>
      </c>
      <c r="G53" s="7"/>
      <c r="H53" s="7"/>
      <c r="I53" s="7"/>
      <c r="J53" s="7"/>
      <c r="K53" s="7"/>
      <c r="L53" s="7"/>
      <c r="M53" s="7"/>
      <c r="N53" s="7"/>
      <c r="O53" s="7"/>
      <c r="P53" s="7"/>
      <c r="Q53" s="46"/>
      <c r="R53" s="46"/>
      <c r="S53" s="46"/>
      <c r="T53" s="46"/>
      <c r="U53" s="46"/>
      <c r="V53" s="46">
        <f t="shared" si="3"/>
        <v>0</v>
      </c>
      <c r="W53" s="46">
        <f t="shared" si="4"/>
        <v>0</v>
      </c>
      <c r="X53" s="47" t="str">
        <f>IF(VLOOKUP(data2!BJ53,misc!$A$8:$B$11,2,0)="normal",data2!BK53,VLOOKUP(data2!BJ53,misc!$A$8:$B$11,2,0))</f>
        <v>undershift</v>
      </c>
      <c r="Y53" s="47" t="str">
        <f>IF(VLOOKUP(data2!CL53,misc!$A$8:$B$11,2,0)="normal",data2!CM53,VLOOKUP(data2!CL53,misc!$A$8:$B$11,2,0))</f>
        <v>uppershift</v>
      </c>
      <c r="Z53" s="47" t="str">
        <f>IF(VLOOKUP(data2!DN53,misc!$A$8:$B$11,2,0)="normal",data2!DO53,VLOOKUP(data2!DN53,misc!$A$8:$B$11,2,0))</f>
        <v>tight profile</v>
      </c>
      <c r="AA53" s="48" t="str">
        <f>IF(ISERROR(AVERAGE(INDEX(JPM1_,ROW(A53)-2),(INDEX(JPM2_,ROW(A53)-2),(INDEX(JPM3_,ROW(A53)-2)))))=TRUE,"N/A",AVERAGE(INDEX(JPM1_,ROW(A53)-2),(INDEX(JPM2_,ROW(A53)-2),(INDEX(JPM3_,ROW(A53)-2)))))</f>
        <v>#ERROR!</v>
      </c>
    </row>
    <row r="54" ht="15.75" customHeight="1">
      <c r="A54" s="7"/>
      <c r="B54" s="44"/>
      <c r="C54" s="7"/>
      <c r="D54" s="45"/>
      <c r="E54" s="7"/>
      <c r="F54" s="7" t="s">
        <v>31</v>
      </c>
      <c r="G54" s="7"/>
      <c r="H54" s="7"/>
      <c r="I54" s="7"/>
      <c r="J54" s="7"/>
      <c r="K54" s="7"/>
      <c r="L54" s="7"/>
      <c r="M54" s="7"/>
      <c r="N54" s="7"/>
      <c r="O54" s="7"/>
      <c r="P54" s="7"/>
      <c r="Q54" s="46"/>
      <c r="R54" s="46"/>
      <c r="S54" s="46"/>
      <c r="T54" s="46"/>
      <c r="U54" s="46"/>
      <c r="V54" s="46">
        <f t="shared" si="3"/>
        <v>0</v>
      </c>
      <c r="W54" s="46">
        <f t="shared" si="4"/>
        <v>0</v>
      </c>
      <c r="X54" s="47" t="str">
        <f>IF(VLOOKUP(data2!BJ54,misc!$A$8:$B$11,2,0)="normal",data2!BK54,VLOOKUP(data2!BJ54,misc!$A$8:$B$11,2,0))</f>
        <v>undershift</v>
      </c>
      <c r="Y54" s="47" t="str">
        <f>IF(VLOOKUP(data2!CL54,misc!$A$8:$B$11,2,0)="normal",data2!CM54,VLOOKUP(data2!CL54,misc!$A$8:$B$11,2,0))</f>
        <v>uppershift</v>
      </c>
      <c r="Z54" s="47" t="str">
        <f>IF(VLOOKUP(data2!DN54,misc!$A$8:$B$11,2,0)="normal",data2!DO54,VLOOKUP(data2!DN54,misc!$A$8:$B$11,2,0))</f>
        <v>tight profile</v>
      </c>
      <c r="AA54" s="48" t="str">
        <f>IF(ISERROR(AVERAGE(INDEX(JPM1_,ROW(A54)-2),(INDEX(JPM2_,ROW(A54)-2),(INDEX(JPM3_,ROW(A54)-2)))))=TRUE,"N/A",AVERAGE(INDEX(JPM1_,ROW(A54)-2),(INDEX(JPM2_,ROW(A54)-2),(INDEX(JPM3_,ROW(A54)-2)))))</f>
        <v>#ERROR!</v>
      </c>
    </row>
    <row r="55" ht="15.75" customHeight="1">
      <c r="A55" s="7"/>
      <c r="B55" s="44"/>
      <c r="C55" s="7"/>
      <c r="D55" s="45"/>
      <c r="E55" s="7"/>
      <c r="F55" s="7" t="s">
        <v>31</v>
      </c>
      <c r="G55" s="7"/>
      <c r="H55" s="7"/>
      <c r="I55" s="7"/>
      <c r="J55" s="7"/>
      <c r="K55" s="7"/>
      <c r="L55" s="7"/>
      <c r="M55" s="7"/>
      <c r="N55" s="7"/>
      <c r="O55" s="7"/>
      <c r="P55" s="7"/>
      <c r="Q55" s="46"/>
      <c r="R55" s="46"/>
      <c r="S55" s="46"/>
      <c r="T55" s="46"/>
      <c r="U55" s="46"/>
      <c r="V55" s="46">
        <f t="shared" si="3"/>
        <v>0</v>
      </c>
      <c r="W55" s="46">
        <f t="shared" si="4"/>
        <v>0</v>
      </c>
      <c r="X55" s="47" t="str">
        <f>IF(VLOOKUP(data2!BJ55,misc!$A$8:$B$11,2,0)="normal",data2!BK55,VLOOKUP(data2!BJ55,misc!$A$8:$B$11,2,0))</f>
        <v>undershift</v>
      </c>
      <c r="Y55" s="47" t="str">
        <f>IF(VLOOKUP(data2!CL55,misc!$A$8:$B$11,2,0)="normal",data2!CM55,VLOOKUP(data2!CL55,misc!$A$8:$B$11,2,0))</f>
        <v>uppershift</v>
      </c>
      <c r="Z55" s="47" t="str">
        <f>IF(VLOOKUP(data2!DN55,misc!$A$8:$B$11,2,0)="normal",data2!DO55,VLOOKUP(data2!DN55,misc!$A$8:$B$11,2,0))</f>
        <v>tight profile</v>
      </c>
      <c r="AA55" s="48" t="str">
        <f>IF(ISERROR(AVERAGE(INDEX(JPM1_,ROW(A55)-2),(INDEX(JPM2_,ROW(A55)-2),(INDEX(JPM3_,ROW(A55)-2)))))=TRUE,"N/A",AVERAGE(INDEX(JPM1_,ROW(A55)-2),(INDEX(JPM2_,ROW(A55)-2),(INDEX(JPM3_,ROW(A55)-2)))))</f>
        <v>#ERROR!</v>
      </c>
    </row>
    <row r="56" ht="15.75" customHeight="1">
      <c r="A56" s="7"/>
      <c r="B56" s="44"/>
      <c r="C56" s="7"/>
      <c r="D56" s="45"/>
      <c r="E56" s="7"/>
      <c r="F56" s="7" t="s">
        <v>31</v>
      </c>
      <c r="G56" s="7"/>
      <c r="H56" s="7"/>
      <c r="I56" s="7"/>
      <c r="J56" s="7"/>
      <c r="K56" s="7"/>
      <c r="L56" s="7"/>
      <c r="M56" s="7"/>
      <c r="N56" s="7"/>
      <c r="O56" s="7"/>
      <c r="P56" s="7"/>
      <c r="Q56" s="46"/>
      <c r="R56" s="46"/>
      <c r="S56" s="46"/>
      <c r="T56" s="46"/>
      <c r="U56" s="46"/>
      <c r="V56" s="46">
        <f t="shared" si="3"/>
        <v>0</v>
      </c>
      <c r="W56" s="46">
        <f t="shared" si="4"/>
        <v>0</v>
      </c>
      <c r="X56" s="47" t="str">
        <f>IF(VLOOKUP(data2!BJ56,misc!$A$8:$B$11,2,0)="normal",data2!BK56,VLOOKUP(data2!BJ56,misc!$A$8:$B$11,2,0))</f>
        <v>undershift</v>
      </c>
      <c r="Y56" s="47" t="str">
        <f>IF(VLOOKUP(data2!CL56,misc!$A$8:$B$11,2,0)="normal",data2!CM56,VLOOKUP(data2!CL56,misc!$A$8:$B$11,2,0))</f>
        <v>uppershift</v>
      </c>
      <c r="Z56" s="47" t="str">
        <f>IF(VLOOKUP(data2!DN56,misc!$A$8:$B$11,2,0)="normal",data2!DO56,VLOOKUP(data2!DN56,misc!$A$8:$B$11,2,0))</f>
        <v>tight profile</v>
      </c>
      <c r="AA56" s="48" t="str">
        <f>IF(ISERROR(AVERAGE(INDEX(JPM1_,ROW(A56)-2),(INDEX(JPM2_,ROW(A56)-2),(INDEX(JPM3_,ROW(A56)-2)))))=TRUE,"N/A",AVERAGE(INDEX(JPM1_,ROW(A56)-2),(INDEX(JPM2_,ROW(A56)-2),(INDEX(JPM3_,ROW(A56)-2)))))</f>
        <v>#ERROR!</v>
      </c>
    </row>
    <row r="57" ht="15.75" customHeight="1">
      <c r="A57" s="7"/>
      <c r="B57" s="44"/>
      <c r="C57" s="7"/>
      <c r="D57" s="45"/>
      <c r="E57" s="7"/>
      <c r="F57" s="7" t="s">
        <v>31</v>
      </c>
      <c r="G57" s="7"/>
      <c r="H57" s="7"/>
      <c r="I57" s="7"/>
      <c r="J57" s="7"/>
      <c r="K57" s="7"/>
      <c r="L57" s="7"/>
      <c r="M57" s="7"/>
      <c r="N57" s="7"/>
      <c r="O57" s="7"/>
      <c r="P57" s="7"/>
      <c r="Q57" s="46"/>
      <c r="R57" s="46"/>
      <c r="S57" s="46"/>
      <c r="T57" s="46"/>
      <c r="U57" s="46"/>
      <c r="V57" s="46">
        <f t="shared" si="3"/>
        <v>0</v>
      </c>
      <c r="W57" s="46">
        <f t="shared" si="4"/>
        <v>0</v>
      </c>
      <c r="X57" s="47" t="str">
        <f>IF(VLOOKUP(data2!BJ57,misc!$A$8:$B$11,2,0)="normal",data2!BK57,VLOOKUP(data2!BJ57,misc!$A$8:$B$11,2,0))</f>
        <v>undershift</v>
      </c>
      <c r="Y57" s="47" t="str">
        <f>IF(VLOOKUP(data2!CL57,misc!$A$8:$B$11,2,0)="normal",data2!CM57,VLOOKUP(data2!CL57,misc!$A$8:$B$11,2,0))</f>
        <v>uppershift</v>
      </c>
      <c r="Z57" s="47" t="str">
        <f>IF(VLOOKUP(data2!DN57,misc!$A$8:$B$11,2,0)="normal",data2!DO57,VLOOKUP(data2!DN57,misc!$A$8:$B$11,2,0))</f>
        <v>tight profile</v>
      </c>
      <c r="AA57" s="48" t="str">
        <f>IF(ISERROR(AVERAGE(INDEX(JPM1_,ROW(A57)-2),(INDEX(JPM2_,ROW(A57)-2),(INDEX(JPM3_,ROW(A57)-2)))))=TRUE,"N/A",AVERAGE(INDEX(JPM1_,ROW(A57)-2),(INDEX(JPM2_,ROW(A57)-2),(INDEX(JPM3_,ROW(A57)-2)))))</f>
        <v>#ERROR!</v>
      </c>
    </row>
    <row r="58" ht="15.75" customHeight="1">
      <c r="A58" s="7"/>
      <c r="B58" s="44"/>
      <c r="C58" s="7"/>
      <c r="D58" s="45"/>
      <c r="E58" s="7"/>
      <c r="F58" s="7" t="s">
        <v>31</v>
      </c>
      <c r="G58" s="7"/>
      <c r="H58" s="7"/>
      <c r="I58" s="7"/>
      <c r="J58" s="7"/>
      <c r="K58" s="7"/>
      <c r="L58" s="7"/>
      <c r="M58" s="7"/>
      <c r="N58" s="7"/>
      <c r="O58" s="7"/>
      <c r="P58" s="7"/>
      <c r="Q58" s="46"/>
      <c r="R58" s="46"/>
      <c r="S58" s="46"/>
      <c r="T58" s="46"/>
      <c r="U58" s="46"/>
      <c r="V58" s="46">
        <f t="shared" si="3"/>
        <v>0</v>
      </c>
      <c r="W58" s="46">
        <f t="shared" si="4"/>
        <v>0</v>
      </c>
      <c r="X58" s="47" t="str">
        <f>IF(VLOOKUP(data2!BJ58,misc!$A$8:$B$11,2,0)="normal",data2!BK58,VLOOKUP(data2!BJ58,misc!$A$8:$B$11,2,0))</f>
        <v>undershift</v>
      </c>
      <c r="Y58" s="47" t="str">
        <f>IF(VLOOKUP(data2!CL58,misc!$A$8:$B$11,2,0)="normal",data2!CM58,VLOOKUP(data2!CL58,misc!$A$8:$B$11,2,0))</f>
        <v>uppershift</v>
      </c>
      <c r="Z58" s="47" t="str">
        <f>IF(VLOOKUP(data2!DN58,misc!$A$8:$B$11,2,0)="normal",data2!DO58,VLOOKUP(data2!DN58,misc!$A$8:$B$11,2,0))</f>
        <v>tight profile</v>
      </c>
      <c r="AA58" s="48" t="str">
        <f>IF(ISERROR(AVERAGE(INDEX(JPM1_,ROW(A58)-2),(INDEX(JPM2_,ROW(A58)-2),(INDEX(JPM3_,ROW(A58)-2)))))=TRUE,"N/A",AVERAGE(INDEX(JPM1_,ROW(A58)-2),(INDEX(JPM2_,ROW(A58)-2),(INDEX(JPM3_,ROW(A58)-2)))))</f>
        <v>#ERROR!</v>
      </c>
    </row>
    <row r="59" ht="15.75" customHeight="1">
      <c r="A59" s="7"/>
      <c r="B59" s="44"/>
      <c r="C59" s="7"/>
      <c r="D59" s="45"/>
      <c r="E59" s="7"/>
      <c r="F59" s="7" t="s">
        <v>31</v>
      </c>
      <c r="G59" s="7"/>
      <c r="H59" s="7"/>
      <c r="I59" s="7"/>
      <c r="J59" s="7"/>
      <c r="K59" s="7"/>
      <c r="L59" s="7"/>
      <c r="M59" s="7"/>
      <c r="N59" s="7"/>
      <c r="O59" s="7"/>
      <c r="P59" s="7"/>
      <c r="Q59" s="46"/>
      <c r="R59" s="46"/>
      <c r="S59" s="46"/>
      <c r="T59" s="46"/>
      <c r="U59" s="46"/>
      <c r="V59" s="46">
        <f t="shared" si="3"/>
        <v>0</v>
      </c>
      <c r="W59" s="46">
        <f t="shared" si="4"/>
        <v>0</v>
      </c>
      <c r="X59" s="47" t="str">
        <f>IF(VLOOKUP(data2!BJ59,misc!$A$8:$B$11,2,0)="normal",data2!BK59,VLOOKUP(data2!BJ59,misc!$A$8:$B$11,2,0))</f>
        <v>undershift</v>
      </c>
      <c r="Y59" s="47" t="str">
        <f>IF(VLOOKUP(data2!CL59,misc!$A$8:$B$11,2,0)="normal",data2!CM59,VLOOKUP(data2!CL59,misc!$A$8:$B$11,2,0))</f>
        <v>uppershift</v>
      </c>
      <c r="Z59" s="47" t="str">
        <f>IF(VLOOKUP(data2!DN59,misc!$A$8:$B$11,2,0)="normal",data2!DO59,VLOOKUP(data2!DN59,misc!$A$8:$B$11,2,0))</f>
        <v>tight profile</v>
      </c>
      <c r="AA59" s="48" t="str">
        <f>IF(ISERROR(AVERAGE(INDEX(JPM1_,ROW(A59)-2),(INDEX(JPM2_,ROW(A59)-2),(INDEX(JPM3_,ROW(A59)-2)))))=TRUE,"N/A",AVERAGE(INDEX(JPM1_,ROW(A59)-2),(INDEX(JPM2_,ROW(A59)-2),(INDEX(JPM3_,ROW(A59)-2)))))</f>
        <v>#ERROR!</v>
      </c>
    </row>
    <row r="60" ht="15.75" customHeight="1">
      <c r="A60" s="7"/>
      <c r="B60" s="44"/>
      <c r="C60" s="7"/>
      <c r="D60" s="45"/>
      <c r="E60" s="7"/>
      <c r="F60" s="7" t="s">
        <v>31</v>
      </c>
      <c r="G60" s="7"/>
      <c r="H60" s="7"/>
      <c r="I60" s="7"/>
      <c r="J60" s="7"/>
      <c r="K60" s="7"/>
      <c r="L60" s="7"/>
      <c r="M60" s="7"/>
      <c r="N60" s="7"/>
      <c r="O60" s="7"/>
      <c r="P60" s="7"/>
      <c r="Q60" s="46"/>
      <c r="R60" s="46"/>
      <c r="S60" s="46"/>
      <c r="T60" s="46"/>
      <c r="U60" s="46"/>
      <c r="V60" s="46">
        <f t="shared" si="3"/>
        <v>0</v>
      </c>
      <c r="W60" s="46">
        <f t="shared" si="4"/>
        <v>0</v>
      </c>
      <c r="X60" s="47" t="str">
        <f>IF(VLOOKUP(data2!BJ60,misc!$A$8:$B$11,2,0)="normal",data2!BK60,VLOOKUP(data2!BJ60,misc!$A$8:$B$11,2,0))</f>
        <v>undershift</v>
      </c>
      <c r="Y60" s="47" t="str">
        <f>IF(VLOOKUP(data2!CL60,misc!$A$8:$B$11,2,0)="normal",data2!CM60,VLOOKUP(data2!CL60,misc!$A$8:$B$11,2,0))</f>
        <v>uppershift</v>
      </c>
      <c r="Z60" s="47" t="str">
        <f>IF(VLOOKUP(data2!DN60,misc!$A$8:$B$11,2,0)="normal",data2!DO60,VLOOKUP(data2!DN60,misc!$A$8:$B$11,2,0))</f>
        <v>tight profile</v>
      </c>
      <c r="AA60" s="48" t="str">
        <f>IF(ISERROR(AVERAGE(INDEX(JPM1_,ROW(A60)-2),(INDEX(JPM2_,ROW(A60)-2),(INDEX(JPM3_,ROW(A60)-2)))))=TRUE,"N/A",AVERAGE(INDEX(JPM1_,ROW(A60)-2),(INDEX(JPM2_,ROW(A60)-2),(INDEX(JPM3_,ROW(A60)-2)))))</f>
        <v>#ERROR!</v>
      </c>
    </row>
    <row r="61" ht="15.75" customHeight="1">
      <c r="A61" s="7"/>
      <c r="B61" s="44"/>
      <c r="C61" s="7"/>
      <c r="D61" s="45"/>
      <c r="E61" s="7"/>
      <c r="F61" s="7" t="s">
        <v>31</v>
      </c>
      <c r="G61" s="7"/>
      <c r="H61" s="7"/>
      <c r="I61" s="7"/>
      <c r="J61" s="7"/>
      <c r="K61" s="7"/>
      <c r="L61" s="7"/>
      <c r="M61" s="7"/>
      <c r="N61" s="7"/>
      <c r="O61" s="7"/>
      <c r="P61" s="7"/>
      <c r="Q61" s="46"/>
      <c r="R61" s="46"/>
      <c r="S61" s="46"/>
      <c r="T61" s="46"/>
      <c r="U61" s="46"/>
      <c r="V61" s="46">
        <f t="shared" si="3"/>
        <v>0</v>
      </c>
      <c r="W61" s="46">
        <f t="shared" si="4"/>
        <v>0</v>
      </c>
      <c r="X61" s="47" t="str">
        <f>IF(VLOOKUP(data2!BJ61,misc!$A$8:$B$11,2,0)="normal",data2!BK61,VLOOKUP(data2!BJ61,misc!$A$8:$B$11,2,0))</f>
        <v>undershift</v>
      </c>
      <c r="Y61" s="47" t="str">
        <f>IF(VLOOKUP(data2!CL61,misc!$A$8:$B$11,2,0)="normal",data2!CM61,VLOOKUP(data2!CL61,misc!$A$8:$B$11,2,0))</f>
        <v>uppershift</v>
      </c>
      <c r="Z61" s="47" t="str">
        <f>IF(VLOOKUP(data2!DN61,misc!$A$8:$B$11,2,0)="normal",data2!DO61,VLOOKUP(data2!DN61,misc!$A$8:$B$11,2,0))</f>
        <v>tight profile</v>
      </c>
      <c r="AA61" s="48" t="str">
        <f>IF(ISERROR(AVERAGE(INDEX(JPM1_,ROW(A61)-2),(INDEX(JPM2_,ROW(A61)-2),(INDEX(JPM3_,ROW(A61)-2)))))=TRUE,"N/A",AVERAGE(INDEX(JPM1_,ROW(A61)-2),(INDEX(JPM2_,ROW(A61)-2),(INDEX(JPM3_,ROW(A61)-2)))))</f>
        <v>#ERROR!</v>
      </c>
    </row>
    <row r="62" ht="15.75" customHeight="1">
      <c r="A62" s="7"/>
      <c r="B62" s="44"/>
      <c r="C62" s="7"/>
      <c r="D62" s="45"/>
      <c r="E62" s="7"/>
      <c r="F62" s="7" t="s">
        <v>31</v>
      </c>
      <c r="G62" s="7"/>
      <c r="H62" s="7"/>
      <c r="I62" s="7"/>
      <c r="J62" s="7"/>
      <c r="K62" s="7"/>
      <c r="L62" s="7"/>
      <c r="M62" s="7"/>
      <c r="N62" s="7"/>
      <c r="O62" s="7"/>
      <c r="P62" s="7"/>
      <c r="Q62" s="46"/>
      <c r="R62" s="46"/>
      <c r="S62" s="46"/>
      <c r="T62" s="46"/>
      <c r="U62" s="46"/>
      <c r="V62" s="46">
        <f t="shared" si="3"/>
        <v>0</v>
      </c>
      <c r="W62" s="46">
        <f t="shared" si="4"/>
        <v>0</v>
      </c>
      <c r="X62" s="47" t="str">
        <f>IF(VLOOKUP(data2!BJ62,misc!$A$8:$B$11,2,0)="normal",data2!BK62,VLOOKUP(data2!BJ62,misc!$A$8:$B$11,2,0))</f>
        <v>undershift</v>
      </c>
      <c r="Y62" s="47" t="str">
        <f>IF(VLOOKUP(data2!CL62,misc!$A$8:$B$11,2,0)="normal",data2!CM62,VLOOKUP(data2!CL62,misc!$A$8:$B$11,2,0))</f>
        <v>uppershift</v>
      </c>
      <c r="Z62" s="47" t="str">
        <f>IF(VLOOKUP(data2!DN62,misc!$A$8:$B$11,2,0)="normal",data2!DO62,VLOOKUP(data2!DN62,misc!$A$8:$B$11,2,0))</f>
        <v>tight profile</v>
      </c>
      <c r="AA62" s="48" t="str">
        <f>IF(ISERROR(AVERAGE(INDEX(JPM1_,ROW(A62)-2),(INDEX(JPM2_,ROW(A62)-2),(INDEX(JPM3_,ROW(A62)-2)))))=TRUE,"N/A",AVERAGE(INDEX(JPM1_,ROW(A62)-2),(INDEX(JPM2_,ROW(A62)-2),(INDEX(JPM3_,ROW(A62)-2)))))</f>
        <v>#ERROR!</v>
      </c>
    </row>
    <row r="63" ht="15.75" customHeight="1">
      <c r="A63" s="7"/>
      <c r="B63" s="44"/>
      <c r="C63" s="7"/>
      <c r="D63" s="45"/>
      <c r="E63" s="7"/>
      <c r="F63" s="7" t="s">
        <v>31</v>
      </c>
      <c r="G63" s="7"/>
      <c r="H63" s="7"/>
      <c r="I63" s="7"/>
      <c r="J63" s="7"/>
      <c r="K63" s="7"/>
      <c r="L63" s="7"/>
      <c r="M63" s="7"/>
      <c r="N63" s="7"/>
      <c r="O63" s="7"/>
      <c r="P63" s="7"/>
      <c r="Q63" s="46"/>
      <c r="R63" s="46"/>
      <c r="S63" s="46"/>
      <c r="T63" s="46"/>
      <c r="U63" s="46"/>
      <c r="V63" s="46">
        <f t="shared" si="3"/>
        <v>0</v>
      </c>
      <c r="W63" s="46">
        <f t="shared" si="4"/>
        <v>0</v>
      </c>
      <c r="X63" s="47" t="str">
        <f>IF(VLOOKUP(data2!BJ63,misc!$A$8:$B$11,2,0)="normal",data2!BK63,VLOOKUP(data2!BJ63,misc!$A$8:$B$11,2,0))</f>
        <v>undershift</v>
      </c>
      <c r="Y63" s="47" t="str">
        <f>IF(VLOOKUP(data2!CL63,misc!$A$8:$B$11,2,0)="normal",data2!CM63,VLOOKUP(data2!CL63,misc!$A$8:$B$11,2,0))</f>
        <v>uppershift</v>
      </c>
      <c r="Z63" s="47" t="str">
        <f>IF(VLOOKUP(data2!DN63,misc!$A$8:$B$11,2,0)="normal",data2!DO63,VLOOKUP(data2!DN63,misc!$A$8:$B$11,2,0))</f>
        <v>tight profile</v>
      </c>
      <c r="AA63" s="48" t="str">
        <f>IF(ISERROR(AVERAGE(INDEX(JPM1_,ROW(A63)-2),(INDEX(JPM2_,ROW(A63)-2),(INDEX(JPM3_,ROW(A63)-2)))))=TRUE,"N/A",AVERAGE(INDEX(JPM1_,ROW(A63)-2),(INDEX(JPM2_,ROW(A63)-2),(INDEX(JPM3_,ROW(A63)-2)))))</f>
        <v>#ERROR!</v>
      </c>
    </row>
    <row r="64" ht="15.75" customHeight="1">
      <c r="A64" s="7"/>
      <c r="B64" s="44"/>
      <c r="C64" s="7"/>
      <c r="D64" s="45"/>
      <c r="E64" s="7"/>
      <c r="F64" s="7" t="s">
        <v>31</v>
      </c>
      <c r="G64" s="7"/>
      <c r="H64" s="7"/>
      <c r="I64" s="7"/>
      <c r="J64" s="7"/>
      <c r="K64" s="7"/>
      <c r="L64" s="7"/>
      <c r="M64" s="7"/>
      <c r="N64" s="7"/>
      <c r="O64" s="7"/>
      <c r="P64" s="7"/>
      <c r="Q64" s="46"/>
      <c r="R64" s="46"/>
      <c r="S64" s="46"/>
      <c r="T64" s="46"/>
      <c r="U64" s="46"/>
      <c r="V64" s="46">
        <f t="shared" si="3"/>
        <v>0</v>
      </c>
      <c r="W64" s="46">
        <f t="shared" si="4"/>
        <v>0</v>
      </c>
      <c r="X64" s="47" t="str">
        <f>IF(VLOOKUP(data2!BJ64,misc!$A$8:$B$11,2,0)="normal",data2!BK64,VLOOKUP(data2!BJ64,misc!$A$8:$B$11,2,0))</f>
        <v>undershift</v>
      </c>
      <c r="Y64" s="47" t="str">
        <f>IF(VLOOKUP(data2!CL64,misc!$A$8:$B$11,2,0)="normal",data2!CM64,VLOOKUP(data2!CL64,misc!$A$8:$B$11,2,0))</f>
        <v>uppershift</v>
      </c>
      <c r="Z64" s="47" t="str">
        <f>IF(VLOOKUP(data2!DN64,misc!$A$8:$B$11,2,0)="normal",data2!DO64,VLOOKUP(data2!DN64,misc!$A$8:$B$11,2,0))</f>
        <v>tight profile</v>
      </c>
      <c r="AA64" s="48" t="str">
        <f>IF(ISERROR(AVERAGE(INDEX(JPM1_,ROW(A64)-2),(INDEX(JPM2_,ROW(A64)-2),(INDEX(JPM3_,ROW(A64)-2)))))=TRUE,"N/A",AVERAGE(INDEX(JPM1_,ROW(A64)-2),(INDEX(JPM2_,ROW(A64)-2),(INDEX(JPM3_,ROW(A64)-2)))))</f>
        <v>#ERROR!</v>
      </c>
    </row>
    <row r="65" ht="15.75" customHeight="1">
      <c r="A65" s="7"/>
      <c r="B65" s="44"/>
      <c r="C65" s="7"/>
      <c r="D65" s="45"/>
      <c r="E65" s="7"/>
      <c r="F65" s="7" t="s">
        <v>31</v>
      </c>
      <c r="G65" s="7"/>
      <c r="H65" s="7"/>
      <c r="I65" s="7"/>
      <c r="J65" s="7"/>
      <c r="K65" s="7"/>
      <c r="L65" s="7"/>
      <c r="M65" s="7"/>
      <c r="N65" s="7"/>
      <c r="O65" s="7"/>
      <c r="P65" s="7"/>
      <c r="Q65" s="46"/>
      <c r="R65" s="46"/>
      <c r="S65" s="46"/>
      <c r="T65" s="46"/>
      <c r="U65" s="46"/>
      <c r="V65" s="46">
        <f t="shared" si="3"/>
        <v>0</v>
      </c>
      <c r="W65" s="46">
        <f t="shared" si="4"/>
        <v>0</v>
      </c>
      <c r="X65" s="47" t="str">
        <f>IF(VLOOKUP(data2!BJ65,misc!$A$8:$B$11,2,0)="normal",data2!BK65,VLOOKUP(data2!BJ65,misc!$A$8:$B$11,2,0))</f>
        <v>undershift</v>
      </c>
      <c r="Y65" s="47" t="str">
        <f>IF(VLOOKUP(data2!CL65,misc!$A$8:$B$11,2,0)="normal",data2!CM65,VLOOKUP(data2!CL65,misc!$A$8:$B$11,2,0))</f>
        <v>uppershift</v>
      </c>
      <c r="Z65" s="47" t="str">
        <f>IF(VLOOKUP(data2!DN65,misc!$A$8:$B$11,2,0)="normal",data2!DO65,VLOOKUP(data2!DN65,misc!$A$8:$B$11,2,0))</f>
        <v>tight profile</v>
      </c>
      <c r="AA65" s="48" t="str">
        <f>IF(ISERROR(AVERAGE(INDEX(JPM1_,ROW(A65)-2),(INDEX(JPM2_,ROW(A65)-2),(INDEX(JPM3_,ROW(A65)-2)))))=TRUE,"N/A",AVERAGE(INDEX(JPM1_,ROW(A65)-2),(INDEX(JPM2_,ROW(A65)-2),(INDEX(JPM3_,ROW(A65)-2)))))</f>
        <v>#ERROR!</v>
      </c>
    </row>
    <row r="66" ht="15.75" customHeight="1">
      <c r="A66" s="7"/>
      <c r="B66" s="44"/>
      <c r="C66" s="7"/>
      <c r="D66" s="45"/>
      <c r="E66" s="7"/>
      <c r="F66" s="7" t="s">
        <v>31</v>
      </c>
      <c r="G66" s="7"/>
      <c r="H66" s="7"/>
      <c r="I66" s="7"/>
      <c r="J66" s="7"/>
      <c r="K66" s="7"/>
      <c r="L66" s="7"/>
      <c r="M66" s="7"/>
      <c r="N66" s="7"/>
      <c r="O66" s="7"/>
      <c r="P66" s="7"/>
      <c r="Q66" s="46"/>
      <c r="R66" s="46"/>
      <c r="S66" s="46"/>
      <c r="T66" s="46"/>
      <c r="U66" s="46"/>
      <c r="V66" s="46">
        <f t="shared" si="3"/>
        <v>0</v>
      </c>
      <c r="W66" s="46">
        <f t="shared" si="4"/>
        <v>0</v>
      </c>
      <c r="X66" s="47" t="str">
        <f>IF(VLOOKUP(data2!BJ66,misc!$A$8:$B$11,2,0)="normal",data2!BK66,VLOOKUP(data2!BJ66,misc!$A$8:$B$11,2,0))</f>
        <v>undershift</v>
      </c>
      <c r="Y66" s="47" t="str">
        <f>IF(VLOOKUP(data2!CL66,misc!$A$8:$B$11,2,0)="normal",data2!CM66,VLOOKUP(data2!CL66,misc!$A$8:$B$11,2,0))</f>
        <v>uppershift</v>
      </c>
      <c r="Z66" s="47" t="str">
        <f>IF(VLOOKUP(data2!DN66,misc!$A$8:$B$11,2,0)="normal",data2!DO66,VLOOKUP(data2!DN66,misc!$A$8:$B$11,2,0))</f>
        <v>tight profile</v>
      </c>
      <c r="AA66" s="48" t="str">
        <f>IF(ISERROR(AVERAGE(INDEX(JPM1_,ROW(A66)-2),(INDEX(JPM2_,ROW(A66)-2),(INDEX(JPM3_,ROW(A66)-2)))))=TRUE,"N/A",AVERAGE(INDEX(JPM1_,ROW(A66)-2),(INDEX(JPM2_,ROW(A66)-2),(INDEX(JPM3_,ROW(A66)-2)))))</f>
        <v>#ERROR!</v>
      </c>
    </row>
    <row r="67" ht="15.75" customHeight="1">
      <c r="A67" s="7"/>
      <c r="B67" s="44"/>
      <c r="C67" s="7"/>
      <c r="D67" s="45"/>
      <c r="E67" s="7"/>
      <c r="F67" s="7" t="s">
        <v>31</v>
      </c>
      <c r="G67" s="7"/>
      <c r="H67" s="7"/>
      <c r="I67" s="7"/>
      <c r="J67" s="7"/>
      <c r="K67" s="7"/>
      <c r="L67" s="7"/>
      <c r="M67" s="7"/>
      <c r="N67" s="7"/>
      <c r="O67" s="7"/>
      <c r="P67" s="7"/>
      <c r="Q67" s="46"/>
      <c r="R67" s="46"/>
      <c r="S67" s="46"/>
      <c r="T67" s="46"/>
      <c r="U67" s="46"/>
      <c r="V67" s="46">
        <f t="shared" si="3"/>
        <v>0</v>
      </c>
      <c r="W67" s="46">
        <f t="shared" si="4"/>
        <v>0</v>
      </c>
      <c r="X67" s="47" t="str">
        <f>IF(VLOOKUP(data2!BJ67,misc!$A$8:$B$11,2,0)="normal",data2!BK67,VLOOKUP(data2!BJ67,misc!$A$8:$B$11,2,0))</f>
        <v>undershift</v>
      </c>
      <c r="Y67" s="47" t="str">
        <f>IF(VLOOKUP(data2!CL67,misc!$A$8:$B$11,2,0)="normal",data2!CM67,VLOOKUP(data2!CL67,misc!$A$8:$B$11,2,0))</f>
        <v>uppershift</v>
      </c>
      <c r="Z67" s="47" t="str">
        <f>IF(VLOOKUP(data2!DN67,misc!$A$8:$B$11,2,0)="normal",data2!DO67,VLOOKUP(data2!DN67,misc!$A$8:$B$11,2,0))</f>
        <v>tight profile</v>
      </c>
      <c r="AA67" s="48" t="str">
        <f>IF(ISERROR(AVERAGE(INDEX(JPM1_,ROW(A67)-2),(INDEX(JPM2_,ROW(A67)-2),(INDEX(JPM3_,ROW(A67)-2)))))=TRUE,"N/A",AVERAGE(INDEX(JPM1_,ROW(A67)-2),(INDEX(JPM2_,ROW(A67)-2),(INDEX(JPM3_,ROW(A67)-2)))))</f>
        <v>#ERROR!</v>
      </c>
    </row>
    <row r="68" ht="15.75" customHeight="1">
      <c r="A68" s="7"/>
      <c r="B68" s="44"/>
      <c r="C68" s="7"/>
      <c r="D68" s="45"/>
      <c r="E68" s="7"/>
      <c r="F68" s="7" t="s">
        <v>31</v>
      </c>
      <c r="G68" s="7"/>
      <c r="H68" s="7"/>
      <c r="I68" s="7"/>
      <c r="J68" s="7"/>
      <c r="K68" s="7"/>
      <c r="L68" s="7"/>
      <c r="M68" s="7"/>
      <c r="N68" s="7"/>
      <c r="O68" s="7"/>
      <c r="P68" s="7"/>
      <c r="Q68" s="46"/>
      <c r="R68" s="46"/>
      <c r="S68" s="46"/>
      <c r="T68" s="46"/>
      <c r="U68" s="46"/>
      <c r="V68" s="46">
        <f t="shared" si="3"/>
        <v>0</v>
      </c>
      <c r="W68" s="46">
        <f t="shared" si="4"/>
        <v>0</v>
      </c>
      <c r="X68" s="47" t="str">
        <f>IF(VLOOKUP(data2!BJ68,misc!$A$8:$B$11,2,0)="normal",data2!BK68,VLOOKUP(data2!BJ68,misc!$A$8:$B$11,2,0))</f>
        <v>undershift</v>
      </c>
      <c r="Y68" s="47" t="str">
        <f>IF(VLOOKUP(data2!CL68,misc!$A$8:$B$11,2,0)="normal",data2!CM68,VLOOKUP(data2!CL68,misc!$A$8:$B$11,2,0))</f>
        <v>uppershift</v>
      </c>
      <c r="Z68" s="47" t="str">
        <f>IF(VLOOKUP(data2!DN68,misc!$A$8:$B$11,2,0)="normal",data2!DO68,VLOOKUP(data2!DN68,misc!$A$8:$B$11,2,0))</f>
        <v>tight profile</v>
      </c>
      <c r="AA68" s="48" t="str">
        <f>IF(ISERROR(AVERAGE(INDEX(JPM1_,ROW(A68)-2),(INDEX(JPM2_,ROW(A68)-2),(INDEX(JPM3_,ROW(A68)-2)))))=TRUE,"N/A",AVERAGE(INDEX(JPM1_,ROW(A68)-2),(INDEX(JPM2_,ROW(A68)-2),(INDEX(JPM3_,ROW(A68)-2)))))</f>
        <v>#ERROR!</v>
      </c>
    </row>
    <row r="69" ht="15.75" customHeight="1">
      <c r="A69" s="7"/>
      <c r="B69" s="44"/>
      <c r="C69" s="7"/>
      <c r="D69" s="45"/>
      <c r="E69" s="7"/>
      <c r="F69" s="7" t="s">
        <v>31</v>
      </c>
      <c r="G69" s="7"/>
      <c r="H69" s="7"/>
      <c r="I69" s="7"/>
      <c r="J69" s="7"/>
      <c r="K69" s="7"/>
      <c r="L69" s="7"/>
      <c r="M69" s="7"/>
      <c r="N69" s="7"/>
      <c r="O69" s="7"/>
      <c r="P69" s="7"/>
      <c r="Q69" s="46"/>
      <c r="R69" s="46"/>
      <c r="S69" s="46"/>
      <c r="T69" s="46"/>
      <c r="U69" s="46"/>
      <c r="V69" s="46">
        <f t="shared" si="3"/>
        <v>0</v>
      </c>
      <c r="W69" s="46">
        <f t="shared" si="4"/>
        <v>0</v>
      </c>
      <c r="X69" s="47" t="str">
        <f>IF(VLOOKUP(data2!BJ69,misc!$A$8:$B$11,2,0)="normal",data2!BK69,VLOOKUP(data2!BJ69,misc!$A$8:$B$11,2,0))</f>
        <v>undershift</v>
      </c>
      <c r="Y69" s="47" t="str">
        <f>IF(VLOOKUP(data2!CL69,misc!$A$8:$B$11,2,0)="normal",data2!CM69,VLOOKUP(data2!CL69,misc!$A$8:$B$11,2,0))</f>
        <v>uppershift</v>
      </c>
      <c r="Z69" s="47" t="str">
        <f>IF(VLOOKUP(data2!DN69,misc!$A$8:$B$11,2,0)="normal",data2!DO69,VLOOKUP(data2!DN69,misc!$A$8:$B$11,2,0))</f>
        <v>tight profile</v>
      </c>
      <c r="AA69" s="48" t="str">
        <f>IF(ISERROR(AVERAGE(INDEX(JPM1_,ROW(A69)-2),(INDEX(JPM2_,ROW(A69)-2),(INDEX(JPM3_,ROW(A69)-2)))))=TRUE,"N/A",AVERAGE(INDEX(JPM1_,ROW(A69)-2),(INDEX(JPM2_,ROW(A69)-2),(INDEX(JPM3_,ROW(A69)-2)))))</f>
        <v>#ERROR!</v>
      </c>
    </row>
    <row r="70" ht="15.75" customHeight="1">
      <c r="A70" s="7"/>
      <c r="B70" s="44"/>
      <c r="C70" s="7"/>
      <c r="D70" s="45"/>
      <c r="E70" s="7"/>
      <c r="F70" s="7" t="s">
        <v>31</v>
      </c>
      <c r="G70" s="7"/>
      <c r="H70" s="7"/>
      <c r="I70" s="7"/>
      <c r="J70" s="7"/>
      <c r="K70" s="7"/>
      <c r="L70" s="7"/>
      <c r="M70" s="7"/>
      <c r="N70" s="7"/>
      <c r="O70" s="7"/>
      <c r="P70" s="7"/>
      <c r="Q70" s="46"/>
      <c r="R70" s="46"/>
      <c r="S70" s="46"/>
      <c r="T70" s="46"/>
      <c r="U70" s="46"/>
      <c r="V70" s="46">
        <f t="shared" si="3"/>
        <v>0</v>
      </c>
      <c r="W70" s="46">
        <f t="shared" si="4"/>
        <v>0</v>
      </c>
      <c r="X70" s="47" t="str">
        <f>IF(VLOOKUP(data2!BJ70,misc!$A$8:$B$11,2,0)="normal",data2!BK70,VLOOKUP(data2!BJ70,misc!$A$8:$B$11,2,0))</f>
        <v>undershift</v>
      </c>
      <c r="Y70" s="47" t="str">
        <f>IF(VLOOKUP(data2!CL70,misc!$A$8:$B$11,2,0)="normal",data2!CM70,VLOOKUP(data2!CL70,misc!$A$8:$B$11,2,0))</f>
        <v>uppershift</v>
      </c>
      <c r="Z70" s="47" t="str">
        <f>IF(VLOOKUP(data2!DN70,misc!$A$8:$B$11,2,0)="normal",data2!DO70,VLOOKUP(data2!DN70,misc!$A$8:$B$11,2,0))</f>
        <v>tight profile</v>
      </c>
      <c r="AA70" s="48" t="str">
        <f>IF(ISERROR(AVERAGE(INDEX(JPM1_,ROW(A70)-2),(INDEX(JPM2_,ROW(A70)-2),(INDEX(JPM3_,ROW(A70)-2)))))=TRUE,"N/A",AVERAGE(INDEX(JPM1_,ROW(A70)-2),(INDEX(JPM2_,ROW(A70)-2),(INDEX(JPM3_,ROW(A70)-2)))))</f>
        <v>#ERROR!</v>
      </c>
    </row>
    <row r="71" ht="15.75" customHeight="1">
      <c r="A71" s="7"/>
      <c r="B71" s="44"/>
      <c r="C71" s="7"/>
      <c r="D71" s="45"/>
      <c r="E71" s="7"/>
      <c r="F71" s="7" t="s">
        <v>31</v>
      </c>
      <c r="G71" s="7"/>
      <c r="H71" s="7"/>
      <c r="I71" s="7"/>
      <c r="J71" s="7"/>
      <c r="K71" s="7"/>
      <c r="L71" s="7"/>
      <c r="M71" s="7"/>
      <c r="N71" s="7"/>
      <c r="O71" s="7"/>
      <c r="P71" s="7"/>
      <c r="Q71" s="46"/>
      <c r="R71" s="46"/>
      <c r="S71" s="46"/>
      <c r="T71" s="46"/>
      <c r="U71" s="46"/>
      <c r="V71" s="46">
        <f t="shared" si="3"/>
        <v>0</v>
      </c>
      <c r="W71" s="46">
        <f t="shared" si="4"/>
        <v>0</v>
      </c>
      <c r="X71" s="47" t="str">
        <f>IF(VLOOKUP(data2!BJ71,misc!$A$8:$B$11,2,0)="normal",data2!BK71,VLOOKUP(data2!BJ71,misc!$A$8:$B$11,2,0))</f>
        <v>undershift</v>
      </c>
      <c r="Y71" s="47" t="str">
        <f>IF(VLOOKUP(data2!CL71,misc!$A$8:$B$11,2,0)="normal",data2!CM71,VLOOKUP(data2!CL71,misc!$A$8:$B$11,2,0))</f>
        <v>uppershift</v>
      </c>
      <c r="Z71" s="47" t="str">
        <f>IF(VLOOKUP(data2!DN71,misc!$A$8:$B$11,2,0)="normal",data2!DO71,VLOOKUP(data2!DN71,misc!$A$8:$B$11,2,0))</f>
        <v>tight profile</v>
      </c>
      <c r="AA71" s="48" t="str">
        <f>IF(ISERROR(AVERAGE(INDEX(JPM1_,ROW(A71)-2),(INDEX(JPM2_,ROW(A71)-2),(INDEX(JPM3_,ROW(A71)-2)))))=TRUE,"N/A",AVERAGE(INDEX(JPM1_,ROW(A71)-2),(INDEX(JPM2_,ROW(A71)-2),(INDEX(JPM3_,ROW(A71)-2)))))</f>
        <v>#ERROR!</v>
      </c>
    </row>
    <row r="72" ht="15.75" customHeight="1">
      <c r="A72" s="7"/>
      <c r="B72" s="44"/>
      <c r="C72" s="7"/>
      <c r="D72" s="45"/>
      <c r="E72" s="7"/>
      <c r="F72" s="7" t="s">
        <v>31</v>
      </c>
      <c r="G72" s="7"/>
      <c r="H72" s="7"/>
      <c r="I72" s="7"/>
      <c r="J72" s="7"/>
      <c r="K72" s="7"/>
      <c r="L72" s="7"/>
      <c r="M72" s="7"/>
      <c r="N72" s="7"/>
      <c r="O72" s="7"/>
      <c r="P72" s="7"/>
      <c r="Q72" s="46"/>
      <c r="R72" s="46"/>
      <c r="S72" s="46"/>
      <c r="T72" s="46"/>
      <c r="U72" s="46"/>
      <c r="V72" s="46">
        <f t="shared" ref="V72:V250" si="5">SUM(G72:K72)</f>
        <v>0</v>
      </c>
      <c r="W72" s="46">
        <f t="shared" si="4"/>
        <v>0</v>
      </c>
      <c r="X72" s="47" t="str">
        <f>IF(VLOOKUP(data2!BJ72,misc!$A$8:$B$11,2,0)="normal",data2!BK72,VLOOKUP(data2!BJ72,misc!$A$8:$B$11,2,0))</f>
        <v>undershift</v>
      </c>
      <c r="Y72" s="47" t="str">
        <f>IF(VLOOKUP(data2!CL72,misc!$A$8:$B$11,2,0)="normal",data2!CM72,VLOOKUP(data2!CL72,misc!$A$8:$B$11,2,0))</f>
        <v>uppershift</v>
      </c>
      <c r="Z72" s="47" t="str">
        <f>IF(VLOOKUP(data2!DN72,misc!$A$8:$B$11,2,0)="normal",data2!DO72,VLOOKUP(data2!DN72,misc!$A$8:$B$11,2,0))</f>
        <v>tight profile</v>
      </c>
      <c r="AA72" s="48" t="str">
        <f>IF(ISERROR(AVERAGE(INDEX(JPM1_,ROW(A72)-2),(INDEX(JPM2_,ROW(A72)-2),(INDEX(JPM3_,ROW(A72)-2)))))=TRUE,"N/A",AVERAGE(INDEX(JPM1_,ROW(A72)-2),(INDEX(JPM2_,ROW(A72)-2),(INDEX(JPM3_,ROW(A72)-2)))))</f>
        <v>#ERROR!</v>
      </c>
    </row>
    <row r="73" ht="15.75" customHeight="1">
      <c r="A73" s="7"/>
      <c r="B73" s="44"/>
      <c r="C73" s="7"/>
      <c r="D73" s="45"/>
      <c r="E73" s="7"/>
      <c r="F73" s="7" t="s">
        <v>31</v>
      </c>
      <c r="G73" s="7"/>
      <c r="H73" s="7"/>
      <c r="I73" s="7"/>
      <c r="J73" s="7"/>
      <c r="K73" s="7"/>
      <c r="L73" s="7"/>
      <c r="M73" s="7"/>
      <c r="N73" s="7"/>
      <c r="O73" s="7"/>
      <c r="P73" s="7"/>
      <c r="Q73" s="46"/>
      <c r="R73" s="46"/>
      <c r="S73" s="46"/>
      <c r="T73" s="46"/>
      <c r="U73" s="46"/>
      <c r="V73" s="46">
        <f t="shared" si="5"/>
        <v>0</v>
      </c>
      <c r="W73" s="46">
        <f t="shared" si="4"/>
        <v>0</v>
      </c>
      <c r="X73" s="47" t="str">
        <f>IF(VLOOKUP(data2!BJ73,misc!$A$8:$B$11,2,0)="normal",data2!BK73,VLOOKUP(data2!BJ73,misc!$A$8:$B$11,2,0))</f>
        <v>undershift</v>
      </c>
      <c r="Y73" s="47" t="str">
        <f>IF(VLOOKUP(data2!CL73,misc!$A$8:$B$11,2,0)="normal",data2!CM73,VLOOKUP(data2!CL73,misc!$A$8:$B$11,2,0))</f>
        <v>uppershift</v>
      </c>
      <c r="Z73" s="47" t="str">
        <f>IF(VLOOKUP(data2!DN73,misc!$A$8:$B$11,2,0)="normal",data2!DO73,VLOOKUP(data2!DN73,misc!$A$8:$B$11,2,0))</f>
        <v>tight profile</v>
      </c>
      <c r="AA73" s="48" t="str">
        <f>IF(ISERROR(AVERAGE(INDEX(JPM1_,ROW(A73)-2),(INDEX(JPM2_,ROW(A73)-2),(INDEX(JPM3_,ROW(A73)-2)))))=TRUE,"N/A",AVERAGE(INDEX(JPM1_,ROW(A73)-2),(INDEX(JPM2_,ROW(A73)-2),(INDEX(JPM3_,ROW(A73)-2)))))</f>
        <v>#ERROR!</v>
      </c>
    </row>
    <row r="74" ht="15.75" customHeight="1">
      <c r="A74" s="7"/>
      <c r="B74" s="44"/>
      <c r="C74" s="7"/>
      <c r="D74" s="45"/>
      <c r="E74" s="7"/>
      <c r="F74" s="7" t="s">
        <v>31</v>
      </c>
      <c r="G74" s="7"/>
      <c r="H74" s="7"/>
      <c r="I74" s="7"/>
      <c r="J74" s="7"/>
      <c r="K74" s="7"/>
      <c r="L74" s="7"/>
      <c r="M74" s="7"/>
      <c r="N74" s="7"/>
      <c r="O74" s="7"/>
      <c r="P74" s="7"/>
      <c r="Q74" s="46"/>
      <c r="R74" s="46"/>
      <c r="S74" s="46"/>
      <c r="T74" s="46"/>
      <c r="U74" s="46"/>
      <c r="V74" s="46">
        <f t="shared" si="5"/>
        <v>0</v>
      </c>
      <c r="W74" s="46">
        <f t="shared" si="4"/>
        <v>0</v>
      </c>
      <c r="X74" s="47" t="str">
        <f>IF(VLOOKUP(data2!BJ74,misc!$A$8:$B$11,2,0)="normal",data2!BK74,VLOOKUP(data2!BJ74,misc!$A$8:$B$11,2,0))</f>
        <v>undershift</v>
      </c>
      <c r="Y74" s="47" t="str">
        <f>IF(VLOOKUP(data2!CL74,misc!$A$8:$B$11,2,0)="normal",data2!CM74,VLOOKUP(data2!CL74,misc!$A$8:$B$11,2,0))</f>
        <v>uppershift</v>
      </c>
      <c r="Z74" s="47" t="str">
        <f>IF(VLOOKUP(data2!DN74,misc!$A$8:$B$11,2,0)="normal",data2!DO74,VLOOKUP(data2!DN74,misc!$A$8:$B$11,2,0))</f>
        <v>tight profile</v>
      </c>
      <c r="AA74" s="48" t="str">
        <f>IF(ISERROR(AVERAGE(INDEX(JPM1_,ROW(A74)-2),(INDEX(JPM2_,ROW(A74)-2),(INDEX(JPM3_,ROW(A74)-2)))))=TRUE,"N/A",AVERAGE(INDEX(JPM1_,ROW(A74)-2),(INDEX(JPM2_,ROW(A74)-2),(INDEX(JPM3_,ROW(A74)-2)))))</f>
        <v>#ERROR!</v>
      </c>
    </row>
    <row r="75" ht="15.75" customHeight="1">
      <c r="A75" s="7"/>
      <c r="B75" s="44"/>
      <c r="C75" s="7"/>
      <c r="D75" s="45"/>
      <c r="E75" s="7"/>
      <c r="F75" s="7" t="s">
        <v>31</v>
      </c>
      <c r="G75" s="7"/>
      <c r="H75" s="7"/>
      <c r="I75" s="7"/>
      <c r="J75" s="7"/>
      <c r="K75" s="7"/>
      <c r="L75" s="7"/>
      <c r="M75" s="7"/>
      <c r="N75" s="7"/>
      <c r="O75" s="7"/>
      <c r="P75" s="7"/>
      <c r="Q75" s="46"/>
      <c r="R75" s="46"/>
      <c r="S75" s="46"/>
      <c r="T75" s="46"/>
      <c r="U75" s="46"/>
      <c r="V75" s="46">
        <f t="shared" si="5"/>
        <v>0</v>
      </c>
      <c r="W75" s="46">
        <f t="shared" si="4"/>
        <v>0</v>
      </c>
      <c r="X75" s="47" t="str">
        <f>IF(VLOOKUP(data2!BJ75,misc!$A$8:$B$11,2,0)="normal",data2!BK75,VLOOKUP(data2!BJ75,misc!$A$8:$B$11,2,0))</f>
        <v>undershift</v>
      </c>
      <c r="Y75" s="47" t="str">
        <f>IF(VLOOKUP(data2!CL75,misc!$A$8:$B$11,2,0)="normal",data2!CM75,VLOOKUP(data2!CL75,misc!$A$8:$B$11,2,0))</f>
        <v>uppershift</v>
      </c>
      <c r="Z75" s="47" t="str">
        <f>IF(VLOOKUP(data2!DN75,misc!$A$8:$B$11,2,0)="normal",data2!DO75,VLOOKUP(data2!DN75,misc!$A$8:$B$11,2,0))</f>
        <v>tight profile</v>
      </c>
      <c r="AA75" s="48" t="str">
        <f>IF(ISERROR(AVERAGE(INDEX(JPM1_,ROW(A75)-2),(INDEX(JPM2_,ROW(A75)-2),(INDEX(JPM3_,ROW(A75)-2)))))=TRUE,"N/A",AVERAGE(INDEX(JPM1_,ROW(A75)-2),(INDEX(JPM2_,ROW(A75)-2),(INDEX(JPM3_,ROW(A75)-2)))))</f>
        <v>#ERROR!</v>
      </c>
    </row>
    <row r="76" ht="15.75" customHeight="1">
      <c r="A76" s="7"/>
      <c r="B76" s="44"/>
      <c r="C76" s="7"/>
      <c r="D76" s="45"/>
      <c r="E76" s="7"/>
      <c r="F76" s="7" t="s">
        <v>31</v>
      </c>
      <c r="G76" s="7"/>
      <c r="H76" s="7"/>
      <c r="I76" s="7"/>
      <c r="J76" s="7"/>
      <c r="K76" s="7"/>
      <c r="L76" s="7"/>
      <c r="M76" s="7"/>
      <c r="N76" s="7"/>
      <c r="O76" s="7"/>
      <c r="P76" s="7"/>
      <c r="Q76" s="46"/>
      <c r="R76" s="46"/>
      <c r="S76" s="46"/>
      <c r="T76" s="46"/>
      <c r="U76" s="46"/>
      <c r="V76" s="46">
        <f t="shared" si="5"/>
        <v>0</v>
      </c>
      <c r="W76" s="46">
        <f t="shared" si="4"/>
        <v>0</v>
      </c>
      <c r="X76" s="47" t="str">
        <f>IF(VLOOKUP(data2!BJ76,misc!$A$8:$B$11,2,0)="normal",data2!BK76,VLOOKUP(data2!BJ76,misc!$A$8:$B$11,2,0))</f>
        <v>undershift</v>
      </c>
      <c r="Y76" s="47" t="str">
        <f>IF(VLOOKUP(data2!CL76,misc!$A$8:$B$11,2,0)="normal",data2!CM76,VLOOKUP(data2!CL76,misc!$A$8:$B$11,2,0))</f>
        <v>uppershift</v>
      </c>
      <c r="Z76" s="47" t="str">
        <f>IF(VLOOKUP(data2!DN76,misc!$A$8:$B$11,2,0)="normal",data2!DO76,VLOOKUP(data2!DN76,misc!$A$8:$B$11,2,0))</f>
        <v>tight profile</v>
      </c>
      <c r="AA76" s="48" t="str">
        <f>IF(ISERROR(AVERAGE(INDEX(JPM1_,ROW(A76)-2),(INDEX(JPM2_,ROW(A76)-2),(INDEX(JPM3_,ROW(A76)-2)))))=TRUE,"N/A",AVERAGE(INDEX(JPM1_,ROW(A76)-2),(INDEX(JPM2_,ROW(A76)-2),(INDEX(JPM3_,ROW(A76)-2)))))</f>
        <v>#ERROR!</v>
      </c>
    </row>
    <row r="77" ht="15.75" customHeight="1">
      <c r="A77" s="7"/>
      <c r="B77" s="44"/>
      <c r="C77" s="7"/>
      <c r="D77" s="45"/>
      <c r="E77" s="7"/>
      <c r="F77" s="7" t="s">
        <v>31</v>
      </c>
      <c r="G77" s="7"/>
      <c r="H77" s="7"/>
      <c r="I77" s="7"/>
      <c r="J77" s="7"/>
      <c r="K77" s="7"/>
      <c r="L77" s="7"/>
      <c r="M77" s="7"/>
      <c r="N77" s="7"/>
      <c r="O77" s="7"/>
      <c r="P77" s="7"/>
      <c r="Q77" s="46"/>
      <c r="R77" s="46"/>
      <c r="S77" s="46"/>
      <c r="T77" s="46"/>
      <c r="U77" s="46"/>
      <c r="V77" s="46">
        <f t="shared" si="5"/>
        <v>0</v>
      </c>
      <c r="W77" s="46">
        <f t="shared" si="4"/>
        <v>0</v>
      </c>
      <c r="X77" s="47" t="str">
        <f>IF(VLOOKUP(data2!BJ77,misc!$A$8:$B$11,2,0)="normal",data2!BK77,VLOOKUP(data2!BJ77,misc!$A$8:$B$11,2,0))</f>
        <v>undershift</v>
      </c>
      <c r="Y77" s="47" t="str">
        <f>IF(VLOOKUP(data2!CL77,misc!$A$8:$B$11,2,0)="normal",data2!CM77,VLOOKUP(data2!CL77,misc!$A$8:$B$11,2,0))</f>
        <v>uppershift</v>
      </c>
      <c r="Z77" s="47" t="str">
        <f>IF(VLOOKUP(data2!DN77,misc!$A$8:$B$11,2,0)="normal",data2!DO77,VLOOKUP(data2!DN77,misc!$A$8:$B$11,2,0))</f>
        <v>tight profile</v>
      </c>
      <c r="AA77" s="48" t="str">
        <f>IF(ISERROR(AVERAGE(INDEX(JPM1_,ROW(A77)-2),(INDEX(JPM2_,ROW(A77)-2),(INDEX(JPM3_,ROW(A77)-2)))))=TRUE,"N/A",AVERAGE(INDEX(JPM1_,ROW(A77)-2),(INDEX(JPM2_,ROW(A77)-2),(INDEX(JPM3_,ROW(A77)-2)))))</f>
        <v>#ERROR!</v>
      </c>
    </row>
    <row r="78" ht="15.75" customHeight="1">
      <c r="A78" s="7"/>
      <c r="B78" s="44"/>
      <c r="C78" s="7"/>
      <c r="D78" s="45"/>
      <c r="E78" s="7"/>
      <c r="F78" s="7" t="s">
        <v>31</v>
      </c>
      <c r="G78" s="7"/>
      <c r="H78" s="7"/>
      <c r="I78" s="7"/>
      <c r="J78" s="7"/>
      <c r="K78" s="7"/>
      <c r="L78" s="7"/>
      <c r="M78" s="7"/>
      <c r="N78" s="7"/>
      <c r="O78" s="7"/>
      <c r="P78" s="7"/>
      <c r="Q78" s="46"/>
      <c r="R78" s="46"/>
      <c r="S78" s="46"/>
      <c r="T78" s="46"/>
      <c r="U78" s="46"/>
      <c r="V78" s="46">
        <f t="shared" si="5"/>
        <v>0</v>
      </c>
      <c r="W78" s="46">
        <f t="shared" si="4"/>
        <v>0</v>
      </c>
      <c r="X78" s="47" t="str">
        <f>IF(VLOOKUP(data2!BJ78,misc!$A$8:$B$11,2,0)="normal",data2!BK78,VLOOKUP(data2!BJ78,misc!$A$8:$B$11,2,0))</f>
        <v>undershift</v>
      </c>
      <c r="Y78" s="47" t="str">
        <f>IF(VLOOKUP(data2!CL78,misc!$A$8:$B$11,2,0)="normal",data2!CM78,VLOOKUP(data2!CL78,misc!$A$8:$B$11,2,0))</f>
        <v>uppershift</v>
      </c>
      <c r="Z78" s="47" t="str">
        <f>IF(VLOOKUP(data2!DN78,misc!$A$8:$B$11,2,0)="normal",data2!DO78,VLOOKUP(data2!DN78,misc!$A$8:$B$11,2,0))</f>
        <v>tight profile</v>
      </c>
      <c r="AA78" s="48" t="str">
        <f>IF(ISERROR(AVERAGE(INDEX(JPM1_,ROW(A78)-2),(INDEX(JPM2_,ROW(A78)-2),(INDEX(JPM3_,ROW(A78)-2)))))=TRUE,"N/A",AVERAGE(INDEX(JPM1_,ROW(A78)-2),(INDEX(JPM2_,ROW(A78)-2),(INDEX(JPM3_,ROW(A78)-2)))))</f>
        <v>#ERROR!</v>
      </c>
    </row>
    <row r="79" ht="15.75" customHeight="1">
      <c r="A79" s="7"/>
      <c r="B79" s="44"/>
      <c r="C79" s="7"/>
      <c r="D79" s="45"/>
      <c r="E79" s="7"/>
      <c r="F79" s="7" t="s">
        <v>31</v>
      </c>
      <c r="G79" s="7"/>
      <c r="H79" s="7"/>
      <c r="I79" s="7"/>
      <c r="J79" s="7"/>
      <c r="K79" s="7"/>
      <c r="L79" s="7"/>
      <c r="M79" s="7"/>
      <c r="N79" s="7"/>
      <c r="O79" s="7"/>
      <c r="P79" s="7"/>
      <c r="Q79" s="46"/>
      <c r="R79" s="46"/>
      <c r="S79" s="46"/>
      <c r="T79" s="46"/>
      <c r="U79" s="46"/>
      <c r="V79" s="46">
        <f t="shared" si="5"/>
        <v>0</v>
      </c>
      <c r="W79" s="46">
        <f t="shared" si="4"/>
        <v>0</v>
      </c>
      <c r="X79" s="47" t="str">
        <f>IF(VLOOKUP(data2!BJ79,misc!$A$8:$B$11,2,0)="normal",data2!BK79,VLOOKUP(data2!BJ79,misc!$A$8:$B$11,2,0))</f>
        <v>undershift</v>
      </c>
      <c r="Y79" s="47" t="str">
        <f>IF(VLOOKUP(data2!CL79,misc!$A$8:$B$11,2,0)="normal",data2!CM79,VLOOKUP(data2!CL79,misc!$A$8:$B$11,2,0))</f>
        <v>uppershift</v>
      </c>
      <c r="Z79" s="47" t="str">
        <f>IF(VLOOKUP(data2!DN79,misc!$A$8:$B$11,2,0)="normal",data2!DO79,VLOOKUP(data2!DN79,misc!$A$8:$B$11,2,0))</f>
        <v>tight profile</v>
      </c>
      <c r="AA79" s="48" t="str">
        <f>IF(ISERROR(AVERAGE(INDEX(JPM1_,ROW(A79)-2),(INDEX(JPM2_,ROW(A79)-2),(INDEX(JPM3_,ROW(A79)-2)))))=TRUE,"N/A",AVERAGE(INDEX(JPM1_,ROW(A79)-2),(INDEX(JPM2_,ROW(A79)-2),(INDEX(JPM3_,ROW(A79)-2)))))</f>
        <v>#ERROR!</v>
      </c>
    </row>
    <row r="80" ht="15.75" customHeight="1">
      <c r="A80" s="7"/>
      <c r="B80" s="44"/>
      <c r="C80" s="7"/>
      <c r="D80" s="45"/>
      <c r="E80" s="7"/>
      <c r="F80" s="7" t="s">
        <v>31</v>
      </c>
      <c r="G80" s="7"/>
      <c r="H80" s="7"/>
      <c r="I80" s="7"/>
      <c r="J80" s="7"/>
      <c r="K80" s="7"/>
      <c r="L80" s="7"/>
      <c r="M80" s="7"/>
      <c r="N80" s="7"/>
      <c r="O80" s="7"/>
      <c r="P80" s="7"/>
      <c r="Q80" s="46"/>
      <c r="R80" s="46"/>
      <c r="S80" s="46"/>
      <c r="T80" s="46"/>
      <c r="U80" s="46"/>
      <c r="V80" s="46">
        <f t="shared" si="5"/>
        <v>0</v>
      </c>
      <c r="W80" s="46">
        <f t="shared" si="4"/>
        <v>0</v>
      </c>
      <c r="X80" s="47" t="str">
        <f>IF(VLOOKUP(data2!BJ80,misc!$A$8:$B$11,2,0)="normal",data2!BK80,VLOOKUP(data2!BJ80,misc!$A$8:$B$11,2,0))</f>
        <v>undershift</v>
      </c>
      <c r="Y80" s="47" t="str">
        <f>IF(VLOOKUP(data2!CL80,misc!$A$8:$B$11,2,0)="normal",data2!CM80,VLOOKUP(data2!CL80,misc!$A$8:$B$11,2,0))</f>
        <v>uppershift</v>
      </c>
      <c r="Z80" s="47" t="str">
        <f>IF(VLOOKUP(data2!DN80,misc!$A$8:$B$11,2,0)="normal",data2!DO80,VLOOKUP(data2!DN80,misc!$A$8:$B$11,2,0))</f>
        <v>tight profile</v>
      </c>
      <c r="AA80" s="48" t="str">
        <f>IF(ISERROR(AVERAGE(INDEX(JPM1_,ROW(A80)-2),(INDEX(JPM2_,ROW(A80)-2),(INDEX(JPM3_,ROW(A80)-2)))))=TRUE,"N/A",AVERAGE(INDEX(JPM1_,ROW(A80)-2),(INDEX(JPM2_,ROW(A80)-2),(INDEX(JPM3_,ROW(A80)-2)))))</f>
        <v>#ERROR!</v>
      </c>
    </row>
    <row r="81" ht="15.75" customHeight="1">
      <c r="A81" s="7"/>
      <c r="B81" s="44"/>
      <c r="C81" s="7"/>
      <c r="D81" s="45"/>
      <c r="E81" s="7"/>
      <c r="F81" s="7" t="s">
        <v>31</v>
      </c>
      <c r="G81" s="7"/>
      <c r="H81" s="7"/>
      <c r="I81" s="7"/>
      <c r="J81" s="7"/>
      <c r="K81" s="7"/>
      <c r="L81" s="7"/>
      <c r="M81" s="7"/>
      <c r="N81" s="7"/>
      <c r="O81" s="7"/>
      <c r="P81" s="7"/>
      <c r="Q81" s="46"/>
      <c r="R81" s="46"/>
      <c r="S81" s="46"/>
      <c r="T81" s="46"/>
      <c r="U81" s="46"/>
      <c r="V81" s="46">
        <f t="shared" si="5"/>
        <v>0</v>
      </c>
      <c r="W81" s="46">
        <f t="shared" si="4"/>
        <v>0</v>
      </c>
      <c r="X81" s="47" t="str">
        <f>IF(VLOOKUP(data2!BJ81,misc!$A$8:$B$11,2,0)="normal",data2!BK81,VLOOKUP(data2!BJ81,misc!$A$8:$B$11,2,0))</f>
        <v>undershift</v>
      </c>
      <c r="Y81" s="47" t="str">
        <f>IF(VLOOKUP(data2!CL81,misc!$A$8:$B$11,2,0)="normal",data2!CM81,VLOOKUP(data2!CL81,misc!$A$8:$B$11,2,0))</f>
        <v>uppershift</v>
      </c>
      <c r="Z81" s="47" t="str">
        <f>IF(VLOOKUP(data2!DN81,misc!$A$8:$B$11,2,0)="normal",data2!DO81,VLOOKUP(data2!DN81,misc!$A$8:$B$11,2,0))</f>
        <v>tight profile</v>
      </c>
      <c r="AA81" s="48" t="str">
        <f>IF(ISERROR(AVERAGE(INDEX(JPM1_,ROW(A81)-2),(INDEX(JPM2_,ROW(A81)-2),(INDEX(JPM3_,ROW(A81)-2)))))=TRUE,"N/A",AVERAGE(INDEX(JPM1_,ROW(A81)-2),(INDEX(JPM2_,ROW(A81)-2),(INDEX(JPM3_,ROW(A81)-2)))))</f>
        <v>#ERROR!</v>
      </c>
    </row>
    <row r="82" ht="15.75" customHeight="1">
      <c r="A82" s="7"/>
      <c r="B82" s="44"/>
      <c r="C82" s="7"/>
      <c r="D82" s="45"/>
      <c r="E82" s="7"/>
      <c r="F82" s="7" t="s">
        <v>31</v>
      </c>
      <c r="G82" s="7"/>
      <c r="H82" s="7"/>
      <c r="I82" s="7"/>
      <c r="J82" s="7"/>
      <c r="K82" s="7"/>
      <c r="L82" s="7"/>
      <c r="M82" s="7"/>
      <c r="N82" s="7"/>
      <c r="O82" s="7"/>
      <c r="P82" s="7"/>
      <c r="Q82" s="46"/>
      <c r="R82" s="46"/>
      <c r="S82" s="46"/>
      <c r="T82" s="46"/>
      <c r="U82" s="46"/>
      <c r="V82" s="46">
        <f t="shared" si="5"/>
        <v>0</v>
      </c>
      <c r="W82" s="46">
        <f t="shared" si="4"/>
        <v>0</v>
      </c>
      <c r="X82" s="47" t="str">
        <f>IF(VLOOKUP(data2!BJ82,misc!$A$8:$B$11,2,0)="normal",data2!BK82,VLOOKUP(data2!BJ82,misc!$A$8:$B$11,2,0))</f>
        <v>undershift</v>
      </c>
      <c r="Y82" s="47" t="str">
        <f>IF(VLOOKUP(data2!CL82,misc!$A$8:$B$11,2,0)="normal",data2!CM82,VLOOKUP(data2!CL82,misc!$A$8:$B$11,2,0))</f>
        <v>uppershift</v>
      </c>
      <c r="Z82" s="47" t="str">
        <f>IF(VLOOKUP(data2!DN82,misc!$A$8:$B$11,2,0)="normal",data2!DO82,VLOOKUP(data2!DN82,misc!$A$8:$B$11,2,0))</f>
        <v>tight profile</v>
      </c>
      <c r="AA82" s="48" t="str">
        <f>IF(ISERROR(AVERAGE(INDEX(JPM1_,ROW(A82)-2),(INDEX(JPM2_,ROW(A82)-2),(INDEX(JPM3_,ROW(A82)-2)))))=TRUE,"N/A",AVERAGE(INDEX(JPM1_,ROW(A82)-2),(INDEX(JPM2_,ROW(A82)-2),(INDEX(JPM3_,ROW(A82)-2)))))</f>
        <v>#ERROR!</v>
      </c>
    </row>
    <row r="83" ht="15.75" customHeight="1">
      <c r="A83" s="7"/>
      <c r="B83" s="44"/>
      <c r="C83" s="7"/>
      <c r="D83" s="45"/>
      <c r="E83" s="7"/>
      <c r="F83" s="7" t="s">
        <v>31</v>
      </c>
      <c r="G83" s="7"/>
      <c r="H83" s="7"/>
      <c r="I83" s="7"/>
      <c r="J83" s="7"/>
      <c r="K83" s="7"/>
      <c r="L83" s="7"/>
      <c r="M83" s="7"/>
      <c r="N83" s="7"/>
      <c r="O83" s="7"/>
      <c r="P83" s="7"/>
      <c r="Q83" s="46"/>
      <c r="R83" s="46"/>
      <c r="S83" s="46"/>
      <c r="T83" s="46"/>
      <c r="U83" s="46"/>
      <c r="V83" s="46">
        <f t="shared" si="5"/>
        <v>0</v>
      </c>
      <c r="W83" s="46">
        <f t="shared" si="4"/>
        <v>0</v>
      </c>
      <c r="X83" s="47" t="str">
        <f>IF(VLOOKUP(data2!BJ83,misc!$A$8:$B$11,2,0)="normal",data2!BK83,VLOOKUP(data2!BJ83,misc!$A$8:$B$11,2,0))</f>
        <v>undershift</v>
      </c>
      <c r="Y83" s="47" t="str">
        <f>IF(VLOOKUP(data2!CL83,misc!$A$8:$B$11,2,0)="normal",data2!CM83,VLOOKUP(data2!CL83,misc!$A$8:$B$11,2,0))</f>
        <v>uppershift</v>
      </c>
      <c r="Z83" s="47" t="str">
        <f>IF(VLOOKUP(data2!DN83,misc!$A$8:$B$11,2,0)="normal",data2!DO83,VLOOKUP(data2!DN83,misc!$A$8:$B$11,2,0))</f>
        <v>tight profile</v>
      </c>
      <c r="AA83" s="48" t="str">
        <f>IF(ISERROR(AVERAGE(INDEX(JPM1_,ROW(A83)-2),(INDEX(JPM2_,ROW(A83)-2),(INDEX(JPM3_,ROW(A83)-2)))))=TRUE,"N/A",AVERAGE(INDEX(JPM1_,ROW(A83)-2),(INDEX(JPM2_,ROW(A83)-2),(INDEX(JPM3_,ROW(A83)-2)))))</f>
        <v>#ERROR!</v>
      </c>
    </row>
    <row r="84" ht="15.75" customHeight="1">
      <c r="A84" s="7"/>
      <c r="B84" s="44"/>
      <c r="C84" s="7"/>
      <c r="D84" s="45"/>
      <c r="E84" s="7"/>
      <c r="F84" s="7" t="s">
        <v>31</v>
      </c>
      <c r="G84" s="7"/>
      <c r="H84" s="7"/>
      <c r="I84" s="7"/>
      <c r="J84" s="7"/>
      <c r="K84" s="7"/>
      <c r="L84" s="7"/>
      <c r="M84" s="7"/>
      <c r="N84" s="7"/>
      <c r="O84" s="7"/>
      <c r="P84" s="7"/>
      <c r="Q84" s="46"/>
      <c r="R84" s="46"/>
      <c r="S84" s="46"/>
      <c r="T84" s="46"/>
      <c r="U84" s="46"/>
      <c r="V84" s="46">
        <f t="shared" si="5"/>
        <v>0</v>
      </c>
      <c r="W84" s="46">
        <f t="shared" si="4"/>
        <v>0</v>
      </c>
      <c r="X84" s="47" t="str">
        <f>IF(VLOOKUP(data2!BJ84,misc!$A$8:$B$11,2,0)="normal",data2!BK84,VLOOKUP(data2!BJ84,misc!$A$8:$B$11,2,0))</f>
        <v>undershift</v>
      </c>
      <c r="Y84" s="47" t="str">
        <f>IF(VLOOKUP(data2!CL84,misc!$A$8:$B$11,2,0)="normal",data2!CM84,VLOOKUP(data2!CL84,misc!$A$8:$B$11,2,0))</f>
        <v>uppershift</v>
      </c>
      <c r="Z84" s="47" t="str">
        <f>IF(VLOOKUP(data2!DN84,misc!$A$8:$B$11,2,0)="normal",data2!DO84,VLOOKUP(data2!DN84,misc!$A$8:$B$11,2,0))</f>
        <v>tight profile</v>
      </c>
      <c r="AA84" s="48" t="str">
        <f>IF(ISERROR(AVERAGE(INDEX(JPM1_,ROW(A84)-2),(INDEX(JPM2_,ROW(A84)-2),(INDEX(JPM3_,ROW(A84)-2)))))=TRUE,"N/A",AVERAGE(INDEX(JPM1_,ROW(A84)-2),(INDEX(JPM2_,ROW(A84)-2),(INDEX(JPM3_,ROW(A84)-2)))))</f>
        <v>#ERROR!</v>
      </c>
    </row>
    <row r="85" ht="15.75" customHeight="1">
      <c r="A85" s="7"/>
      <c r="B85" s="44"/>
      <c r="C85" s="7"/>
      <c r="D85" s="45"/>
      <c r="E85" s="7"/>
      <c r="F85" s="7" t="s">
        <v>31</v>
      </c>
      <c r="G85" s="7"/>
      <c r="H85" s="7"/>
      <c r="I85" s="7"/>
      <c r="J85" s="7"/>
      <c r="K85" s="7"/>
      <c r="L85" s="7"/>
      <c r="M85" s="7"/>
      <c r="N85" s="7"/>
      <c r="O85" s="7"/>
      <c r="P85" s="7"/>
      <c r="Q85" s="46"/>
      <c r="R85" s="46"/>
      <c r="S85" s="46"/>
      <c r="T85" s="46"/>
      <c r="U85" s="46"/>
      <c r="V85" s="46">
        <f t="shared" si="5"/>
        <v>0</v>
      </c>
      <c r="W85" s="46">
        <f t="shared" si="4"/>
        <v>0</v>
      </c>
      <c r="X85" s="47" t="str">
        <f>IF(VLOOKUP(data2!BJ85,misc!$A$8:$B$11,2,0)="normal",data2!BK85,VLOOKUP(data2!BJ85,misc!$A$8:$B$11,2,0))</f>
        <v>undershift</v>
      </c>
      <c r="Y85" s="47" t="str">
        <f>IF(VLOOKUP(data2!CL85,misc!$A$8:$B$11,2,0)="normal",data2!CM85,VLOOKUP(data2!CL85,misc!$A$8:$B$11,2,0))</f>
        <v>uppershift</v>
      </c>
      <c r="Z85" s="47" t="str">
        <f>IF(VLOOKUP(data2!DN85,misc!$A$8:$B$11,2,0)="normal",data2!DO85,VLOOKUP(data2!DN85,misc!$A$8:$B$11,2,0))</f>
        <v>tight profile</v>
      </c>
      <c r="AA85" s="48" t="str">
        <f>IF(ISERROR(AVERAGE(INDEX(JPM1_,ROW(A85)-2),(INDEX(JPM2_,ROW(A85)-2),(INDEX(JPM3_,ROW(A85)-2)))))=TRUE,"N/A",AVERAGE(INDEX(JPM1_,ROW(A85)-2),(INDEX(JPM2_,ROW(A85)-2),(INDEX(JPM3_,ROW(A85)-2)))))</f>
        <v>#ERROR!</v>
      </c>
    </row>
    <row r="86" ht="15.75" customHeight="1">
      <c r="A86" s="7"/>
      <c r="B86" s="44"/>
      <c r="C86" s="7"/>
      <c r="D86" s="45"/>
      <c r="E86" s="7"/>
      <c r="F86" s="7" t="s">
        <v>31</v>
      </c>
      <c r="G86" s="7"/>
      <c r="H86" s="7"/>
      <c r="I86" s="7"/>
      <c r="J86" s="7"/>
      <c r="K86" s="7"/>
      <c r="L86" s="7"/>
      <c r="M86" s="7"/>
      <c r="N86" s="7"/>
      <c r="O86" s="7"/>
      <c r="P86" s="7"/>
      <c r="Q86" s="46"/>
      <c r="R86" s="46"/>
      <c r="S86" s="46"/>
      <c r="T86" s="46"/>
      <c r="U86" s="46"/>
      <c r="V86" s="46">
        <f t="shared" si="5"/>
        <v>0</v>
      </c>
      <c r="W86" s="46">
        <f t="shared" si="4"/>
        <v>0</v>
      </c>
      <c r="X86" s="47" t="str">
        <f>IF(VLOOKUP(data2!BJ86,misc!$A$8:$B$11,2,0)="normal",data2!BK86,VLOOKUP(data2!BJ86,misc!$A$8:$B$11,2,0))</f>
        <v>undershift</v>
      </c>
      <c r="Y86" s="47" t="str">
        <f>IF(VLOOKUP(data2!CL86,misc!$A$8:$B$11,2,0)="normal",data2!CM86,VLOOKUP(data2!CL86,misc!$A$8:$B$11,2,0))</f>
        <v>uppershift</v>
      </c>
      <c r="Z86" s="47" t="str">
        <f>IF(VLOOKUP(data2!DN86,misc!$A$8:$B$11,2,0)="normal",data2!DO86,VLOOKUP(data2!DN86,misc!$A$8:$B$11,2,0))</f>
        <v>tight profile</v>
      </c>
      <c r="AA86" s="48" t="str">
        <f>IF(ISERROR(AVERAGE(INDEX(JPM1_,ROW(A86)-2),(INDEX(JPM2_,ROW(A86)-2),(INDEX(JPM3_,ROW(A86)-2)))))=TRUE,"N/A",AVERAGE(INDEX(JPM1_,ROW(A86)-2),(INDEX(JPM2_,ROW(A86)-2),(INDEX(JPM3_,ROW(A86)-2)))))</f>
        <v>#ERROR!</v>
      </c>
    </row>
    <row r="87" ht="15.75" customHeight="1">
      <c r="A87" s="7"/>
      <c r="B87" s="44"/>
      <c r="C87" s="7"/>
      <c r="D87" s="45"/>
      <c r="E87" s="7"/>
      <c r="F87" s="7" t="s">
        <v>31</v>
      </c>
      <c r="G87" s="7"/>
      <c r="H87" s="7"/>
      <c r="I87" s="7"/>
      <c r="J87" s="7"/>
      <c r="K87" s="7"/>
      <c r="L87" s="7"/>
      <c r="M87" s="7"/>
      <c r="N87" s="7"/>
      <c r="O87" s="7"/>
      <c r="P87" s="7"/>
      <c r="Q87" s="46"/>
      <c r="R87" s="46"/>
      <c r="S87" s="46"/>
      <c r="T87" s="46"/>
      <c r="U87" s="46"/>
      <c r="V87" s="46">
        <f t="shared" si="5"/>
        <v>0</v>
      </c>
      <c r="W87" s="46">
        <f t="shared" si="4"/>
        <v>0</v>
      </c>
      <c r="X87" s="47" t="str">
        <f>IF(VLOOKUP(data2!BJ87,misc!$A$8:$B$11,2,0)="normal",data2!BK87,VLOOKUP(data2!BJ87,misc!$A$8:$B$11,2,0))</f>
        <v>undershift</v>
      </c>
      <c r="Y87" s="47" t="str">
        <f>IF(VLOOKUP(data2!CL87,misc!$A$8:$B$11,2,0)="normal",data2!CM87,VLOOKUP(data2!CL87,misc!$A$8:$B$11,2,0))</f>
        <v>uppershift</v>
      </c>
      <c r="Z87" s="47" t="str">
        <f>IF(VLOOKUP(data2!DN87,misc!$A$8:$B$11,2,0)="normal",data2!DO87,VLOOKUP(data2!DN87,misc!$A$8:$B$11,2,0))</f>
        <v>tight profile</v>
      </c>
      <c r="AA87" s="48" t="str">
        <f>IF(ISERROR(AVERAGE(INDEX(JPM1_,ROW(A87)-2),(INDEX(JPM2_,ROW(A87)-2),(INDEX(JPM3_,ROW(A87)-2)))))=TRUE,"N/A",AVERAGE(INDEX(JPM1_,ROW(A87)-2),(INDEX(JPM2_,ROW(A87)-2),(INDEX(JPM3_,ROW(A87)-2)))))</f>
        <v>#ERROR!</v>
      </c>
    </row>
    <row r="88" ht="15.75" customHeight="1">
      <c r="A88" s="7"/>
      <c r="B88" s="44"/>
      <c r="C88" s="7"/>
      <c r="D88" s="45"/>
      <c r="E88" s="7"/>
      <c r="F88" s="7" t="s">
        <v>31</v>
      </c>
      <c r="G88" s="7"/>
      <c r="H88" s="7"/>
      <c r="I88" s="7"/>
      <c r="J88" s="7"/>
      <c r="K88" s="7"/>
      <c r="L88" s="7"/>
      <c r="M88" s="7"/>
      <c r="N88" s="7"/>
      <c r="O88" s="7"/>
      <c r="P88" s="7"/>
      <c r="Q88" s="46"/>
      <c r="R88" s="46"/>
      <c r="S88" s="46"/>
      <c r="T88" s="46"/>
      <c r="U88" s="46"/>
      <c r="V88" s="46">
        <f t="shared" si="5"/>
        <v>0</v>
      </c>
      <c r="W88" s="46">
        <f t="shared" si="4"/>
        <v>0</v>
      </c>
      <c r="X88" s="47" t="str">
        <f>IF(VLOOKUP(data2!BJ88,misc!$A$8:$B$11,2,0)="normal",data2!BK88,VLOOKUP(data2!BJ88,misc!$A$8:$B$11,2,0))</f>
        <v>undershift</v>
      </c>
      <c r="Y88" s="47" t="str">
        <f>IF(VLOOKUP(data2!CL88,misc!$A$8:$B$11,2,0)="normal",data2!CM88,VLOOKUP(data2!CL88,misc!$A$8:$B$11,2,0))</f>
        <v>uppershift</v>
      </c>
      <c r="Z88" s="47" t="str">
        <f>IF(VLOOKUP(data2!DN88,misc!$A$8:$B$11,2,0)="normal",data2!DO88,VLOOKUP(data2!DN88,misc!$A$8:$B$11,2,0))</f>
        <v>tight profile</v>
      </c>
      <c r="AA88" s="48" t="str">
        <f>IF(ISERROR(AVERAGE(INDEX(JPM1_,ROW(A88)-2),(INDEX(JPM2_,ROW(A88)-2),(INDEX(JPM3_,ROW(A88)-2)))))=TRUE,"N/A",AVERAGE(INDEX(JPM1_,ROW(A88)-2),(INDEX(JPM2_,ROW(A88)-2),(INDEX(JPM3_,ROW(A88)-2)))))</f>
        <v>#ERROR!</v>
      </c>
    </row>
    <row r="89" ht="15.75" customHeight="1">
      <c r="A89" s="7"/>
      <c r="B89" s="44"/>
      <c r="C89" s="7"/>
      <c r="D89" s="45"/>
      <c r="E89" s="7"/>
      <c r="F89" s="7" t="s">
        <v>31</v>
      </c>
      <c r="G89" s="7"/>
      <c r="H89" s="7"/>
      <c r="I89" s="7"/>
      <c r="J89" s="7"/>
      <c r="K89" s="7"/>
      <c r="L89" s="7"/>
      <c r="M89" s="7"/>
      <c r="N89" s="7"/>
      <c r="O89" s="7"/>
      <c r="P89" s="7"/>
      <c r="Q89" s="46"/>
      <c r="R89" s="46"/>
      <c r="S89" s="46"/>
      <c r="T89" s="46"/>
      <c r="U89" s="46"/>
      <c r="V89" s="46">
        <f t="shared" si="5"/>
        <v>0</v>
      </c>
      <c r="W89" s="46">
        <f t="shared" si="4"/>
        <v>0</v>
      </c>
      <c r="X89" s="47" t="str">
        <f>IF(VLOOKUP(data2!BJ89,misc!$A$8:$B$11,2,0)="normal",data2!BK89,VLOOKUP(data2!BJ89,misc!$A$8:$B$11,2,0))</f>
        <v>undershift</v>
      </c>
      <c r="Y89" s="47" t="str">
        <f>IF(VLOOKUP(data2!CL89,misc!$A$8:$B$11,2,0)="normal",data2!CM89,VLOOKUP(data2!CL89,misc!$A$8:$B$11,2,0))</f>
        <v>uppershift</v>
      </c>
      <c r="Z89" s="47" t="str">
        <f>IF(VLOOKUP(data2!DN89,misc!$A$8:$B$11,2,0)="normal",data2!DO89,VLOOKUP(data2!DN89,misc!$A$8:$B$11,2,0))</f>
        <v>tight profile</v>
      </c>
      <c r="AA89" s="48" t="str">
        <f>IF(ISERROR(AVERAGE(INDEX(JPM1_,ROW(A89)-2),(INDEX(JPM2_,ROW(A89)-2),(INDEX(JPM3_,ROW(A89)-2)))))=TRUE,"N/A",AVERAGE(INDEX(JPM1_,ROW(A89)-2),(INDEX(JPM2_,ROW(A89)-2),(INDEX(JPM3_,ROW(A89)-2)))))</f>
        <v>#ERROR!</v>
      </c>
    </row>
    <row r="90" ht="15.75" customHeight="1">
      <c r="A90" s="7"/>
      <c r="B90" s="44"/>
      <c r="C90" s="7"/>
      <c r="D90" s="45"/>
      <c r="E90" s="7"/>
      <c r="F90" s="7" t="s">
        <v>31</v>
      </c>
      <c r="G90" s="7"/>
      <c r="H90" s="7"/>
      <c r="I90" s="7"/>
      <c r="J90" s="7"/>
      <c r="K90" s="7"/>
      <c r="L90" s="7"/>
      <c r="M90" s="7"/>
      <c r="N90" s="7"/>
      <c r="O90" s="7"/>
      <c r="P90" s="7"/>
      <c r="Q90" s="46"/>
      <c r="R90" s="46"/>
      <c r="S90" s="46"/>
      <c r="T90" s="46"/>
      <c r="U90" s="46"/>
      <c r="V90" s="46">
        <f t="shared" si="5"/>
        <v>0</v>
      </c>
      <c r="W90" s="46">
        <f t="shared" si="4"/>
        <v>0</v>
      </c>
      <c r="X90" s="47" t="str">
        <f>IF(VLOOKUP(data2!BJ90,misc!$A$8:$B$11,2,0)="normal",data2!BK90,VLOOKUP(data2!BJ90,misc!$A$8:$B$11,2,0))</f>
        <v>undershift</v>
      </c>
      <c r="Y90" s="47" t="str">
        <f>IF(VLOOKUP(data2!CL90,misc!$A$8:$B$11,2,0)="normal",data2!CM90,VLOOKUP(data2!CL90,misc!$A$8:$B$11,2,0))</f>
        <v>uppershift</v>
      </c>
      <c r="Z90" s="47" t="str">
        <f>IF(VLOOKUP(data2!DN90,misc!$A$8:$B$11,2,0)="normal",data2!DO90,VLOOKUP(data2!DN90,misc!$A$8:$B$11,2,0))</f>
        <v>tight profile</v>
      </c>
      <c r="AA90" s="48" t="str">
        <f>IF(ISERROR(AVERAGE(INDEX(JPM1_,ROW(A90)-2),(INDEX(JPM2_,ROW(A90)-2),(INDEX(JPM3_,ROW(A90)-2)))))=TRUE,"N/A",AVERAGE(INDEX(JPM1_,ROW(A90)-2),(INDEX(JPM2_,ROW(A90)-2),(INDEX(JPM3_,ROW(A90)-2)))))</f>
        <v>#ERROR!</v>
      </c>
    </row>
    <row r="91" ht="15.75" customHeight="1">
      <c r="A91" s="7"/>
      <c r="B91" s="44"/>
      <c r="C91" s="7"/>
      <c r="D91" s="45"/>
      <c r="E91" s="7"/>
      <c r="F91" s="7" t="s">
        <v>31</v>
      </c>
      <c r="G91" s="7"/>
      <c r="H91" s="7"/>
      <c r="I91" s="7"/>
      <c r="J91" s="7"/>
      <c r="K91" s="7"/>
      <c r="L91" s="7"/>
      <c r="M91" s="7"/>
      <c r="N91" s="7"/>
      <c r="O91" s="7"/>
      <c r="P91" s="7"/>
      <c r="Q91" s="46"/>
      <c r="R91" s="46"/>
      <c r="S91" s="46"/>
      <c r="T91" s="46"/>
      <c r="U91" s="46"/>
      <c r="V91" s="46">
        <f t="shared" si="5"/>
        <v>0</v>
      </c>
      <c r="W91" s="46">
        <f t="shared" si="4"/>
        <v>0</v>
      </c>
      <c r="X91" s="47" t="str">
        <f>IF(VLOOKUP(data2!BJ91,misc!$A$8:$B$11,2,0)="normal",data2!BK91,VLOOKUP(data2!BJ91,misc!$A$8:$B$11,2,0))</f>
        <v>undershift</v>
      </c>
      <c r="Y91" s="47" t="str">
        <f>IF(VLOOKUP(data2!CL91,misc!$A$8:$B$11,2,0)="normal",data2!CM91,VLOOKUP(data2!CL91,misc!$A$8:$B$11,2,0))</f>
        <v>uppershift</v>
      </c>
      <c r="Z91" s="47" t="str">
        <f>IF(VLOOKUP(data2!DN91,misc!$A$8:$B$11,2,0)="normal",data2!DO91,VLOOKUP(data2!DN91,misc!$A$8:$B$11,2,0))</f>
        <v>tight profile</v>
      </c>
      <c r="AA91" s="48" t="str">
        <f>IF(ISERROR(AVERAGE(INDEX(JPM1_,ROW(A91)-2),(INDEX(JPM2_,ROW(A91)-2),(INDEX(JPM3_,ROW(A91)-2)))))=TRUE,"N/A",AVERAGE(INDEX(JPM1_,ROW(A91)-2),(INDEX(JPM2_,ROW(A91)-2),(INDEX(JPM3_,ROW(A91)-2)))))</f>
        <v>#ERROR!</v>
      </c>
    </row>
    <row r="92" ht="15.75" customHeight="1">
      <c r="A92" s="7"/>
      <c r="B92" s="44"/>
      <c r="C92" s="7"/>
      <c r="D92" s="45"/>
      <c r="E92" s="7"/>
      <c r="F92" s="7" t="s">
        <v>31</v>
      </c>
      <c r="G92" s="7"/>
      <c r="H92" s="7"/>
      <c r="I92" s="7"/>
      <c r="J92" s="7"/>
      <c r="K92" s="7"/>
      <c r="L92" s="7"/>
      <c r="M92" s="7"/>
      <c r="N92" s="7"/>
      <c r="O92" s="7"/>
      <c r="P92" s="7"/>
      <c r="Q92" s="46"/>
      <c r="R92" s="46"/>
      <c r="S92" s="46"/>
      <c r="T92" s="46"/>
      <c r="U92" s="46"/>
      <c r="V92" s="46">
        <f t="shared" si="5"/>
        <v>0</v>
      </c>
      <c r="W92" s="46">
        <f t="shared" si="4"/>
        <v>0</v>
      </c>
      <c r="X92" s="47" t="str">
        <f>IF(VLOOKUP(data2!BJ92,misc!$A$8:$B$11,2,0)="normal",data2!BK92,VLOOKUP(data2!BJ92,misc!$A$8:$B$11,2,0))</f>
        <v>undershift</v>
      </c>
      <c r="Y92" s="47" t="str">
        <f>IF(VLOOKUP(data2!CL92,misc!$A$8:$B$11,2,0)="normal",data2!CM92,VLOOKUP(data2!CL92,misc!$A$8:$B$11,2,0))</f>
        <v>uppershift</v>
      </c>
      <c r="Z92" s="47" t="str">
        <f>IF(VLOOKUP(data2!DN92,misc!$A$8:$B$11,2,0)="normal",data2!DO92,VLOOKUP(data2!DN92,misc!$A$8:$B$11,2,0))</f>
        <v>tight profile</v>
      </c>
      <c r="AA92" s="48" t="str">
        <f>IF(ISERROR(AVERAGE(INDEX(JPM1_,ROW(A92)-2),(INDEX(JPM2_,ROW(A92)-2),(INDEX(JPM3_,ROW(A92)-2)))))=TRUE,"N/A",AVERAGE(INDEX(JPM1_,ROW(A92)-2),(INDEX(JPM2_,ROW(A92)-2),(INDEX(JPM3_,ROW(A92)-2)))))</f>
        <v>#ERROR!</v>
      </c>
    </row>
    <row r="93" ht="15.75" customHeight="1">
      <c r="A93" s="7"/>
      <c r="B93" s="44"/>
      <c r="C93" s="7"/>
      <c r="D93" s="45"/>
      <c r="E93" s="7"/>
      <c r="F93" s="7" t="s">
        <v>31</v>
      </c>
      <c r="G93" s="7"/>
      <c r="H93" s="7"/>
      <c r="I93" s="7"/>
      <c r="J93" s="7"/>
      <c r="K93" s="7"/>
      <c r="L93" s="7"/>
      <c r="M93" s="7"/>
      <c r="N93" s="7"/>
      <c r="O93" s="7"/>
      <c r="P93" s="7"/>
      <c r="Q93" s="46"/>
      <c r="R93" s="46"/>
      <c r="S93" s="46"/>
      <c r="T93" s="46"/>
      <c r="U93" s="46"/>
      <c r="V93" s="46">
        <f t="shared" si="5"/>
        <v>0</v>
      </c>
      <c r="W93" s="46">
        <f t="shared" si="4"/>
        <v>0</v>
      </c>
      <c r="X93" s="47" t="str">
        <f>IF(VLOOKUP(data2!BJ93,misc!$A$8:$B$11,2,0)="normal",data2!BK93,VLOOKUP(data2!BJ93,misc!$A$8:$B$11,2,0))</f>
        <v>undershift</v>
      </c>
      <c r="Y93" s="47" t="str">
        <f>IF(VLOOKUP(data2!CL93,misc!$A$8:$B$11,2,0)="normal",data2!CM93,VLOOKUP(data2!CL93,misc!$A$8:$B$11,2,0))</f>
        <v>uppershift</v>
      </c>
      <c r="Z93" s="47" t="str">
        <f>IF(VLOOKUP(data2!DN93,misc!$A$8:$B$11,2,0)="normal",data2!DO93,VLOOKUP(data2!DN93,misc!$A$8:$B$11,2,0))</f>
        <v>tight profile</v>
      </c>
      <c r="AA93" s="48" t="str">
        <f>IF(ISERROR(AVERAGE(INDEX(JPM1_,ROW(A93)-2),(INDEX(JPM2_,ROW(A93)-2),(INDEX(JPM3_,ROW(A93)-2)))))=TRUE,"N/A",AVERAGE(INDEX(JPM1_,ROW(A93)-2),(INDEX(JPM2_,ROW(A93)-2),(INDEX(JPM3_,ROW(A93)-2)))))</f>
        <v>#ERROR!</v>
      </c>
    </row>
    <row r="94" ht="15.75" customHeight="1">
      <c r="A94" s="7"/>
      <c r="B94" s="44"/>
      <c r="C94" s="7"/>
      <c r="D94" s="45"/>
      <c r="E94" s="7"/>
      <c r="F94" s="7" t="s">
        <v>31</v>
      </c>
      <c r="G94" s="7"/>
      <c r="H94" s="7"/>
      <c r="I94" s="7"/>
      <c r="J94" s="7"/>
      <c r="K94" s="7"/>
      <c r="L94" s="7"/>
      <c r="M94" s="7"/>
      <c r="N94" s="7"/>
      <c r="O94" s="7"/>
      <c r="P94" s="7"/>
      <c r="Q94" s="46"/>
      <c r="R94" s="46"/>
      <c r="S94" s="46"/>
      <c r="T94" s="46"/>
      <c r="U94" s="46"/>
      <c r="V94" s="46">
        <f t="shared" si="5"/>
        <v>0</v>
      </c>
      <c r="W94" s="46">
        <f t="shared" si="4"/>
        <v>0</v>
      </c>
      <c r="X94" s="47" t="str">
        <f>IF(VLOOKUP(data2!BJ94,misc!$A$8:$B$11,2,0)="normal",data2!BK94,VLOOKUP(data2!BJ94,misc!$A$8:$B$11,2,0))</f>
        <v>undershift</v>
      </c>
      <c r="Y94" s="47" t="str">
        <f>IF(VLOOKUP(data2!CL94,misc!$A$8:$B$11,2,0)="normal",data2!CM94,VLOOKUP(data2!CL94,misc!$A$8:$B$11,2,0))</f>
        <v>uppershift</v>
      </c>
      <c r="Z94" s="47" t="str">
        <f>IF(VLOOKUP(data2!DN94,misc!$A$8:$B$11,2,0)="normal",data2!DO94,VLOOKUP(data2!DN94,misc!$A$8:$B$11,2,0))</f>
        <v>tight profile</v>
      </c>
      <c r="AA94" s="48" t="str">
        <f>IF(ISERROR(AVERAGE(INDEX(JPM1_,ROW(A94)-2),(INDEX(JPM2_,ROW(A94)-2),(INDEX(JPM3_,ROW(A94)-2)))))=TRUE,"N/A",AVERAGE(INDEX(JPM1_,ROW(A94)-2),(INDEX(JPM2_,ROW(A94)-2),(INDEX(JPM3_,ROW(A94)-2)))))</f>
        <v>#ERROR!</v>
      </c>
    </row>
    <row r="95" ht="15.75" customHeight="1">
      <c r="A95" s="7"/>
      <c r="B95" s="44"/>
      <c r="C95" s="7"/>
      <c r="D95" s="45"/>
      <c r="E95" s="7"/>
      <c r="F95" s="7" t="s">
        <v>31</v>
      </c>
      <c r="G95" s="7"/>
      <c r="H95" s="7"/>
      <c r="I95" s="7"/>
      <c r="J95" s="7"/>
      <c r="K95" s="7"/>
      <c r="L95" s="7"/>
      <c r="M95" s="7"/>
      <c r="N95" s="7"/>
      <c r="O95" s="7"/>
      <c r="P95" s="7"/>
      <c r="Q95" s="46"/>
      <c r="R95" s="46"/>
      <c r="S95" s="46"/>
      <c r="T95" s="46"/>
      <c r="U95" s="46"/>
      <c r="V95" s="46">
        <f t="shared" si="5"/>
        <v>0</v>
      </c>
      <c r="W95" s="46">
        <f t="shared" si="4"/>
        <v>0</v>
      </c>
      <c r="X95" s="47" t="str">
        <f>IF(VLOOKUP(data2!BJ95,misc!$A$8:$B$11,2,0)="normal",data2!BK95,VLOOKUP(data2!BJ95,misc!$A$8:$B$11,2,0))</f>
        <v>undershift</v>
      </c>
      <c r="Y95" s="47" t="str">
        <f>IF(VLOOKUP(data2!CL95,misc!$A$8:$B$11,2,0)="normal",data2!CM95,VLOOKUP(data2!CL95,misc!$A$8:$B$11,2,0))</f>
        <v>uppershift</v>
      </c>
      <c r="Z95" s="47" t="str">
        <f>IF(VLOOKUP(data2!DN95,misc!$A$8:$B$11,2,0)="normal",data2!DO95,VLOOKUP(data2!DN95,misc!$A$8:$B$11,2,0))</f>
        <v>tight profile</v>
      </c>
      <c r="AA95" s="48" t="str">
        <f>IF(ISERROR(AVERAGE(INDEX(JPM1_,ROW(A95)-2),(INDEX(JPM2_,ROW(A95)-2),(INDEX(JPM3_,ROW(A95)-2)))))=TRUE,"N/A",AVERAGE(INDEX(JPM1_,ROW(A95)-2),(INDEX(JPM2_,ROW(A95)-2),(INDEX(JPM3_,ROW(A95)-2)))))</f>
        <v>#ERROR!</v>
      </c>
    </row>
    <row r="96" ht="15.75" customHeight="1">
      <c r="A96" s="7"/>
      <c r="B96" s="44"/>
      <c r="C96" s="7"/>
      <c r="D96" s="45"/>
      <c r="E96" s="7"/>
      <c r="F96" s="7" t="s">
        <v>31</v>
      </c>
      <c r="G96" s="7"/>
      <c r="H96" s="7"/>
      <c r="I96" s="7"/>
      <c r="J96" s="7"/>
      <c r="K96" s="7"/>
      <c r="L96" s="7"/>
      <c r="M96" s="7"/>
      <c r="N96" s="7"/>
      <c r="O96" s="7"/>
      <c r="P96" s="7"/>
      <c r="Q96" s="46"/>
      <c r="R96" s="46"/>
      <c r="S96" s="46"/>
      <c r="T96" s="46"/>
      <c r="U96" s="46"/>
      <c r="V96" s="46">
        <f t="shared" si="5"/>
        <v>0</v>
      </c>
      <c r="W96" s="46">
        <f t="shared" si="4"/>
        <v>0</v>
      </c>
      <c r="X96" s="47" t="str">
        <f>IF(VLOOKUP(data2!BJ96,misc!$A$8:$B$11,2,0)="normal",data2!BK96,VLOOKUP(data2!BJ96,misc!$A$8:$B$11,2,0))</f>
        <v>undershift</v>
      </c>
      <c r="Y96" s="47" t="str">
        <f>IF(VLOOKUP(data2!CL96,misc!$A$8:$B$11,2,0)="normal",data2!CM96,VLOOKUP(data2!CL96,misc!$A$8:$B$11,2,0))</f>
        <v>uppershift</v>
      </c>
      <c r="Z96" s="47" t="str">
        <f>IF(VLOOKUP(data2!DN96,misc!$A$8:$B$11,2,0)="normal",data2!DO96,VLOOKUP(data2!DN96,misc!$A$8:$B$11,2,0))</f>
        <v>tight profile</v>
      </c>
      <c r="AA96" s="48" t="str">
        <f>IF(ISERROR(AVERAGE(INDEX(JPM1_,ROW(A96)-2),(INDEX(JPM2_,ROW(A96)-2),(INDEX(JPM3_,ROW(A96)-2)))))=TRUE,"N/A",AVERAGE(INDEX(JPM1_,ROW(A96)-2),(INDEX(JPM2_,ROW(A96)-2),(INDEX(JPM3_,ROW(A96)-2)))))</f>
        <v>#ERROR!</v>
      </c>
    </row>
    <row r="97" ht="15.75" customHeight="1">
      <c r="A97" s="7"/>
      <c r="B97" s="44"/>
      <c r="C97" s="7"/>
      <c r="D97" s="45"/>
      <c r="E97" s="7"/>
      <c r="F97" s="7" t="s">
        <v>31</v>
      </c>
      <c r="G97" s="7"/>
      <c r="H97" s="7"/>
      <c r="I97" s="7"/>
      <c r="J97" s="7"/>
      <c r="K97" s="7"/>
      <c r="L97" s="7"/>
      <c r="M97" s="7"/>
      <c r="N97" s="7"/>
      <c r="O97" s="7"/>
      <c r="P97" s="7"/>
      <c r="Q97" s="46"/>
      <c r="R97" s="46"/>
      <c r="S97" s="46"/>
      <c r="T97" s="46"/>
      <c r="U97" s="46"/>
      <c r="V97" s="46">
        <f t="shared" si="5"/>
        <v>0</v>
      </c>
      <c r="W97" s="46">
        <f t="shared" si="4"/>
        <v>0</v>
      </c>
      <c r="X97" s="47" t="str">
        <f>IF(VLOOKUP(data2!BJ97,misc!$A$8:$B$11,2,0)="normal",data2!BK97,VLOOKUP(data2!BJ97,misc!$A$8:$B$11,2,0))</f>
        <v>undershift</v>
      </c>
      <c r="Y97" s="47" t="str">
        <f>IF(VLOOKUP(data2!CL97,misc!$A$8:$B$11,2,0)="normal",data2!CM97,VLOOKUP(data2!CL97,misc!$A$8:$B$11,2,0))</f>
        <v>uppershift</v>
      </c>
      <c r="Z97" s="47" t="str">
        <f>IF(VLOOKUP(data2!DN97,misc!$A$8:$B$11,2,0)="normal",data2!DO97,VLOOKUP(data2!DN97,misc!$A$8:$B$11,2,0))</f>
        <v>tight profile</v>
      </c>
      <c r="AA97" s="48" t="str">
        <f>IF(ISERROR(AVERAGE(INDEX(JPM1_,ROW(A97)-2),(INDEX(JPM2_,ROW(A97)-2),(INDEX(JPM3_,ROW(A97)-2)))))=TRUE,"N/A",AVERAGE(INDEX(JPM1_,ROW(A97)-2),(INDEX(JPM2_,ROW(A97)-2),(INDEX(JPM3_,ROW(A97)-2)))))</f>
        <v>#ERROR!</v>
      </c>
    </row>
    <row r="98" ht="15.75" customHeight="1">
      <c r="A98" s="7"/>
      <c r="B98" s="44"/>
      <c r="C98" s="7"/>
      <c r="D98" s="45"/>
      <c r="E98" s="7"/>
      <c r="F98" s="7" t="s">
        <v>31</v>
      </c>
      <c r="G98" s="7"/>
      <c r="H98" s="7"/>
      <c r="I98" s="7"/>
      <c r="J98" s="7"/>
      <c r="K98" s="7"/>
      <c r="L98" s="7"/>
      <c r="M98" s="7"/>
      <c r="N98" s="7"/>
      <c r="O98" s="7"/>
      <c r="P98" s="7"/>
      <c r="Q98" s="46"/>
      <c r="R98" s="46"/>
      <c r="S98" s="46"/>
      <c r="T98" s="46"/>
      <c r="U98" s="46"/>
      <c r="V98" s="46">
        <f t="shared" si="5"/>
        <v>0</v>
      </c>
      <c r="W98" s="46">
        <f t="shared" si="4"/>
        <v>0</v>
      </c>
      <c r="X98" s="47" t="str">
        <f>IF(VLOOKUP(data2!BJ98,misc!$A$8:$B$11,2,0)="normal",data2!BK98,VLOOKUP(data2!BJ98,misc!$A$8:$B$11,2,0))</f>
        <v>undershift</v>
      </c>
      <c r="Y98" s="47" t="str">
        <f>IF(VLOOKUP(data2!CL98,misc!$A$8:$B$11,2,0)="normal",data2!CM98,VLOOKUP(data2!CL98,misc!$A$8:$B$11,2,0))</f>
        <v>uppershift</v>
      </c>
      <c r="Z98" s="47" t="str">
        <f>IF(VLOOKUP(data2!DN98,misc!$A$8:$B$11,2,0)="normal",data2!DO98,VLOOKUP(data2!DN98,misc!$A$8:$B$11,2,0))</f>
        <v>tight profile</v>
      </c>
      <c r="AA98" s="48" t="str">
        <f>IF(ISERROR(AVERAGE(INDEX(JPM1_,ROW(A98)-2),(INDEX(JPM2_,ROW(A98)-2),(INDEX(JPM3_,ROW(A98)-2)))))=TRUE,"N/A",AVERAGE(INDEX(JPM1_,ROW(A98)-2),(INDEX(JPM2_,ROW(A98)-2),(INDEX(JPM3_,ROW(A98)-2)))))</f>
        <v>#ERROR!</v>
      </c>
    </row>
    <row r="99" ht="15.75" customHeight="1">
      <c r="A99" s="7"/>
      <c r="B99" s="44"/>
      <c r="C99" s="7"/>
      <c r="D99" s="45"/>
      <c r="E99" s="7"/>
      <c r="F99" s="7" t="s">
        <v>31</v>
      </c>
      <c r="G99" s="7"/>
      <c r="H99" s="7"/>
      <c r="I99" s="7"/>
      <c r="J99" s="7"/>
      <c r="K99" s="7"/>
      <c r="L99" s="7"/>
      <c r="M99" s="7"/>
      <c r="N99" s="7"/>
      <c r="O99" s="7"/>
      <c r="P99" s="7"/>
      <c r="Q99" s="46"/>
      <c r="R99" s="46"/>
      <c r="S99" s="46"/>
      <c r="T99" s="46"/>
      <c r="U99" s="46"/>
      <c r="V99" s="46">
        <f t="shared" si="5"/>
        <v>0</v>
      </c>
      <c r="W99" s="46">
        <f t="shared" si="4"/>
        <v>0</v>
      </c>
      <c r="X99" s="47" t="str">
        <f>IF(VLOOKUP(data2!BJ99,misc!$A$8:$B$11,2,0)="normal",data2!BK99,VLOOKUP(data2!BJ99,misc!$A$8:$B$11,2,0))</f>
        <v>undershift</v>
      </c>
      <c r="Y99" s="47" t="str">
        <f>IF(VLOOKUP(data2!CL99,misc!$A$8:$B$11,2,0)="normal",data2!CM99,VLOOKUP(data2!CL99,misc!$A$8:$B$11,2,0))</f>
        <v>uppershift</v>
      </c>
      <c r="Z99" s="47" t="str">
        <f>IF(VLOOKUP(data2!DN99,misc!$A$8:$B$11,2,0)="normal",data2!DO99,VLOOKUP(data2!DN99,misc!$A$8:$B$11,2,0))</f>
        <v>tight profile</v>
      </c>
      <c r="AA99" s="48" t="str">
        <f>IF(ISERROR(AVERAGE(INDEX(JPM1_,ROW(A99)-2),(INDEX(JPM2_,ROW(A99)-2),(INDEX(JPM3_,ROW(A99)-2)))))=TRUE,"N/A",AVERAGE(INDEX(JPM1_,ROW(A99)-2),(INDEX(JPM2_,ROW(A99)-2),(INDEX(JPM3_,ROW(A99)-2)))))</f>
        <v>#ERROR!</v>
      </c>
    </row>
    <row r="100" ht="15.75" customHeight="1">
      <c r="A100" s="7"/>
      <c r="B100" s="44"/>
      <c r="C100" s="7"/>
      <c r="D100" s="45"/>
      <c r="E100" s="7"/>
      <c r="F100" s="7" t="s">
        <v>31</v>
      </c>
      <c r="G100" s="7"/>
      <c r="H100" s="7"/>
      <c r="I100" s="7"/>
      <c r="J100" s="7"/>
      <c r="K100" s="7"/>
      <c r="L100" s="7"/>
      <c r="M100" s="7"/>
      <c r="N100" s="7"/>
      <c r="O100" s="7"/>
      <c r="P100" s="7"/>
      <c r="Q100" s="46"/>
      <c r="R100" s="46"/>
      <c r="S100" s="46"/>
      <c r="T100" s="46"/>
      <c r="U100" s="46"/>
      <c r="V100" s="46">
        <f t="shared" si="5"/>
        <v>0</v>
      </c>
      <c r="W100" s="46">
        <f t="shared" si="4"/>
        <v>0</v>
      </c>
      <c r="X100" s="47" t="str">
        <f>IF(VLOOKUP(data2!BJ100,misc!$A$8:$B$11,2,0)="normal",data2!BK100,VLOOKUP(data2!BJ100,misc!$A$8:$B$11,2,0))</f>
        <v>undershift</v>
      </c>
      <c r="Y100" s="47" t="str">
        <f>IF(VLOOKUP(data2!CL100,misc!$A$8:$B$11,2,0)="normal",data2!CM100,VLOOKUP(data2!CL100,misc!$A$8:$B$11,2,0))</f>
        <v>uppershift</v>
      </c>
      <c r="Z100" s="47" t="str">
        <f>IF(VLOOKUP(data2!DN100,misc!$A$8:$B$11,2,0)="normal",data2!DO100,VLOOKUP(data2!DN100,misc!$A$8:$B$11,2,0))</f>
        <v>tight profile</v>
      </c>
      <c r="AA100" s="48" t="str">
        <f>IF(ISERROR(AVERAGE(INDEX(JPM1_,ROW(A100)-2),(INDEX(JPM2_,ROW(A100)-2),(INDEX(JPM3_,ROW(A100)-2)))))=TRUE,"N/A",AVERAGE(INDEX(JPM1_,ROW(A100)-2),(INDEX(JPM2_,ROW(A100)-2),(INDEX(JPM3_,ROW(A100)-2)))))</f>
        <v>#ERROR!</v>
      </c>
    </row>
    <row r="101" ht="15.75" customHeight="1">
      <c r="A101" s="7"/>
      <c r="B101" s="44"/>
      <c r="C101" s="7"/>
      <c r="D101" s="45"/>
      <c r="E101" s="7"/>
      <c r="F101" s="7" t="s">
        <v>31</v>
      </c>
      <c r="G101" s="7"/>
      <c r="H101" s="7"/>
      <c r="I101" s="7"/>
      <c r="J101" s="7"/>
      <c r="K101" s="7"/>
      <c r="L101" s="7"/>
      <c r="M101" s="7"/>
      <c r="N101" s="7"/>
      <c r="O101" s="7"/>
      <c r="P101" s="7"/>
      <c r="Q101" s="46"/>
      <c r="R101" s="46"/>
      <c r="S101" s="46"/>
      <c r="T101" s="46"/>
      <c r="U101" s="46"/>
      <c r="V101" s="46">
        <f t="shared" si="5"/>
        <v>0</v>
      </c>
      <c r="W101" s="46">
        <f t="shared" si="4"/>
        <v>0</v>
      </c>
      <c r="X101" s="47" t="str">
        <f>IF(VLOOKUP(data2!BJ101,misc!$A$8:$B$11,2,0)="normal",data2!BK101,VLOOKUP(data2!BJ101,misc!$A$8:$B$11,2,0))</f>
        <v>undershift</v>
      </c>
      <c r="Y101" s="47" t="str">
        <f>IF(VLOOKUP(data2!CL101,misc!$A$8:$B$11,2,0)="normal",data2!CM101,VLOOKUP(data2!CL101,misc!$A$8:$B$11,2,0))</f>
        <v>uppershift</v>
      </c>
      <c r="Z101" s="47" t="str">
        <f>IF(VLOOKUP(data2!DN101,misc!$A$8:$B$11,2,0)="normal",data2!DO101,VLOOKUP(data2!DN101,misc!$A$8:$B$11,2,0))</f>
        <v>tight profile</v>
      </c>
      <c r="AA101" s="48" t="str">
        <f>IF(ISERROR(AVERAGE(INDEX(JPM1_,ROW(A101)-2),(INDEX(JPM2_,ROW(A101)-2),(INDEX(JPM3_,ROW(A101)-2)))))=TRUE,"N/A",AVERAGE(INDEX(JPM1_,ROW(A101)-2),(INDEX(JPM2_,ROW(A101)-2),(INDEX(JPM3_,ROW(A101)-2)))))</f>
        <v>#ERROR!</v>
      </c>
    </row>
    <row r="102" ht="15.75" customHeight="1">
      <c r="A102" s="7"/>
      <c r="B102" s="44"/>
      <c r="C102" s="7"/>
      <c r="D102" s="45"/>
      <c r="E102" s="7"/>
      <c r="F102" s="7" t="s">
        <v>31</v>
      </c>
      <c r="G102" s="7"/>
      <c r="H102" s="7"/>
      <c r="I102" s="7"/>
      <c r="J102" s="7"/>
      <c r="K102" s="7"/>
      <c r="L102" s="7"/>
      <c r="M102" s="7"/>
      <c r="N102" s="7"/>
      <c r="O102" s="7"/>
      <c r="P102" s="7"/>
      <c r="Q102" s="46"/>
      <c r="R102" s="46"/>
      <c r="S102" s="46"/>
      <c r="T102" s="46"/>
      <c r="U102" s="46"/>
      <c r="V102" s="46">
        <f t="shared" si="5"/>
        <v>0</v>
      </c>
      <c r="W102" s="46">
        <f t="shared" si="4"/>
        <v>0</v>
      </c>
      <c r="X102" s="47" t="str">
        <f>IF(VLOOKUP(data2!BJ102,misc!$A$8:$B$11,2,0)="normal",data2!BK102,VLOOKUP(data2!BJ102,misc!$A$8:$B$11,2,0))</f>
        <v>undershift</v>
      </c>
      <c r="Y102" s="47" t="str">
        <f>IF(VLOOKUP(data2!CL102,misc!$A$8:$B$11,2,0)="normal",data2!CM102,VLOOKUP(data2!CL102,misc!$A$8:$B$11,2,0))</f>
        <v>uppershift</v>
      </c>
      <c r="Z102" s="47" t="str">
        <f>IF(VLOOKUP(data2!DN102,misc!$A$8:$B$11,2,0)="normal",data2!DO102,VLOOKUP(data2!DN102,misc!$A$8:$B$11,2,0))</f>
        <v>tight profile</v>
      </c>
      <c r="AA102" s="48" t="str">
        <f>IF(ISERROR(AVERAGE(INDEX(JPM1_,ROW(A102)-2),(INDEX(JPM2_,ROW(A102)-2),(INDEX(JPM3_,ROW(A102)-2)))))=TRUE,"N/A",AVERAGE(INDEX(JPM1_,ROW(A102)-2),(INDEX(JPM2_,ROW(A102)-2),(INDEX(JPM3_,ROW(A102)-2)))))</f>
        <v>#ERROR!</v>
      </c>
    </row>
    <row r="103" ht="15.75" customHeight="1">
      <c r="A103" s="7"/>
      <c r="B103" s="44"/>
      <c r="C103" s="7"/>
      <c r="D103" s="45"/>
      <c r="E103" s="7"/>
      <c r="F103" s="7" t="s">
        <v>31</v>
      </c>
      <c r="G103" s="7"/>
      <c r="H103" s="7"/>
      <c r="I103" s="7"/>
      <c r="J103" s="7"/>
      <c r="K103" s="7"/>
      <c r="L103" s="7"/>
      <c r="M103" s="7"/>
      <c r="N103" s="7"/>
      <c r="O103" s="7"/>
      <c r="P103" s="7"/>
      <c r="Q103" s="46"/>
      <c r="R103" s="46"/>
      <c r="S103" s="46"/>
      <c r="T103" s="46"/>
      <c r="U103" s="46"/>
      <c r="V103" s="46">
        <f t="shared" si="5"/>
        <v>0</v>
      </c>
      <c r="W103" s="46">
        <f t="shared" si="4"/>
        <v>0</v>
      </c>
      <c r="X103" s="47" t="str">
        <f>IF(VLOOKUP(data2!BJ103,misc!$A$8:$B$11,2,0)="normal",data2!BK103,VLOOKUP(data2!BJ103,misc!$A$8:$B$11,2,0))</f>
        <v>undershift</v>
      </c>
      <c r="Y103" s="47" t="str">
        <f>IF(VLOOKUP(data2!CL103,misc!$A$8:$B$11,2,0)="normal",data2!CM103,VLOOKUP(data2!CL103,misc!$A$8:$B$11,2,0))</f>
        <v>uppershift</v>
      </c>
      <c r="Z103" s="47" t="str">
        <f>IF(VLOOKUP(data2!DN103,misc!$A$8:$B$11,2,0)="normal",data2!DO103,VLOOKUP(data2!DN103,misc!$A$8:$B$11,2,0))</f>
        <v>tight profile</v>
      </c>
      <c r="AA103" s="48" t="str">
        <f>IF(ISERROR(AVERAGE(INDEX(JPM1_,ROW(A103)-2),(INDEX(JPM2_,ROW(A103)-2),(INDEX(JPM3_,ROW(A103)-2)))))=TRUE,"N/A",AVERAGE(INDEX(JPM1_,ROW(A103)-2),(INDEX(JPM2_,ROW(A103)-2),(INDEX(JPM3_,ROW(A103)-2)))))</f>
        <v>#ERROR!</v>
      </c>
    </row>
    <row r="104" ht="15.75" customHeight="1">
      <c r="A104" s="7"/>
      <c r="B104" s="44"/>
      <c r="C104" s="7"/>
      <c r="D104" s="45"/>
      <c r="E104" s="7"/>
      <c r="F104" s="7" t="s">
        <v>31</v>
      </c>
      <c r="G104" s="7"/>
      <c r="H104" s="7"/>
      <c r="I104" s="7"/>
      <c r="J104" s="7"/>
      <c r="K104" s="7"/>
      <c r="L104" s="7"/>
      <c r="M104" s="7"/>
      <c r="N104" s="7"/>
      <c r="O104" s="7"/>
      <c r="P104" s="7"/>
      <c r="Q104" s="46"/>
      <c r="R104" s="46"/>
      <c r="S104" s="46"/>
      <c r="T104" s="46"/>
      <c r="U104" s="46"/>
      <c r="V104" s="46">
        <f t="shared" si="5"/>
        <v>0</v>
      </c>
      <c r="W104" s="46">
        <f t="shared" si="4"/>
        <v>0</v>
      </c>
      <c r="X104" s="47" t="str">
        <f>IF(VLOOKUP(data2!BJ104,misc!$A$8:$B$11,2,0)="normal",data2!BK104,VLOOKUP(data2!BJ104,misc!$A$8:$B$11,2,0))</f>
        <v>undershift</v>
      </c>
      <c r="Y104" s="47" t="str">
        <f>IF(VLOOKUP(data2!CL104,misc!$A$8:$B$11,2,0)="normal",data2!CM104,VLOOKUP(data2!CL104,misc!$A$8:$B$11,2,0))</f>
        <v>uppershift</v>
      </c>
      <c r="Z104" s="47" t="str">
        <f>IF(VLOOKUP(data2!DN104,misc!$A$8:$B$11,2,0)="normal",data2!DO104,VLOOKUP(data2!DN104,misc!$A$8:$B$11,2,0))</f>
        <v>tight profile</v>
      </c>
      <c r="AA104" s="48" t="str">
        <f>IF(ISERROR(AVERAGE(INDEX(JPM1_,ROW(A104)-2),(INDEX(JPM2_,ROW(A104)-2),(INDEX(JPM3_,ROW(A104)-2)))))=TRUE,"N/A",AVERAGE(INDEX(JPM1_,ROW(A104)-2),(INDEX(JPM2_,ROW(A104)-2),(INDEX(JPM3_,ROW(A104)-2)))))</f>
        <v>#ERROR!</v>
      </c>
    </row>
    <row r="105" ht="15.75" customHeight="1">
      <c r="A105" s="7"/>
      <c r="B105" s="44"/>
      <c r="C105" s="7"/>
      <c r="D105" s="45"/>
      <c r="E105" s="7"/>
      <c r="F105" s="7" t="s">
        <v>31</v>
      </c>
      <c r="G105" s="7"/>
      <c r="H105" s="7"/>
      <c r="I105" s="7"/>
      <c r="J105" s="7"/>
      <c r="K105" s="7"/>
      <c r="L105" s="7"/>
      <c r="M105" s="7"/>
      <c r="N105" s="7"/>
      <c r="O105" s="7"/>
      <c r="P105" s="7"/>
      <c r="Q105" s="46"/>
      <c r="R105" s="46"/>
      <c r="S105" s="46"/>
      <c r="T105" s="46"/>
      <c r="U105" s="46"/>
      <c r="V105" s="46">
        <f t="shared" si="5"/>
        <v>0</v>
      </c>
      <c r="W105" s="46">
        <f t="shared" si="4"/>
        <v>0</v>
      </c>
      <c r="X105" s="47" t="str">
        <f>IF(VLOOKUP(data2!BJ105,misc!$A$8:$B$11,2,0)="normal",data2!BK105,VLOOKUP(data2!BJ105,misc!$A$8:$B$11,2,0))</f>
        <v>undershift</v>
      </c>
      <c r="Y105" s="47" t="str">
        <f>IF(VLOOKUP(data2!CL105,misc!$A$8:$B$11,2,0)="normal",data2!CM105,VLOOKUP(data2!CL105,misc!$A$8:$B$11,2,0))</f>
        <v>uppershift</v>
      </c>
      <c r="Z105" s="47" t="str">
        <f>IF(VLOOKUP(data2!DN105,misc!$A$8:$B$11,2,0)="normal",data2!DO105,VLOOKUP(data2!DN105,misc!$A$8:$B$11,2,0))</f>
        <v>tight profile</v>
      </c>
      <c r="AA105" s="48" t="str">
        <f>IF(ISERROR(AVERAGE(INDEX(JPM1_,ROW(A105)-2),(INDEX(JPM2_,ROW(A105)-2),(INDEX(JPM3_,ROW(A105)-2)))))=TRUE,"N/A",AVERAGE(INDEX(JPM1_,ROW(A105)-2),(INDEX(JPM2_,ROW(A105)-2),(INDEX(JPM3_,ROW(A105)-2)))))</f>
        <v>#ERROR!</v>
      </c>
    </row>
    <row r="106" ht="15.75" customHeight="1">
      <c r="A106" s="7"/>
      <c r="B106" s="44"/>
      <c r="C106" s="7"/>
      <c r="D106" s="45"/>
      <c r="E106" s="7"/>
      <c r="F106" s="7" t="s">
        <v>31</v>
      </c>
      <c r="G106" s="7"/>
      <c r="H106" s="7"/>
      <c r="I106" s="7"/>
      <c r="J106" s="7"/>
      <c r="K106" s="7"/>
      <c r="L106" s="7"/>
      <c r="M106" s="7"/>
      <c r="N106" s="7"/>
      <c r="O106" s="7"/>
      <c r="P106" s="7"/>
      <c r="Q106" s="46"/>
      <c r="R106" s="46"/>
      <c r="S106" s="46"/>
      <c r="T106" s="46"/>
      <c r="U106" s="46"/>
      <c r="V106" s="46">
        <f t="shared" si="5"/>
        <v>0</v>
      </c>
      <c r="W106" s="46">
        <f t="shared" si="4"/>
        <v>0</v>
      </c>
      <c r="X106" s="47" t="str">
        <f>IF(VLOOKUP(data2!BJ106,misc!$A$8:$B$11,2,0)="normal",data2!BK106,VLOOKUP(data2!BJ106,misc!$A$8:$B$11,2,0))</f>
        <v>undershift</v>
      </c>
      <c r="Y106" s="47" t="str">
        <f>IF(VLOOKUP(data2!CL106,misc!$A$8:$B$11,2,0)="normal",data2!CM106,VLOOKUP(data2!CL106,misc!$A$8:$B$11,2,0))</f>
        <v>uppershift</v>
      </c>
      <c r="Z106" s="47" t="str">
        <f>IF(VLOOKUP(data2!DN106,misc!$A$8:$B$11,2,0)="normal",data2!DO106,VLOOKUP(data2!DN106,misc!$A$8:$B$11,2,0))</f>
        <v>tight profile</v>
      </c>
      <c r="AA106" s="48" t="str">
        <f>IF(ISERROR(AVERAGE(INDEX(JPM1_,ROW(A106)-2),(INDEX(JPM2_,ROW(A106)-2),(INDEX(JPM3_,ROW(A106)-2)))))=TRUE,"N/A",AVERAGE(INDEX(JPM1_,ROW(A106)-2),(INDEX(JPM2_,ROW(A106)-2),(INDEX(JPM3_,ROW(A106)-2)))))</f>
        <v>#ERROR!</v>
      </c>
    </row>
    <row r="107" ht="15.75" customHeight="1">
      <c r="A107" s="7"/>
      <c r="B107" s="44"/>
      <c r="C107" s="7"/>
      <c r="D107" s="45"/>
      <c r="E107" s="7"/>
      <c r="F107" s="7" t="s">
        <v>31</v>
      </c>
      <c r="G107" s="7"/>
      <c r="H107" s="7"/>
      <c r="I107" s="7"/>
      <c r="J107" s="7"/>
      <c r="K107" s="7"/>
      <c r="L107" s="7"/>
      <c r="M107" s="7"/>
      <c r="N107" s="7"/>
      <c r="O107" s="7"/>
      <c r="P107" s="7"/>
      <c r="Q107" s="46"/>
      <c r="R107" s="46"/>
      <c r="S107" s="46"/>
      <c r="T107" s="46"/>
      <c r="U107" s="46"/>
      <c r="V107" s="46">
        <f t="shared" si="5"/>
        <v>0</v>
      </c>
      <c r="W107" s="46">
        <f t="shared" si="4"/>
        <v>0</v>
      </c>
      <c r="X107" s="47" t="str">
        <f>IF(VLOOKUP(data2!BJ107,misc!$A$8:$B$11,2,0)="normal",data2!BK107,VLOOKUP(data2!BJ107,misc!$A$8:$B$11,2,0))</f>
        <v>undershift</v>
      </c>
      <c r="Y107" s="47" t="str">
        <f>IF(VLOOKUP(data2!CL107,misc!$A$8:$B$11,2,0)="normal",data2!CM107,VLOOKUP(data2!CL107,misc!$A$8:$B$11,2,0))</f>
        <v>uppershift</v>
      </c>
      <c r="Z107" s="47" t="str">
        <f>IF(VLOOKUP(data2!DN107,misc!$A$8:$B$11,2,0)="normal",data2!DO107,VLOOKUP(data2!DN107,misc!$A$8:$B$11,2,0))</f>
        <v>tight profile</v>
      </c>
      <c r="AA107" s="48" t="str">
        <f>IF(ISERROR(AVERAGE(INDEX(JPM1_,ROW(A107)-2),(INDEX(JPM2_,ROW(A107)-2),(INDEX(JPM3_,ROW(A107)-2)))))=TRUE,"N/A",AVERAGE(INDEX(JPM1_,ROW(A107)-2),(INDEX(JPM2_,ROW(A107)-2),(INDEX(JPM3_,ROW(A107)-2)))))</f>
        <v>#ERROR!</v>
      </c>
    </row>
    <row r="108" ht="15.75" customHeight="1">
      <c r="A108" s="7"/>
      <c r="B108" s="44"/>
      <c r="C108" s="7"/>
      <c r="D108" s="45"/>
      <c r="E108" s="7"/>
      <c r="F108" s="7" t="s">
        <v>31</v>
      </c>
      <c r="G108" s="7"/>
      <c r="H108" s="7"/>
      <c r="I108" s="7"/>
      <c r="J108" s="7"/>
      <c r="K108" s="7"/>
      <c r="L108" s="7"/>
      <c r="M108" s="7"/>
      <c r="N108" s="7"/>
      <c r="O108" s="7"/>
      <c r="P108" s="7"/>
      <c r="Q108" s="46"/>
      <c r="R108" s="46"/>
      <c r="S108" s="46"/>
      <c r="T108" s="46"/>
      <c r="U108" s="46"/>
      <c r="V108" s="46">
        <f t="shared" si="5"/>
        <v>0</v>
      </c>
      <c r="W108" s="46">
        <f t="shared" si="4"/>
        <v>0</v>
      </c>
      <c r="X108" s="47" t="str">
        <f>IF(VLOOKUP(data2!BJ108,misc!$A$8:$B$11,2,0)="normal",data2!BK108,VLOOKUP(data2!BJ108,misc!$A$8:$B$11,2,0))</f>
        <v>undershift</v>
      </c>
      <c r="Y108" s="47" t="str">
        <f>IF(VLOOKUP(data2!CL108,misc!$A$8:$B$11,2,0)="normal",data2!CM108,VLOOKUP(data2!CL108,misc!$A$8:$B$11,2,0))</f>
        <v>uppershift</v>
      </c>
      <c r="Z108" s="47" t="str">
        <f>IF(VLOOKUP(data2!DN108,misc!$A$8:$B$11,2,0)="normal",data2!DO108,VLOOKUP(data2!DN108,misc!$A$8:$B$11,2,0))</f>
        <v>tight profile</v>
      </c>
      <c r="AA108" s="48" t="str">
        <f>IF(ISERROR(AVERAGE(INDEX(JPM1_,ROW(A108)-2),(INDEX(JPM2_,ROW(A108)-2),(INDEX(JPM3_,ROW(A108)-2)))))=TRUE,"N/A",AVERAGE(INDEX(JPM1_,ROW(A108)-2),(INDEX(JPM2_,ROW(A108)-2),(INDEX(JPM3_,ROW(A108)-2)))))</f>
        <v>#ERROR!</v>
      </c>
    </row>
    <row r="109" ht="15.75" customHeight="1">
      <c r="A109" s="7"/>
      <c r="B109" s="44"/>
      <c r="C109" s="7"/>
      <c r="D109" s="45"/>
      <c r="E109" s="7"/>
      <c r="F109" s="7" t="s">
        <v>31</v>
      </c>
      <c r="G109" s="7"/>
      <c r="H109" s="7"/>
      <c r="I109" s="7"/>
      <c r="J109" s="7"/>
      <c r="K109" s="7"/>
      <c r="L109" s="7"/>
      <c r="M109" s="7"/>
      <c r="N109" s="7"/>
      <c r="O109" s="7"/>
      <c r="P109" s="7"/>
      <c r="Q109" s="46"/>
      <c r="R109" s="46"/>
      <c r="S109" s="46"/>
      <c r="T109" s="46"/>
      <c r="U109" s="46"/>
      <c r="V109" s="46">
        <f t="shared" si="5"/>
        <v>0</v>
      </c>
      <c r="W109" s="46">
        <f t="shared" si="4"/>
        <v>0</v>
      </c>
      <c r="X109" s="47" t="str">
        <f>IF(VLOOKUP(data2!BJ109,misc!$A$8:$B$11,2,0)="normal",data2!BK109,VLOOKUP(data2!BJ109,misc!$A$8:$B$11,2,0))</f>
        <v>undershift</v>
      </c>
      <c r="Y109" s="47" t="str">
        <f>IF(VLOOKUP(data2!CL109,misc!$A$8:$B$11,2,0)="normal",data2!CM109,VLOOKUP(data2!CL109,misc!$A$8:$B$11,2,0))</f>
        <v>uppershift</v>
      </c>
      <c r="Z109" s="47" t="str">
        <f>IF(VLOOKUP(data2!DN109,misc!$A$8:$B$11,2,0)="normal",data2!DO109,VLOOKUP(data2!DN109,misc!$A$8:$B$11,2,0))</f>
        <v>tight profile</v>
      </c>
      <c r="AA109" s="48" t="str">
        <f>IF(ISERROR(AVERAGE(INDEX(JPM1_,ROW(A109)-2),(INDEX(JPM2_,ROW(A109)-2),(INDEX(JPM3_,ROW(A109)-2)))))=TRUE,"N/A",AVERAGE(INDEX(JPM1_,ROW(A109)-2),(INDEX(JPM2_,ROW(A109)-2),(INDEX(JPM3_,ROW(A109)-2)))))</f>
        <v>#ERROR!</v>
      </c>
    </row>
    <row r="110" ht="15.75" customHeight="1">
      <c r="A110" s="7"/>
      <c r="B110" s="44"/>
      <c r="C110" s="7"/>
      <c r="D110" s="45"/>
      <c r="E110" s="7"/>
      <c r="F110" s="7" t="s">
        <v>31</v>
      </c>
      <c r="G110" s="7"/>
      <c r="H110" s="7"/>
      <c r="I110" s="7"/>
      <c r="J110" s="7"/>
      <c r="K110" s="7"/>
      <c r="L110" s="7"/>
      <c r="M110" s="7"/>
      <c r="N110" s="7"/>
      <c r="O110" s="7"/>
      <c r="P110" s="7"/>
      <c r="Q110" s="46"/>
      <c r="R110" s="46"/>
      <c r="S110" s="46"/>
      <c r="T110" s="46"/>
      <c r="U110" s="46"/>
      <c r="V110" s="46">
        <f t="shared" si="5"/>
        <v>0</v>
      </c>
      <c r="W110" s="46">
        <f t="shared" si="4"/>
        <v>0</v>
      </c>
      <c r="X110" s="47" t="str">
        <f>IF(VLOOKUP(data2!BJ110,misc!$A$8:$B$11,2,0)="normal",data2!BK110,VLOOKUP(data2!BJ110,misc!$A$8:$B$11,2,0))</f>
        <v>undershift</v>
      </c>
      <c r="Y110" s="47" t="str">
        <f>IF(VLOOKUP(data2!CL110,misc!$A$8:$B$11,2,0)="normal",data2!CM110,VLOOKUP(data2!CL110,misc!$A$8:$B$11,2,0))</f>
        <v>uppershift</v>
      </c>
      <c r="Z110" s="47" t="str">
        <f>IF(VLOOKUP(data2!DN110,misc!$A$8:$B$11,2,0)="normal",data2!DO110,VLOOKUP(data2!DN110,misc!$A$8:$B$11,2,0))</f>
        <v>tight profile</v>
      </c>
      <c r="AA110" s="48" t="str">
        <f>IF(ISERROR(AVERAGE(INDEX(JPM1_,ROW(A110)-2),(INDEX(JPM2_,ROW(A110)-2),(INDEX(JPM3_,ROW(A110)-2)))))=TRUE,"N/A",AVERAGE(INDEX(JPM1_,ROW(A110)-2),(INDEX(JPM2_,ROW(A110)-2),(INDEX(JPM3_,ROW(A110)-2)))))</f>
        <v>#ERROR!</v>
      </c>
    </row>
    <row r="111" ht="15.75" customHeight="1">
      <c r="A111" s="7"/>
      <c r="B111" s="44"/>
      <c r="C111" s="7"/>
      <c r="D111" s="45"/>
      <c r="E111" s="7"/>
      <c r="F111" s="7" t="s">
        <v>31</v>
      </c>
      <c r="G111" s="7"/>
      <c r="H111" s="7"/>
      <c r="I111" s="7"/>
      <c r="J111" s="7"/>
      <c r="K111" s="7"/>
      <c r="L111" s="7"/>
      <c r="M111" s="7"/>
      <c r="N111" s="7"/>
      <c r="O111" s="7"/>
      <c r="P111" s="7"/>
      <c r="Q111" s="46"/>
      <c r="R111" s="46"/>
      <c r="S111" s="46"/>
      <c r="T111" s="46"/>
      <c r="U111" s="46"/>
      <c r="V111" s="46">
        <f t="shared" si="5"/>
        <v>0</v>
      </c>
      <c r="W111" s="46">
        <f t="shared" si="4"/>
        <v>0</v>
      </c>
      <c r="X111" s="47" t="str">
        <f>IF(VLOOKUP(data2!BJ111,misc!$A$8:$B$11,2,0)="normal",data2!BK111,VLOOKUP(data2!BJ111,misc!$A$8:$B$11,2,0))</f>
        <v>undershift</v>
      </c>
      <c r="Y111" s="47" t="str">
        <f>IF(VLOOKUP(data2!CL111,misc!$A$8:$B$11,2,0)="normal",data2!CM111,VLOOKUP(data2!CL111,misc!$A$8:$B$11,2,0))</f>
        <v>uppershift</v>
      </c>
      <c r="Z111" s="47" t="str">
        <f>IF(VLOOKUP(data2!DN111,misc!$A$8:$B$11,2,0)="normal",data2!DO111,VLOOKUP(data2!DN111,misc!$A$8:$B$11,2,0))</f>
        <v>tight profile</v>
      </c>
      <c r="AA111" s="48" t="str">
        <f>IF(ISERROR(AVERAGE(INDEX(JPM1_,ROW(A111)-2),(INDEX(JPM2_,ROW(A111)-2),(INDEX(JPM3_,ROW(A111)-2)))))=TRUE,"N/A",AVERAGE(INDEX(JPM1_,ROW(A111)-2),(INDEX(JPM2_,ROW(A111)-2),(INDEX(JPM3_,ROW(A111)-2)))))</f>
        <v>#ERROR!</v>
      </c>
    </row>
    <row r="112" ht="15.75" customHeight="1">
      <c r="A112" s="7"/>
      <c r="B112" s="44"/>
      <c r="C112" s="7"/>
      <c r="D112" s="45"/>
      <c r="E112" s="7"/>
      <c r="F112" s="7" t="s">
        <v>31</v>
      </c>
      <c r="G112" s="7"/>
      <c r="H112" s="7"/>
      <c r="I112" s="7"/>
      <c r="J112" s="7"/>
      <c r="K112" s="7"/>
      <c r="L112" s="7"/>
      <c r="M112" s="7"/>
      <c r="N112" s="7"/>
      <c r="O112" s="7"/>
      <c r="P112" s="7"/>
      <c r="Q112" s="46"/>
      <c r="R112" s="46"/>
      <c r="S112" s="46"/>
      <c r="T112" s="46"/>
      <c r="U112" s="46"/>
      <c r="V112" s="46">
        <f t="shared" si="5"/>
        <v>0</v>
      </c>
      <c r="W112" s="46">
        <f t="shared" si="4"/>
        <v>0</v>
      </c>
      <c r="X112" s="47" t="str">
        <f>IF(VLOOKUP(data2!BJ112,misc!$A$8:$B$11,2,0)="normal",data2!BK112,VLOOKUP(data2!BJ112,misc!$A$8:$B$11,2,0))</f>
        <v>undershift</v>
      </c>
      <c r="Y112" s="47" t="str">
        <f>IF(VLOOKUP(data2!CL112,misc!$A$8:$B$11,2,0)="normal",data2!CM112,VLOOKUP(data2!CL112,misc!$A$8:$B$11,2,0))</f>
        <v>uppershift</v>
      </c>
      <c r="Z112" s="47" t="str">
        <f>IF(VLOOKUP(data2!DN112,misc!$A$8:$B$11,2,0)="normal",data2!DO112,VLOOKUP(data2!DN112,misc!$A$8:$B$11,2,0))</f>
        <v>tight profile</v>
      </c>
      <c r="AA112" s="48" t="str">
        <f>IF(ISERROR(AVERAGE(INDEX(JPM1_,ROW(A112)-2),(INDEX(JPM2_,ROW(A112)-2),(INDEX(JPM3_,ROW(A112)-2)))))=TRUE,"N/A",AVERAGE(INDEX(JPM1_,ROW(A112)-2),(INDEX(JPM2_,ROW(A112)-2),(INDEX(JPM3_,ROW(A112)-2)))))</f>
        <v>#ERROR!</v>
      </c>
    </row>
    <row r="113" ht="15.75" customHeight="1">
      <c r="A113" s="7"/>
      <c r="B113" s="44"/>
      <c r="C113" s="7"/>
      <c r="D113" s="45"/>
      <c r="E113" s="7"/>
      <c r="F113" s="7" t="s">
        <v>31</v>
      </c>
      <c r="G113" s="7"/>
      <c r="H113" s="7"/>
      <c r="I113" s="7"/>
      <c r="J113" s="7"/>
      <c r="K113" s="7"/>
      <c r="L113" s="7"/>
      <c r="M113" s="7"/>
      <c r="N113" s="7"/>
      <c r="O113" s="7"/>
      <c r="P113" s="7"/>
      <c r="Q113" s="46"/>
      <c r="R113" s="46"/>
      <c r="S113" s="46"/>
      <c r="T113" s="46"/>
      <c r="U113" s="46"/>
      <c r="V113" s="46">
        <f t="shared" si="5"/>
        <v>0</v>
      </c>
      <c r="W113" s="46">
        <f t="shared" si="4"/>
        <v>0</v>
      </c>
      <c r="X113" s="47" t="str">
        <f>IF(VLOOKUP(data2!BJ113,misc!$A$8:$B$11,2,0)="normal",data2!BK113,VLOOKUP(data2!BJ113,misc!$A$8:$B$11,2,0))</f>
        <v>undershift</v>
      </c>
      <c r="Y113" s="47" t="str">
        <f>IF(VLOOKUP(data2!CL113,misc!$A$8:$B$11,2,0)="normal",data2!CM113,VLOOKUP(data2!CL113,misc!$A$8:$B$11,2,0))</f>
        <v>uppershift</v>
      </c>
      <c r="Z113" s="47" t="str">
        <f>IF(VLOOKUP(data2!DN113,misc!$A$8:$B$11,2,0)="normal",data2!DO113,VLOOKUP(data2!DN113,misc!$A$8:$B$11,2,0))</f>
        <v>tight profile</v>
      </c>
      <c r="AA113" s="48" t="str">
        <f>IF(ISERROR(AVERAGE(INDEX(JPM1_,ROW(A113)-2),(INDEX(JPM2_,ROW(A113)-2),(INDEX(JPM3_,ROW(A113)-2)))))=TRUE,"N/A",AVERAGE(INDEX(JPM1_,ROW(A113)-2),(INDEX(JPM2_,ROW(A113)-2),(INDEX(JPM3_,ROW(A113)-2)))))</f>
        <v>#ERROR!</v>
      </c>
    </row>
    <row r="114" ht="15.75" customHeight="1">
      <c r="A114" s="7"/>
      <c r="B114" s="44"/>
      <c r="C114" s="7"/>
      <c r="D114" s="45"/>
      <c r="E114" s="7"/>
      <c r="F114" s="7" t="s">
        <v>31</v>
      </c>
      <c r="G114" s="7"/>
      <c r="H114" s="7"/>
      <c r="I114" s="7"/>
      <c r="J114" s="7"/>
      <c r="K114" s="7"/>
      <c r="L114" s="7"/>
      <c r="M114" s="7"/>
      <c r="N114" s="7"/>
      <c r="O114" s="7"/>
      <c r="P114" s="7"/>
      <c r="Q114" s="46"/>
      <c r="R114" s="46"/>
      <c r="S114" s="46"/>
      <c r="T114" s="46"/>
      <c r="U114" s="46"/>
      <c r="V114" s="46">
        <f t="shared" si="5"/>
        <v>0</v>
      </c>
      <c r="W114" s="46">
        <f t="shared" si="4"/>
        <v>0</v>
      </c>
      <c r="X114" s="47" t="str">
        <f>IF(VLOOKUP(data2!BJ114,misc!$A$8:$B$11,2,0)="normal",data2!BK114,VLOOKUP(data2!BJ114,misc!$A$8:$B$11,2,0))</f>
        <v>undershift</v>
      </c>
      <c r="Y114" s="47" t="str">
        <f>IF(VLOOKUP(data2!CL114,misc!$A$8:$B$11,2,0)="normal",data2!CM114,VLOOKUP(data2!CL114,misc!$A$8:$B$11,2,0))</f>
        <v>uppershift</v>
      </c>
      <c r="Z114" s="47" t="str">
        <f>IF(VLOOKUP(data2!DN114,misc!$A$8:$B$11,2,0)="normal",data2!DO114,VLOOKUP(data2!DN114,misc!$A$8:$B$11,2,0))</f>
        <v>tight profile</v>
      </c>
      <c r="AA114" s="48" t="str">
        <f>IF(ISERROR(AVERAGE(INDEX(JPM1_,ROW(A114)-2),(INDEX(JPM2_,ROW(A114)-2),(INDEX(JPM3_,ROW(A114)-2)))))=TRUE,"N/A",AVERAGE(INDEX(JPM1_,ROW(A114)-2),(INDEX(JPM2_,ROW(A114)-2),(INDEX(JPM3_,ROW(A114)-2)))))</f>
        <v>#ERROR!</v>
      </c>
    </row>
    <row r="115" ht="15.75" customHeight="1">
      <c r="A115" s="7"/>
      <c r="B115" s="44"/>
      <c r="C115" s="7"/>
      <c r="D115" s="45"/>
      <c r="E115" s="7"/>
      <c r="F115" s="7" t="s">
        <v>31</v>
      </c>
      <c r="G115" s="7"/>
      <c r="H115" s="7"/>
      <c r="I115" s="7"/>
      <c r="J115" s="7"/>
      <c r="K115" s="7"/>
      <c r="L115" s="7"/>
      <c r="M115" s="7"/>
      <c r="N115" s="7"/>
      <c r="O115" s="7"/>
      <c r="P115" s="7"/>
      <c r="Q115" s="46"/>
      <c r="R115" s="46"/>
      <c r="S115" s="46"/>
      <c r="T115" s="46"/>
      <c r="U115" s="46"/>
      <c r="V115" s="46">
        <f t="shared" si="5"/>
        <v>0</v>
      </c>
      <c r="W115" s="46">
        <f t="shared" si="4"/>
        <v>0</v>
      </c>
      <c r="X115" s="47" t="str">
        <f>IF(VLOOKUP(data2!BJ115,misc!$A$8:$B$11,2,0)="normal",data2!BK115,VLOOKUP(data2!BJ115,misc!$A$8:$B$11,2,0))</f>
        <v>undershift</v>
      </c>
      <c r="Y115" s="47" t="str">
        <f>IF(VLOOKUP(data2!CL115,misc!$A$8:$B$11,2,0)="normal",data2!CM115,VLOOKUP(data2!CL115,misc!$A$8:$B$11,2,0))</f>
        <v>uppershift</v>
      </c>
      <c r="Z115" s="47" t="str">
        <f>IF(VLOOKUP(data2!DN115,misc!$A$8:$B$11,2,0)="normal",data2!DO115,VLOOKUP(data2!DN115,misc!$A$8:$B$11,2,0))</f>
        <v>tight profile</v>
      </c>
      <c r="AA115" s="48" t="str">
        <f>IF(ISERROR(AVERAGE(INDEX(JPM1_,ROW(A115)-2),(INDEX(JPM2_,ROW(A115)-2),(INDEX(JPM3_,ROW(A115)-2)))))=TRUE,"N/A",AVERAGE(INDEX(JPM1_,ROW(A115)-2),(INDEX(JPM2_,ROW(A115)-2),(INDEX(JPM3_,ROW(A115)-2)))))</f>
        <v>#ERROR!</v>
      </c>
    </row>
    <row r="116" ht="15.75" customHeight="1">
      <c r="A116" s="7"/>
      <c r="B116" s="44"/>
      <c r="C116" s="7"/>
      <c r="D116" s="45"/>
      <c r="E116" s="7"/>
      <c r="F116" s="7" t="s">
        <v>31</v>
      </c>
      <c r="G116" s="7"/>
      <c r="H116" s="7"/>
      <c r="I116" s="7"/>
      <c r="J116" s="7"/>
      <c r="K116" s="7"/>
      <c r="L116" s="7"/>
      <c r="M116" s="7"/>
      <c r="N116" s="7"/>
      <c r="O116" s="7"/>
      <c r="P116" s="7"/>
      <c r="Q116" s="46"/>
      <c r="R116" s="46"/>
      <c r="S116" s="46"/>
      <c r="T116" s="46"/>
      <c r="U116" s="46"/>
      <c r="V116" s="46">
        <f t="shared" si="5"/>
        <v>0</v>
      </c>
      <c r="W116" s="46">
        <f t="shared" si="4"/>
        <v>0</v>
      </c>
      <c r="X116" s="47" t="str">
        <f>IF(VLOOKUP(data2!BJ116,misc!$A$8:$B$11,2,0)="normal",data2!BK116,VLOOKUP(data2!BJ116,misc!$A$8:$B$11,2,0))</f>
        <v>undershift</v>
      </c>
      <c r="Y116" s="47" t="str">
        <f>IF(VLOOKUP(data2!CL116,misc!$A$8:$B$11,2,0)="normal",data2!CM116,VLOOKUP(data2!CL116,misc!$A$8:$B$11,2,0))</f>
        <v>uppershift</v>
      </c>
      <c r="Z116" s="47" t="str">
        <f>IF(VLOOKUP(data2!DN116,misc!$A$8:$B$11,2,0)="normal",data2!DO116,VLOOKUP(data2!DN116,misc!$A$8:$B$11,2,0))</f>
        <v>tight profile</v>
      </c>
      <c r="AA116" s="48" t="str">
        <f>IF(ISERROR(AVERAGE(INDEX(JPM1_,ROW(A116)-2),(INDEX(JPM2_,ROW(A116)-2),(INDEX(JPM3_,ROW(A116)-2)))))=TRUE,"N/A",AVERAGE(INDEX(JPM1_,ROW(A116)-2),(INDEX(JPM2_,ROW(A116)-2),(INDEX(JPM3_,ROW(A116)-2)))))</f>
        <v>#ERROR!</v>
      </c>
    </row>
    <row r="117" ht="15.75" customHeight="1">
      <c r="A117" s="7"/>
      <c r="B117" s="44"/>
      <c r="C117" s="7"/>
      <c r="D117" s="45"/>
      <c r="E117" s="7"/>
      <c r="F117" s="7" t="s">
        <v>31</v>
      </c>
      <c r="G117" s="7"/>
      <c r="H117" s="7"/>
      <c r="I117" s="7"/>
      <c r="J117" s="7"/>
      <c r="K117" s="7"/>
      <c r="L117" s="7"/>
      <c r="M117" s="7"/>
      <c r="N117" s="7"/>
      <c r="O117" s="7"/>
      <c r="P117" s="7"/>
      <c r="Q117" s="46"/>
      <c r="R117" s="46"/>
      <c r="S117" s="46"/>
      <c r="T117" s="46"/>
      <c r="U117" s="46"/>
      <c r="V117" s="46">
        <f t="shared" si="5"/>
        <v>0</v>
      </c>
      <c r="W117" s="46">
        <f t="shared" si="4"/>
        <v>0</v>
      </c>
      <c r="X117" s="47" t="str">
        <f>IF(VLOOKUP(data2!BJ117,misc!$A$8:$B$11,2,0)="normal",data2!BK117,VLOOKUP(data2!BJ117,misc!$A$8:$B$11,2,0))</f>
        <v>undershift</v>
      </c>
      <c r="Y117" s="47" t="str">
        <f>IF(VLOOKUP(data2!CL117,misc!$A$8:$B$11,2,0)="normal",data2!CM117,VLOOKUP(data2!CL117,misc!$A$8:$B$11,2,0))</f>
        <v>uppershift</v>
      </c>
      <c r="Z117" s="47" t="str">
        <f>IF(VLOOKUP(data2!DN117,misc!$A$8:$B$11,2,0)="normal",data2!DO117,VLOOKUP(data2!DN117,misc!$A$8:$B$11,2,0))</f>
        <v>tight profile</v>
      </c>
      <c r="AA117" s="48" t="str">
        <f>IF(ISERROR(AVERAGE(INDEX(JPM1_,ROW(A117)-2),(INDEX(JPM2_,ROW(A117)-2),(INDEX(JPM3_,ROW(A117)-2)))))=TRUE,"N/A",AVERAGE(INDEX(JPM1_,ROW(A117)-2),(INDEX(JPM2_,ROW(A117)-2),(INDEX(JPM3_,ROW(A117)-2)))))</f>
        <v>#ERROR!</v>
      </c>
    </row>
    <row r="118" ht="15.75" customHeight="1">
      <c r="A118" s="7"/>
      <c r="B118" s="44"/>
      <c r="C118" s="7"/>
      <c r="D118" s="45"/>
      <c r="E118" s="7"/>
      <c r="F118" s="7" t="s">
        <v>31</v>
      </c>
      <c r="G118" s="7"/>
      <c r="H118" s="7"/>
      <c r="I118" s="7"/>
      <c r="J118" s="7"/>
      <c r="K118" s="7"/>
      <c r="L118" s="7"/>
      <c r="M118" s="7"/>
      <c r="N118" s="7"/>
      <c r="O118" s="7"/>
      <c r="P118" s="7"/>
      <c r="Q118" s="46"/>
      <c r="R118" s="46"/>
      <c r="S118" s="46"/>
      <c r="T118" s="46"/>
      <c r="U118" s="46"/>
      <c r="V118" s="46">
        <f t="shared" si="5"/>
        <v>0</v>
      </c>
      <c r="W118" s="46">
        <f t="shared" si="4"/>
        <v>0</v>
      </c>
      <c r="X118" s="47" t="str">
        <f>IF(VLOOKUP(data2!BJ118,misc!$A$8:$B$11,2,0)="normal",data2!BK118,VLOOKUP(data2!BJ118,misc!$A$8:$B$11,2,0))</f>
        <v>undershift</v>
      </c>
      <c r="Y118" s="47" t="str">
        <f>IF(VLOOKUP(data2!CL118,misc!$A$8:$B$11,2,0)="normal",data2!CM118,VLOOKUP(data2!CL118,misc!$A$8:$B$11,2,0))</f>
        <v>uppershift</v>
      </c>
      <c r="Z118" s="47" t="str">
        <f>IF(VLOOKUP(data2!DN118,misc!$A$8:$B$11,2,0)="normal",data2!DO118,VLOOKUP(data2!DN118,misc!$A$8:$B$11,2,0))</f>
        <v>tight profile</v>
      </c>
      <c r="AA118" s="48" t="str">
        <f>IF(ISERROR(AVERAGE(INDEX(JPM1_,ROW(A118)-2),(INDEX(JPM2_,ROW(A118)-2),(INDEX(JPM3_,ROW(A118)-2)))))=TRUE,"N/A",AVERAGE(INDEX(JPM1_,ROW(A118)-2),(INDEX(JPM2_,ROW(A118)-2),(INDEX(JPM3_,ROW(A118)-2)))))</f>
        <v>#ERROR!</v>
      </c>
    </row>
    <row r="119" ht="15.75" customHeight="1">
      <c r="A119" s="7"/>
      <c r="B119" s="44"/>
      <c r="C119" s="7"/>
      <c r="D119" s="45"/>
      <c r="E119" s="7"/>
      <c r="F119" s="7" t="s">
        <v>31</v>
      </c>
      <c r="G119" s="7"/>
      <c r="H119" s="7"/>
      <c r="I119" s="7"/>
      <c r="J119" s="7"/>
      <c r="K119" s="7"/>
      <c r="L119" s="7"/>
      <c r="M119" s="7"/>
      <c r="N119" s="7"/>
      <c r="O119" s="7"/>
      <c r="P119" s="7"/>
      <c r="Q119" s="46"/>
      <c r="R119" s="46"/>
      <c r="S119" s="46"/>
      <c r="T119" s="46"/>
      <c r="U119" s="46"/>
      <c r="V119" s="46">
        <f t="shared" si="5"/>
        <v>0</v>
      </c>
      <c r="W119" s="46">
        <f t="shared" si="4"/>
        <v>0</v>
      </c>
      <c r="X119" s="47" t="str">
        <f>IF(VLOOKUP(data2!BJ119,misc!$A$8:$B$11,2,0)="normal",data2!BK119,VLOOKUP(data2!BJ119,misc!$A$8:$B$11,2,0))</f>
        <v>undershift</v>
      </c>
      <c r="Y119" s="47" t="str">
        <f>IF(VLOOKUP(data2!CL119,misc!$A$8:$B$11,2,0)="normal",data2!CM119,VLOOKUP(data2!CL119,misc!$A$8:$B$11,2,0))</f>
        <v>uppershift</v>
      </c>
      <c r="Z119" s="47" t="str">
        <f>IF(VLOOKUP(data2!DN119,misc!$A$8:$B$11,2,0)="normal",data2!DO119,VLOOKUP(data2!DN119,misc!$A$8:$B$11,2,0))</f>
        <v>tight profile</v>
      </c>
      <c r="AA119" s="48" t="str">
        <f>IF(ISERROR(AVERAGE(INDEX(JPM1_,ROW(A119)-2),(INDEX(JPM2_,ROW(A119)-2),(INDEX(JPM3_,ROW(A119)-2)))))=TRUE,"N/A",AVERAGE(INDEX(JPM1_,ROW(A119)-2),(INDEX(JPM2_,ROW(A119)-2),(INDEX(JPM3_,ROW(A119)-2)))))</f>
        <v>#ERROR!</v>
      </c>
    </row>
    <row r="120" ht="15.75" customHeight="1">
      <c r="A120" s="7"/>
      <c r="B120" s="44"/>
      <c r="C120" s="7"/>
      <c r="D120" s="45"/>
      <c r="E120" s="7"/>
      <c r="F120" s="7" t="s">
        <v>31</v>
      </c>
      <c r="G120" s="7"/>
      <c r="H120" s="7"/>
      <c r="I120" s="7"/>
      <c r="J120" s="7"/>
      <c r="K120" s="7"/>
      <c r="L120" s="7"/>
      <c r="M120" s="7"/>
      <c r="N120" s="7"/>
      <c r="O120" s="7"/>
      <c r="P120" s="7"/>
      <c r="Q120" s="46"/>
      <c r="R120" s="46"/>
      <c r="S120" s="46"/>
      <c r="T120" s="46"/>
      <c r="U120" s="46"/>
      <c r="V120" s="46">
        <f t="shared" si="5"/>
        <v>0</v>
      </c>
      <c r="W120" s="46">
        <f t="shared" si="4"/>
        <v>0</v>
      </c>
      <c r="X120" s="47" t="str">
        <f>IF(VLOOKUP(data2!BJ120,misc!$A$8:$B$11,2,0)="normal",data2!BK120,VLOOKUP(data2!BJ120,misc!$A$8:$B$11,2,0))</f>
        <v>undershift</v>
      </c>
      <c r="Y120" s="47" t="str">
        <f>IF(VLOOKUP(data2!CL120,misc!$A$8:$B$11,2,0)="normal",data2!CM120,VLOOKUP(data2!CL120,misc!$A$8:$B$11,2,0))</f>
        <v>uppershift</v>
      </c>
      <c r="Z120" s="47" t="str">
        <f>IF(VLOOKUP(data2!DN120,misc!$A$8:$B$11,2,0)="normal",data2!DO120,VLOOKUP(data2!DN120,misc!$A$8:$B$11,2,0))</f>
        <v>tight profile</v>
      </c>
      <c r="AA120" s="48" t="str">
        <f>IF(ISERROR(AVERAGE(INDEX(JPM1_,ROW(A120)-2),(INDEX(JPM2_,ROW(A120)-2),(INDEX(JPM3_,ROW(A120)-2)))))=TRUE,"N/A",AVERAGE(INDEX(JPM1_,ROW(A120)-2),(INDEX(JPM2_,ROW(A120)-2),(INDEX(JPM3_,ROW(A120)-2)))))</f>
        <v>#ERROR!</v>
      </c>
    </row>
    <row r="121" ht="15.75" customHeight="1">
      <c r="A121" s="7"/>
      <c r="B121" s="44"/>
      <c r="C121" s="7"/>
      <c r="D121" s="45"/>
      <c r="E121" s="7"/>
      <c r="F121" s="7" t="s">
        <v>31</v>
      </c>
      <c r="G121" s="7"/>
      <c r="H121" s="7"/>
      <c r="I121" s="7"/>
      <c r="J121" s="7"/>
      <c r="K121" s="7"/>
      <c r="L121" s="7"/>
      <c r="M121" s="7"/>
      <c r="N121" s="7"/>
      <c r="O121" s="7"/>
      <c r="P121" s="7"/>
      <c r="Q121" s="46"/>
      <c r="R121" s="46"/>
      <c r="S121" s="46"/>
      <c r="T121" s="46"/>
      <c r="U121" s="46"/>
      <c r="V121" s="46">
        <f t="shared" si="5"/>
        <v>0</v>
      </c>
      <c r="W121" s="46">
        <f t="shared" si="4"/>
        <v>0</v>
      </c>
      <c r="X121" s="47" t="str">
        <f>IF(VLOOKUP(data2!BJ121,misc!$A$8:$B$11,2,0)="normal",data2!BK121,VLOOKUP(data2!BJ121,misc!$A$8:$B$11,2,0))</f>
        <v>undershift</v>
      </c>
      <c r="Y121" s="47" t="str">
        <f>IF(VLOOKUP(data2!CL121,misc!$A$8:$B$11,2,0)="normal",data2!CM121,VLOOKUP(data2!CL121,misc!$A$8:$B$11,2,0))</f>
        <v>uppershift</v>
      </c>
      <c r="Z121" s="47" t="str">
        <f>IF(VLOOKUP(data2!DN121,misc!$A$8:$B$11,2,0)="normal",data2!DO121,VLOOKUP(data2!DN121,misc!$A$8:$B$11,2,0))</f>
        <v>tight profile</v>
      </c>
      <c r="AA121" s="48" t="str">
        <f>IF(ISERROR(AVERAGE(INDEX(JPM1_,ROW(A121)-2),(INDEX(JPM2_,ROW(A121)-2),(INDEX(JPM3_,ROW(A121)-2)))))=TRUE,"N/A",AVERAGE(INDEX(JPM1_,ROW(A121)-2),(INDEX(JPM2_,ROW(A121)-2),(INDEX(JPM3_,ROW(A121)-2)))))</f>
        <v>#ERROR!</v>
      </c>
    </row>
    <row r="122" ht="15.75" customHeight="1">
      <c r="A122" s="7"/>
      <c r="B122" s="44"/>
      <c r="C122" s="7"/>
      <c r="D122" s="45"/>
      <c r="E122" s="7"/>
      <c r="F122" s="7" t="s">
        <v>31</v>
      </c>
      <c r="G122" s="7"/>
      <c r="H122" s="7"/>
      <c r="I122" s="7"/>
      <c r="J122" s="7"/>
      <c r="K122" s="7"/>
      <c r="L122" s="7"/>
      <c r="M122" s="7"/>
      <c r="N122" s="7"/>
      <c r="O122" s="7"/>
      <c r="P122" s="7"/>
      <c r="Q122" s="46"/>
      <c r="R122" s="46"/>
      <c r="S122" s="46"/>
      <c r="T122" s="46"/>
      <c r="U122" s="46"/>
      <c r="V122" s="46">
        <f t="shared" si="5"/>
        <v>0</v>
      </c>
      <c r="W122" s="46">
        <f t="shared" si="4"/>
        <v>0</v>
      </c>
      <c r="X122" s="47" t="str">
        <f>IF(VLOOKUP(data2!BJ122,misc!$A$8:$B$11,2,0)="normal",data2!BK122,VLOOKUP(data2!BJ122,misc!$A$8:$B$11,2,0))</f>
        <v>undershift</v>
      </c>
      <c r="Y122" s="47" t="str">
        <f>IF(VLOOKUP(data2!CL122,misc!$A$8:$B$11,2,0)="normal",data2!CM122,VLOOKUP(data2!CL122,misc!$A$8:$B$11,2,0))</f>
        <v>uppershift</v>
      </c>
      <c r="Z122" s="47" t="str">
        <f>IF(VLOOKUP(data2!DN122,misc!$A$8:$B$11,2,0)="normal",data2!DO122,VLOOKUP(data2!DN122,misc!$A$8:$B$11,2,0))</f>
        <v>tight profile</v>
      </c>
      <c r="AA122" s="48" t="str">
        <f>IF(ISERROR(AVERAGE(INDEX(JPM1_,ROW(A122)-2),(INDEX(JPM2_,ROW(A122)-2),(INDEX(JPM3_,ROW(A122)-2)))))=TRUE,"N/A",AVERAGE(INDEX(JPM1_,ROW(A122)-2),(INDEX(JPM2_,ROW(A122)-2),(INDEX(JPM3_,ROW(A122)-2)))))</f>
        <v>#ERROR!</v>
      </c>
    </row>
    <row r="123" ht="15.75" customHeight="1">
      <c r="A123" s="7"/>
      <c r="B123" s="44"/>
      <c r="C123" s="7"/>
      <c r="D123" s="45"/>
      <c r="E123" s="7"/>
      <c r="F123" s="7" t="s">
        <v>31</v>
      </c>
      <c r="G123" s="7"/>
      <c r="H123" s="7"/>
      <c r="I123" s="7"/>
      <c r="J123" s="7"/>
      <c r="K123" s="7"/>
      <c r="L123" s="7"/>
      <c r="M123" s="7"/>
      <c r="N123" s="7"/>
      <c r="O123" s="7"/>
      <c r="P123" s="7"/>
      <c r="Q123" s="46"/>
      <c r="R123" s="46"/>
      <c r="S123" s="46"/>
      <c r="T123" s="46"/>
      <c r="U123" s="46"/>
      <c r="V123" s="46">
        <f t="shared" si="5"/>
        <v>0</v>
      </c>
      <c r="W123" s="46">
        <f t="shared" si="4"/>
        <v>0</v>
      </c>
      <c r="X123" s="47" t="str">
        <f>IF(VLOOKUP(data2!BJ123,misc!$A$8:$B$11,2,0)="normal",data2!BK123,VLOOKUP(data2!BJ123,misc!$A$8:$B$11,2,0))</f>
        <v>undershift</v>
      </c>
      <c r="Y123" s="47" t="str">
        <f>IF(VLOOKUP(data2!CL123,misc!$A$8:$B$11,2,0)="normal",data2!CM123,VLOOKUP(data2!CL123,misc!$A$8:$B$11,2,0))</f>
        <v>uppershift</v>
      </c>
      <c r="Z123" s="47" t="str">
        <f>IF(VLOOKUP(data2!DN123,misc!$A$8:$B$11,2,0)="normal",data2!DO123,VLOOKUP(data2!DN123,misc!$A$8:$B$11,2,0))</f>
        <v>tight profile</v>
      </c>
      <c r="AA123" s="48" t="str">
        <f>IF(ISERROR(AVERAGE(INDEX(JPM1_,ROW(A123)-2),(INDEX(JPM2_,ROW(A123)-2),(INDEX(JPM3_,ROW(A123)-2)))))=TRUE,"N/A",AVERAGE(INDEX(JPM1_,ROW(A123)-2),(INDEX(JPM2_,ROW(A123)-2),(INDEX(JPM3_,ROW(A123)-2)))))</f>
        <v>#ERROR!</v>
      </c>
    </row>
    <row r="124" ht="15.75" customHeight="1">
      <c r="A124" s="7"/>
      <c r="B124" s="44"/>
      <c r="C124" s="7"/>
      <c r="D124" s="45"/>
      <c r="E124" s="7"/>
      <c r="F124" s="7" t="s">
        <v>31</v>
      </c>
      <c r="G124" s="7"/>
      <c r="H124" s="7"/>
      <c r="I124" s="7"/>
      <c r="J124" s="7"/>
      <c r="K124" s="7"/>
      <c r="L124" s="7"/>
      <c r="M124" s="7"/>
      <c r="N124" s="7"/>
      <c r="O124" s="7"/>
      <c r="P124" s="7"/>
      <c r="Q124" s="46">
        <f t="shared" ref="Q124:T124" si="6">G124-L124</f>
        <v>0</v>
      </c>
      <c r="R124" s="46">
        <f t="shared" si="6"/>
        <v>0</v>
      </c>
      <c r="S124" s="46">
        <f t="shared" si="6"/>
        <v>0</v>
      </c>
      <c r="T124" s="46">
        <f t="shared" si="6"/>
        <v>0</v>
      </c>
      <c r="U124" s="46">
        <f t="shared" ref="U124:U250" si="8">K124+P124</f>
        <v>0</v>
      </c>
      <c r="V124" s="46">
        <f t="shared" si="5"/>
        <v>0</v>
      </c>
      <c r="W124" s="46">
        <f t="shared" si="4"/>
        <v>0</v>
      </c>
      <c r="X124" s="47" t="str">
        <f>IF(VLOOKUP(data2!BJ124,misc!$A$8:$B$11,2,0)="normal",data2!BK124,VLOOKUP(data2!BJ124,misc!$A$8:$B$11,2,0))</f>
        <v>undershift</v>
      </c>
      <c r="Y124" s="47" t="str">
        <f>IF(VLOOKUP(data2!CL124,misc!$A$8:$B$11,2,0)="normal",data2!CM124,VLOOKUP(data2!CL124,misc!$A$8:$B$11,2,0))</f>
        <v>uppershift</v>
      </c>
      <c r="Z124" s="47" t="str">
        <f>IF(VLOOKUP(data2!DN124,misc!$A$8:$B$11,2,0)="normal",data2!DO124,VLOOKUP(data2!DN124,misc!$A$8:$B$11,2,0))</f>
        <v>tight profile</v>
      </c>
      <c r="AA124" s="48" t="str">
        <f>IF(ISERROR(AVERAGE(INDEX(JPM1_,ROW(A124)-2),(INDEX(JPM2_,ROW(A124)-2),(INDEX(JPM3_,ROW(A124)-2)))))=TRUE,"N/A",AVERAGE(INDEX(JPM1_,ROW(A124)-2),(INDEX(JPM2_,ROW(A124)-2),(INDEX(JPM3_,ROW(A124)-2)))))</f>
        <v>#ERROR!</v>
      </c>
    </row>
    <row r="125" ht="15.75" customHeight="1">
      <c r="A125" s="7"/>
      <c r="B125" s="44"/>
      <c r="C125" s="7"/>
      <c r="D125" s="45"/>
      <c r="E125" s="7"/>
      <c r="F125" s="7"/>
      <c r="G125" s="7"/>
      <c r="H125" s="7"/>
      <c r="I125" s="7"/>
      <c r="J125" s="7"/>
      <c r="K125" s="7"/>
      <c r="L125" s="7"/>
      <c r="M125" s="7"/>
      <c r="N125" s="7"/>
      <c r="O125" s="7"/>
      <c r="P125" s="7"/>
      <c r="Q125" s="46">
        <f t="shared" ref="Q125:T125" si="7">G125-L125</f>
        <v>0</v>
      </c>
      <c r="R125" s="46">
        <f t="shared" si="7"/>
        <v>0</v>
      </c>
      <c r="S125" s="46">
        <f t="shared" si="7"/>
        <v>0</v>
      </c>
      <c r="T125" s="46">
        <f t="shared" si="7"/>
        <v>0</v>
      </c>
      <c r="U125" s="46">
        <f t="shared" si="8"/>
        <v>0</v>
      </c>
      <c r="V125" s="46">
        <f t="shared" si="5"/>
        <v>0</v>
      </c>
      <c r="W125" s="46">
        <f t="shared" si="4"/>
        <v>0</v>
      </c>
      <c r="X125" s="47" t="str">
        <f>IF(VLOOKUP(data2!BJ125,misc!$A$8:$B$11,2,0)="normal",data2!BK125,VLOOKUP(data2!BJ125,misc!$A$8:$B$11,2,0))</f>
        <v>undershift</v>
      </c>
      <c r="Y125" s="47" t="str">
        <f>IF(VLOOKUP(data2!CL125,misc!$A$8:$B$11,2,0)="normal",data2!CM125,VLOOKUP(data2!CL125,misc!$A$8:$B$11,2,0))</f>
        <v>uppershift</v>
      </c>
      <c r="Z125" s="47" t="str">
        <f>IF(VLOOKUP(data2!DN125,misc!$A$8:$B$11,2,0)="normal",data2!DO125,VLOOKUP(data2!DN125,misc!$A$8:$B$11,2,0))</f>
        <v>tight profile</v>
      </c>
      <c r="AA125" s="48" t="str">
        <f>IF(ISERROR(AVERAGE(INDEX(JPM1_,ROW(A125)-2),(INDEX(JPM2_,ROW(A125)-2),(INDEX(JPM3_,ROW(A125)-2)))))=TRUE,"N/A",AVERAGE(INDEX(JPM1_,ROW(A125)-2),(INDEX(JPM2_,ROW(A125)-2),(INDEX(JPM3_,ROW(A125)-2)))))</f>
        <v>#ERROR!</v>
      </c>
    </row>
    <row r="126" ht="15.75" customHeight="1">
      <c r="A126" s="7"/>
      <c r="B126" s="44"/>
      <c r="C126" s="7"/>
      <c r="D126" s="45"/>
      <c r="E126" s="7"/>
      <c r="F126" s="7"/>
      <c r="G126" s="7"/>
      <c r="H126" s="7"/>
      <c r="I126" s="7"/>
      <c r="J126" s="7"/>
      <c r="K126" s="7"/>
      <c r="L126" s="7"/>
      <c r="M126" s="7"/>
      <c r="N126" s="7"/>
      <c r="O126" s="7"/>
      <c r="P126" s="7"/>
      <c r="Q126" s="46">
        <f t="shared" ref="Q126:T126" si="9">G126-L126</f>
        <v>0</v>
      </c>
      <c r="R126" s="46">
        <f t="shared" si="9"/>
        <v>0</v>
      </c>
      <c r="S126" s="46">
        <f t="shared" si="9"/>
        <v>0</v>
      </c>
      <c r="T126" s="46">
        <f t="shared" si="9"/>
        <v>0</v>
      </c>
      <c r="U126" s="46">
        <f t="shared" si="8"/>
        <v>0</v>
      </c>
      <c r="V126" s="46">
        <f t="shared" si="5"/>
        <v>0</v>
      </c>
      <c r="W126" s="46">
        <f t="shared" si="4"/>
        <v>0</v>
      </c>
      <c r="X126" s="47" t="str">
        <f>IF(VLOOKUP(data2!BJ126,misc!$A$8:$B$11,2,0)="normal",data2!BK126,VLOOKUP(data2!BJ126,misc!$A$8:$B$11,2,0))</f>
        <v>undershift</v>
      </c>
      <c r="Y126" s="47" t="str">
        <f>IF(VLOOKUP(data2!CL126,misc!$A$8:$B$11,2,0)="normal",data2!CM126,VLOOKUP(data2!CL126,misc!$A$8:$B$11,2,0))</f>
        <v>uppershift</v>
      </c>
      <c r="Z126" s="47" t="str">
        <f>IF(VLOOKUP(data2!DN126,misc!$A$8:$B$11,2,0)="normal",data2!DO126,VLOOKUP(data2!DN126,misc!$A$8:$B$11,2,0))</f>
        <v>tight profile</v>
      </c>
      <c r="AA126" s="48" t="str">
        <f>IF(ISERROR(AVERAGE(INDEX(JPM1_,ROW(A126)-2),(INDEX(JPM2_,ROW(A126)-2),(INDEX(JPM3_,ROW(A126)-2)))))=TRUE,"N/A",AVERAGE(INDEX(JPM1_,ROW(A126)-2),(INDEX(JPM2_,ROW(A126)-2),(INDEX(JPM3_,ROW(A126)-2)))))</f>
        <v>#ERROR!</v>
      </c>
    </row>
    <row r="127" ht="15.75" customHeight="1">
      <c r="A127" s="7"/>
      <c r="B127" s="44"/>
      <c r="C127" s="7"/>
      <c r="D127" s="45"/>
      <c r="E127" s="7"/>
      <c r="F127" s="7"/>
      <c r="G127" s="7"/>
      <c r="H127" s="7"/>
      <c r="I127" s="7"/>
      <c r="J127" s="7"/>
      <c r="K127" s="7"/>
      <c r="L127" s="7"/>
      <c r="M127" s="7"/>
      <c r="N127" s="7"/>
      <c r="O127" s="7"/>
      <c r="P127" s="7"/>
      <c r="Q127" s="46">
        <f t="shared" ref="Q127:T127" si="10">G127-L127</f>
        <v>0</v>
      </c>
      <c r="R127" s="46">
        <f t="shared" si="10"/>
        <v>0</v>
      </c>
      <c r="S127" s="46">
        <f t="shared" si="10"/>
        <v>0</v>
      </c>
      <c r="T127" s="46">
        <f t="shared" si="10"/>
        <v>0</v>
      </c>
      <c r="U127" s="46">
        <f t="shared" si="8"/>
        <v>0</v>
      </c>
      <c r="V127" s="46">
        <f t="shared" si="5"/>
        <v>0</v>
      </c>
      <c r="W127" s="46">
        <f t="shared" si="4"/>
        <v>0</v>
      </c>
      <c r="X127" s="47" t="str">
        <f>IF(VLOOKUP(data2!BJ127,misc!$A$8:$B$11,2,0)="normal",data2!BK127,VLOOKUP(data2!BJ127,misc!$A$8:$B$11,2,0))</f>
        <v>undershift</v>
      </c>
      <c r="Y127" s="47" t="str">
        <f>IF(VLOOKUP(data2!CL127,misc!$A$8:$B$11,2,0)="normal",data2!CM127,VLOOKUP(data2!CL127,misc!$A$8:$B$11,2,0))</f>
        <v>uppershift</v>
      </c>
      <c r="Z127" s="47" t="str">
        <f>IF(VLOOKUP(data2!DN127,misc!$A$8:$B$11,2,0)="normal",data2!DO127,VLOOKUP(data2!DN127,misc!$A$8:$B$11,2,0))</f>
        <v>tight profile</v>
      </c>
      <c r="AA127" s="48" t="str">
        <f>IF(ISERROR(AVERAGE(INDEX(JPM1_,ROW(A127)-2),(INDEX(JPM2_,ROW(A127)-2),(INDEX(JPM3_,ROW(A127)-2)))))=TRUE,"N/A",AVERAGE(INDEX(JPM1_,ROW(A127)-2),(INDEX(JPM2_,ROW(A127)-2),(INDEX(JPM3_,ROW(A127)-2)))))</f>
        <v>#ERROR!</v>
      </c>
    </row>
    <row r="128" ht="15.75" customHeight="1">
      <c r="A128" s="7"/>
      <c r="B128" s="44"/>
      <c r="C128" s="7"/>
      <c r="D128" s="45"/>
      <c r="E128" s="7"/>
      <c r="F128" s="7"/>
      <c r="G128" s="7"/>
      <c r="H128" s="7"/>
      <c r="I128" s="7"/>
      <c r="J128" s="7"/>
      <c r="K128" s="7"/>
      <c r="L128" s="7"/>
      <c r="M128" s="7"/>
      <c r="N128" s="7"/>
      <c r="O128" s="7"/>
      <c r="P128" s="7"/>
      <c r="Q128" s="46">
        <f t="shared" ref="Q128:T128" si="11">G128-L128</f>
        <v>0</v>
      </c>
      <c r="R128" s="46">
        <f t="shared" si="11"/>
        <v>0</v>
      </c>
      <c r="S128" s="46">
        <f t="shared" si="11"/>
        <v>0</v>
      </c>
      <c r="T128" s="46">
        <f t="shared" si="11"/>
        <v>0</v>
      </c>
      <c r="U128" s="46">
        <f t="shared" si="8"/>
        <v>0</v>
      </c>
      <c r="V128" s="46">
        <f t="shared" si="5"/>
        <v>0</v>
      </c>
      <c r="W128" s="46">
        <f t="shared" si="4"/>
        <v>0</v>
      </c>
      <c r="X128" s="47" t="str">
        <f>IF(VLOOKUP(data2!BJ128,misc!$A$8:$B$11,2,0)="normal",data2!BK128,VLOOKUP(data2!BJ128,misc!$A$8:$B$11,2,0))</f>
        <v>undershift</v>
      </c>
      <c r="Y128" s="47" t="str">
        <f>IF(VLOOKUP(data2!CL128,misc!$A$8:$B$11,2,0)="normal",data2!CM128,VLOOKUP(data2!CL128,misc!$A$8:$B$11,2,0))</f>
        <v>uppershift</v>
      </c>
      <c r="Z128" s="47" t="str">
        <f>IF(VLOOKUP(data2!DN128,misc!$A$8:$B$11,2,0)="normal",data2!DO128,VLOOKUP(data2!DN128,misc!$A$8:$B$11,2,0))</f>
        <v>tight profile</v>
      </c>
      <c r="AA128" s="48" t="str">
        <f>IF(ISERROR(AVERAGE(INDEX(JPM1_,ROW(A128)-2),(INDEX(JPM2_,ROW(A128)-2),(INDEX(JPM3_,ROW(A128)-2)))))=TRUE,"N/A",AVERAGE(INDEX(JPM1_,ROW(A128)-2),(INDEX(JPM2_,ROW(A128)-2),(INDEX(JPM3_,ROW(A128)-2)))))</f>
        <v>#ERROR!</v>
      </c>
    </row>
    <row r="129" ht="15.75" customHeight="1">
      <c r="A129" s="7"/>
      <c r="B129" s="44"/>
      <c r="C129" s="7"/>
      <c r="D129" s="45"/>
      <c r="E129" s="7"/>
      <c r="F129" s="7"/>
      <c r="G129" s="7"/>
      <c r="H129" s="7"/>
      <c r="I129" s="7"/>
      <c r="J129" s="7"/>
      <c r="K129" s="7"/>
      <c r="L129" s="7"/>
      <c r="M129" s="7"/>
      <c r="N129" s="7"/>
      <c r="O129" s="7"/>
      <c r="P129" s="7"/>
      <c r="Q129" s="46">
        <f t="shared" ref="Q129:T129" si="12">G129-L129</f>
        <v>0</v>
      </c>
      <c r="R129" s="46">
        <f t="shared" si="12"/>
        <v>0</v>
      </c>
      <c r="S129" s="46">
        <f t="shared" si="12"/>
        <v>0</v>
      </c>
      <c r="T129" s="46">
        <f t="shared" si="12"/>
        <v>0</v>
      </c>
      <c r="U129" s="46">
        <f t="shared" si="8"/>
        <v>0</v>
      </c>
      <c r="V129" s="46">
        <f t="shared" si="5"/>
        <v>0</v>
      </c>
      <c r="W129" s="46">
        <f t="shared" si="4"/>
        <v>0</v>
      </c>
      <c r="X129" s="47" t="str">
        <f>IF(VLOOKUP(data2!BJ129,misc!$A$8:$B$11,2,0)="normal",data2!BK129,VLOOKUP(data2!BJ129,misc!$A$8:$B$11,2,0))</f>
        <v>undershift</v>
      </c>
      <c r="Y129" s="47" t="str">
        <f>IF(VLOOKUP(data2!CL129,misc!$A$8:$B$11,2,0)="normal",data2!CM129,VLOOKUP(data2!CL129,misc!$A$8:$B$11,2,0))</f>
        <v>uppershift</v>
      </c>
      <c r="Z129" s="47" t="str">
        <f>IF(VLOOKUP(data2!DN129,misc!$A$8:$B$11,2,0)="normal",data2!DO129,VLOOKUP(data2!DN129,misc!$A$8:$B$11,2,0))</f>
        <v>tight profile</v>
      </c>
      <c r="AA129" s="48" t="str">
        <f>IF(ISERROR(AVERAGE(INDEX(JPM1_,ROW(A129)-2),(INDEX(JPM2_,ROW(A129)-2),(INDEX(JPM3_,ROW(A129)-2)))))=TRUE,"N/A",AVERAGE(INDEX(JPM1_,ROW(A129)-2),(INDEX(JPM2_,ROW(A129)-2),(INDEX(JPM3_,ROW(A129)-2)))))</f>
        <v>#ERROR!</v>
      </c>
    </row>
    <row r="130" ht="15.75" customHeight="1">
      <c r="A130" s="7"/>
      <c r="B130" s="44"/>
      <c r="C130" s="7"/>
      <c r="D130" s="45"/>
      <c r="E130" s="7"/>
      <c r="F130" s="7"/>
      <c r="G130" s="7"/>
      <c r="H130" s="7"/>
      <c r="I130" s="7"/>
      <c r="J130" s="7"/>
      <c r="K130" s="7"/>
      <c r="L130" s="7"/>
      <c r="M130" s="7"/>
      <c r="N130" s="7"/>
      <c r="O130" s="7"/>
      <c r="P130" s="7"/>
      <c r="Q130" s="46">
        <f t="shared" ref="Q130:T130" si="13">G130-L130</f>
        <v>0</v>
      </c>
      <c r="R130" s="46">
        <f t="shared" si="13"/>
        <v>0</v>
      </c>
      <c r="S130" s="46">
        <f t="shared" si="13"/>
        <v>0</v>
      </c>
      <c r="T130" s="46">
        <f t="shared" si="13"/>
        <v>0</v>
      </c>
      <c r="U130" s="46">
        <f t="shared" si="8"/>
        <v>0</v>
      </c>
      <c r="V130" s="46">
        <f t="shared" si="5"/>
        <v>0</v>
      </c>
      <c r="W130" s="46">
        <f t="shared" si="4"/>
        <v>0</v>
      </c>
      <c r="X130" s="47" t="str">
        <f>IF(VLOOKUP(data2!BJ130,misc!$A$8:$B$11,2,0)="normal",data2!BK130,VLOOKUP(data2!BJ130,misc!$A$8:$B$11,2,0))</f>
        <v>undershift</v>
      </c>
      <c r="Y130" s="47" t="str">
        <f>IF(VLOOKUP(data2!CL130,misc!$A$8:$B$11,2,0)="normal",data2!CM130,VLOOKUP(data2!CL130,misc!$A$8:$B$11,2,0))</f>
        <v>uppershift</v>
      </c>
      <c r="Z130" s="47" t="str">
        <f>IF(VLOOKUP(data2!DN130,misc!$A$8:$B$11,2,0)="normal",data2!DO130,VLOOKUP(data2!DN130,misc!$A$8:$B$11,2,0))</f>
        <v>tight profile</v>
      </c>
      <c r="AA130" s="48" t="str">
        <f>IF(ISERROR(AVERAGE(INDEX(JPM1_,ROW(A130)-2),(INDEX(JPM2_,ROW(A130)-2),(INDEX(JPM3_,ROW(A130)-2)))))=TRUE,"N/A",AVERAGE(INDEX(JPM1_,ROW(A130)-2),(INDEX(JPM2_,ROW(A130)-2),(INDEX(JPM3_,ROW(A130)-2)))))</f>
        <v>#ERROR!</v>
      </c>
    </row>
    <row r="131" ht="15.75" customHeight="1">
      <c r="A131" s="7"/>
      <c r="B131" s="44"/>
      <c r="C131" s="7"/>
      <c r="D131" s="45"/>
      <c r="E131" s="7"/>
      <c r="F131" s="7"/>
      <c r="G131" s="7"/>
      <c r="H131" s="7"/>
      <c r="I131" s="7"/>
      <c r="J131" s="7"/>
      <c r="K131" s="7"/>
      <c r="L131" s="7"/>
      <c r="M131" s="7"/>
      <c r="N131" s="7"/>
      <c r="O131" s="7"/>
      <c r="P131" s="7"/>
      <c r="Q131" s="46">
        <f t="shared" ref="Q131:T131" si="14">G131-L131</f>
        <v>0</v>
      </c>
      <c r="R131" s="46">
        <f t="shared" si="14"/>
        <v>0</v>
      </c>
      <c r="S131" s="46">
        <f t="shared" si="14"/>
        <v>0</v>
      </c>
      <c r="T131" s="46">
        <f t="shared" si="14"/>
        <v>0</v>
      </c>
      <c r="U131" s="46">
        <f t="shared" si="8"/>
        <v>0</v>
      </c>
      <c r="V131" s="46">
        <f t="shared" si="5"/>
        <v>0</v>
      </c>
      <c r="W131" s="46">
        <f t="shared" si="4"/>
        <v>0</v>
      </c>
      <c r="X131" s="47" t="str">
        <f>IF(VLOOKUP(data2!BJ131,misc!$A$8:$B$11,2,0)="normal",data2!BK131,VLOOKUP(data2!BJ131,misc!$A$8:$B$11,2,0))</f>
        <v>undershift</v>
      </c>
      <c r="Y131" s="47" t="str">
        <f>IF(VLOOKUP(data2!CL131,misc!$A$8:$B$11,2,0)="normal",data2!CM131,VLOOKUP(data2!CL131,misc!$A$8:$B$11,2,0))</f>
        <v>uppershift</v>
      </c>
      <c r="Z131" s="47" t="str">
        <f>IF(VLOOKUP(data2!DN131,misc!$A$8:$B$11,2,0)="normal",data2!DO131,VLOOKUP(data2!DN131,misc!$A$8:$B$11,2,0))</f>
        <v>tight profile</v>
      </c>
      <c r="AA131" s="48" t="str">
        <f>IF(ISERROR(AVERAGE(INDEX(JPM1_,ROW(A131)-2),(INDEX(JPM2_,ROW(A131)-2),(INDEX(JPM3_,ROW(A131)-2)))))=TRUE,"N/A",AVERAGE(INDEX(JPM1_,ROW(A131)-2),(INDEX(JPM2_,ROW(A131)-2),(INDEX(JPM3_,ROW(A131)-2)))))</f>
        <v>#ERROR!</v>
      </c>
    </row>
    <row r="132" ht="15.75" customHeight="1">
      <c r="A132" s="7"/>
      <c r="B132" s="44"/>
      <c r="C132" s="7"/>
      <c r="D132" s="45"/>
      <c r="E132" s="7"/>
      <c r="F132" s="7"/>
      <c r="G132" s="7"/>
      <c r="H132" s="7"/>
      <c r="I132" s="7"/>
      <c r="J132" s="7"/>
      <c r="K132" s="7"/>
      <c r="L132" s="7"/>
      <c r="M132" s="7"/>
      <c r="N132" s="7"/>
      <c r="O132" s="7"/>
      <c r="P132" s="7"/>
      <c r="Q132" s="46">
        <f t="shared" ref="Q132:T132" si="15">G132-L132</f>
        <v>0</v>
      </c>
      <c r="R132" s="46">
        <f t="shared" si="15"/>
        <v>0</v>
      </c>
      <c r="S132" s="46">
        <f t="shared" si="15"/>
        <v>0</v>
      </c>
      <c r="T132" s="46">
        <f t="shared" si="15"/>
        <v>0</v>
      </c>
      <c r="U132" s="46">
        <f t="shared" si="8"/>
        <v>0</v>
      </c>
      <c r="V132" s="46">
        <f t="shared" si="5"/>
        <v>0</v>
      </c>
      <c r="W132" s="46">
        <f t="shared" si="4"/>
        <v>0</v>
      </c>
      <c r="X132" s="47" t="str">
        <f>IF(VLOOKUP(data2!BJ132,misc!$A$8:$B$11,2,0)="normal",data2!BK132,VLOOKUP(data2!BJ132,misc!$A$8:$B$11,2,0))</f>
        <v>undershift</v>
      </c>
      <c r="Y132" s="47" t="str">
        <f>IF(VLOOKUP(data2!CL132,misc!$A$8:$B$11,2,0)="normal",data2!CM132,VLOOKUP(data2!CL132,misc!$A$8:$B$11,2,0))</f>
        <v>uppershift</v>
      </c>
      <c r="Z132" s="47" t="str">
        <f>IF(VLOOKUP(data2!DN132,misc!$A$8:$B$11,2,0)="normal",data2!DO132,VLOOKUP(data2!DN132,misc!$A$8:$B$11,2,0))</f>
        <v>tight profile</v>
      </c>
      <c r="AA132" s="48" t="str">
        <f>IF(ISERROR(AVERAGE(INDEX(JPM1_,ROW(A132)-2),(INDEX(JPM2_,ROW(A132)-2),(INDEX(JPM3_,ROW(A132)-2)))))=TRUE,"N/A",AVERAGE(INDEX(JPM1_,ROW(A132)-2),(INDEX(JPM2_,ROW(A132)-2),(INDEX(JPM3_,ROW(A132)-2)))))</f>
        <v>#ERROR!</v>
      </c>
    </row>
    <row r="133" ht="15.75" customHeight="1">
      <c r="A133" s="7"/>
      <c r="B133" s="44"/>
      <c r="C133" s="7"/>
      <c r="D133" s="45"/>
      <c r="E133" s="7"/>
      <c r="F133" s="7"/>
      <c r="G133" s="7"/>
      <c r="H133" s="7"/>
      <c r="I133" s="7"/>
      <c r="J133" s="7"/>
      <c r="K133" s="7"/>
      <c r="L133" s="7"/>
      <c r="M133" s="7"/>
      <c r="N133" s="7"/>
      <c r="O133" s="7"/>
      <c r="P133" s="7"/>
      <c r="Q133" s="46">
        <f t="shared" ref="Q133:T133" si="16">G133-L133</f>
        <v>0</v>
      </c>
      <c r="R133" s="46">
        <f t="shared" si="16"/>
        <v>0</v>
      </c>
      <c r="S133" s="46">
        <f t="shared" si="16"/>
        <v>0</v>
      </c>
      <c r="T133" s="46">
        <f t="shared" si="16"/>
        <v>0</v>
      </c>
      <c r="U133" s="46">
        <f t="shared" si="8"/>
        <v>0</v>
      </c>
      <c r="V133" s="46">
        <f t="shared" si="5"/>
        <v>0</v>
      </c>
      <c r="W133" s="46">
        <f t="shared" si="4"/>
        <v>0</v>
      </c>
      <c r="X133" s="47" t="str">
        <f>IF(VLOOKUP(data2!BJ133,misc!$A$8:$B$11,2,0)="normal",data2!BK133,VLOOKUP(data2!BJ133,misc!$A$8:$B$11,2,0))</f>
        <v>undershift</v>
      </c>
      <c r="Y133" s="47" t="str">
        <f>IF(VLOOKUP(data2!CL133,misc!$A$8:$B$11,2,0)="normal",data2!CM133,VLOOKUP(data2!CL133,misc!$A$8:$B$11,2,0))</f>
        <v>uppershift</v>
      </c>
      <c r="Z133" s="47" t="str">
        <f>IF(VLOOKUP(data2!DN133,misc!$A$8:$B$11,2,0)="normal",data2!DO133,VLOOKUP(data2!DN133,misc!$A$8:$B$11,2,0))</f>
        <v>tight profile</v>
      </c>
      <c r="AA133" s="48" t="str">
        <f>IF(ISERROR(AVERAGE(INDEX(JPM1_,ROW(A133)-2),(INDEX(JPM2_,ROW(A133)-2),(INDEX(JPM3_,ROW(A133)-2)))))=TRUE,"N/A",AVERAGE(INDEX(JPM1_,ROW(A133)-2),(INDEX(JPM2_,ROW(A133)-2),(INDEX(JPM3_,ROW(A133)-2)))))</f>
        <v>#ERROR!</v>
      </c>
    </row>
    <row r="134" ht="15.75" customHeight="1">
      <c r="A134" s="7"/>
      <c r="B134" s="44"/>
      <c r="C134" s="7"/>
      <c r="D134" s="45"/>
      <c r="E134" s="7"/>
      <c r="F134" s="7"/>
      <c r="G134" s="7"/>
      <c r="H134" s="7"/>
      <c r="I134" s="7"/>
      <c r="J134" s="7"/>
      <c r="K134" s="7"/>
      <c r="L134" s="7"/>
      <c r="M134" s="7"/>
      <c r="N134" s="7"/>
      <c r="O134" s="7"/>
      <c r="P134" s="7"/>
      <c r="Q134" s="46">
        <f t="shared" ref="Q134:T134" si="17">G134-L134</f>
        <v>0</v>
      </c>
      <c r="R134" s="46">
        <f t="shared" si="17"/>
        <v>0</v>
      </c>
      <c r="S134" s="46">
        <f t="shared" si="17"/>
        <v>0</v>
      </c>
      <c r="T134" s="46">
        <f t="shared" si="17"/>
        <v>0</v>
      </c>
      <c r="U134" s="46">
        <f t="shared" si="8"/>
        <v>0</v>
      </c>
      <c r="V134" s="46">
        <f t="shared" si="5"/>
        <v>0</v>
      </c>
      <c r="W134" s="46">
        <f t="shared" si="4"/>
        <v>0</v>
      </c>
      <c r="X134" s="47" t="str">
        <f>IF(VLOOKUP(data2!BJ134,misc!$A$8:$B$11,2,0)="normal",data2!BK134,VLOOKUP(data2!BJ134,misc!$A$8:$B$11,2,0))</f>
        <v>undershift</v>
      </c>
      <c r="Y134" s="47" t="str">
        <f>IF(VLOOKUP(data2!CL134,misc!$A$8:$B$11,2,0)="normal",data2!CM134,VLOOKUP(data2!CL134,misc!$A$8:$B$11,2,0))</f>
        <v>uppershift</v>
      </c>
      <c r="Z134" s="47" t="str">
        <f>IF(VLOOKUP(data2!DN134,misc!$A$8:$B$11,2,0)="normal",data2!DO134,VLOOKUP(data2!DN134,misc!$A$8:$B$11,2,0))</f>
        <v>tight profile</v>
      </c>
      <c r="AA134" s="48" t="str">
        <f>IF(ISERROR(AVERAGE(INDEX(JPM1_,ROW(A134)-2),(INDEX(JPM2_,ROW(A134)-2),(INDEX(JPM3_,ROW(A134)-2)))))=TRUE,"N/A",AVERAGE(INDEX(JPM1_,ROW(A134)-2),(INDEX(JPM2_,ROW(A134)-2),(INDEX(JPM3_,ROW(A134)-2)))))</f>
        <v>#ERROR!</v>
      </c>
    </row>
    <row r="135" ht="15.75" customHeight="1">
      <c r="A135" s="7"/>
      <c r="B135" s="44"/>
      <c r="C135" s="7"/>
      <c r="D135" s="45"/>
      <c r="E135" s="7"/>
      <c r="F135" s="7"/>
      <c r="G135" s="7"/>
      <c r="H135" s="7"/>
      <c r="I135" s="7"/>
      <c r="J135" s="7"/>
      <c r="K135" s="7"/>
      <c r="L135" s="7"/>
      <c r="M135" s="7"/>
      <c r="N135" s="7"/>
      <c r="O135" s="7"/>
      <c r="P135" s="7"/>
      <c r="Q135" s="46">
        <f t="shared" ref="Q135:T135" si="18">G135-L135</f>
        <v>0</v>
      </c>
      <c r="R135" s="46">
        <f t="shared" si="18"/>
        <v>0</v>
      </c>
      <c r="S135" s="46">
        <f t="shared" si="18"/>
        <v>0</v>
      </c>
      <c r="T135" s="46">
        <f t="shared" si="18"/>
        <v>0</v>
      </c>
      <c r="U135" s="46">
        <f t="shared" si="8"/>
        <v>0</v>
      </c>
      <c r="V135" s="46">
        <f t="shared" si="5"/>
        <v>0</v>
      </c>
      <c r="W135" s="46">
        <f t="shared" si="4"/>
        <v>0</v>
      </c>
      <c r="X135" s="47" t="str">
        <f>IF(VLOOKUP(data2!BJ135,misc!$A$8:$B$11,2,0)="normal",data2!BK135,VLOOKUP(data2!BJ135,misc!$A$8:$B$11,2,0))</f>
        <v>undershift</v>
      </c>
      <c r="Y135" s="47" t="str">
        <f>IF(VLOOKUP(data2!CL135,misc!$A$8:$B$11,2,0)="normal",data2!CM135,VLOOKUP(data2!CL135,misc!$A$8:$B$11,2,0))</f>
        <v>uppershift</v>
      </c>
      <c r="Z135" s="47" t="str">
        <f>IF(VLOOKUP(data2!DN135,misc!$A$8:$B$11,2,0)="normal",data2!DO135,VLOOKUP(data2!DN135,misc!$A$8:$B$11,2,0))</f>
        <v>tight profile</v>
      </c>
      <c r="AA135" s="48" t="str">
        <f>IF(ISERROR(AVERAGE(INDEX(JPM1_,ROW(A135)-2),(INDEX(JPM2_,ROW(A135)-2),(INDEX(JPM3_,ROW(A135)-2)))))=TRUE,"N/A",AVERAGE(INDEX(JPM1_,ROW(A135)-2),(INDEX(JPM2_,ROW(A135)-2),(INDEX(JPM3_,ROW(A135)-2)))))</f>
        <v>#ERROR!</v>
      </c>
    </row>
    <row r="136" ht="15.75" customHeight="1">
      <c r="A136" s="7"/>
      <c r="B136" s="44"/>
      <c r="C136" s="7"/>
      <c r="D136" s="45"/>
      <c r="E136" s="7"/>
      <c r="F136" s="7"/>
      <c r="G136" s="7"/>
      <c r="H136" s="7"/>
      <c r="I136" s="7"/>
      <c r="J136" s="7"/>
      <c r="K136" s="7"/>
      <c r="L136" s="7"/>
      <c r="M136" s="7"/>
      <c r="N136" s="7"/>
      <c r="O136" s="7"/>
      <c r="P136" s="7"/>
      <c r="Q136" s="46">
        <f t="shared" ref="Q136:T136" si="19">G136-L136</f>
        <v>0</v>
      </c>
      <c r="R136" s="46">
        <f t="shared" si="19"/>
        <v>0</v>
      </c>
      <c r="S136" s="46">
        <f t="shared" si="19"/>
        <v>0</v>
      </c>
      <c r="T136" s="46">
        <f t="shared" si="19"/>
        <v>0</v>
      </c>
      <c r="U136" s="46">
        <f t="shared" si="8"/>
        <v>0</v>
      </c>
      <c r="V136" s="46">
        <f t="shared" si="5"/>
        <v>0</v>
      </c>
      <c r="W136" s="46">
        <f t="shared" si="4"/>
        <v>0</v>
      </c>
      <c r="X136" s="47" t="str">
        <f>IF(VLOOKUP(data2!BJ136,misc!$A$8:$B$11,2,0)="normal",data2!BK136,VLOOKUP(data2!BJ136,misc!$A$8:$B$11,2,0))</f>
        <v>undershift</v>
      </c>
      <c r="Y136" s="47" t="str">
        <f>IF(VLOOKUP(data2!CL136,misc!$A$8:$B$11,2,0)="normal",data2!CM136,VLOOKUP(data2!CL136,misc!$A$8:$B$11,2,0))</f>
        <v>uppershift</v>
      </c>
      <c r="Z136" s="47" t="str">
        <f>IF(VLOOKUP(data2!DN136,misc!$A$8:$B$11,2,0)="normal",data2!DO136,VLOOKUP(data2!DN136,misc!$A$8:$B$11,2,0))</f>
        <v>tight profile</v>
      </c>
      <c r="AA136" s="48" t="str">
        <f>IF(ISERROR(AVERAGE(INDEX(JPM1_,ROW(A136)-2),(INDEX(JPM2_,ROW(A136)-2),(INDEX(JPM3_,ROW(A136)-2)))))=TRUE,"N/A",AVERAGE(INDEX(JPM1_,ROW(A136)-2),(INDEX(JPM2_,ROW(A136)-2),(INDEX(JPM3_,ROW(A136)-2)))))</f>
        <v>#ERROR!</v>
      </c>
    </row>
    <row r="137" ht="15.75" customHeight="1">
      <c r="A137" s="7"/>
      <c r="B137" s="44"/>
      <c r="C137" s="7"/>
      <c r="D137" s="45"/>
      <c r="E137" s="7"/>
      <c r="F137" s="7"/>
      <c r="G137" s="7"/>
      <c r="H137" s="7"/>
      <c r="I137" s="7"/>
      <c r="J137" s="7"/>
      <c r="K137" s="7"/>
      <c r="L137" s="7"/>
      <c r="M137" s="7"/>
      <c r="N137" s="7"/>
      <c r="O137" s="7"/>
      <c r="P137" s="7"/>
      <c r="Q137" s="46">
        <f t="shared" ref="Q137:T137" si="20">G137-L137</f>
        <v>0</v>
      </c>
      <c r="R137" s="46">
        <f t="shared" si="20"/>
        <v>0</v>
      </c>
      <c r="S137" s="46">
        <f t="shared" si="20"/>
        <v>0</v>
      </c>
      <c r="T137" s="46">
        <f t="shared" si="20"/>
        <v>0</v>
      </c>
      <c r="U137" s="46">
        <f t="shared" si="8"/>
        <v>0</v>
      </c>
      <c r="V137" s="46">
        <f t="shared" si="5"/>
        <v>0</v>
      </c>
      <c r="W137" s="46">
        <f t="shared" si="4"/>
        <v>0</v>
      </c>
      <c r="X137" s="47" t="str">
        <f>IF(VLOOKUP(data2!BJ137,misc!$A$8:$B$11,2,0)="normal",data2!BK137,VLOOKUP(data2!BJ137,misc!$A$8:$B$11,2,0))</f>
        <v>undershift</v>
      </c>
      <c r="Y137" s="47" t="str">
        <f>IF(VLOOKUP(data2!CL137,misc!$A$8:$B$11,2,0)="normal",data2!CM137,VLOOKUP(data2!CL137,misc!$A$8:$B$11,2,0))</f>
        <v>uppershift</v>
      </c>
      <c r="Z137" s="47" t="str">
        <f>IF(VLOOKUP(data2!DN137,misc!$A$8:$B$11,2,0)="normal",data2!DO137,VLOOKUP(data2!DN137,misc!$A$8:$B$11,2,0))</f>
        <v>tight profile</v>
      </c>
      <c r="AA137" s="48" t="str">
        <f>IF(ISERROR(AVERAGE(INDEX(JPM1_,ROW(A137)-2),(INDEX(JPM2_,ROW(A137)-2),(INDEX(JPM3_,ROW(A137)-2)))))=TRUE,"N/A",AVERAGE(INDEX(JPM1_,ROW(A137)-2),(INDEX(JPM2_,ROW(A137)-2),(INDEX(JPM3_,ROW(A137)-2)))))</f>
        <v>#ERROR!</v>
      </c>
    </row>
    <row r="138" ht="15.75" customHeight="1">
      <c r="A138" s="7"/>
      <c r="B138" s="44"/>
      <c r="C138" s="7"/>
      <c r="D138" s="45"/>
      <c r="E138" s="7"/>
      <c r="F138" s="7"/>
      <c r="G138" s="7"/>
      <c r="H138" s="7"/>
      <c r="I138" s="7"/>
      <c r="J138" s="7"/>
      <c r="K138" s="7"/>
      <c r="L138" s="7"/>
      <c r="M138" s="7"/>
      <c r="N138" s="7"/>
      <c r="O138" s="7"/>
      <c r="P138" s="7"/>
      <c r="Q138" s="46">
        <f t="shared" ref="Q138:T138" si="21">G138-L138</f>
        <v>0</v>
      </c>
      <c r="R138" s="46">
        <f t="shared" si="21"/>
        <v>0</v>
      </c>
      <c r="S138" s="46">
        <f t="shared" si="21"/>
        <v>0</v>
      </c>
      <c r="T138" s="46">
        <f t="shared" si="21"/>
        <v>0</v>
      </c>
      <c r="U138" s="46">
        <f t="shared" si="8"/>
        <v>0</v>
      </c>
      <c r="V138" s="46">
        <f t="shared" si="5"/>
        <v>0</v>
      </c>
      <c r="W138" s="46">
        <f t="shared" si="4"/>
        <v>0</v>
      </c>
      <c r="X138" s="47" t="str">
        <f>IF(VLOOKUP(data2!BJ138,misc!$A$8:$B$11,2,0)="normal",data2!BK138,VLOOKUP(data2!BJ138,misc!$A$8:$B$11,2,0))</f>
        <v>undershift</v>
      </c>
      <c r="Y138" s="47" t="str">
        <f>IF(VLOOKUP(data2!CL138,misc!$A$8:$B$11,2,0)="normal",data2!CM138,VLOOKUP(data2!CL138,misc!$A$8:$B$11,2,0))</f>
        <v>uppershift</v>
      </c>
      <c r="Z138" s="47" t="str">
        <f>IF(VLOOKUP(data2!DN138,misc!$A$8:$B$11,2,0)="normal",data2!DO138,VLOOKUP(data2!DN138,misc!$A$8:$B$11,2,0))</f>
        <v>tight profile</v>
      </c>
      <c r="AA138" s="48" t="str">
        <f>IF(ISERROR(AVERAGE(INDEX(JPM1_,ROW(A138)-2),(INDEX(JPM2_,ROW(A138)-2),(INDEX(JPM3_,ROW(A138)-2)))))=TRUE,"N/A",AVERAGE(INDEX(JPM1_,ROW(A138)-2),(INDEX(JPM2_,ROW(A138)-2),(INDEX(JPM3_,ROW(A138)-2)))))</f>
        <v>#ERROR!</v>
      </c>
    </row>
    <row r="139" ht="15.75" customHeight="1">
      <c r="A139" s="7"/>
      <c r="B139" s="44"/>
      <c r="C139" s="7"/>
      <c r="D139" s="45"/>
      <c r="E139" s="7"/>
      <c r="F139" s="7"/>
      <c r="G139" s="7"/>
      <c r="H139" s="7"/>
      <c r="I139" s="7"/>
      <c r="J139" s="7"/>
      <c r="K139" s="7"/>
      <c r="L139" s="7"/>
      <c r="M139" s="7"/>
      <c r="N139" s="7"/>
      <c r="O139" s="7"/>
      <c r="P139" s="7"/>
      <c r="Q139" s="46">
        <f t="shared" ref="Q139:T139" si="22">G139-L139</f>
        <v>0</v>
      </c>
      <c r="R139" s="46">
        <f t="shared" si="22"/>
        <v>0</v>
      </c>
      <c r="S139" s="46">
        <f t="shared" si="22"/>
        <v>0</v>
      </c>
      <c r="T139" s="46">
        <f t="shared" si="22"/>
        <v>0</v>
      </c>
      <c r="U139" s="46">
        <f t="shared" si="8"/>
        <v>0</v>
      </c>
      <c r="V139" s="46">
        <f t="shared" si="5"/>
        <v>0</v>
      </c>
      <c r="W139" s="46">
        <f t="shared" si="4"/>
        <v>0</v>
      </c>
      <c r="X139" s="47" t="str">
        <f>IF(VLOOKUP(data2!BJ139,misc!$A$8:$B$11,2,0)="normal",data2!BK139,VLOOKUP(data2!BJ139,misc!$A$8:$B$11,2,0))</f>
        <v>undershift</v>
      </c>
      <c r="Y139" s="47" t="str">
        <f>IF(VLOOKUP(data2!CL139,misc!$A$8:$B$11,2,0)="normal",data2!CM139,VLOOKUP(data2!CL139,misc!$A$8:$B$11,2,0))</f>
        <v>uppershift</v>
      </c>
      <c r="Z139" s="47" t="str">
        <f>IF(VLOOKUP(data2!DN139,misc!$A$8:$B$11,2,0)="normal",data2!DO139,VLOOKUP(data2!DN139,misc!$A$8:$B$11,2,0))</f>
        <v>tight profile</v>
      </c>
      <c r="AA139" s="48" t="str">
        <f>IF(ISERROR(AVERAGE(INDEX(JPM1_,ROW(A139)-2),(INDEX(JPM2_,ROW(A139)-2),(INDEX(JPM3_,ROW(A139)-2)))))=TRUE,"N/A",AVERAGE(INDEX(JPM1_,ROW(A139)-2),(INDEX(JPM2_,ROW(A139)-2),(INDEX(JPM3_,ROW(A139)-2)))))</f>
        <v>#ERROR!</v>
      </c>
    </row>
    <row r="140" ht="15.75" customHeight="1">
      <c r="A140" s="7"/>
      <c r="B140" s="44"/>
      <c r="C140" s="7"/>
      <c r="D140" s="45"/>
      <c r="E140" s="7"/>
      <c r="F140" s="7"/>
      <c r="G140" s="7"/>
      <c r="H140" s="7"/>
      <c r="I140" s="7"/>
      <c r="J140" s="7"/>
      <c r="K140" s="7"/>
      <c r="L140" s="7"/>
      <c r="M140" s="7"/>
      <c r="N140" s="7"/>
      <c r="O140" s="7"/>
      <c r="P140" s="7"/>
      <c r="Q140" s="46">
        <f t="shared" ref="Q140:T140" si="23">G140-L140</f>
        <v>0</v>
      </c>
      <c r="R140" s="46">
        <f t="shared" si="23"/>
        <v>0</v>
      </c>
      <c r="S140" s="46">
        <f t="shared" si="23"/>
        <v>0</v>
      </c>
      <c r="T140" s="46">
        <f t="shared" si="23"/>
        <v>0</v>
      </c>
      <c r="U140" s="46">
        <f t="shared" si="8"/>
        <v>0</v>
      </c>
      <c r="V140" s="46">
        <f t="shared" si="5"/>
        <v>0</v>
      </c>
      <c r="W140" s="46">
        <f t="shared" si="4"/>
        <v>0</v>
      </c>
      <c r="X140" s="47" t="str">
        <f>IF(VLOOKUP(data2!BJ140,misc!$A$8:$B$11,2,0)="normal",data2!BK140,VLOOKUP(data2!BJ140,misc!$A$8:$B$11,2,0))</f>
        <v>undershift</v>
      </c>
      <c r="Y140" s="47" t="str">
        <f>IF(VLOOKUP(data2!CL140,misc!$A$8:$B$11,2,0)="normal",data2!CM140,VLOOKUP(data2!CL140,misc!$A$8:$B$11,2,0))</f>
        <v>uppershift</v>
      </c>
      <c r="Z140" s="47" t="str">
        <f>IF(VLOOKUP(data2!DN140,misc!$A$8:$B$11,2,0)="normal",data2!DO140,VLOOKUP(data2!DN140,misc!$A$8:$B$11,2,0))</f>
        <v>tight profile</v>
      </c>
      <c r="AA140" s="48" t="str">
        <f>IF(ISERROR(AVERAGE(INDEX(JPM1_,ROW(A140)-2),(INDEX(JPM2_,ROW(A140)-2),(INDEX(JPM3_,ROW(A140)-2)))))=TRUE,"N/A",AVERAGE(INDEX(JPM1_,ROW(A140)-2),(INDEX(JPM2_,ROW(A140)-2),(INDEX(JPM3_,ROW(A140)-2)))))</f>
        <v>#ERROR!</v>
      </c>
    </row>
    <row r="141" ht="15.75" customHeight="1">
      <c r="A141" s="7"/>
      <c r="B141" s="44"/>
      <c r="C141" s="7"/>
      <c r="D141" s="45"/>
      <c r="E141" s="7"/>
      <c r="F141" s="7"/>
      <c r="G141" s="7"/>
      <c r="H141" s="7"/>
      <c r="I141" s="7"/>
      <c r="J141" s="7"/>
      <c r="K141" s="7"/>
      <c r="L141" s="7"/>
      <c r="M141" s="7"/>
      <c r="N141" s="7"/>
      <c r="O141" s="7"/>
      <c r="P141" s="7"/>
      <c r="Q141" s="46">
        <f t="shared" ref="Q141:T141" si="24">G141-L141</f>
        <v>0</v>
      </c>
      <c r="R141" s="46">
        <f t="shared" si="24"/>
        <v>0</v>
      </c>
      <c r="S141" s="46">
        <f t="shared" si="24"/>
        <v>0</v>
      </c>
      <c r="T141" s="46">
        <f t="shared" si="24"/>
        <v>0</v>
      </c>
      <c r="U141" s="46">
        <f t="shared" si="8"/>
        <v>0</v>
      </c>
      <c r="V141" s="46">
        <f t="shared" si="5"/>
        <v>0</v>
      </c>
      <c r="W141" s="46">
        <f t="shared" si="4"/>
        <v>0</v>
      </c>
      <c r="X141" s="47" t="str">
        <f>IF(VLOOKUP(data2!BJ141,misc!$A$8:$B$11,2,0)="normal",data2!BK141,VLOOKUP(data2!BJ141,misc!$A$8:$B$11,2,0))</f>
        <v>undershift</v>
      </c>
      <c r="Y141" s="47" t="str">
        <f>IF(VLOOKUP(data2!CL141,misc!$A$8:$B$11,2,0)="normal",data2!CM141,VLOOKUP(data2!CL141,misc!$A$8:$B$11,2,0))</f>
        <v>uppershift</v>
      </c>
      <c r="Z141" s="47" t="str">
        <f>IF(VLOOKUP(data2!DN141,misc!$A$8:$B$11,2,0)="normal",data2!DO141,VLOOKUP(data2!DN141,misc!$A$8:$B$11,2,0))</f>
        <v>tight profile</v>
      </c>
      <c r="AA141" s="48" t="str">
        <f>IF(ISERROR(AVERAGE(INDEX(JPM1_,ROW(A141)-2),(INDEX(JPM2_,ROW(A141)-2),(INDEX(JPM3_,ROW(A141)-2)))))=TRUE,"N/A",AVERAGE(INDEX(JPM1_,ROW(A141)-2),(INDEX(JPM2_,ROW(A141)-2),(INDEX(JPM3_,ROW(A141)-2)))))</f>
        <v>#ERROR!</v>
      </c>
    </row>
    <row r="142" ht="15.75" customHeight="1">
      <c r="A142" s="7"/>
      <c r="B142" s="44"/>
      <c r="C142" s="7"/>
      <c r="D142" s="45"/>
      <c r="E142" s="7"/>
      <c r="F142" s="7"/>
      <c r="G142" s="7"/>
      <c r="H142" s="7"/>
      <c r="I142" s="7"/>
      <c r="J142" s="7"/>
      <c r="K142" s="7"/>
      <c r="L142" s="7"/>
      <c r="M142" s="7"/>
      <c r="N142" s="7"/>
      <c r="O142" s="7"/>
      <c r="P142" s="7"/>
      <c r="Q142" s="46">
        <f t="shared" ref="Q142:T142" si="25">G142-L142</f>
        <v>0</v>
      </c>
      <c r="R142" s="46">
        <f t="shared" si="25"/>
        <v>0</v>
      </c>
      <c r="S142" s="46">
        <f t="shared" si="25"/>
        <v>0</v>
      </c>
      <c r="T142" s="46">
        <f t="shared" si="25"/>
        <v>0</v>
      </c>
      <c r="U142" s="46">
        <f t="shared" si="8"/>
        <v>0</v>
      </c>
      <c r="V142" s="46">
        <f t="shared" si="5"/>
        <v>0</v>
      </c>
      <c r="W142" s="46">
        <f t="shared" si="4"/>
        <v>0</v>
      </c>
      <c r="X142" s="47" t="str">
        <f>IF(VLOOKUP(data2!BJ142,misc!$A$8:$B$11,2,0)="normal",data2!BK142,VLOOKUP(data2!BJ142,misc!$A$8:$B$11,2,0))</f>
        <v>undershift</v>
      </c>
      <c r="Y142" s="47" t="str">
        <f>IF(VLOOKUP(data2!CL142,misc!$A$8:$B$11,2,0)="normal",data2!CM142,VLOOKUP(data2!CL142,misc!$A$8:$B$11,2,0))</f>
        <v>uppershift</v>
      </c>
      <c r="Z142" s="47" t="str">
        <f>IF(VLOOKUP(data2!DN142,misc!$A$8:$B$11,2,0)="normal",data2!DO142,VLOOKUP(data2!DN142,misc!$A$8:$B$11,2,0))</f>
        <v>tight profile</v>
      </c>
      <c r="AA142" s="48" t="str">
        <f>IF(ISERROR(AVERAGE(INDEX(JPM1_,ROW(A142)-2),(INDEX(JPM2_,ROW(A142)-2),(INDEX(JPM3_,ROW(A142)-2)))))=TRUE,"N/A",AVERAGE(INDEX(JPM1_,ROW(A142)-2),(INDEX(JPM2_,ROW(A142)-2),(INDEX(JPM3_,ROW(A142)-2)))))</f>
        <v>#ERROR!</v>
      </c>
    </row>
    <row r="143" ht="15.75" customHeight="1">
      <c r="A143" s="7"/>
      <c r="B143" s="44"/>
      <c r="C143" s="7"/>
      <c r="D143" s="45"/>
      <c r="E143" s="7"/>
      <c r="F143" s="7"/>
      <c r="G143" s="7"/>
      <c r="H143" s="7"/>
      <c r="I143" s="7"/>
      <c r="J143" s="7"/>
      <c r="K143" s="7"/>
      <c r="L143" s="7"/>
      <c r="M143" s="7"/>
      <c r="N143" s="7"/>
      <c r="O143" s="7"/>
      <c r="P143" s="7"/>
      <c r="Q143" s="46">
        <f t="shared" ref="Q143:T143" si="26">G143-L143</f>
        <v>0</v>
      </c>
      <c r="R143" s="46">
        <f t="shared" si="26"/>
        <v>0</v>
      </c>
      <c r="S143" s="46">
        <f t="shared" si="26"/>
        <v>0</v>
      </c>
      <c r="T143" s="46">
        <f t="shared" si="26"/>
        <v>0</v>
      </c>
      <c r="U143" s="46">
        <f t="shared" si="8"/>
        <v>0</v>
      </c>
      <c r="V143" s="46">
        <f t="shared" si="5"/>
        <v>0</v>
      </c>
      <c r="W143" s="46">
        <f t="shared" si="4"/>
        <v>0</v>
      </c>
      <c r="X143" s="47" t="str">
        <f>IF(VLOOKUP(data2!BJ143,misc!$A$8:$B$11,2,0)="normal",data2!BK143,VLOOKUP(data2!BJ143,misc!$A$8:$B$11,2,0))</f>
        <v>undershift</v>
      </c>
      <c r="Y143" s="47" t="str">
        <f>IF(VLOOKUP(data2!CL143,misc!$A$8:$B$11,2,0)="normal",data2!CM143,VLOOKUP(data2!CL143,misc!$A$8:$B$11,2,0))</f>
        <v>uppershift</v>
      </c>
      <c r="Z143" s="47" t="str">
        <f>IF(VLOOKUP(data2!DN143,misc!$A$8:$B$11,2,0)="normal",data2!DO143,VLOOKUP(data2!DN143,misc!$A$8:$B$11,2,0))</f>
        <v>tight profile</v>
      </c>
      <c r="AA143" s="48" t="str">
        <f>IF(ISERROR(AVERAGE(INDEX(JPM1_,ROW(A143)-2),(INDEX(JPM2_,ROW(A143)-2),(INDEX(JPM3_,ROW(A143)-2)))))=TRUE,"N/A",AVERAGE(INDEX(JPM1_,ROW(A143)-2),(INDEX(JPM2_,ROW(A143)-2),(INDEX(JPM3_,ROW(A143)-2)))))</f>
        <v>#ERROR!</v>
      </c>
    </row>
    <row r="144" ht="15.75" customHeight="1">
      <c r="A144" s="7"/>
      <c r="B144" s="44"/>
      <c r="C144" s="7"/>
      <c r="D144" s="45"/>
      <c r="E144" s="7"/>
      <c r="F144" s="7"/>
      <c r="G144" s="7"/>
      <c r="H144" s="7"/>
      <c r="I144" s="7"/>
      <c r="J144" s="7"/>
      <c r="K144" s="7"/>
      <c r="L144" s="7"/>
      <c r="M144" s="7"/>
      <c r="N144" s="7"/>
      <c r="O144" s="7"/>
      <c r="P144" s="7"/>
      <c r="Q144" s="46">
        <f t="shared" ref="Q144:T144" si="27">G144-L144</f>
        <v>0</v>
      </c>
      <c r="R144" s="46">
        <f t="shared" si="27"/>
        <v>0</v>
      </c>
      <c r="S144" s="46">
        <f t="shared" si="27"/>
        <v>0</v>
      </c>
      <c r="T144" s="46">
        <f t="shared" si="27"/>
        <v>0</v>
      </c>
      <c r="U144" s="46">
        <f t="shared" si="8"/>
        <v>0</v>
      </c>
      <c r="V144" s="46">
        <f t="shared" si="5"/>
        <v>0</v>
      </c>
      <c r="W144" s="46">
        <f t="shared" si="4"/>
        <v>0</v>
      </c>
      <c r="X144" s="47" t="str">
        <f>IF(VLOOKUP(data2!BJ144,misc!$A$8:$B$11,2,0)="normal",data2!BK144,VLOOKUP(data2!BJ144,misc!$A$8:$B$11,2,0))</f>
        <v>undershift</v>
      </c>
      <c r="Y144" s="47" t="str">
        <f>IF(VLOOKUP(data2!CL144,misc!$A$8:$B$11,2,0)="normal",data2!CM144,VLOOKUP(data2!CL144,misc!$A$8:$B$11,2,0))</f>
        <v>uppershift</v>
      </c>
      <c r="Z144" s="47" t="str">
        <f>IF(VLOOKUP(data2!DN144,misc!$A$8:$B$11,2,0)="normal",data2!DO144,VLOOKUP(data2!DN144,misc!$A$8:$B$11,2,0))</f>
        <v>tight profile</v>
      </c>
      <c r="AA144" s="48" t="str">
        <f>IF(ISERROR(AVERAGE(INDEX(JPM1_,ROW(A144)-2),(INDEX(JPM2_,ROW(A144)-2),(INDEX(JPM3_,ROW(A144)-2)))))=TRUE,"N/A",AVERAGE(INDEX(JPM1_,ROW(A144)-2),(INDEX(JPM2_,ROW(A144)-2),(INDEX(JPM3_,ROW(A144)-2)))))</f>
        <v>#ERROR!</v>
      </c>
    </row>
    <row r="145" ht="15.75" customHeight="1">
      <c r="A145" s="7"/>
      <c r="B145" s="44"/>
      <c r="C145" s="7"/>
      <c r="D145" s="45"/>
      <c r="E145" s="7"/>
      <c r="F145" s="7"/>
      <c r="G145" s="7"/>
      <c r="H145" s="7"/>
      <c r="I145" s="7"/>
      <c r="J145" s="7"/>
      <c r="K145" s="7"/>
      <c r="L145" s="7"/>
      <c r="M145" s="7"/>
      <c r="N145" s="7"/>
      <c r="O145" s="7"/>
      <c r="P145" s="7"/>
      <c r="Q145" s="46">
        <f t="shared" ref="Q145:T145" si="28">G145-L145</f>
        <v>0</v>
      </c>
      <c r="R145" s="46">
        <f t="shared" si="28"/>
        <v>0</v>
      </c>
      <c r="S145" s="46">
        <f t="shared" si="28"/>
        <v>0</v>
      </c>
      <c r="T145" s="46">
        <f t="shared" si="28"/>
        <v>0</v>
      </c>
      <c r="U145" s="46">
        <f t="shared" si="8"/>
        <v>0</v>
      </c>
      <c r="V145" s="46">
        <f t="shared" si="5"/>
        <v>0</v>
      </c>
      <c r="W145" s="46">
        <f t="shared" si="4"/>
        <v>0</v>
      </c>
      <c r="X145" s="47" t="str">
        <f>IF(VLOOKUP(data2!BJ145,misc!$A$8:$B$11,2,0)="normal",data2!BK145,VLOOKUP(data2!BJ145,misc!$A$8:$B$11,2,0))</f>
        <v>undershift</v>
      </c>
      <c r="Y145" s="47" t="str">
        <f>IF(VLOOKUP(data2!CL145,misc!$A$8:$B$11,2,0)="normal",data2!CM145,VLOOKUP(data2!CL145,misc!$A$8:$B$11,2,0))</f>
        <v>uppershift</v>
      </c>
      <c r="Z145" s="47" t="str">
        <f>IF(VLOOKUP(data2!DN145,misc!$A$8:$B$11,2,0)="normal",data2!DO145,VLOOKUP(data2!DN145,misc!$A$8:$B$11,2,0))</f>
        <v>tight profile</v>
      </c>
      <c r="AA145" s="48" t="str">
        <f>IF(ISERROR(AVERAGE(INDEX(JPM1_,ROW(A145)-2),(INDEX(JPM2_,ROW(A145)-2),(INDEX(JPM3_,ROW(A145)-2)))))=TRUE,"N/A",AVERAGE(INDEX(JPM1_,ROW(A145)-2),(INDEX(JPM2_,ROW(A145)-2),(INDEX(JPM3_,ROW(A145)-2)))))</f>
        <v>#ERROR!</v>
      </c>
    </row>
    <row r="146" ht="15.75" customHeight="1">
      <c r="A146" s="7"/>
      <c r="B146" s="44"/>
      <c r="C146" s="7"/>
      <c r="D146" s="45"/>
      <c r="E146" s="7"/>
      <c r="F146" s="7"/>
      <c r="G146" s="7"/>
      <c r="H146" s="7"/>
      <c r="I146" s="7"/>
      <c r="J146" s="7"/>
      <c r="K146" s="7"/>
      <c r="L146" s="7"/>
      <c r="M146" s="7"/>
      <c r="N146" s="7"/>
      <c r="O146" s="7"/>
      <c r="P146" s="7"/>
      <c r="Q146" s="46">
        <f t="shared" ref="Q146:T146" si="29">G146-L146</f>
        <v>0</v>
      </c>
      <c r="R146" s="46">
        <f t="shared" si="29"/>
        <v>0</v>
      </c>
      <c r="S146" s="46">
        <f t="shared" si="29"/>
        <v>0</v>
      </c>
      <c r="T146" s="46">
        <f t="shared" si="29"/>
        <v>0</v>
      </c>
      <c r="U146" s="46">
        <f t="shared" si="8"/>
        <v>0</v>
      </c>
      <c r="V146" s="46">
        <f t="shared" si="5"/>
        <v>0</v>
      </c>
      <c r="W146" s="46">
        <f t="shared" si="4"/>
        <v>0</v>
      </c>
      <c r="X146" s="47" t="str">
        <f>IF(VLOOKUP(data2!BJ146,misc!$A$8:$B$11,2,0)="normal",data2!BK146,VLOOKUP(data2!BJ146,misc!$A$8:$B$11,2,0))</f>
        <v>undershift</v>
      </c>
      <c r="Y146" s="47" t="str">
        <f>IF(VLOOKUP(data2!CL146,misc!$A$8:$B$11,2,0)="normal",data2!CM146,VLOOKUP(data2!CL146,misc!$A$8:$B$11,2,0))</f>
        <v>uppershift</v>
      </c>
      <c r="Z146" s="47" t="str">
        <f>IF(VLOOKUP(data2!DN146,misc!$A$8:$B$11,2,0)="normal",data2!DO146,VLOOKUP(data2!DN146,misc!$A$8:$B$11,2,0))</f>
        <v>tight profile</v>
      </c>
      <c r="AA146" s="48" t="str">
        <f>IF(ISERROR(AVERAGE(INDEX(JPM1_,ROW(A146)-2),(INDEX(JPM2_,ROW(A146)-2),(INDEX(JPM3_,ROW(A146)-2)))))=TRUE,"N/A",AVERAGE(INDEX(JPM1_,ROW(A146)-2),(INDEX(JPM2_,ROW(A146)-2),(INDEX(JPM3_,ROW(A146)-2)))))</f>
        <v>#ERROR!</v>
      </c>
    </row>
    <row r="147" ht="15.75" customHeight="1">
      <c r="A147" s="7"/>
      <c r="B147" s="44"/>
      <c r="C147" s="7"/>
      <c r="D147" s="45"/>
      <c r="E147" s="7"/>
      <c r="F147" s="7"/>
      <c r="G147" s="7"/>
      <c r="H147" s="7"/>
      <c r="I147" s="7"/>
      <c r="J147" s="7"/>
      <c r="K147" s="7"/>
      <c r="L147" s="7"/>
      <c r="M147" s="7"/>
      <c r="N147" s="7"/>
      <c r="O147" s="7"/>
      <c r="P147" s="7"/>
      <c r="Q147" s="46">
        <f t="shared" ref="Q147:T147" si="30">G147-L147</f>
        <v>0</v>
      </c>
      <c r="R147" s="46">
        <f t="shared" si="30"/>
        <v>0</v>
      </c>
      <c r="S147" s="46">
        <f t="shared" si="30"/>
        <v>0</v>
      </c>
      <c r="T147" s="46">
        <f t="shared" si="30"/>
        <v>0</v>
      </c>
      <c r="U147" s="46">
        <f t="shared" si="8"/>
        <v>0</v>
      </c>
      <c r="V147" s="46">
        <f t="shared" si="5"/>
        <v>0</v>
      </c>
      <c r="W147" s="46">
        <f t="shared" si="4"/>
        <v>0</v>
      </c>
      <c r="X147" s="47" t="str">
        <f>IF(VLOOKUP(data2!BJ147,misc!$A$8:$B$11,2,0)="normal",data2!BK147,VLOOKUP(data2!BJ147,misc!$A$8:$B$11,2,0))</f>
        <v>undershift</v>
      </c>
      <c r="Y147" s="47" t="str">
        <f>IF(VLOOKUP(data2!CL147,misc!$A$8:$B$11,2,0)="normal",data2!CM147,VLOOKUP(data2!CL147,misc!$A$8:$B$11,2,0))</f>
        <v>uppershift</v>
      </c>
      <c r="Z147" s="47" t="str">
        <f>IF(VLOOKUP(data2!DN147,misc!$A$8:$B$11,2,0)="normal",data2!DO147,VLOOKUP(data2!DN147,misc!$A$8:$B$11,2,0))</f>
        <v>tight profile</v>
      </c>
      <c r="AA147" s="48" t="str">
        <f>IF(ISERROR(AVERAGE(INDEX(JPM1_,ROW(A147)-2),(INDEX(JPM2_,ROW(A147)-2),(INDEX(JPM3_,ROW(A147)-2)))))=TRUE,"N/A",AVERAGE(INDEX(JPM1_,ROW(A147)-2),(INDEX(JPM2_,ROW(A147)-2),(INDEX(JPM3_,ROW(A147)-2)))))</f>
        <v>#ERROR!</v>
      </c>
    </row>
    <row r="148" ht="15.75" customHeight="1">
      <c r="A148" s="7"/>
      <c r="B148" s="44"/>
      <c r="C148" s="7"/>
      <c r="D148" s="45"/>
      <c r="E148" s="7"/>
      <c r="F148" s="7"/>
      <c r="G148" s="7"/>
      <c r="H148" s="7"/>
      <c r="I148" s="7"/>
      <c r="J148" s="7"/>
      <c r="K148" s="7"/>
      <c r="L148" s="7"/>
      <c r="M148" s="7"/>
      <c r="N148" s="7"/>
      <c r="O148" s="7"/>
      <c r="P148" s="7"/>
      <c r="Q148" s="46">
        <f t="shared" ref="Q148:T148" si="31">G148-L148</f>
        <v>0</v>
      </c>
      <c r="R148" s="46">
        <f t="shared" si="31"/>
        <v>0</v>
      </c>
      <c r="S148" s="46">
        <f t="shared" si="31"/>
        <v>0</v>
      </c>
      <c r="T148" s="46">
        <f t="shared" si="31"/>
        <v>0</v>
      </c>
      <c r="U148" s="46">
        <f t="shared" si="8"/>
        <v>0</v>
      </c>
      <c r="V148" s="46">
        <f t="shared" si="5"/>
        <v>0</v>
      </c>
      <c r="W148" s="46">
        <f t="shared" si="4"/>
        <v>0</v>
      </c>
      <c r="X148" s="47" t="str">
        <f>IF(VLOOKUP(data2!BJ148,misc!$A$8:$B$11,2,0)="normal",data2!BK148,VLOOKUP(data2!BJ148,misc!$A$8:$B$11,2,0))</f>
        <v>undershift</v>
      </c>
      <c r="Y148" s="47" t="str">
        <f>IF(VLOOKUP(data2!CL148,misc!$A$8:$B$11,2,0)="normal",data2!CM148,VLOOKUP(data2!CL148,misc!$A$8:$B$11,2,0))</f>
        <v>uppershift</v>
      </c>
      <c r="Z148" s="47" t="str">
        <f>IF(VLOOKUP(data2!DN148,misc!$A$8:$B$11,2,0)="normal",data2!DO148,VLOOKUP(data2!DN148,misc!$A$8:$B$11,2,0))</f>
        <v>tight profile</v>
      </c>
      <c r="AA148" s="48" t="str">
        <f>IF(ISERROR(AVERAGE(INDEX(JPM1_,ROW(A148)-2),(INDEX(JPM2_,ROW(A148)-2),(INDEX(JPM3_,ROW(A148)-2)))))=TRUE,"N/A",AVERAGE(INDEX(JPM1_,ROW(A148)-2),(INDEX(JPM2_,ROW(A148)-2),(INDEX(JPM3_,ROW(A148)-2)))))</f>
        <v>#ERROR!</v>
      </c>
    </row>
    <row r="149" ht="15.75" customHeight="1">
      <c r="A149" s="7"/>
      <c r="B149" s="44"/>
      <c r="C149" s="7"/>
      <c r="D149" s="45"/>
      <c r="E149" s="7"/>
      <c r="F149" s="7"/>
      <c r="G149" s="7"/>
      <c r="H149" s="7"/>
      <c r="I149" s="7"/>
      <c r="J149" s="7"/>
      <c r="K149" s="7"/>
      <c r="L149" s="7"/>
      <c r="M149" s="7"/>
      <c r="N149" s="7"/>
      <c r="O149" s="7"/>
      <c r="P149" s="7"/>
      <c r="Q149" s="46">
        <f t="shared" ref="Q149:T149" si="32">G149-L149</f>
        <v>0</v>
      </c>
      <c r="R149" s="46">
        <f t="shared" si="32"/>
        <v>0</v>
      </c>
      <c r="S149" s="46">
        <f t="shared" si="32"/>
        <v>0</v>
      </c>
      <c r="T149" s="46">
        <f t="shared" si="32"/>
        <v>0</v>
      </c>
      <c r="U149" s="46">
        <f t="shared" si="8"/>
        <v>0</v>
      </c>
      <c r="V149" s="46">
        <f t="shared" si="5"/>
        <v>0</v>
      </c>
      <c r="W149" s="46">
        <f t="shared" si="4"/>
        <v>0</v>
      </c>
      <c r="X149" s="47" t="str">
        <f>IF(VLOOKUP(data2!BJ149,misc!$A$8:$B$11,2,0)="normal",data2!BK149,VLOOKUP(data2!BJ149,misc!$A$8:$B$11,2,0))</f>
        <v>undershift</v>
      </c>
      <c r="Y149" s="47" t="str">
        <f>IF(VLOOKUP(data2!CL149,misc!$A$8:$B$11,2,0)="normal",data2!CM149,VLOOKUP(data2!CL149,misc!$A$8:$B$11,2,0))</f>
        <v>uppershift</v>
      </c>
      <c r="Z149" s="47" t="str">
        <f>IF(VLOOKUP(data2!DN149,misc!$A$8:$B$11,2,0)="normal",data2!DO149,VLOOKUP(data2!DN149,misc!$A$8:$B$11,2,0))</f>
        <v>tight profile</v>
      </c>
      <c r="AA149" s="48" t="str">
        <f>IF(ISERROR(AVERAGE(INDEX(JPM1_,ROW(A149)-2),(INDEX(JPM2_,ROW(A149)-2),(INDEX(JPM3_,ROW(A149)-2)))))=TRUE,"N/A",AVERAGE(INDEX(JPM1_,ROW(A149)-2),(INDEX(JPM2_,ROW(A149)-2),(INDEX(JPM3_,ROW(A149)-2)))))</f>
        <v>#ERROR!</v>
      </c>
    </row>
    <row r="150" ht="15.75" customHeight="1">
      <c r="A150" s="7"/>
      <c r="B150" s="44"/>
      <c r="C150" s="7"/>
      <c r="D150" s="45"/>
      <c r="E150" s="7"/>
      <c r="F150" s="7"/>
      <c r="G150" s="7"/>
      <c r="H150" s="7"/>
      <c r="I150" s="7"/>
      <c r="J150" s="7"/>
      <c r="K150" s="7"/>
      <c r="L150" s="7"/>
      <c r="M150" s="7"/>
      <c r="N150" s="7"/>
      <c r="O150" s="7"/>
      <c r="P150" s="7"/>
      <c r="Q150" s="46">
        <f t="shared" ref="Q150:T150" si="33">G150-L150</f>
        <v>0</v>
      </c>
      <c r="R150" s="46">
        <f t="shared" si="33"/>
        <v>0</v>
      </c>
      <c r="S150" s="46">
        <f t="shared" si="33"/>
        <v>0</v>
      </c>
      <c r="T150" s="46">
        <f t="shared" si="33"/>
        <v>0</v>
      </c>
      <c r="U150" s="46">
        <f t="shared" si="8"/>
        <v>0</v>
      </c>
      <c r="V150" s="46">
        <f t="shared" si="5"/>
        <v>0</v>
      </c>
      <c r="W150" s="46">
        <f t="shared" si="4"/>
        <v>0</v>
      </c>
      <c r="X150" s="47" t="str">
        <f>IF(VLOOKUP(data2!BJ150,misc!$A$8:$B$11,2,0)="normal",data2!BK150,VLOOKUP(data2!BJ150,misc!$A$8:$B$11,2,0))</f>
        <v>undershift</v>
      </c>
      <c r="Y150" s="47" t="str">
        <f>IF(VLOOKUP(data2!CL150,misc!$A$8:$B$11,2,0)="normal",data2!CM150,VLOOKUP(data2!CL150,misc!$A$8:$B$11,2,0))</f>
        <v>uppershift</v>
      </c>
      <c r="Z150" s="47" t="str">
        <f>IF(VLOOKUP(data2!DN150,misc!$A$8:$B$11,2,0)="normal",data2!DO150,VLOOKUP(data2!DN150,misc!$A$8:$B$11,2,0))</f>
        <v>tight profile</v>
      </c>
      <c r="AA150" s="48" t="str">
        <f>IF(ISERROR(AVERAGE(INDEX(JPM1_,ROW(A150)-2),(INDEX(JPM2_,ROW(A150)-2),(INDEX(JPM3_,ROW(A150)-2)))))=TRUE,"N/A",AVERAGE(INDEX(JPM1_,ROW(A150)-2),(INDEX(JPM2_,ROW(A150)-2),(INDEX(JPM3_,ROW(A150)-2)))))</f>
        <v>#ERROR!</v>
      </c>
    </row>
    <row r="151" ht="15.75" customHeight="1">
      <c r="A151" s="7"/>
      <c r="B151" s="44"/>
      <c r="C151" s="7"/>
      <c r="D151" s="45"/>
      <c r="E151" s="7"/>
      <c r="F151" s="7"/>
      <c r="G151" s="7"/>
      <c r="H151" s="7"/>
      <c r="I151" s="7"/>
      <c r="J151" s="7"/>
      <c r="K151" s="7"/>
      <c r="L151" s="7"/>
      <c r="M151" s="7"/>
      <c r="N151" s="7"/>
      <c r="O151" s="7"/>
      <c r="P151" s="7"/>
      <c r="Q151" s="46">
        <f t="shared" ref="Q151:T151" si="34">G151-L151</f>
        <v>0</v>
      </c>
      <c r="R151" s="46">
        <f t="shared" si="34"/>
        <v>0</v>
      </c>
      <c r="S151" s="46">
        <f t="shared" si="34"/>
        <v>0</v>
      </c>
      <c r="T151" s="46">
        <f t="shared" si="34"/>
        <v>0</v>
      </c>
      <c r="U151" s="46">
        <f t="shared" si="8"/>
        <v>0</v>
      </c>
      <c r="V151" s="46">
        <f t="shared" si="5"/>
        <v>0</v>
      </c>
      <c r="W151" s="46">
        <f t="shared" si="4"/>
        <v>0</v>
      </c>
      <c r="X151" s="47" t="str">
        <f>IF(VLOOKUP(data2!BJ151,misc!$A$8:$B$11,2,0)="normal",data2!BK151,VLOOKUP(data2!BJ151,misc!$A$8:$B$11,2,0))</f>
        <v>undershift</v>
      </c>
      <c r="Y151" s="47" t="str">
        <f>IF(VLOOKUP(data2!CL151,misc!$A$8:$B$11,2,0)="normal",data2!CM151,VLOOKUP(data2!CL151,misc!$A$8:$B$11,2,0))</f>
        <v>uppershift</v>
      </c>
      <c r="Z151" s="47" t="str">
        <f>IF(VLOOKUP(data2!DN151,misc!$A$8:$B$11,2,0)="normal",data2!DO151,VLOOKUP(data2!DN151,misc!$A$8:$B$11,2,0))</f>
        <v>tight profile</v>
      </c>
      <c r="AA151" s="48" t="str">
        <f>IF(ISERROR(AVERAGE(INDEX(JPM1_,ROW(A151)-2),(INDEX(JPM2_,ROW(A151)-2),(INDEX(JPM3_,ROW(A151)-2)))))=TRUE,"N/A",AVERAGE(INDEX(JPM1_,ROW(A151)-2),(INDEX(JPM2_,ROW(A151)-2),(INDEX(JPM3_,ROW(A151)-2)))))</f>
        <v>#ERROR!</v>
      </c>
    </row>
    <row r="152" ht="15.75" customHeight="1">
      <c r="A152" s="7"/>
      <c r="B152" s="44"/>
      <c r="C152" s="7"/>
      <c r="D152" s="45"/>
      <c r="E152" s="7"/>
      <c r="F152" s="7"/>
      <c r="G152" s="7"/>
      <c r="H152" s="7"/>
      <c r="I152" s="7"/>
      <c r="J152" s="7"/>
      <c r="K152" s="7"/>
      <c r="L152" s="7"/>
      <c r="M152" s="7"/>
      <c r="N152" s="7"/>
      <c r="O152" s="7"/>
      <c r="P152" s="7"/>
      <c r="Q152" s="46">
        <f t="shared" ref="Q152:T152" si="35">G152-L152</f>
        <v>0</v>
      </c>
      <c r="R152" s="46">
        <f t="shared" si="35"/>
        <v>0</v>
      </c>
      <c r="S152" s="46">
        <f t="shared" si="35"/>
        <v>0</v>
      </c>
      <c r="T152" s="46">
        <f t="shared" si="35"/>
        <v>0</v>
      </c>
      <c r="U152" s="46">
        <f t="shared" si="8"/>
        <v>0</v>
      </c>
      <c r="V152" s="46">
        <f t="shared" si="5"/>
        <v>0</v>
      </c>
      <c r="W152" s="46">
        <f t="shared" si="4"/>
        <v>0</v>
      </c>
      <c r="X152" s="47" t="str">
        <f>IF(VLOOKUP(data2!BJ152,misc!$A$8:$B$11,2,0)="normal",data2!BK152,VLOOKUP(data2!BJ152,misc!$A$8:$B$11,2,0))</f>
        <v>undershift</v>
      </c>
      <c r="Y152" s="47" t="str">
        <f>IF(VLOOKUP(data2!CL152,misc!$A$8:$B$11,2,0)="normal",data2!CM152,VLOOKUP(data2!CL152,misc!$A$8:$B$11,2,0))</f>
        <v>uppershift</v>
      </c>
      <c r="Z152" s="47" t="str">
        <f>IF(VLOOKUP(data2!DN152,misc!$A$8:$B$11,2,0)="normal",data2!DO152,VLOOKUP(data2!DN152,misc!$A$8:$B$11,2,0))</f>
        <v>tight profile</v>
      </c>
      <c r="AA152" s="48" t="str">
        <f>IF(ISERROR(AVERAGE(INDEX(JPM1_,ROW(A152)-2),(INDEX(JPM2_,ROW(A152)-2),(INDEX(JPM3_,ROW(A152)-2)))))=TRUE,"N/A",AVERAGE(INDEX(JPM1_,ROW(A152)-2),(INDEX(JPM2_,ROW(A152)-2),(INDEX(JPM3_,ROW(A152)-2)))))</f>
        <v>#ERROR!</v>
      </c>
    </row>
    <row r="153" ht="15.75" customHeight="1">
      <c r="A153" s="7"/>
      <c r="B153" s="44"/>
      <c r="C153" s="7"/>
      <c r="D153" s="45"/>
      <c r="E153" s="7"/>
      <c r="F153" s="7"/>
      <c r="G153" s="7"/>
      <c r="H153" s="7"/>
      <c r="I153" s="7"/>
      <c r="J153" s="7"/>
      <c r="K153" s="7"/>
      <c r="L153" s="7"/>
      <c r="M153" s="7"/>
      <c r="N153" s="7"/>
      <c r="O153" s="7"/>
      <c r="P153" s="7"/>
      <c r="Q153" s="46">
        <f t="shared" ref="Q153:T153" si="36">G153-L153</f>
        <v>0</v>
      </c>
      <c r="R153" s="46">
        <f t="shared" si="36"/>
        <v>0</v>
      </c>
      <c r="S153" s="46">
        <f t="shared" si="36"/>
        <v>0</v>
      </c>
      <c r="T153" s="46">
        <f t="shared" si="36"/>
        <v>0</v>
      </c>
      <c r="U153" s="46">
        <f t="shared" si="8"/>
        <v>0</v>
      </c>
      <c r="V153" s="46">
        <f t="shared" si="5"/>
        <v>0</v>
      </c>
      <c r="W153" s="46">
        <f t="shared" si="4"/>
        <v>0</v>
      </c>
      <c r="X153" s="47" t="str">
        <f>IF(VLOOKUP(data2!BJ153,misc!$A$8:$B$11,2,0)="normal",data2!BK153,VLOOKUP(data2!BJ153,misc!$A$8:$B$11,2,0))</f>
        <v>undershift</v>
      </c>
      <c r="Y153" s="47" t="str">
        <f>IF(VLOOKUP(data2!CL153,misc!$A$8:$B$11,2,0)="normal",data2!CM153,VLOOKUP(data2!CL153,misc!$A$8:$B$11,2,0))</f>
        <v>uppershift</v>
      </c>
      <c r="Z153" s="47" t="str">
        <f>IF(VLOOKUP(data2!DN153,misc!$A$8:$B$11,2,0)="normal",data2!DO153,VLOOKUP(data2!DN153,misc!$A$8:$B$11,2,0))</f>
        <v>tight profile</v>
      </c>
      <c r="AA153" s="48" t="str">
        <f>IF(ISERROR(AVERAGE(INDEX(JPM1_,ROW(A153)-2),(INDEX(JPM2_,ROW(A153)-2),(INDEX(JPM3_,ROW(A153)-2)))))=TRUE,"N/A",AVERAGE(INDEX(JPM1_,ROW(A153)-2),(INDEX(JPM2_,ROW(A153)-2),(INDEX(JPM3_,ROW(A153)-2)))))</f>
        <v>#ERROR!</v>
      </c>
    </row>
    <row r="154" ht="15.75" customHeight="1">
      <c r="A154" s="7"/>
      <c r="B154" s="44"/>
      <c r="C154" s="7"/>
      <c r="D154" s="45"/>
      <c r="E154" s="7"/>
      <c r="F154" s="7"/>
      <c r="G154" s="7"/>
      <c r="H154" s="7"/>
      <c r="I154" s="7"/>
      <c r="J154" s="7"/>
      <c r="K154" s="7"/>
      <c r="L154" s="7"/>
      <c r="M154" s="7"/>
      <c r="N154" s="7"/>
      <c r="O154" s="7"/>
      <c r="P154" s="7"/>
      <c r="Q154" s="46">
        <f t="shared" ref="Q154:T154" si="37">G154-L154</f>
        <v>0</v>
      </c>
      <c r="R154" s="46">
        <f t="shared" si="37"/>
        <v>0</v>
      </c>
      <c r="S154" s="46">
        <f t="shared" si="37"/>
        <v>0</v>
      </c>
      <c r="T154" s="46">
        <f t="shared" si="37"/>
        <v>0</v>
      </c>
      <c r="U154" s="46">
        <f t="shared" si="8"/>
        <v>0</v>
      </c>
      <c r="V154" s="46">
        <f t="shared" si="5"/>
        <v>0</v>
      </c>
      <c r="W154" s="46">
        <f t="shared" si="4"/>
        <v>0</v>
      </c>
      <c r="X154" s="47" t="str">
        <f>IF(VLOOKUP(data2!BJ154,misc!$A$8:$B$11,2,0)="normal",data2!BK154,VLOOKUP(data2!BJ154,misc!$A$8:$B$11,2,0))</f>
        <v>undershift</v>
      </c>
      <c r="Y154" s="47" t="str">
        <f>IF(VLOOKUP(data2!CL154,misc!$A$8:$B$11,2,0)="normal",data2!CM154,VLOOKUP(data2!CL154,misc!$A$8:$B$11,2,0))</f>
        <v>uppershift</v>
      </c>
      <c r="Z154" s="47" t="str">
        <f>IF(VLOOKUP(data2!DN154,misc!$A$8:$B$11,2,0)="normal",data2!DO154,VLOOKUP(data2!DN154,misc!$A$8:$B$11,2,0))</f>
        <v>tight profile</v>
      </c>
      <c r="AA154" s="48" t="str">
        <f>IF(ISERROR(AVERAGE(INDEX(JPM1_,ROW(A154)-2),(INDEX(JPM2_,ROW(A154)-2),(INDEX(JPM3_,ROW(A154)-2)))))=TRUE,"N/A",AVERAGE(INDEX(JPM1_,ROW(A154)-2),(INDEX(JPM2_,ROW(A154)-2),(INDEX(JPM3_,ROW(A154)-2)))))</f>
        <v>#ERROR!</v>
      </c>
    </row>
    <row r="155" ht="15.75" customHeight="1">
      <c r="A155" s="7"/>
      <c r="B155" s="44"/>
      <c r="C155" s="7"/>
      <c r="D155" s="45"/>
      <c r="E155" s="7"/>
      <c r="F155" s="7"/>
      <c r="G155" s="7"/>
      <c r="H155" s="7"/>
      <c r="I155" s="7"/>
      <c r="J155" s="7"/>
      <c r="K155" s="7"/>
      <c r="L155" s="7"/>
      <c r="M155" s="7"/>
      <c r="N155" s="7"/>
      <c r="O155" s="7"/>
      <c r="P155" s="7"/>
      <c r="Q155" s="46">
        <f t="shared" ref="Q155:T155" si="38">G155-L155</f>
        <v>0</v>
      </c>
      <c r="R155" s="46">
        <f t="shared" si="38"/>
        <v>0</v>
      </c>
      <c r="S155" s="46">
        <f t="shared" si="38"/>
        <v>0</v>
      </c>
      <c r="T155" s="46">
        <f t="shared" si="38"/>
        <v>0</v>
      </c>
      <c r="U155" s="46">
        <f t="shared" si="8"/>
        <v>0</v>
      </c>
      <c r="V155" s="46">
        <f t="shared" si="5"/>
        <v>0</v>
      </c>
      <c r="W155" s="46">
        <f t="shared" si="4"/>
        <v>0</v>
      </c>
      <c r="X155" s="47" t="str">
        <f>IF(VLOOKUP(data2!BJ155,misc!$A$8:$B$11,2,0)="normal",data2!BK155,VLOOKUP(data2!BJ155,misc!$A$8:$B$11,2,0))</f>
        <v>undershift</v>
      </c>
      <c r="Y155" s="47" t="str">
        <f>IF(VLOOKUP(data2!CL155,misc!$A$8:$B$11,2,0)="normal",data2!CM155,VLOOKUP(data2!CL155,misc!$A$8:$B$11,2,0))</f>
        <v>uppershift</v>
      </c>
      <c r="Z155" s="47" t="str">
        <f>IF(VLOOKUP(data2!DN155,misc!$A$8:$B$11,2,0)="normal",data2!DO155,VLOOKUP(data2!DN155,misc!$A$8:$B$11,2,0))</f>
        <v>tight profile</v>
      </c>
      <c r="AA155" s="48" t="str">
        <f>IF(ISERROR(AVERAGE(INDEX(JPM1_,ROW(A155)-2),(INDEX(JPM2_,ROW(A155)-2),(INDEX(JPM3_,ROW(A155)-2)))))=TRUE,"N/A",AVERAGE(INDEX(JPM1_,ROW(A155)-2),(INDEX(JPM2_,ROW(A155)-2),(INDEX(JPM3_,ROW(A155)-2)))))</f>
        <v>#ERROR!</v>
      </c>
    </row>
    <row r="156" ht="15.75" customHeight="1">
      <c r="A156" s="7"/>
      <c r="B156" s="44"/>
      <c r="C156" s="7"/>
      <c r="D156" s="45"/>
      <c r="E156" s="7"/>
      <c r="F156" s="7"/>
      <c r="G156" s="7"/>
      <c r="H156" s="7"/>
      <c r="I156" s="7"/>
      <c r="J156" s="7"/>
      <c r="K156" s="7"/>
      <c r="L156" s="7"/>
      <c r="M156" s="7"/>
      <c r="N156" s="7"/>
      <c r="O156" s="7"/>
      <c r="P156" s="7"/>
      <c r="Q156" s="46">
        <f t="shared" ref="Q156:T156" si="39">G156-L156</f>
        <v>0</v>
      </c>
      <c r="R156" s="46">
        <f t="shared" si="39"/>
        <v>0</v>
      </c>
      <c r="S156" s="46">
        <f t="shared" si="39"/>
        <v>0</v>
      </c>
      <c r="T156" s="46">
        <f t="shared" si="39"/>
        <v>0</v>
      </c>
      <c r="U156" s="46">
        <f t="shared" si="8"/>
        <v>0</v>
      </c>
      <c r="V156" s="46">
        <f t="shared" si="5"/>
        <v>0</v>
      </c>
      <c r="W156" s="46">
        <f t="shared" si="4"/>
        <v>0</v>
      </c>
      <c r="X156" s="47" t="str">
        <f>IF(VLOOKUP(data2!BJ156,misc!$A$8:$B$11,2,0)="normal",data2!BK156,VLOOKUP(data2!BJ156,misc!$A$8:$B$11,2,0))</f>
        <v>undershift</v>
      </c>
      <c r="Y156" s="47" t="str">
        <f>IF(VLOOKUP(data2!CL156,misc!$A$8:$B$11,2,0)="normal",data2!CM156,VLOOKUP(data2!CL156,misc!$A$8:$B$11,2,0))</f>
        <v>uppershift</v>
      </c>
      <c r="Z156" s="47" t="str">
        <f>IF(VLOOKUP(data2!DN156,misc!$A$8:$B$11,2,0)="normal",data2!DO156,VLOOKUP(data2!DN156,misc!$A$8:$B$11,2,0))</f>
        <v>tight profile</v>
      </c>
      <c r="AA156" s="48" t="str">
        <f>IF(ISERROR(AVERAGE(INDEX(JPM1_,ROW(A156)-2),(INDEX(JPM2_,ROW(A156)-2),(INDEX(JPM3_,ROW(A156)-2)))))=TRUE,"N/A",AVERAGE(INDEX(JPM1_,ROW(A156)-2),(INDEX(JPM2_,ROW(A156)-2),(INDEX(JPM3_,ROW(A156)-2)))))</f>
        <v>#ERROR!</v>
      </c>
    </row>
    <row r="157" ht="15.75" customHeight="1">
      <c r="A157" s="7"/>
      <c r="B157" s="44"/>
      <c r="C157" s="7"/>
      <c r="D157" s="45"/>
      <c r="E157" s="7"/>
      <c r="F157" s="7"/>
      <c r="G157" s="7"/>
      <c r="H157" s="7"/>
      <c r="I157" s="7"/>
      <c r="J157" s="7"/>
      <c r="K157" s="7"/>
      <c r="L157" s="7"/>
      <c r="M157" s="7"/>
      <c r="N157" s="7"/>
      <c r="O157" s="7"/>
      <c r="P157" s="7"/>
      <c r="Q157" s="46">
        <f t="shared" ref="Q157:T157" si="40">G157-L157</f>
        <v>0</v>
      </c>
      <c r="R157" s="46">
        <f t="shared" si="40"/>
        <v>0</v>
      </c>
      <c r="S157" s="46">
        <f t="shared" si="40"/>
        <v>0</v>
      </c>
      <c r="T157" s="46">
        <f t="shared" si="40"/>
        <v>0</v>
      </c>
      <c r="U157" s="46">
        <f t="shared" si="8"/>
        <v>0</v>
      </c>
      <c r="V157" s="46">
        <f t="shared" si="5"/>
        <v>0</v>
      </c>
      <c r="W157" s="46">
        <f t="shared" si="4"/>
        <v>0</v>
      </c>
      <c r="X157" s="47" t="str">
        <f>IF(VLOOKUP(data2!BJ157,misc!$A$8:$B$11,2,0)="normal",data2!BK157,VLOOKUP(data2!BJ157,misc!$A$8:$B$11,2,0))</f>
        <v>undershift</v>
      </c>
      <c r="Y157" s="47" t="str">
        <f>IF(VLOOKUP(data2!CL157,misc!$A$8:$B$11,2,0)="normal",data2!CM157,VLOOKUP(data2!CL157,misc!$A$8:$B$11,2,0))</f>
        <v>uppershift</v>
      </c>
      <c r="Z157" s="47" t="str">
        <f>IF(VLOOKUP(data2!DN157,misc!$A$8:$B$11,2,0)="normal",data2!DO157,VLOOKUP(data2!DN157,misc!$A$8:$B$11,2,0))</f>
        <v>tight profile</v>
      </c>
      <c r="AA157" s="48" t="str">
        <f>IF(ISERROR(AVERAGE(INDEX(JPM1_,ROW(A157)-2),(INDEX(JPM2_,ROW(A157)-2),(INDEX(JPM3_,ROW(A157)-2)))))=TRUE,"N/A",AVERAGE(INDEX(JPM1_,ROW(A157)-2),(INDEX(JPM2_,ROW(A157)-2),(INDEX(JPM3_,ROW(A157)-2)))))</f>
        <v>#ERROR!</v>
      </c>
    </row>
    <row r="158" ht="15.75" customHeight="1">
      <c r="A158" s="7"/>
      <c r="B158" s="44"/>
      <c r="C158" s="7"/>
      <c r="D158" s="45"/>
      <c r="E158" s="7"/>
      <c r="F158" s="7"/>
      <c r="G158" s="7"/>
      <c r="H158" s="7"/>
      <c r="I158" s="7"/>
      <c r="J158" s="7"/>
      <c r="K158" s="7"/>
      <c r="L158" s="7"/>
      <c r="M158" s="7"/>
      <c r="N158" s="7"/>
      <c r="O158" s="7"/>
      <c r="P158" s="7"/>
      <c r="Q158" s="46">
        <f t="shared" ref="Q158:T158" si="41">G158-L158</f>
        <v>0</v>
      </c>
      <c r="R158" s="46">
        <f t="shared" si="41"/>
        <v>0</v>
      </c>
      <c r="S158" s="46">
        <f t="shared" si="41"/>
        <v>0</v>
      </c>
      <c r="T158" s="46">
        <f t="shared" si="41"/>
        <v>0</v>
      </c>
      <c r="U158" s="46">
        <f t="shared" si="8"/>
        <v>0</v>
      </c>
      <c r="V158" s="46">
        <f t="shared" si="5"/>
        <v>0</v>
      </c>
      <c r="W158" s="46">
        <f t="shared" si="4"/>
        <v>0</v>
      </c>
      <c r="X158" s="47" t="str">
        <f>IF(VLOOKUP(data2!BJ158,misc!$A$8:$B$11,2,0)="normal",data2!BK158,VLOOKUP(data2!BJ158,misc!$A$8:$B$11,2,0))</f>
        <v>undershift</v>
      </c>
      <c r="Y158" s="47" t="str">
        <f>IF(VLOOKUP(data2!CL158,misc!$A$8:$B$11,2,0)="normal",data2!CM158,VLOOKUP(data2!CL158,misc!$A$8:$B$11,2,0))</f>
        <v>uppershift</v>
      </c>
      <c r="Z158" s="47" t="str">
        <f>IF(VLOOKUP(data2!DN158,misc!$A$8:$B$11,2,0)="normal",data2!DO158,VLOOKUP(data2!DN158,misc!$A$8:$B$11,2,0))</f>
        <v>tight profile</v>
      </c>
      <c r="AA158" s="48" t="str">
        <f>IF(ISERROR(AVERAGE(INDEX(JPM1_,ROW(A158)-2),(INDEX(JPM2_,ROW(A158)-2),(INDEX(JPM3_,ROW(A158)-2)))))=TRUE,"N/A",AVERAGE(INDEX(JPM1_,ROW(A158)-2),(INDEX(JPM2_,ROW(A158)-2),(INDEX(JPM3_,ROW(A158)-2)))))</f>
        <v>#ERROR!</v>
      </c>
    </row>
    <row r="159" ht="15.75" customHeight="1">
      <c r="A159" s="7"/>
      <c r="B159" s="44"/>
      <c r="C159" s="7"/>
      <c r="D159" s="45"/>
      <c r="E159" s="7"/>
      <c r="F159" s="7"/>
      <c r="G159" s="7"/>
      <c r="H159" s="7"/>
      <c r="I159" s="7"/>
      <c r="J159" s="7"/>
      <c r="K159" s="7"/>
      <c r="L159" s="7"/>
      <c r="M159" s="7"/>
      <c r="N159" s="7"/>
      <c r="O159" s="7"/>
      <c r="P159" s="7"/>
      <c r="Q159" s="46">
        <f t="shared" ref="Q159:T159" si="42">G159-L159</f>
        <v>0</v>
      </c>
      <c r="R159" s="46">
        <f t="shared" si="42"/>
        <v>0</v>
      </c>
      <c r="S159" s="46">
        <f t="shared" si="42"/>
        <v>0</v>
      </c>
      <c r="T159" s="46">
        <f t="shared" si="42"/>
        <v>0</v>
      </c>
      <c r="U159" s="46">
        <f t="shared" si="8"/>
        <v>0</v>
      </c>
      <c r="V159" s="46">
        <f t="shared" si="5"/>
        <v>0</v>
      </c>
      <c r="W159" s="46">
        <f t="shared" si="4"/>
        <v>0</v>
      </c>
      <c r="X159" s="47" t="str">
        <f>IF(VLOOKUP(data2!BJ159,misc!$A$8:$B$11,2,0)="normal",data2!BK159,VLOOKUP(data2!BJ159,misc!$A$8:$B$11,2,0))</f>
        <v>undershift</v>
      </c>
      <c r="Y159" s="47" t="str">
        <f>IF(VLOOKUP(data2!CL159,misc!$A$8:$B$11,2,0)="normal",data2!CM159,VLOOKUP(data2!CL159,misc!$A$8:$B$11,2,0))</f>
        <v>uppershift</v>
      </c>
      <c r="Z159" s="47" t="str">
        <f>IF(VLOOKUP(data2!DN159,misc!$A$8:$B$11,2,0)="normal",data2!DO159,VLOOKUP(data2!DN159,misc!$A$8:$B$11,2,0))</f>
        <v>tight profile</v>
      </c>
      <c r="AA159" s="48" t="str">
        <f>IF(ISERROR(AVERAGE(INDEX(JPM1_,ROW(A159)-2),(INDEX(JPM2_,ROW(A159)-2),(INDEX(JPM3_,ROW(A159)-2)))))=TRUE,"N/A",AVERAGE(INDEX(JPM1_,ROW(A159)-2),(INDEX(JPM2_,ROW(A159)-2),(INDEX(JPM3_,ROW(A159)-2)))))</f>
        <v>#ERROR!</v>
      </c>
    </row>
    <row r="160" ht="15.75" customHeight="1">
      <c r="A160" s="7"/>
      <c r="B160" s="44"/>
      <c r="C160" s="7"/>
      <c r="D160" s="45"/>
      <c r="E160" s="7"/>
      <c r="F160" s="7"/>
      <c r="G160" s="7"/>
      <c r="H160" s="7"/>
      <c r="I160" s="7"/>
      <c r="J160" s="7"/>
      <c r="K160" s="7"/>
      <c r="L160" s="7"/>
      <c r="M160" s="7"/>
      <c r="N160" s="7"/>
      <c r="O160" s="7"/>
      <c r="P160" s="7"/>
      <c r="Q160" s="46">
        <f t="shared" ref="Q160:T160" si="43">G160-L160</f>
        <v>0</v>
      </c>
      <c r="R160" s="46">
        <f t="shared" si="43"/>
        <v>0</v>
      </c>
      <c r="S160" s="46">
        <f t="shared" si="43"/>
        <v>0</v>
      </c>
      <c r="T160" s="46">
        <f t="shared" si="43"/>
        <v>0</v>
      </c>
      <c r="U160" s="46">
        <f t="shared" si="8"/>
        <v>0</v>
      </c>
      <c r="V160" s="46">
        <f t="shared" si="5"/>
        <v>0</v>
      </c>
      <c r="W160" s="46">
        <f t="shared" si="4"/>
        <v>0</v>
      </c>
      <c r="X160" s="47" t="str">
        <f>IF(VLOOKUP(data2!BJ160,misc!$A$8:$B$11,2,0)="normal",data2!BK160,VLOOKUP(data2!BJ160,misc!$A$8:$B$11,2,0))</f>
        <v>undershift</v>
      </c>
      <c r="Y160" s="47" t="str">
        <f>IF(VLOOKUP(data2!CL160,misc!$A$8:$B$11,2,0)="normal",data2!CM160,VLOOKUP(data2!CL160,misc!$A$8:$B$11,2,0))</f>
        <v>uppershift</v>
      </c>
      <c r="Z160" s="47" t="str">
        <f>IF(VLOOKUP(data2!DN160,misc!$A$8:$B$11,2,0)="normal",data2!DO160,VLOOKUP(data2!DN160,misc!$A$8:$B$11,2,0))</f>
        <v>tight profile</v>
      </c>
      <c r="AA160" s="48" t="str">
        <f>IF(ISERROR(AVERAGE(INDEX(JPM1_,ROW(A160)-2),(INDEX(JPM2_,ROW(A160)-2),(INDEX(JPM3_,ROW(A160)-2)))))=TRUE,"N/A",AVERAGE(INDEX(JPM1_,ROW(A160)-2),(INDEX(JPM2_,ROW(A160)-2),(INDEX(JPM3_,ROW(A160)-2)))))</f>
        <v>#ERROR!</v>
      </c>
    </row>
    <row r="161" ht="15.75" customHeight="1">
      <c r="A161" s="7"/>
      <c r="B161" s="44"/>
      <c r="C161" s="7"/>
      <c r="D161" s="45"/>
      <c r="E161" s="7"/>
      <c r="F161" s="7"/>
      <c r="G161" s="7"/>
      <c r="H161" s="7"/>
      <c r="I161" s="7"/>
      <c r="J161" s="7"/>
      <c r="K161" s="7"/>
      <c r="L161" s="7"/>
      <c r="M161" s="7"/>
      <c r="N161" s="7"/>
      <c r="O161" s="7"/>
      <c r="P161" s="7"/>
      <c r="Q161" s="46">
        <f t="shared" ref="Q161:T161" si="44">G161-L161</f>
        <v>0</v>
      </c>
      <c r="R161" s="46">
        <f t="shared" si="44"/>
        <v>0</v>
      </c>
      <c r="S161" s="46">
        <f t="shared" si="44"/>
        <v>0</v>
      </c>
      <c r="T161" s="46">
        <f t="shared" si="44"/>
        <v>0</v>
      </c>
      <c r="U161" s="46">
        <f t="shared" si="8"/>
        <v>0</v>
      </c>
      <c r="V161" s="46">
        <f t="shared" si="5"/>
        <v>0</v>
      </c>
      <c r="W161" s="46">
        <f t="shared" si="4"/>
        <v>0</v>
      </c>
      <c r="X161" s="47" t="str">
        <f>IF(VLOOKUP(data2!BJ161,misc!$A$8:$B$11,2,0)="normal",data2!BK161,VLOOKUP(data2!BJ161,misc!$A$8:$B$11,2,0))</f>
        <v>undershift</v>
      </c>
      <c r="Y161" s="47" t="str">
        <f>IF(VLOOKUP(data2!CL161,misc!$A$8:$B$11,2,0)="normal",data2!CM161,VLOOKUP(data2!CL161,misc!$A$8:$B$11,2,0))</f>
        <v>uppershift</v>
      </c>
      <c r="Z161" s="47" t="str">
        <f>IF(VLOOKUP(data2!DN161,misc!$A$8:$B$11,2,0)="normal",data2!DO161,VLOOKUP(data2!DN161,misc!$A$8:$B$11,2,0))</f>
        <v>tight profile</v>
      </c>
      <c r="AA161" s="48" t="str">
        <f>IF(ISERROR(AVERAGE(INDEX(JPM1_,ROW(A161)-2),(INDEX(JPM2_,ROW(A161)-2),(INDEX(JPM3_,ROW(A161)-2)))))=TRUE,"N/A",AVERAGE(INDEX(JPM1_,ROW(A161)-2),(INDEX(JPM2_,ROW(A161)-2),(INDEX(JPM3_,ROW(A161)-2)))))</f>
        <v>#ERROR!</v>
      </c>
    </row>
    <row r="162" ht="15.75" customHeight="1">
      <c r="A162" s="7"/>
      <c r="B162" s="44"/>
      <c r="C162" s="7"/>
      <c r="D162" s="45"/>
      <c r="E162" s="7"/>
      <c r="F162" s="7"/>
      <c r="G162" s="7"/>
      <c r="H162" s="7"/>
      <c r="I162" s="7"/>
      <c r="J162" s="7"/>
      <c r="K162" s="7"/>
      <c r="L162" s="7"/>
      <c r="M162" s="7"/>
      <c r="N162" s="7"/>
      <c r="O162" s="7"/>
      <c r="P162" s="7"/>
      <c r="Q162" s="46">
        <f t="shared" ref="Q162:T162" si="45">G162-L162</f>
        <v>0</v>
      </c>
      <c r="R162" s="46">
        <f t="shared" si="45"/>
        <v>0</v>
      </c>
      <c r="S162" s="46">
        <f t="shared" si="45"/>
        <v>0</v>
      </c>
      <c r="T162" s="46">
        <f t="shared" si="45"/>
        <v>0</v>
      </c>
      <c r="U162" s="46">
        <f t="shared" si="8"/>
        <v>0</v>
      </c>
      <c r="V162" s="46">
        <f t="shared" si="5"/>
        <v>0</v>
      </c>
      <c r="W162" s="46">
        <f t="shared" si="4"/>
        <v>0</v>
      </c>
      <c r="X162" s="47" t="str">
        <f>IF(VLOOKUP(data2!BJ162,misc!$A$8:$B$11,2,0)="normal",data2!BK162,VLOOKUP(data2!BJ162,misc!$A$8:$B$11,2,0))</f>
        <v>undershift</v>
      </c>
      <c r="Y162" s="47" t="str">
        <f>IF(VLOOKUP(data2!CL162,misc!$A$8:$B$11,2,0)="normal",data2!CM162,VLOOKUP(data2!CL162,misc!$A$8:$B$11,2,0))</f>
        <v>uppershift</v>
      </c>
      <c r="Z162" s="47" t="str">
        <f>IF(VLOOKUP(data2!DN162,misc!$A$8:$B$11,2,0)="normal",data2!DO162,VLOOKUP(data2!DN162,misc!$A$8:$B$11,2,0))</f>
        <v>tight profile</v>
      </c>
      <c r="AA162" s="48" t="str">
        <f>IF(ISERROR(AVERAGE(INDEX(JPM1_,ROW(A162)-2),(INDEX(JPM2_,ROW(A162)-2),(INDEX(JPM3_,ROW(A162)-2)))))=TRUE,"N/A",AVERAGE(INDEX(JPM1_,ROW(A162)-2),(INDEX(JPM2_,ROW(A162)-2),(INDEX(JPM3_,ROW(A162)-2)))))</f>
        <v>#ERROR!</v>
      </c>
    </row>
    <row r="163" ht="15.75" customHeight="1">
      <c r="A163" s="7"/>
      <c r="B163" s="44"/>
      <c r="C163" s="7"/>
      <c r="D163" s="45"/>
      <c r="E163" s="7"/>
      <c r="F163" s="7"/>
      <c r="G163" s="7"/>
      <c r="H163" s="7"/>
      <c r="I163" s="7"/>
      <c r="J163" s="7"/>
      <c r="K163" s="7"/>
      <c r="L163" s="7"/>
      <c r="M163" s="7"/>
      <c r="N163" s="7"/>
      <c r="O163" s="7"/>
      <c r="P163" s="7"/>
      <c r="Q163" s="46">
        <f t="shared" ref="Q163:T163" si="46">G163-L163</f>
        <v>0</v>
      </c>
      <c r="R163" s="46">
        <f t="shared" si="46"/>
        <v>0</v>
      </c>
      <c r="S163" s="46">
        <f t="shared" si="46"/>
        <v>0</v>
      </c>
      <c r="T163" s="46">
        <f t="shared" si="46"/>
        <v>0</v>
      </c>
      <c r="U163" s="46">
        <f t="shared" si="8"/>
        <v>0</v>
      </c>
      <c r="V163" s="46">
        <f t="shared" si="5"/>
        <v>0</v>
      </c>
      <c r="W163" s="46">
        <f t="shared" si="4"/>
        <v>0</v>
      </c>
      <c r="X163" s="47" t="str">
        <f>IF(VLOOKUP(data2!BJ163,misc!$A$8:$B$11,2,0)="normal",data2!BK163,VLOOKUP(data2!BJ163,misc!$A$8:$B$11,2,0))</f>
        <v>undershift</v>
      </c>
      <c r="Y163" s="47" t="str">
        <f>IF(VLOOKUP(data2!CL163,misc!$A$8:$B$11,2,0)="normal",data2!CM163,VLOOKUP(data2!CL163,misc!$A$8:$B$11,2,0))</f>
        <v>uppershift</v>
      </c>
      <c r="Z163" s="47" t="str">
        <f>IF(VLOOKUP(data2!DN163,misc!$A$8:$B$11,2,0)="normal",data2!DO163,VLOOKUP(data2!DN163,misc!$A$8:$B$11,2,0))</f>
        <v>tight profile</v>
      </c>
      <c r="AA163" s="48" t="str">
        <f>IF(ISERROR(AVERAGE(INDEX(JPM1_,ROW(A163)-2),(INDEX(JPM2_,ROW(A163)-2),(INDEX(JPM3_,ROW(A163)-2)))))=TRUE,"N/A",AVERAGE(INDEX(JPM1_,ROW(A163)-2),(INDEX(JPM2_,ROW(A163)-2),(INDEX(JPM3_,ROW(A163)-2)))))</f>
        <v>#ERROR!</v>
      </c>
    </row>
    <row r="164" ht="15.75" customHeight="1">
      <c r="A164" s="7"/>
      <c r="B164" s="44"/>
      <c r="C164" s="7"/>
      <c r="D164" s="45"/>
      <c r="E164" s="7"/>
      <c r="F164" s="7"/>
      <c r="G164" s="7"/>
      <c r="H164" s="7"/>
      <c r="I164" s="7"/>
      <c r="J164" s="7"/>
      <c r="K164" s="7"/>
      <c r="L164" s="7"/>
      <c r="M164" s="7"/>
      <c r="N164" s="7"/>
      <c r="O164" s="7"/>
      <c r="P164" s="7"/>
      <c r="Q164" s="46">
        <f t="shared" ref="Q164:T164" si="47">G164-L164</f>
        <v>0</v>
      </c>
      <c r="R164" s="46">
        <f t="shared" si="47"/>
        <v>0</v>
      </c>
      <c r="S164" s="46">
        <f t="shared" si="47"/>
        <v>0</v>
      </c>
      <c r="T164" s="46">
        <f t="shared" si="47"/>
        <v>0</v>
      </c>
      <c r="U164" s="46">
        <f t="shared" si="8"/>
        <v>0</v>
      </c>
      <c r="V164" s="46">
        <f t="shared" si="5"/>
        <v>0</v>
      </c>
      <c r="W164" s="46">
        <f t="shared" si="4"/>
        <v>0</v>
      </c>
      <c r="X164" s="47" t="str">
        <f>IF(VLOOKUP(data2!BJ164,misc!$A$8:$B$11,2,0)="normal",data2!BK164,VLOOKUP(data2!BJ164,misc!$A$8:$B$11,2,0))</f>
        <v>undershift</v>
      </c>
      <c r="Y164" s="47" t="str">
        <f>IF(VLOOKUP(data2!CL164,misc!$A$8:$B$11,2,0)="normal",data2!CM164,VLOOKUP(data2!CL164,misc!$A$8:$B$11,2,0))</f>
        <v>uppershift</v>
      </c>
      <c r="Z164" s="47" t="str">
        <f>IF(VLOOKUP(data2!DN164,misc!$A$8:$B$11,2,0)="normal",data2!DO164,VLOOKUP(data2!DN164,misc!$A$8:$B$11,2,0))</f>
        <v>tight profile</v>
      </c>
      <c r="AA164" s="48" t="str">
        <f>IF(ISERROR(AVERAGE(INDEX(JPM1_,ROW(A164)-2),(INDEX(JPM2_,ROW(A164)-2),(INDEX(JPM3_,ROW(A164)-2)))))=TRUE,"N/A",AVERAGE(INDEX(JPM1_,ROW(A164)-2),(INDEX(JPM2_,ROW(A164)-2),(INDEX(JPM3_,ROW(A164)-2)))))</f>
        <v>#ERROR!</v>
      </c>
    </row>
    <row r="165" ht="15.75" customHeight="1">
      <c r="A165" s="7"/>
      <c r="B165" s="44"/>
      <c r="C165" s="7"/>
      <c r="D165" s="45"/>
      <c r="E165" s="7"/>
      <c r="F165" s="7"/>
      <c r="G165" s="7"/>
      <c r="H165" s="7"/>
      <c r="I165" s="7"/>
      <c r="J165" s="7"/>
      <c r="K165" s="7"/>
      <c r="L165" s="7"/>
      <c r="M165" s="7"/>
      <c r="N165" s="7"/>
      <c r="O165" s="7"/>
      <c r="P165" s="7"/>
      <c r="Q165" s="46">
        <f t="shared" ref="Q165:T165" si="48">G165-L165</f>
        <v>0</v>
      </c>
      <c r="R165" s="46">
        <f t="shared" si="48"/>
        <v>0</v>
      </c>
      <c r="S165" s="46">
        <f t="shared" si="48"/>
        <v>0</v>
      </c>
      <c r="T165" s="46">
        <f t="shared" si="48"/>
        <v>0</v>
      </c>
      <c r="U165" s="46">
        <f t="shared" si="8"/>
        <v>0</v>
      </c>
      <c r="V165" s="46">
        <f t="shared" si="5"/>
        <v>0</v>
      </c>
      <c r="W165" s="46">
        <f t="shared" si="4"/>
        <v>0</v>
      </c>
      <c r="X165" s="47" t="str">
        <f>IF(VLOOKUP(data2!BJ165,misc!$A$8:$B$11,2,0)="normal",data2!BK165,VLOOKUP(data2!BJ165,misc!$A$8:$B$11,2,0))</f>
        <v>undershift</v>
      </c>
      <c r="Y165" s="47" t="str">
        <f>IF(VLOOKUP(data2!CL165,misc!$A$8:$B$11,2,0)="normal",data2!CM165,VLOOKUP(data2!CL165,misc!$A$8:$B$11,2,0))</f>
        <v>uppershift</v>
      </c>
      <c r="Z165" s="47" t="str">
        <f>IF(VLOOKUP(data2!DN165,misc!$A$8:$B$11,2,0)="normal",data2!DO165,VLOOKUP(data2!DN165,misc!$A$8:$B$11,2,0))</f>
        <v>tight profile</v>
      </c>
      <c r="AA165" s="48" t="str">
        <f>IF(ISERROR(AVERAGE(INDEX(JPM1_,ROW(A165)-2),(INDEX(JPM2_,ROW(A165)-2),(INDEX(JPM3_,ROW(A165)-2)))))=TRUE,"N/A",AVERAGE(INDEX(JPM1_,ROW(A165)-2),(INDEX(JPM2_,ROW(A165)-2),(INDEX(JPM3_,ROW(A165)-2)))))</f>
        <v>#ERROR!</v>
      </c>
    </row>
    <row r="166" ht="15.75" customHeight="1">
      <c r="A166" s="7"/>
      <c r="B166" s="44"/>
      <c r="C166" s="7"/>
      <c r="D166" s="45"/>
      <c r="E166" s="7"/>
      <c r="F166" s="7"/>
      <c r="G166" s="7"/>
      <c r="H166" s="7"/>
      <c r="I166" s="7"/>
      <c r="J166" s="7"/>
      <c r="K166" s="7"/>
      <c r="L166" s="7"/>
      <c r="M166" s="7"/>
      <c r="N166" s="7"/>
      <c r="O166" s="7"/>
      <c r="P166" s="7"/>
      <c r="Q166" s="46">
        <f t="shared" ref="Q166:T166" si="49">G166-L166</f>
        <v>0</v>
      </c>
      <c r="R166" s="46">
        <f t="shared" si="49"/>
        <v>0</v>
      </c>
      <c r="S166" s="46">
        <f t="shared" si="49"/>
        <v>0</v>
      </c>
      <c r="T166" s="46">
        <f t="shared" si="49"/>
        <v>0</v>
      </c>
      <c r="U166" s="46">
        <f t="shared" si="8"/>
        <v>0</v>
      </c>
      <c r="V166" s="46">
        <f t="shared" si="5"/>
        <v>0</v>
      </c>
      <c r="W166" s="46">
        <f t="shared" si="4"/>
        <v>0</v>
      </c>
      <c r="X166" s="47" t="str">
        <f>IF(VLOOKUP(data2!BJ166,misc!$A$8:$B$11,2,0)="normal",data2!BK166,VLOOKUP(data2!BJ166,misc!$A$8:$B$11,2,0))</f>
        <v>undershift</v>
      </c>
      <c r="Y166" s="47" t="str">
        <f>IF(VLOOKUP(data2!CL166,misc!$A$8:$B$11,2,0)="normal",data2!CM166,VLOOKUP(data2!CL166,misc!$A$8:$B$11,2,0))</f>
        <v>uppershift</v>
      </c>
      <c r="Z166" s="47" t="str">
        <f>IF(VLOOKUP(data2!DN166,misc!$A$8:$B$11,2,0)="normal",data2!DO166,VLOOKUP(data2!DN166,misc!$A$8:$B$11,2,0))</f>
        <v>tight profile</v>
      </c>
      <c r="AA166" s="48" t="str">
        <f>IF(ISERROR(AVERAGE(INDEX(JPM1_,ROW(A166)-2),(INDEX(JPM2_,ROW(A166)-2),(INDEX(JPM3_,ROW(A166)-2)))))=TRUE,"N/A",AVERAGE(INDEX(JPM1_,ROW(A166)-2),(INDEX(JPM2_,ROW(A166)-2),(INDEX(JPM3_,ROW(A166)-2)))))</f>
        <v>#ERROR!</v>
      </c>
    </row>
    <row r="167" ht="15.75" customHeight="1">
      <c r="A167" s="7"/>
      <c r="B167" s="44"/>
      <c r="C167" s="7"/>
      <c r="D167" s="45"/>
      <c r="E167" s="7"/>
      <c r="F167" s="7"/>
      <c r="G167" s="7"/>
      <c r="H167" s="7"/>
      <c r="I167" s="7"/>
      <c r="J167" s="7"/>
      <c r="K167" s="7"/>
      <c r="L167" s="7"/>
      <c r="M167" s="7"/>
      <c r="N167" s="7"/>
      <c r="O167" s="7"/>
      <c r="P167" s="7"/>
      <c r="Q167" s="46">
        <f t="shared" ref="Q167:T167" si="50">G167-L167</f>
        <v>0</v>
      </c>
      <c r="R167" s="46">
        <f t="shared" si="50"/>
        <v>0</v>
      </c>
      <c r="S167" s="46">
        <f t="shared" si="50"/>
        <v>0</v>
      </c>
      <c r="T167" s="46">
        <f t="shared" si="50"/>
        <v>0</v>
      </c>
      <c r="U167" s="46">
        <f t="shared" si="8"/>
        <v>0</v>
      </c>
      <c r="V167" s="46">
        <f t="shared" si="5"/>
        <v>0</v>
      </c>
      <c r="W167" s="46">
        <f t="shared" si="4"/>
        <v>0</v>
      </c>
      <c r="X167" s="47" t="str">
        <f>IF(VLOOKUP(data2!BJ167,misc!$A$8:$B$11,2,0)="normal",data2!BK167,VLOOKUP(data2!BJ167,misc!$A$8:$B$11,2,0))</f>
        <v>undershift</v>
      </c>
      <c r="Y167" s="47" t="str">
        <f>IF(VLOOKUP(data2!CL167,misc!$A$8:$B$11,2,0)="normal",data2!CM167,VLOOKUP(data2!CL167,misc!$A$8:$B$11,2,0))</f>
        <v>uppershift</v>
      </c>
      <c r="Z167" s="47" t="str">
        <f>IF(VLOOKUP(data2!DN167,misc!$A$8:$B$11,2,0)="normal",data2!DO167,VLOOKUP(data2!DN167,misc!$A$8:$B$11,2,0))</f>
        <v>tight profile</v>
      </c>
      <c r="AA167" s="48" t="str">
        <f>IF(ISERROR(AVERAGE(INDEX(JPM1_,ROW(A167)-2),(INDEX(JPM2_,ROW(A167)-2),(INDEX(JPM3_,ROW(A167)-2)))))=TRUE,"N/A",AVERAGE(INDEX(JPM1_,ROW(A167)-2),(INDEX(JPM2_,ROW(A167)-2),(INDEX(JPM3_,ROW(A167)-2)))))</f>
        <v>#ERROR!</v>
      </c>
    </row>
    <row r="168" ht="15.75" customHeight="1">
      <c r="A168" s="7"/>
      <c r="B168" s="44"/>
      <c r="C168" s="7"/>
      <c r="D168" s="45"/>
      <c r="E168" s="7"/>
      <c r="F168" s="7"/>
      <c r="G168" s="7"/>
      <c r="H168" s="7"/>
      <c r="I168" s="7"/>
      <c r="J168" s="7"/>
      <c r="K168" s="7"/>
      <c r="L168" s="7"/>
      <c r="M168" s="7"/>
      <c r="N168" s="7"/>
      <c r="O168" s="7"/>
      <c r="P168" s="7"/>
      <c r="Q168" s="46">
        <f t="shared" ref="Q168:T168" si="51">G168-L168</f>
        <v>0</v>
      </c>
      <c r="R168" s="46">
        <f t="shared" si="51"/>
        <v>0</v>
      </c>
      <c r="S168" s="46">
        <f t="shared" si="51"/>
        <v>0</v>
      </c>
      <c r="T168" s="46">
        <f t="shared" si="51"/>
        <v>0</v>
      </c>
      <c r="U168" s="46">
        <f t="shared" si="8"/>
        <v>0</v>
      </c>
      <c r="V168" s="46">
        <f t="shared" si="5"/>
        <v>0</v>
      </c>
      <c r="W168" s="46">
        <f t="shared" si="4"/>
        <v>0</v>
      </c>
      <c r="X168" s="47" t="str">
        <f>IF(VLOOKUP(data2!BJ168,misc!$A$8:$B$11,2,0)="normal",data2!BK168,VLOOKUP(data2!BJ168,misc!$A$8:$B$11,2,0))</f>
        <v>undershift</v>
      </c>
      <c r="Y168" s="47" t="str">
        <f>IF(VLOOKUP(data2!CL168,misc!$A$8:$B$11,2,0)="normal",data2!CM168,VLOOKUP(data2!CL168,misc!$A$8:$B$11,2,0))</f>
        <v>uppershift</v>
      </c>
      <c r="Z168" s="47" t="str">
        <f>IF(VLOOKUP(data2!DN168,misc!$A$8:$B$11,2,0)="normal",data2!DO168,VLOOKUP(data2!DN168,misc!$A$8:$B$11,2,0))</f>
        <v>tight profile</v>
      </c>
      <c r="AA168" s="48" t="str">
        <f>IF(ISERROR(AVERAGE(INDEX(JPM1_,ROW(A168)-2),(INDEX(JPM2_,ROW(A168)-2),(INDEX(JPM3_,ROW(A168)-2)))))=TRUE,"N/A",AVERAGE(INDEX(JPM1_,ROW(A168)-2),(INDEX(JPM2_,ROW(A168)-2),(INDEX(JPM3_,ROW(A168)-2)))))</f>
        <v>#ERROR!</v>
      </c>
    </row>
    <row r="169" ht="15.75" customHeight="1">
      <c r="A169" s="7"/>
      <c r="B169" s="44"/>
      <c r="C169" s="7"/>
      <c r="D169" s="45"/>
      <c r="E169" s="7"/>
      <c r="F169" s="7"/>
      <c r="G169" s="7"/>
      <c r="H169" s="7"/>
      <c r="I169" s="7"/>
      <c r="J169" s="7"/>
      <c r="K169" s="7"/>
      <c r="L169" s="7"/>
      <c r="M169" s="7"/>
      <c r="N169" s="7"/>
      <c r="O169" s="7"/>
      <c r="P169" s="7"/>
      <c r="Q169" s="46">
        <f t="shared" ref="Q169:T169" si="52">G169-L169</f>
        <v>0</v>
      </c>
      <c r="R169" s="46">
        <f t="shared" si="52"/>
        <v>0</v>
      </c>
      <c r="S169" s="46">
        <f t="shared" si="52"/>
        <v>0</v>
      </c>
      <c r="T169" s="46">
        <f t="shared" si="52"/>
        <v>0</v>
      </c>
      <c r="U169" s="46">
        <f t="shared" si="8"/>
        <v>0</v>
      </c>
      <c r="V169" s="46">
        <f t="shared" si="5"/>
        <v>0</v>
      </c>
      <c r="W169" s="46">
        <f t="shared" si="4"/>
        <v>0</v>
      </c>
      <c r="X169" s="47" t="str">
        <f>IF(VLOOKUP(data2!BJ169,misc!$A$8:$B$11,2,0)="normal",data2!BK169,VLOOKUP(data2!BJ169,misc!$A$8:$B$11,2,0))</f>
        <v>undershift</v>
      </c>
      <c r="Y169" s="47" t="str">
        <f>IF(VLOOKUP(data2!CL169,misc!$A$8:$B$11,2,0)="normal",data2!CM169,VLOOKUP(data2!CL169,misc!$A$8:$B$11,2,0))</f>
        <v>uppershift</v>
      </c>
      <c r="Z169" s="47" t="str">
        <f>IF(VLOOKUP(data2!DN169,misc!$A$8:$B$11,2,0)="normal",data2!DO169,VLOOKUP(data2!DN169,misc!$A$8:$B$11,2,0))</f>
        <v>tight profile</v>
      </c>
      <c r="AA169" s="48" t="str">
        <f>IF(ISERROR(AVERAGE(INDEX(JPM1_,ROW(A169)-2),(INDEX(JPM2_,ROW(A169)-2),(INDEX(JPM3_,ROW(A169)-2)))))=TRUE,"N/A",AVERAGE(INDEX(JPM1_,ROW(A169)-2),(INDEX(JPM2_,ROW(A169)-2),(INDEX(JPM3_,ROW(A169)-2)))))</f>
        <v>#ERROR!</v>
      </c>
    </row>
    <row r="170" ht="15.75" customHeight="1">
      <c r="A170" s="7"/>
      <c r="B170" s="44"/>
      <c r="C170" s="7"/>
      <c r="D170" s="45"/>
      <c r="E170" s="7"/>
      <c r="F170" s="7"/>
      <c r="G170" s="7"/>
      <c r="H170" s="7"/>
      <c r="I170" s="7"/>
      <c r="J170" s="7"/>
      <c r="K170" s="7"/>
      <c r="L170" s="7"/>
      <c r="M170" s="7"/>
      <c r="N170" s="7"/>
      <c r="O170" s="7"/>
      <c r="P170" s="7"/>
      <c r="Q170" s="46">
        <f t="shared" ref="Q170:T170" si="53">G170-L170</f>
        <v>0</v>
      </c>
      <c r="R170" s="46">
        <f t="shared" si="53"/>
        <v>0</v>
      </c>
      <c r="S170" s="46">
        <f t="shared" si="53"/>
        <v>0</v>
      </c>
      <c r="T170" s="46">
        <f t="shared" si="53"/>
        <v>0</v>
      </c>
      <c r="U170" s="46">
        <f t="shared" si="8"/>
        <v>0</v>
      </c>
      <c r="V170" s="46">
        <f t="shared" si="5"/>
        <v>0</v>
      </c>
      <c r="W170" s="46">
        <f t="shared" si="4"/>
        <v>0</v>
      </c>
      <c r="X170" s="47" t="str">
        <f>IF(VLOOKUP(data2!BJ170,misc!$A$8:$B$11,2,0)="normal",data2!BK170,VLOOKUP(data2!BJ170,misc!$A$8:$B$11,2,0))</f>
        <v>undershift</v>
      </c>
      <c r="Y170" s="47" t="str">
        <f>IF(VLOOKUP(data2!CL170,misc!$A$8:$B$11,2,0)="normal",data2!CM170,VLOOKUP(data2!CL170,misc!$A$8:$B$11,2,0))</f>
        <v>uppershift</v>
      </c>
      <c r="Z170" s="47" t="str">
        <f>IF(VLOOKUP(data2!DN170,misc!$A$8:$B$11,2,0)="normal",data2!DO170,VLOOKUP(data2!DN170,misc!$A$8:$B$11,2,0))</f>
        <v>tight profile</v>
      </c>
      <c r="AA170" s="48" t="str">
        <f>IF(ISERROR(AVERAGE(INDEX(JPM1_,ROW(A170)-2),(INDEX(JPM2_,ROW(A170)-2),(INDEX(JPM3_,ROW(A170)-2)))))=TRUE,"N/A",AVERAGE(INDEX(JPM1_,ROW(A170)-2),(INDEX(JPM2_,ROW(A170)-2),(INDEX(JPM3_,ROW(A170)-2)))))</f>
        <v>#ERROR!</v>
      </c>
    </row>
    <row r="171" ht="15.75" customHeight="1">
      <c r="A171" s="7"/>
      <c r="B171" s="44"/>
      <c r="C171" s="7"/>
      <c r="D171" s="45"/>
      <c r="E171" s="7"/>
      <c r="F171" s="7"/>
      <c r="G171" s="7"/>
      <c r="H171" s="7"/>
      <c r="I171" s="7"/>
      <c r="J171" s="7"/>
      <c r="K171" s="7"/>
      <c r="L171" s="7"/>
      <c r="M171" s="7"/>
      <c r="N171" s="7"/>
      <c r="O171" s="7"/>
      <c r="P171" s="7"/>
      <c r="Q171" s="46">
        <f t="shared" ref="Q171:T171" si="54">G171-L171</f>
        <v>0</v>
      </c>
      <c r="R171" s="46">
        <f t="shared" si="54"/>
        <v>0</v>
      </c>
      <c r="S171" s="46">
        <f t="shared" si="54"/>
        <v>0</v>
      </c>
      <c r="T171" s="46">
        <f t="shared" si="54"/>
        <v>0</v>
      </c>
      <c r="U171" s="46">
        <f t="shared" si="8"/>
        <v>0</v>
      </c>
      <c r="V171" s="46">
        <f t="shared" si="5"/>
        <v>0</v>
      </c>
      <c r="W171" s="46">
        <f t="shared" si="4"/>
        <v>0</v>
      </c>
      <c r="X171" s="47" t="str">
        <f>IF(VLOOKUP(data2!BJ171,misc!$A$8:$B$11,2,0)="normal",data2!BK171,VLOOKUP(data2!BJ171,misc!$A$8:$B$11,2,0))</f>
        <v>undershift</v>
      </c>
      <c r="Y171" s="47" t="str">
        <f>IF(VLOOKUP(data2!CL171,misc!$A$8:$B$11,2,0)="normal",data2!CM171,VLOOKUP(data2!CL171,misc!$A$8:$B$11,2,0))</f>
        <v>uppershift</v>
      </c>
      <c r="Z171" s="47" t="str">
        <f>IF(VLOOKUP(data2!DN171,misc!$A$8:$B$11,2,0)="normal",data2!DO171,VLOOKUP(data2!DN171,misc!$A$8:$B$11,2,0))</f>
        <v>tight profile</v>
      </c>
      <c r="AA171" s="48" t="str">
        <f>IF(ISERROR(AVERAGE(INDEX(JPM1_,ROW(A171)-2),(INDEX(JPM2_,ROW(A171)-2),(INDEX(JPM3_,ROW(A171)-2)))))=TRUE,"N/A",AVERAGE(INDEX(JPM1_,ROW(A171)-2),(INDEX(JPM2_,ROW(A171)-2),(INDEX(JPM3_,ROW(A171)-2)))))</f>
        <v>#ERROR!</v>
      </c>
    </row>
    <row r="172" ht="15.75" customHeight="1">
      <c r="A172" s="7"/>
      <c r="B172" s="44"/>
      <c r="C172" s="7"/>
      <c r="D172" s="45"/>
      <c r="E172" s="7"/>
      <c r="F172" s="7"/>
      <c r="G172" s="7"/>
      <c r="H172" s="7"/>
      <c r="I172" s="7"/>
      <c r="J172" s="7"/>
      <c r="K172" s="7"/>
      <c r="L172" s="7"/>
      <c r="M172" s="7"/>
      <c r="N172" s="7"/>
      <c r="O172" s="7"/>
      <c r="P172" s="7"/>
      <c r="Q172" s="46">
        <f t="shared" ref="Q172:T172" si="55">G172-L172</f>
        <v>0</v>
      </c>
      <c r="R172" s="46">
        <f t="shared" si="55"/>
        <v>0</v>
      </c>
      <c r="S172" s="46">
        <f t="shared" si="55"/>
        <v>0</v>
      </c>
      <c r="T172" s="46">
        <f t="shared" si="55"/>
        <v>0</v>
      </c>
      <c r="U172" s="46">
        <f t="shared" si="8"/>
        <v>0</v>
      </c>
      <c r="V172" s="46">
        <f t="shared" si="5"/>
        <v>0</v>
      </c>
      <c r="W172" s="46">
        <f t="shared" si="4"/>
        <v>0</v>
      </c>
      <c r="X172" s="47" t="str">
        <f>IF(VLOOKUP(data2!BJ172,misc!$A$8:$B$11,2,0)="normal",data2!BK172,VLOOKUP(data2!BJ172,misc!$A$8:$B$11,2,0))</f>
        <v>undershift</v>
      </c>
      <c r="Y172" s="47" t="str">
        <f>IF(VLOOKUP(data2!CL172,misc!$A$8:$B$11,2,0)="normal",data2!CM172,VLOOKUP(data2!CL172,misc!$A$8:$B$11,2,0))</f>
        <v>uppershift</v>
      </c>
      <c r="Z172" s="47" t="str">
        <f>IF(VLOOKUP(data2!DN172,misc!$A$8:$B$11,2,0)="normal",data2!DO172,VLOOKUP(data2!DN172,misc!$A$8:$B$11,2,0))</f>
        <v>tight profile</v>
      </c>
      <c r="AA172" s="48" t="str">
        <f>IF(ISERROR(AVERAGE(INDEX(JPM1_,ROW(A172)-2),(INDEX(JPM2_,ROW(A172)-2),(INDEX(JPM3_,ROW(A172)-2)))))=TRUE,"N/A",AVERAGE(INDEX(JPM1_,ROW(A172)-2),(INDEX(JPM2_,ROW(A172)-2),(INDEX(JPM3_,ROW(A172)-2)))))</f>
        <v>#ERROR!</v>
      </c>
    </row>
    <row r="173" ht="15.75" customHeight="1">
      <c r="A173" s="7"/>
      <c r="B173" s="44"/>
      <c r="C173" s="7"/>
      <c r="D173" s="45"/>
      <c r="E173" s="7"/>
      <c r="F173" s="7"/>
      <c r="G173" s="7"/>
      <c r="H173" s="7"/>
      <c r="I173" s="7"/>
      <c r="J173" s="7"/>
      <c r="K173" s="7"/>
      <c r="L173" s="7"/>
      <c r="M173" s="7"/>
      <c r="N173" s="7"/>
      <c r="O173" s="7"/>
      <c r="P173" s="7"/>
      <c r="Q173" s="46">
        <f t="shared" ref="Q173:T173" si="56">G173-L173</f>
        <v>0</v>
      </c>
      <c r="R173" s="46">
        <f t="shared" si="56"/>
        <v>0</v>
      </c>
      <c r="S173" s="46">
        <f t="shared" si="56"/>
        <v>0</v>
      </c>
      <c r="T173" s="46">
        <f t="shared" si="56"/>
        <v>0</v>
      </c>
      <c r="U173" s="46">
        <f t="shared" si="8"/>
        <v>0</v>
      </c>
      <c r="V173" s="46">
        <f t="shared" si="5"/>
        <v>0</v>
      </c>
      <c r="W173" s="46">
        <f t="shared" si="4"/>
        <v>0</v>
      </c>
      <c r="X173" s="47" t="str">
        <f>IF(VLOOKUP(data2!BJ173,misc!$A$8:$B$11,2,0)="normal",data2!BK173,VLOOKUP(data2!BJ173,misc!$A$8:$B$11,2,0))</f>
        <v>undershift</v>
      </c>
      <c r="Y173" s="47" t="str">
        <f>IF(VLOOKUP(data2!CL173,misc!$A$8:$B$11,2,0)="normal",data2!CM173,VLOOKUP(data2!CL173,misc!$A$8:$B$11,2,0))</f>
        <v>uppershift</v>
      </c>
      <c r="Z173" s="47" t="str">
        <f>IF(VLOOKUP(data2!DN173,misc!$A$8:$B$11,2,0)="normal",data2!DO173,VLOOKUP(data2!DN173,misc!$A$8:$B$11,2,0))</f>
        <v>tight profile</v>
      </c>
      <c r="AA173" s="48" t="str">
        <f>IF(ISERROR(AVERAGE(INDEX(JPM1_,ROW(A173)-2),(INDEX(JPM2_,ROW(A173)-2),(INDEX(JPM3_,ROW(A173)-2)))))=TRUE,"N/A",AVERAGE(INDEX(JPM1_,ROW(A173)-2),(INDEX(JPM2_,ROW(A173)-2),(INDEX(JPM3_,ROW(A173)-2)))))</f>
        <v>#ERROR!</v>
      </c>
    </row>
    <row r="174" ht="15.75" customHeight="1">
      <c r="A174" s="7"/>
      <c r="B174" s="44"/>
      <c r="C174" s="7"/>
      <c r="D174" s="45"/>
      <c r="E174" s="7"/>
      <c r="F174" s="7"/>
      <c r="G174" s="7"/>
      <c r="H174" s="7"/>
      <c r="I174" s="7"/>
      <c r="J174" s="7"/>
      <c r="K174" s="7"/>
      <c r="L174" s="7"/>
      <c r="M174" s="7"/>
      <c r="N174" s="7"/>
      <c r="O174" s="7"/>
      <c r="P174" s="7"/>
      <c r="Q174" s="46">
        <f t="shared" ref="Q174:T174" si="57">G174-L174</f>
        <v>0</v>
      </c>
      <c r="R174" s="46">
        <f t="shared" si="57"/>
        <v>0</v>
      </c>
      <c r="S174" s="46">
        <f t="shared" si="57"/>
        <v>0</v>
      </c>
      <c r="T174" s="46">
        <f t="shared" si="57"/>
        <v>0</v>
      </c>
      <c r="U174" s="46">
        <f t="shared" si="8"/>
        <v>0</v>
      </c>
      <c r="V174" s="46">
        <f t="shared" si="5"/>
        <v>0</v>
      </c>
      <c r="W174" s="46">
        <f t="shared" si="4"/>
        <v>0</v>
      </c>
      <c r="X174" s="47" t="str">
        <f>IF(VLOOKUP(data2!BJ174,misc!$A$8:$B$11,2,0)="normal",data2!BK174,VLOOKUP(data2!BJ174,misc!$A$8:$B$11,2,0))</f>
        <v>undershift</v>
      </c>
      <c r="Y174" s="47" t="str">
        <f>IF(VLOOKUP(data2!CL174,misc!$A$8:$B$11,2,0)="normal",data2!CM174,VLOOKUP(data2!CL174,misc!$A$8:$B$11,2,0))</f>
        <v>uppershift</v>
      </c>
      <c r="Z174" s="47" t="str">
        <f>IF(VLOOKUP(data2!DN174,misc!$A$8:$B$11,2,0)="normal",data2!DO174,VLOOKUP(data2!DN174,misc!$A$8:$B$11,2,0))</f>
        <v>tight profile</v>
      </c>
      <c r="AA174" s="48" t="str">
        <f>IF(ISERROR(AVERAGE(INDEX(JPM1_,ROW(A174)-2),(INDEX(JPM2_,ROW(A174)-2),(INDEX(JPM3_,ROW(A174)-2)))))=TRUE,"N/A",AVERAGE(INDEX(JPM1_,ROW(A174)-2),(INDEX(JPM2_,ROW(A174)-2),(INDEX(JPM3_,ROW(A174)-2)))))</f>
        <v>#ERROR!</v>
      </c>
    </row>
    <row r="175" ht="15.75" customHeight="1">
      <c r="A175" s="7"/>
      <c r="B175" s="44"/>
      <c r="C175" s="7"/>
      <c r="D175" s="45"/>
      <c r="E175" s="7"/>
      <c r="F175" s="7"/>
      <c r="G175" s="7"/>
      <c r="H175" s="7"/>
      <c r="I175" s="7"/>
      <c r="J175" s="7"/>
      <c r="K175" s="7"/>
      <c r="L175" s="7"/>
      <c r="M175" s="7"/>
      <c r="N175" s="7"/>
      <c r="O175" s="7"/>
      <c r="P175" s="7"/>
      <c r="Q175" s="46">
        <f t="shared" ref="Q175:T175" si="58">G175-L175</f>
        <v>0</v>
      </c>
      <c r="R175" s="46">
        <f t="shared" si="58"/>
        <v>0</v>
      </c>
      <c r="S175" s="46">
        <f t="shared" si="58"/>
        <v>0</v>
      </c>
      <c r="T175" s="46">
        <f t="shared" si="58"/>
        <v>0</v>
      </c>
      <c r="U175" s="46">
        <f t="shared" si="8"/>
        <v>0</v>
      </c>
      <c r="V175" s="46">
        <f t="shared" si="5"/>
        <v>0</v>
      </c>
      <c r="W175" s="46">
        <f t="shared" si="4"/>
        <v>0</v>
      </c>
      <c r="X175" s="47" t="str">
        <f>IF(VLOOKUP(data2!BJ175,misc!$A$8:$B$11,2,0)="normal",data2!BK175,VLOOKUP(data2!BJ175,misc!$A$8:$B$11,2,0))</f>
        <v>undershift</v>
      </c>
      <c r="Y175" s="47" t="str">
        <f>IF(VLOOKUP(data2!CL175,misc!$A$8:$B$11,2,0)="normal",data2!CM175,VLOOKUP(data2!CL175,misc!$A$8:$B$11,2,0))</f>
        <v>uppershift</v>
      </c>
      <c r="Z175" s="47" t="str">
        <f>IF(VLOOKUP(data2!DN175,misc!$A$8:$B$11,2,0)="normal",data2!DO175,VLOOKUP(data2!DN175,misc!$A$8:$B$11,2,0))</f>
        <v>tight profile</v>
      </c>
      <c r="AA175" s="48" t="str">
        <f>IF(ISERROR(AVERAGE(INDEX(JPM1_,ROW(A175)-2),(INDEX(JPM2_,ROW(A175)-2),(INDEX(JPM3_,ROW(A175)-2)))))=TRUE,"N/A",AVERAGE(INDEX(JPM1_,ROW(A175)-2),(INDEX(JPM2_,ROW(A175)-2),(INDEX(JPM3_,ROW(A175)-2)))))</f>
        <v>#ERROR!</v>
      </c>
    </row>
    <row r="176" ht="15.75" customHeight="1">
      <c r="A176" s="7"/>
      <c r="B176" s="44"/>
      <c r="C176" s="7"/>
      <c r="D176" s="45"/>
      <c r="E176" s="7"/>
      <c r="F176" s="7"/>
      <c r="G176" s="7"/>
      <c r="H176" s="7"/>
      <c r="I176" s="7"/>
      <c r="J176" s="7"/>
      <c r="K176" s="7"/>
      <c r="L176" s="7"/>
      <c r="M176" s="7"/>
      <c r="N176" s="7"/>
      <c r="O176" s="7"/>
      <c r="P176" s="7"/>
      <c r="Q176" s="46">
        <f t="shared" ref="Q176:T176" si="59">G176-L176</f>
        <v>0</v>
      </c>
      <c r="R176" s="46">
        <f t="shared" si="59"/>
        <v>0</v>
      </c>
      <c r="S176" s="46">
        <f t="shared" si="59"/>
        <v>0</v>
      </c>
      <c r="T176" s="46">
        <f t="shared" si="59"/>
        <v>0</v>
      </c>
      <c r="U176" s="46">
        <f t="shared" si="8"/>
        <v>0</v>
      </c>
      <c r="V176" s="46">
        <f t="shared" si="5"/>
        <v>0</v>
      </c>
      <c r="W176" s="46">
        <f t="shared" si="4"/>
        <v>0</v>
      </c>
      <c r="X176" s="47" t="str">
        <f>IF(VLOOKUP(data2!BJ176,misc!$A$8:$B$11,2,0)="normal",data2!BK176,VLOOKUP(data2!BJ176,misc!$A$8:$B$11,2,0))</f>
        <v>undershift</v>
      </c>
      <c r="Y176" s="47" t="str">
        <f>IF(VLOOKUP(data2!CL176,misc!$A$8:$B$11,2,0)="normal",data2!CM176,VLOOKUP(data2!CL176,misc!$A$8:$B$11,2,0))</f>
        <v>uppershift</v>
      </c>
      <c r="Z176" s="47" t="str">
        <f>IF(VLOOKUP(data2!DN176,misc!$A$8:$B$11,2,0)="normal",data2!DO176,VLOOKUP(data2!DN176,misc!$A$8:$B$11,2,0))</f>
        <v>tight profile</v>
      </c>
      <c r="AA176" s="48" t="str">
        <f>IF(ISERROR(AVERAGE(INDEX(JPM1_,ROW(A176)-2),(INDEX(JPM2_,ROW(A176)-2),(INDEX(JPM3_,ROW(A176)-2)))))=TRUE,"N/A",AVERAGE(INDEX(JPM1_,ROW(A176)-2),(INDEX(JPM2_,ROW(A176)-2),(INDEX(JPM3_,ROW(A176)-2)))))</f>
        <v>#ERROR!</v>
      </c>
    </row>
    <row r="177" ht="15.75" customHeight="1">
      <c r="A177" s="7"/>
      <c r="B177" s="44"/>
      <c r="C177" s="7"/>
      <c r="D177" s="45"/>
      <c r="E177" s="7"/>
      <c r="F177" s="7"/>
      <c r="G177" s="7"/>
      <c r="H177" s="7"/>
      <c r="I177" s="7"/>
      <c r="J177" s="7"/>
      <c r="K177" s="7"/>
      <c r="L177" s="7"/>
      <c r="M177" s="7"/>
      <c r="N177" s="7"/>
      <c r="O177" s="7"/>
      <c r="P177" s="7"/>
      <c r="Q177" s="46">
        <f t="shared" ref="Q177:T177" si="60">G177-L177</f>
        <v>0</v>
      </c>
      <c r="R177" s="46">
        <f t="shared" si="60"/>
        <v>0</v>
      </c>
      <c r="S177" s="46">
        <f t="shared" si="60"/>
        <v>0</v>
      </c>
      <c r="T177" s="46">
        <f t="shared" si="60"/>
        <v>0</v>
      </c>
      <c r="U177" s="46">
        <f t="shared" si="8"/>
        <v>0</v>
      </c>
      <c r="V177" s="46">
        <f t="shared" si="5"/>
        <v>0</v>
      </c>
      <c r="W177" s="46">
        <f t="shared" si="4"/>
        <v>0</v>
      </c>
      <c r="X177" s="47" t="str">
        <f>IF(VLOOKUP(data2!BJ177,misc!$A$8:$B$11,2,0)="normal",data2!BK177,VLOOKUP(data2!BJ177,misc!$A$8:$B$11,2,0))</f>
        <v>undershift</v>
      </c>
      <c r="Y177" s="47" t="str">
        <f>IF(VLOOKUP(data2!CL177,misc!$A$8:$B$11,2,0)="normal",data2!CM177,VLOOKUP(data2!CL177,misc!$A$8:$B$11,2,0))</f>
        <v>uppershift</v>
      </c>
      <c r="Z177" s="47" t="str">
        <f>IF(VLOOKUP(data2!DN177,misc!$A$8:$B$11,2,0)="normal",data2!DO177,VLOOKUP(data2!DN177,misc!$A$8:$B$11,2,0))</f>
        <v>tight profile</v>
      </c>
      <c r="AA177" s="48" t="str">
        <f>IF(ISERROR(AVERAGE(INDEX(JPM1_,ROW(A177)-2),(INDEX(JPM2_,ROW(A177)-2),(INDEX(JPM3_,ROW(A177)-2)))))=TRUE,"N/A",AVERAGE(INDEX(JPM1_,ROW(A177)-2),(INDEX(JPM2_,ROW(A177)-2),(INDEX(JPM3_,ROW(A177)-2)))))</f>
        <v>#ERROR!</v>
      </c>
    </row>
    <row r="178" ht="15.75" customHeight="1">
      <c r="A178" s="7"/>
      <c r="B178" s="44"/>
      <c r="C178" s="7"/>
      <c r="D178" s="45"/>
      <c r="E178" s="7"/>
      <c r="F178" s="7"/>
      <c r="G178" s="7"/>
      <c r="H178" s="7"/>
      <c r="I178" s="7"/>
      <c r="J178" s="7"/>
      <c r="K178" s="7"/>
      <c r="L178" s="7"/>
      <c r="M178" s="7"/>
      <c r="N178" s="7"/>
      <c r="O178" s="7"/>
      <c r="P178" s="7"/>
      <c r="Q178" s="46">
        <f t="shared" ref="Q178:T178" si="61">G178-L178</f>
        <v>0</v>
      </c>
      <c r="R178" s="46">
        <f t="shared" si="61"/>
        <v>0</v>
      </c>
      <c r="S178" s="46">
        <f t="shared" si="61"/>
        <v>0</v>
      </c>
      <c r="T178" s="46">
        <f t="shared" si="61"/>
        <v>0</v>
      </c>
      <c r="U178" s="46">
        <f t="shared" si="8"/>
        <v>0</v>
      </c>
      <c r="V178" s="46">
        <f t="shared" si="5"/>
        <v>0</v>
      </c>
      <c r="W178" s="46">
        <f t="shared" si="4"/>
        <v>0</v>
      </c>
      <c r="X178" s="47" t="str">
        <f>IF(VLOOKUP(data2!BJ178,misc!$A$8:$B$11,2,0)="normal",data2!BK178,VLOOKUP(data2!BJ178,misc!$A$8:$B$11,2,0))</f>
        <v>undershift</v>
      </c>
      <c r="Y178" s="47" t="str">
        <f>IF(VLOOKUP(data2!CL178,misc!$A$8:$B$11,2,0)="normal",data2!CM178,VLOOKUP(data2!CL178,misc!$A$8:$B$11,2,0))</f>
        <v>uppershift</v>
      </c>
      <c r="Z178" s="47" t="str">
        <f>IF(VLOOKUP(data2!DN178,misc!$A$8:$B$11,2,0)="normal",data2!DO178,VLOOKUP(data2!DN178,misc!$A$8:$B$11,2,0))</f>
        <v>tight profile</v>
      </c>
      <c r="AA178" s="48" t="str">
        <f>IF(ISERROR(AVERAGE(INDEX(JPM1_,ROW(A178)-2),(INDEX(JPM2_,ROW(A178)-2),(INDEX(JPM3_,ROW(A178)-2)))))=TRUE,"N/A",AVERAGE(INDEX(JPM1_,ROW(A178)-2),(INDEX(JPM2_,ROW(A178)-2),(INDEX(JPM3_,ROW(A178)-2)))))</f>
        <v>#ERROR!</v>
      </c>
    </row>
    <row r="179" ht="15.75" customHeight="1">
      <c r="A179" s="7"/>
      <c r="B179" s="44"/>
      <c r="C179" s="7"/>
      <c r="D179" s="45"/>
      <c r="E179" s="7"/>
      <c r="F179" s="7"/>
      <c r="G179" s="7"/>
      <c r="H179" s="7"/>
      <c r="I179" s="7"/>
      <c r="J179" s="7"/>
      <c r="K179" s="7"/>
      <c r="L179" s="7"/>
      <c r="M179" s="7"/>
      <c r="N179" s="7"/>
      <c r="O179" s="7"/>
      <c r="P179" s="7"/>
      <c r="Q179" s="46">
        <f t="shared" ref="Q179:T179" si="62">G179-L179</f>
        <v>0</v>
      </c>
      <c r="R179" s="46">
        <f t="shared" si="62"/>
        <v>0</v>
      </c>
      <c r="S179" s="46">
        <f t="shared" si="62"/>
        <v>0</v>
      </c>
      <c r="T179" s="46">
        <f t="shared" si="62"/>
        <v>0</v>
      </c>
      <c r="U179" s="46">
        <f t="shared" si="8"/>
        <v>0</v>
      </c>
      <c r="V179" s="46">
        <f t="shared" si="5"/>
        <v>0</v>
      </c>
      <c r="W179" s="46">
        <f t="shared" si="4"/>
        <v>0</v>
      </c>
      <c r="X179" s="47" t="str">
        <f>IF(VLOOKUP(data2!BJ179,misc!$A$8:$B$11,2,0)="normal",data2!BK179,VLOOKUP(data2!BJ179,misc!$A$8:$B$11,2,0))</f>
        <v>undershift</v>
      </c>
      <c r="Y179" s="47" t="str">
        <f>IF(VLOOKUP(data2!CL179,misc!$A$8:$B$11,2,0)="normal",data2!CM179,VLOOKUP(data2!CL179,misc!$A$8:$B$11,2,0))</f>
        <v>uppershift</v>
      </c>
      <c r="Z179" s="47" t="str">
        <f>IF(VLOOKUP(data2!DN179,misc!$A$8:$B$11,2,0)="normal",data2!DO179,VLOOKUP(data2!DN179,misc!$A$8:$B$11,2,0))</f>
        <v>tight profile</v>
      </c>
      <c r="AA179" s="48" t="str">
        <f>IF(ISERROR(AVERAGE(INDEX(JPM1_,ROW(A179)-2),(INDEX(JPM2_,ROW(A179)-2),(INDEX(JPM3_,ROW(A179)-2)))))=TRUE,"N/A",AVERAGE(INDEX(JPM1_,ROW(A179)-2),(INDEX(JPM2_,ROW(A179)-2),(INDEX(JPM3_,ROW(A179)-2)))))</f>
        <v>#ERROR!</v>
      </c>
    </row>
    <row r="180" ht="15.75" customHeight="1">
      <c r="A180" s="7"/>
      <c r="B180" s="44"/>
      <c r="C180" s="7"/>
      <c r="D180" s="45"/>
      <c r="E180" s="7"/>
      <c r="F180" s="7"/>
      <c r="G180" s="7"/>
      <c r="H180" s="7"/>
      <c r="I180" s="7"/>
      <c r="J180" s="7"/>
      <c r="K180" s="7"/>
      <c r="L180" s="7"/>
      <c r="M180" s="7"/>
      <c r="N180" s="7"/>
      <c r="O180" s="7"/>
      <c r="P180" s="7"/>
      <c r="Q180" s="46">
        <f t="shared" ref="Q180:T180" si="63">G180-L180</f>
        <v>0</v>
      </c>
      <c r="R180" s="46">
        <f t="shared" si="63"/>
        <v>0</v>
      </c>
      <c r="S180" s="46">
        <f t="shared" si="63"/>
        <v>0</v>
      </c>
      <c r="T180" s="46">
        <f t="shared" si="63"/>
        <v>0</v>
      </c>
      <c r="U180" s="46">
        <f t="shared" si="8"/>
        <v>0</v>
      </c>
      <c r="V180" s="46">
        <f t="shared" si="5"/>
        <v>0</v>
      </c>
      <c r="W180" s="46">
        <f t="shared" si="4"/>
        <v>0</v>
      </c>
      <c r="X180" s="47" t="str">
        <f>IF(VLOOKUP(data2!BJ180,misc!$A$8:$B$11,2,0)="normal",data2!BK180,VLOOKUP(data2!BJ180,misc!$A$8:$B$11,2,0))</f>
        <v>undershift</v>
      </c>
      <c r="Y180" s="47" t="str">
        <f>IF(VLOOKUP(data2!CL180,misc!$A$8:$B$11,2,0)="normal",data2!CM180,VLOOKUP(data2!CL180,misc!$A$8:$B$11,2,0))</f>
        <v>uppershift</v>
      </c>
      <c r="Z180" s="47" t="str">
        <f>IF(VLOOKUP(data2!DN180,misc!$A$8:$B$11,2,0)="normal",data2!DO180,VLOOKUP(data2!DN180,misc!$A$8:$B$11,2,0))</f>
        <v>tight profile</v>
      </c>
      <c r="AA180" s="48" t="str">
        <f>IF(ISERROR(AVERAGE(INDEX(JPM1_,ROW(A180)-2),(INDEX(JPM2_,ROW(A180)-2),(INDEX(JPM3_,ROW(A180)-2)))))=TRUE,"N/A",AVERAGE(INDEX(JPM1_,ROW(A180)-2),(INDEX(JPM2_,ROW(A180)-2),(INDEX(JPM3_,ROW(A180)-2)))))</f>
        <v>#ERROR!</v>
      </c>
    </row>
    <row r="181" ht="15.75" customHeight="1">
      <c r="A181" s="7"/>
      <c r="B181" s="44"/>
      <c r="C181" s="7"/>
      <c r="D181" s="45"/>
      <c r="E181" s="7"/>
      <c r="F181" s="7"/>
      <c r="G181" s="7"/>
      <c r="H181" s="7"/>
      <c r="I181" s="7"/>
      <c r="J181" s="7"/>
      <c r="K181" s="7"/>
      <c r="L181" s="7"/>
      <c r="M181" s="7"/>
      <c r="N181" s="7"/>
      <c r="O181" s="7"/>
      <c r="P181" s="7"/>
      <c r="Q181" s="46">
        <f t="shared" ref="Q181:T181" si="64">G181-L181</f>
        <v>0</v>
      </c>
      <c r="R181" s="46">
        <f t="shared" si="64"/>
        <v>0</v>
      </c>
      <c r="S181" s="46">
        <f t="shared" si="64"/>
        <v>0</v>
      </c>
      <c r="T181" s="46">
        <f t="shared" si="64"/>
        <v>0</v>
      </c>
      <c r="U181" s="46">
        <f t="shared" si="8"/>
        <v>0</v>
      </c>
      <c r="V181" s="46">
        <f t="shared" si="5"/>
        <v>0</v>
      </c>
      <c r="W181" s="46">
        <f t="shared" si="4"/>
        <v>0</v>
      </c>
      <c r="X181" s="47" t="str">
        <f>IF(VLOOKUP(data2!BJ181,misc!$A$8:$B$11,2,0)="normal",data2!BK181,VLOOKUP(data2!BJ181,misc!$A$8:$B$11,2,0))</f>
        <v>undershift</v>
      </c>
      <c r="Y181" s="47" t="str">
        <f>IF(VLOOKUP(data2!CL181,misc!$A$8:$B$11,2,0)="normal",data2!CM181,VLOOKUP(data2!CL181,misc!$A$8:$B$11,2,0))</f>
        <v>uppershift</v>
      </c>
      <c r="Z181" s="47" t="str">
        <f>IF(VLOOKUP(data2!DN181,misc!$A$8:$B$11,2,0)="normal",data2!DO181,VLOOKUP(data2!DN181,misc!$A$8:$B$11,2,0))</f>
        <v>tight profile</v>
      </c>
      <c r="AA181" s="48" t="str">
        <f>IF(ISERROR(AVERAGE(INDEX(JPM1_,ROW(A181)-2),(INDEX(JPM2_,ROW(A181)-2),(INDEX(JPM3_,ROW(A181)-2)))))=TRUE,"N/A",AVERAGE(INDEX(JPM1_,ROW(A181)-2),(INDEX(JPM2_,ROW(A181)-2),(INDEX(JPM3_,ROW(A181)-2)))))</f>
        <v>#ERROR!</v>
      </c>
    </row>
    <row r="182" ht="15.75" customHeight="1">
      <c r="A182" s="7"/>
      <c r="B182" s="44"/>
      <c r="C182" s="7"/>
      <c r="D182" s="45"/>
      <c r="E182" s="7"/>
      <c r="F182" s="7"/>
      <c r="G182" s="7"/>
      <c r="H182" s="7"/>
      <c r="I182" s="7"/>
      <c r="J182" s="7"/>
      <c r="K182" s="7"/>
      <c r="L182" s="7"/>
      <c r="M182" s="7"/>
      <c r="N182" s="7"/>
      <c r="O182" s="7"/>
      <c r="P182" s="7"/>
      <c r="Q182" s="46">
        <f t="shared" ref="Q182:T182" si="65">G182-L182</f>
        <v>0</v>
      </c>
      <c r="R182" s="46">
        <f t="shared" si="65"/>
        <v>0</v>
      </c>
      <c r="S182" s="46">
        <f t="shared" si="65"/>
        <v>0</v>
      </c>
      <c r="T182" s="46">
        <f t="shared" si="65"/>
        <v>0</v>
      </c>
      <c r="U182" s="46">
        <f t="shared" si="8"/>
        <v>0</v>
      </c>
      <c r="V182" s="46">
        <f t="shared" si="5"/>
        <v>0</v>
      </c>
      <c r="W182" s="46">
        <f t="shared" si="4"/>
        <v>0</v>
      </c>
      <c r="X182" s="47" t="str">
        <f>IF(VLOOKUP(data2!BJ182,misc!$A$8:$B$11,2,0)="normal",data2!BK182,VLOOKUP(data2!BJ182,misc!$A$8:$B$11,2,0))</f>
        <v>undershift</v>
      </c>
      <c r="Y182" s="47" t="str">
        <f>IF(VLOOKUP(data2!CL182,misc!$A$8:$B$11,2,0)="normal",data2!CM182,VLOOKUP(data2!CL182,misc!$A$8:$B$11,2,0))</f>
        <v>uppershift</v>
      </c>
      <c r="Z182" s="47" t="str">
        <f>IF(VLOOKUP(data2!DN182,misc!$A$8:$B$11,2,0)="normal",data2!DO182,VLOOKUP(data2!DN182,misc!$A$8:$B$11,2,0))</f>
        <v>tight profile</v>
      </c>
      <c r="AA182" s="48" t="str">
        <f>IF(ISERROR(AVERAGE(INDEX(JPM1_,ROW(A182)-2),(INDEX(JPM2_,ROW(A182)-2),(INDEX(JPM3_,ROW(A182)-2)))))=TRUE,"N/A",AVERAGE(INDEX(JPM1_,ROW(A182)-2),(INDEX(JPM2_,ROW(A182)-2),(INDEX(JPM3_,ROW(A182)-2)))))</f>
        <v>#ERROR!</v>
      </c>
    </row>
    <row r="183" ht="15.75" customHeight="1">
      <c r="A183" s="7"/>
      <c r="B183" s="44"/>
      <c r="C183" s="7"/>
      <c r="D183" s="45"/>
      <c r="E183" s="7"/>
      <c r="F183" s="7"/>
      <c r="G183" s="7"/>
      <c r="H183" s="7"/>
      <c r="I183" s="7"/>
      <c r="J183" s="7"/>
      <c r="K183" s="7"/>
      <c r="L183" s="7"/>
      <c r="M183" s="7"/>
      <c r="N183" s="7"/>
      <c r="O183" s="7"/>
      <c r="P183" s="7"/>
      <c r="Q183" s="46">
        <f t="shared" ref="Q183:T183" si="66">G183-L183</f>
        <v>0</v>
      </c>
      <c r="R183" s="46">
        <f t="shared" si="66"/>
        <v>0</v>
      </c>
      <c r="S183" s="46">
        <f t="shared" si="66"/>
        <v>0</v>
      </c>
      <c r="T183" s="46">
        <f t="shared" si="66"/>
        <v>0</v>
      </c>
      <c r="U183" s="46">
        <f t="shared" si="8"/>
        <v>0</v>
      </c>
      <c r="V183" s="46">
        <f t="shared" si="5"/>
        <v>0</v>
      </c>
      <c r="W183" s="46">
        <f t="shared" si="4"/>
        <v>0</v>
      </c>
      <c r="X183" s="47" t="str">
        <f>IF(VLOOKUP(data2!BJ183,misc!$A$8:$B$11,2,0)="normal",data2!BK183,VLOOKUP(data2!BJ183,misc!$A$8:$B$11,2,0))</f>
        <v>undershift</v>
      </c>
      <c r="Y183" s="47" t="str">
        <f>IF(VLOOKUP(data2!CL183,misc!$A$8:$B$11,2,0)="normal",data2!CM183,VLOOKUP(data2!CL183,misc!$A$8:$B$11,2,0))</f>
        <v>uppershift</v>
      </c>
      <c r="Z183" s="47" t="str">
        <f>IF(VLOOKUP(data2!DN183,misc!$A$8:$B$11,2,0)="normal",data2!DO183,VLOOKUP(data2!DN183,misc!$A$8:$B$11,2,0))</f>
        <v>tight profile</v>
      </c>
      <c r="AA183" s="48" t="str">
        <f>IF(ISERROR(AVERAGE(INDEX(JPM1_,ROW(A183)-2),(INDEX(JPM2_,ROW(A183)-2),(INDEX(JPM3_,ROW(A183)-2)))))=TRUE,"N/A",AVERAGE(INDEX(JPM1_,ROW(A183)-2),(INDEX(JPM2_,ROW(A183)-2),(INDEX(JPM3_,ROW(A183)-2)))))</f>
        <v>#ERROR!</v>
      </c>
    </row>
    <row r="184" ht="15.75" customHeight="1">
      <c r="A184" s="7"/>
      <c r="B184" s="44"/>
      <c r="C184" s="7"/>
      <c r="D184" s="45"/>
      <c r="E184" s="7"/>
      <c r="F184" s="7"/>
      <c r="G184" s="7"/>
      <c r="H184" s="7"/>
      <c r="I184" s="7"/>
      <c r="J184" s="7"/>
      <c r="K184" s="7"/>
      <c r="L184" s="7"/>
      <c r="M184" s="7"/>
      <c r="N184" s="7"/>
      <c r="O184" s="7"/>
      <c r="P184" s="7"/>
      <c r="Q184" s="46">
        <f t="shared" ref="Q184:T184" si="67">G184-L184</f>
        <v>0</v>
      </c>
      <c r="R184" s="46">
        <f t="shared" si="67"/>
        <v>0</v>
      </c>
      <c r="S184" s="46">
        <f t="shared" si="67"/>
        <v>0</v>
      </c>
      <c r="T184" s="46">
        <f t="shared" si="67"/>
        <v>0</v>
      </c>
      <c r="U184" s="46">
        <f t="shared" si="8"/>
        <v>0</v>
      </c>
      <c r="V184" s="46">
        <f t="shared" si="5"/>
        <v>0</v>
      </c>
      <c r="W184" s="46">
        <f t="shared" si="4"/>
        <v>0</v>
      </c>
      <c r="X184" s="47" t="str">
        <f>IF(VLOOKUP(data2!BJ184,misc!$A$8:$B$11,2,0)="normal",data2!BK184,VLOOKUP(data2!BJ184,misc!$A$8:$B$11,2,0))</f>
        <v>undershift</v>
      </c>
      <c r="Y184" s="47" t="str">
        <f>IF(VLOOKUP(data2!CL184,misc!$A$8:$B$11,2,0)="normal",data2!CM184,VLOOKUP(data2!CL184,misc!$A$8:$B$11,2,0))</f>
        <v>uppershift</v>
      </c>
      <c r="Z184" s="47" t="str">
        <f>IF(VLOOKUP(data2!DN184,misc!$A$8:$B$11,2,0)="normal",data2!DO184,VLOOKUP(data2!DN184,misc!$A$8:$B$11,2,0))</f>
        <v>tight profile</v>
      </c>
      <c r="AA184" s="48" t="str">
        <f>IF(ISERROR(AVERAGE(INDEX(JPM1_,ROW(A184)-2),(INDEX(JPM2_,ROW(A184)-2),(INDEX(JPM3_,ROW(A184)-2)))))=TRUE,"N/A",AVERAGE(INDEX(JPM1_,ROW(A184)-2),(INDEX(JPM2_,ROW(A184)-2),(INDEX(JPM3_,ROW(A184)-2)))))</f>
        <v>#ERROR!</v>
      </c>
    </row>
    <row r="185" ht="15.75" customHeight="1">
      <c r="A185" s="7"/>
      <c r="B185" s="44"/>
      <c r="C185" s="7"/>
      <c r="D185" s="45"/>
      <c r="E185" s="7"/>
      <c r="F185" s="7"/>
      <c r="G185" s="7"/>
      <c r="H185" s="7"/>
      <c r="I185" s="7"/>
      <c r="J185" s="7"/>
      <c r="K185" s="7"/>
      <c r="L185" s="7"/>
      <c r="M185" s="7"/>
      <c r="N185" s="7"/>
      <c r="O185" s="7"/>
      <c r="P185" s="7"/>
      <c r="Q185" s="46">
        <f t="shared" ref="Q185:T185" si="68">G185-L185</f>
        <v>0</v>
      </c>
      <c r="R185" s="46">
        <f t="shared" si="68"/>
        <v>0</v>
      </c>
      <c r="S185" s="46">
        <f t="shared" si="68"/>
        <v>0</v>
      </c>
      <c r="T185" s="46">
        <f t="shared" si="68"/>
        <v>0</v>
      </c>
      <c r="U185" s="46">
        <f t="shared" si="8"/>
        <v>0</v>
      </c>
      <c r="V185" s="46">
        <f t="shared" si="5"/>
        <v>0</v>
      </c>
      <c r="W185" s="46">
        <f t="shared" si="4"/>
        <v>0</v>
      </c>
      <c r="X185" s="47" t="str">
        <f>IF(VLOOKUP(data2!BJ185,misc!$A$8:$B$11,2,0)="normal",data2!BK185,VLOOKUP(data2!BJ185,misc!$A$8:$B$11,2,0))</f>
        <v>undershift</v>
      </c>
      <c r="Y185" s="47" t="str">
        <f>IF(VLOOKUP(data2!CL185,misc!$A$8:$B$11,2,0)="normal",data2!CM185,VLOOKUP(data2!CL185,misc!$A$8:$B$11,2,0))</f>
        <v>uppershift</v>
      </c>
      <c r="Z185" s="47" t="str">
        <f>IF(VLOOKUP(data2!DN185,misc!$A$8:$B$11,2,0)="normal",data2!DO185,VLOOKUP(data2!DN185,misc!$A$8:$B$11,2,0))</f>
        <v>tight profile</v>
      </c>
      <c r="AA185" s="48" t="str">
        <f>IF(ISERROR(AVERAGE(INDEX(JPM1_,ROW(A185)-2),(INDEX(JPM2_,ROW(A185)-2),(INDEX(JPM3_,ROW(A185)-2)))))=TRUE,"N/A",AVERAGE(INDEX(JPM1_,ROW(A185)-2),(INDEX(JPM2_,ROW(A185)-2),(INDEX(JPM3_,ROW(A185)-2)))))</f>
        <v>#ERROR!</v>
      </c>
    </row>
    <row r="186" ht="15.75" customHeight="1">
      <c r="A186" s="7"/>
      <c r="B186" s="44"/>
      <c r="C186" s="7"/>
      <c r="D186" s="45"/>
      <c r="E186" s="7"/>
      <c r="F186" s="7"/>
      <c r="G186" s="7"/>
      <c r="H186" s="7"/>
      <c r="I186" s="7"/>
      <c r="J186" s="7"/>
      <c r="K186" s="7"/>
      <c r="L186" s="7"/>
      <c r="M186" s="7"/>
      <c r="N186" s="7"/>
      <c r="O186" s="7"/>
      <c r="P186" s="7"/>
      <c r="Q186" s="46">
        <f t="shared" ref="Q186:T186" si="69">G186-L186</f>
        <v>0</v>
      </c>
      <c r="R186" s="46">
        <f t="shared" si="69"/>
        <v>0</v>
      </c>
      <c r="S186" s="46">
        <f t="shared" si="69"/>
        <v>0</v>
      </c>
      <c r="T186" s="46">
        <f t="shared" si="69"/>
        <v>0</v>
      </c>
      <c r="U186" s="46">
        <f t="shared" si="8"/>
        <v>0</v>
      </c>
      <c r="V186" s="46">
        <f t="shared" si="5"/>
        <v>0</v>
      </c>
      <c r="W186" s="46">
        <f t="shared" si="4"/>
        <v>0</v>
      </c>
      <c r="X186" s="47" t="str">
        <f>IF(VLOOKUP(data2!BJ186,misc!$A$8:$B$11,2,0)="normal",data2!BK186,VLOOKUP(data2!BJ186,misc!$A$8:$B$11,2,0))</f>
        <v>undershift</v>
      </c>
      <c r="Y186" s="47" t="str">
        <f>IF(VLOOKUP(data2!CL186,misc!$A$8:$B$11,2,0)="normal",data2!CM186,VLOOKUP(data2!CL186,misc!$A$8:$B$11,2,0))</f>
        <v>uppershift</v>
      </c>
      <c r="Z186" s="47" t="str">
        <f>IF(VLOOKUP(data2!DN186,misc!$A$8:$B$11,2,0)="normal",data2!DO186,VLOOKUP(data2!DN186,misc!$A$8:$B$11,2,0))</f>
        <v>tight profile</v>
      </c>
      <c r="AA186" s="48" t="str">
        <f>IF(ISERROR(AVERAGE(INDEX(JPM1_,ROW(A186)-2),(INDEX(JPM2_,ROW(A186)-2),(INDEX(JPM3_,ROW(A186)-2)))))=TRUE,"N/A",AVERAGE(INDEX(JPM1_,ROW(A186)-2),(INDEX(JPM2_,ROW(A186)-2),(INDEX(JPM3_,ROW(A186)-2)))))</f>
        <v>#ERROR!</v>
      </c>
    </row>
    <row r="187" ht="15.75" customHeight="1">
      <c r="A187" s="7"/>
      <c r="B187" s="44"/>
      <c r="C187" s="7"/>
      <c r="D187" s="45"/>
      <c r="E187" s="7"/>
      <c r="F187" s="7"/>
      <c r="G187" s="7"/>
      <c r="H187" s="7"/>
      <c r="I187" s="7"/>
      <c r="J187" s="7"/>
      <c r="K187" s="7"/>
      <c r="L187" s="7"/>
      <c r="M187" s="7"/>
      <c r="N187" s="7"/>
      <c r="O187" s="7"/>
      <c r="P187" s="7"/>
      <c r="Q187" s="46">
        <f t="shared" ref="Q187:T187" si="70">G187-L187</f>
        <v>0</v>
      </c>
      <c r="R187" s="46">
        <f t="shared" si="70"/>
        <v>0</v>
      </c>
      <c r="S187" s="46">
        <f t="shared" si="70"/>
        <v>0</v>
      </c>
      <c r="T187" s="46">
        <f t="shared" si="70"/>
        <v>0</v>
      </c>
      <c r="U187" s="46">
        <f t="shared" si="8"/>
        <v>0</v>
      </c>
      <c r="V187" s="46">
        <f t="shared" si="5"/>
        <v>0</v>
      </c>
      <c r="W187" s="46">
        <f t="shared" si="4"/>
        <v>0</v>
      </c>
      <c r="X187" s="47" t="str">
        <f>IF(VLOOKUP(data2!BJ187,misc!$A$8:$B$11,2,0)="normal",data2!BK187,VLOOKUP(data2!BJ187,misc!$A$8:$B$11,2,0))</f>
        <v>undershift</v>
      </c>
      <c r="Y187" s="47" t="str">
        <f>IF(VLOOKUP(data2!CL187,misc!$A$8:$B$11,2,0)="normal",data2!CM187,VLOOKUP(data2!CL187,misc!$A$8:$B$11,2,0))</f>
        <v>uppershift</v>
      </c>
      <c r="Z187" s="47" t="str">
        <f>IF(VLOOKUP(data2!DN187,misc!$A$8:$B$11,2,0)="normal",data2!DO187,VLOOKUP(data2!DN187,misc!$A$8:$B$11,2,0))</f>
        <v>tight profile</v>
      </c>
      <c r="AA187" s="48" t="str">
        <f>IF(ISERROR(AVERAGE(INDEX(JPM1_,ROW(A187)-2),(INDEX(JPM2_,ROW(A187)-2),(INDEX(JPM3_,ROW(A187)-2)))))=TRUE,"N/A",AVERAGE(INDEX(JPM1_,ROW(A187)-2),(INDEX(JPM2_,ROW(A187)-2),(INDEX(JPM3_,ROW(A187)-2)))))</f>
        <v>#ERROR!</v>
      </c>
    </row>
    <row r="188" ht="15.75" customHeight="1">
      <c r="A188" s="7"/>
      <c r="B188" s="44"/>
      <c r="C188" s="7"/>
      <c r="D188" s="45"/>
      <c r="E188" s="7"/>
      <c r="F188" s="7"/>
      <c r="G188" s="7"/>
      <c r="H188" s="7"/>
      <c r="I188" s="7"/>
      <c r="J188" s="7"/>
      <c r="K188" s="7"/>
      <c r="L188" s="7"/>
      <c r="M188" s="7"/>
      <c r="N188" s="7"/>
      <c r="O188" s="7"/>
      <c r="P188" s="7"/>
      <c r="Q188" s="46">
        <f t="shared" ref="Q188:T188" si="71">G188-L188</f>
        <v>0</v>
      </c>
      <c r="R188" s="46">
        <f t="shared" si="71"/>
        <v>0</v>
      </c>
      <c r="S188" s="46">
        <f t="shared" si="71"/>
        <v>0</v>
      </c>
      <c r="T188" s="46">
        <f t="shared" si="71"/>
        <v>0</v>
      </c>
      <c r="U188" s="46">
        <f t="shared" si="8"/>
        <v>0</v>
      </c>
      <c r="V188" s="46">
        <f t="shared" si="5"/>
        <v>0</v>
      </c>
      <c r="W188" s="46">
        <f t="shared" si="4"/>
        <v>0</v>
      </c>
      <c r="X188" s="47" t="str">
        <f>IF(VLOOKUP(data2!BJ188,misc!$A$8:$B$11,2,0)="normal",data2!BK188,VLOOKUP(data2!BJ188,misc!$A$8:$B$11,2,0))</f>
        <v>undershift</v>
      </c>
      <c r="Y188" s="47" t="str">
        <f>IF(VLOOKUP(data2!CL188,misc!$A$8:$B$11,2,0)="normal",data2!CM188,VLOOKUP(data2!CL188,misc!$A$8:$B$11,2,0))</f>
        <v>uppershift</v>
      </c>
      <c r="Z188" s="47" t="str">
        <f>IF(VLOOKUP(data2!DN188,misc!$A$8:$B$11,2,0)="normal",data2!DO188,VLOOKUP(data2!DN188,misc!$A$8:$B$11,2,0))</f>
        <v>tight profile</v>
      </c>
      <c r="AA188" s="48" t="str">
        <f>IF(ISERROR(AVERAGE(INDEX(JPM1_,ROW(A188)-2),(INDEX(JPM2_,ROW(A188)-2),(INDEX(JPM3_,ROW(A188)-2)))))=TRUE,"N/A",AVERAGE(INDEX(JPM1_,ROW(A188)-2),(INDEX(JPM2_,ROW(A188)-2),(INDEX(JPM3_,ROW(A188)-2)))))</f>
        <v>#ERROR!</v>
      </c>
    </row>
    <row r="189" ht="15.75" customHeight="1">
      <c r="A189" s="7"/>
      <c r="B189" s="44"/>
      <c r="C189" s="7"/>
      <c r="D189" s="45"/>
      <c r="E189" s="7"/>
      <c r="F189" s="7"/>
      <c r="G189" s="7"/>
      <c r="H189" s="7"/>
      <c r="I189" s="7"/>
      <c r="J189" s="7"/>
      <c r="K189" s="7"/>
      <c r="L189" s="7"/>
      <c r="M189" s="7"/>
      <c r="N189" s="7"/>
      <c r="O189" s="7"/>
      <c r="P189" s="7"/>
      <c r="Q189" s="46">
        <f t="shared" ref="Q189:T189" si="72">G189-L189</f>
        <v>0</v>
      </c>
      <c r="R189" s="46">
        <f t="shared" si="72"/>
        <v>0</v>
      </c>
      <c r="S189" s="46">
        <f t="shared" si="72"/>
        <v>0</v>
      </c>
      <c r="T189" s="46">
        <f t="shared" si="72"/>
        <v>0</v>
      </c>
      <c r="U189" s="46">
        <f t="shared" si="8"/>
        <v>0</v>
      </c>
      <c r="V189" s="46">
        <f t="shared" si="5"/>
        <v>0</v>
      </c>
      <c r="W189" s="46">
        <f t="shared" si="4"/>
        <v>0</v>
      </c>
      <c r="X189" s="47" t="str">
        <f>IF(VLOOKUP(data2!BJ189,misc!$A$8:$B$11,2,0)="normal",data2!BK189,VLOOKUP(data2!BJ189,misc!$A$8:$B$11,2,0))</f>
        <v>undershift</v>
      </c>
      <c r="Y189" s="47" t="str">
        <f>IF(VLOOKUP(data2!CL189,misc!$A$8:$B$11,2,0)="normal",data2!CM189,VLOOKUP(data2!CL189,misc!$A$8:$B$11,2,0))</f>
        <v>uppershift</v>
      </c>
      <c r="Z189" s="47" t="str">
        <f>IF(VLOOKUP(data2!DN189,misc!$A$8:$B$11,2,0)="normal",data2!DO189,VLOOKUP(data2!DN189,misc!$A$8:$B$11,2,0))</f>
        <v>tight profile</v>
      </c>
      <c r="AA189" s="48" t="str">
        <f>IF(ISERROR(AVERAGE(INDEX(JPM1_,ROW(A189)-2),(INDEX(JPM2_,ROW(A189)-2),(INDEX(JPM3_,ROW(A189)-2)))))=TRUE,"N/A",AVERAGE(INDEX(JPM1_,ROW(A189)-2),(INDEX(JPM2_,ROW(A189)-2),(INDEX(JPM3_,ROW(A189)-2)))))</f>
        <v>#ERROR!</v>
      </c>
    </row>
    <row r="190" ht="15.75" customHeight="1">
      <c r="A190" s="7"/>
      <c r="B190" s="44"/>
      <c r="C190" s="7"/>
      <c r="D190" s="45"/>
      <c r="E190" s="7"/>
      <c r="F190" s="7"/>
      <c r="G190" s="7"/>
      <c r="H190" s="7"/>
      <c r="I190" s="7"/>
      <c r="J190" s="7"/>
      <c r="K190" s="7"/>
      <c r="L190" s="7"/>
      <c r="M190" s="7"/>
      <c r="N190" s="7"/>
      <c r="O190" s="7"/>
      <c r="P190" s="7"/>
      <c r="Q190" s="46">
        <f t="shared" ref="Q190:T190" si="73">G190-L190</f>
        <v>0</v>
      </c>
      <c r="R190" s="46">
        <f t="shared" si="73"/>
        <v>0</v>
      </c>
      <c r="S190" s="46">
        <f t="shared" si="73"/>
        <v>0</v>
      </c>
      <c r="T190" s="46">
        <f t="shared" si="73"/>
        <v>0</v>
      </c>
      <c r="U190" s="46">
        <f t="shared" si="8"/>
        <v>0</v>
      </c>
      <c r="V190" s="46">
        <f t="shared" si="5"/>
        <v>0</v>
      </c>
      <c r="W190" s="46">
        <f t="shared" si="4"/>
        <v>0</v>
      </c>
      <c r="X190" s="47" t="str">
        <f>IF(VLOOKUP(data2!BJ190,misc!$A$8:$B$11,2,0)="normal",data2!BK190,VLOOKUP(data2!BJ190,misc!$A$8:$B$11,2,0))</f>
        <v>undershift</v>
      </c>
      <c r="Y190" s="47" t="str">
        <f>IF(VLOOKUP(data2!CL190,misc!$A$8:$B$11,2,0)="normal",data2!CM190,VLOOKUP(data2!CL190,misc!$A$8:$B$11,2,0))</f>
        <v>uppershift</v>
      </c>
      <c r="Z190" s="47" t="str">
        <f>IF(VLOOKUP(data2!DN190,misc!$A$8:$B$11,2,0)="normal",data2!DO190,VLOOKUP(data2!DN190,misc!$A$8:$B$11,2,0))</f>
        <v>tight profile</v>
      </c>
      <c r="AA190" s="48" t="str">
        <f>IF(ISERROR(AVERAGE(INDEX(JPM1_,ROW(A190)-2),(INDEX(JPM2_,ROW(A190)-2),(INDEX(JPM3_,ROW(A190)-2)))))=TRUE,"N/A",AVERAGE(INDEX(JPM1_,ROW(A190)-2),(INDEX(JPM2_,ROW(A190)-2),(INDEX(JPM3_,ROW(A190)-2)))))</f>
        <v>#ERROR!</v>
      </c>
    </row>
    <row r="191" ht="15.75" customHeight="1">
      <c r="A191" s="7"/>
      <c r="B191" s="44"/>
      <c r="C191" s="7"/>
      <c r="D191" s="45"/>
      <c r="E191" s="7"/>
      <c r="F191" s="7"/>
      <c r="G191" s="7"/>
      <c r="H191" s="7"/>
      <c r="I191" s="7"/>
      <c r="J191" s="7"/>
      <c r="K191" s="7"/>
      <c r="L191" s="7"/>
      <c r="M191" s="7"/>
      <c r="N191" s="7"/>
      <c r="O191" s="7"/>
      <c r="P191" s="7"/>
      <c r="Q191" s="46">
        <f t="shared" ref="Q191:T191" si="74">G191-L191</f>
        <v>0</v>
      </c>
      <c r="R191" s="46">
        <f t="shared" si="74"/>
        <v>0</v>
      </c>
      <c r="S191" s="46">
        <f t="shared" si="74"/>
        <v>0</v>
      </c>
      <c r="T191" s="46">
        <f t="shared" si="74"/>
        <v>0</v>
      </c>
      <c r="U191" s="46">
        <f t="shared" si="8"/>
        <v>0</v>
      </c>
      <c r="V191" s="46">
        <f t="shared" si="5"/>
        <v>0</v>
      </c>
      <c r="W191" s="46">
        <f t="shared" si="4"/>
        <v>0</v>
      </c>
      <c r="X191" s="47" t="str">
        <f>IF(VLOOKUP(data2!BJ191,misc!$A$8:$B$11,2,0)="normal",data2!BK191,VLOOKUP(data2!BJ191,misc!$A$8:$B$11,2,0))</f>
        <v>undershift</v>
      </c>
      <c r="Y191" s="47" t="str">
        <f>IF(VLOOKUP(data2!CL191,misc!$A$8:$B$11,2,0)="normal",data2!CM191,VLOOKUP(data2!CL191,misc!$A$8:$B$11,2,0))</f>
        <v>uppershift</v>
      </c>
      <c r="Z191" s="47" t="str">
        <f>IF(VLOOKUP(data2!DN191,misc!$A$8:$B$11,2,0)="normal",data2!DO191,VLOOKUP(data2!DN191,misc!$A$8:$B$11,2,0))</f>
        <v>tight profile</v>
      </c>
      <c r="AA191" s="48" t="str">
        <f>IF(ISERROR(AVERAGE(INDEX(JPM1_,ROW(A191)-2),(INDEX(JPM2_,ROW(A191)-2),(INDEX(JPM3_,ROW(A191)-2)))))=TRUE,"N/A",AVERAGE(INDEX(JPM1_,ROW(A191)-2),(INDEX(JPM2_,ROW(A191)-2),(INDEX(JPM3_,ROW(A191)-2)))))</f>
        <v>#ERROR!</v>
      </c>
    </row>
    <row r="192" ht="15.75" customHeight="1">
      <c r="A192" s="7"/>
      <c r="B192" s="44"/>
      <c r="C192" s="7"/>
      <c r="D192" s="45"/>
      <c r="E192" s="7"/>
      <c r="F192" s="7"/>
      <c r="G192" s="7"/>
      <c r="H192" s="7"/>
      <c r="I192" s="7"/>
      <c r="J192" s="7"/>
      <c r="K192" s="7"/>
      <c r="L192" s="7"/>
      <c r="M192" s="7"/>
      <c r="N192" s="7"/>
      <c r="O192" s="7"/>
      <c r="P192" s="7"/>
      <c r="Q192" s="46">
        <f t="shared" ref="Q192:T192" si="75">G192-L192</f>
        <v>0</v>
      </c>
      <c r="R192" s="46">
        <f t="shared" si="75"/>
        <v>0</v>
      </c>
      <c r="S192" s="46">
        <f t="shared" si="75"/>
        <v>0</v>
      </c>
      <c r="T192" s="46">
        <f t="shared" si="75"/>
        <v>0</v>
      </c>
      <c r="U192" s="46">
        <f t="shared" si="8"/>
        <v>0</v>
      </c>
      <c r="V192" s="46">
        <f t="shared" si="5"/>
        <v>0</v>
      </c>
      <c r="W192" s="46">
        <f t="shared" si="4"/>
        <v>0</v>
      </c>
      <c r="X192" s="47" t="str">
        <f>IF(VLOOKUP(data2!BJ192,misc!$A$8:$B$11,2,0)="normal",data2!BK192,VLOOKUP(data2!BJ192,misc!$A$8:$B$11,2,0))</f>
        <v>undershift</v>
      </c>
      <c r="Y192" s="47" t="str">
        <f>IF(VLOOKUP(data2!CL192,misc!$A$8:$B$11,2,0)="normal",data2!CM192,VLOOKUP(data2!CL192,misc!$A$8:$B$11,2,0))</f>
        <v>uppershift</v>
      </c>
      <c r="Z192" s="47" t="str">
        <f>IF(VLOOKUP(data2!DN192,misc!$A$8:$B$11,2,0)="normal",data2!DO192,VLOOKUP(data2!DN192,misc!$A$8:$B$11,2,0))</f>
        <v>tight profile</v>
      </c>
      <c r="AA192" s="48" t="str">
        <f>IF(ISERROR(AVERAGE(INDEX(JPM1_,ROW(A192)-2),(INDEX(JPM2_,ROW(A192)-2),(INDEX(JPM3_,ROW(A192)-2)))))=TRUE,"N/A",AVERAGE(INDEX(JPM1_,ROW(A192)-2),(INDEX(JPM2_,ROW(A192)-2),(INDEX(JPM3_,ROW(A192)-2)))))</f>
        <v>#ERROR!</v>
      </c>
    </row>
    <row r="193" ht="15.75" customHeight="1">
      <c r="A193" s="7"/>
      <c r="B193" s="44"/>
      <c r="C193" s="7"/>
      <c r="D193" s="45"/>
      <c r="E193" s="7"/>
      <c r="F193" s="7"/>
      <c r="G193" s="7"/>
      <c r="H193" s="7"/>
      <c r="I193" s="7"/>
      <c r="J193" s="7"/>
      <c r="K193" s="7"/>
      <c r="L193" s="7"/>
      <c r="M193" s="7"/>
      <c r="N193" s="7"/>
      <c r="O193" s="7"/>
      <c r="P193" s="7"/>
      <c r="Q193" s="46">
        <f t="shared" ref="Q193:T193" si="76">G193-L193</f>
        <v>0</v>
      </c>
      <c r="R193" s="46">
        <f t="shared" si="76"/>
        <v>0</v>
      </c>
      <c r="S193" s="46">
        <f t="shared" si="76"/>
        <v>0</v>
      </c>
      <c r="T193" s="46">
        <f t="shared" si="76"/>
        <v>0</v>
      </c>
      <c r="U193" s="46">
        <f t="shared" si="8"/>
        <v>0</v>
      </c>
      <c r="V193" s="46">
        <f t="shared" si="5"/>
        <v>0</v>
      </c>
      <c r="W193" s="46">
        <f t="shared" si="4"/>
        <v>0</v>
      </c>
      <c r="X193" s="47" t="str">
        <f>IF(VLOOKUP(data2!BJ193,misc!$A$8:$B$11,2,0)="normal",data2!BK193,VLOOKUP(data2!BJ193,misc!$A$8:$B$11,2,0))</f>
        <v>undershift</v>
      </c>
      <c r="Y193" s="47" t="str">
        <f>IF(VLOOKUP(data2!CL193,misc!$A$8:$B$11,2,0)="normal",data2!CM193,VLOOKUP(data2!CL193,misc!$A$8:$B$11,2,0))</f>
        <v>uppershift</v>
      </c>
      <c r="Z193" s="47" t="str">
        <f>IF(VLOOKUP(data2!DN193,misc!$A$8:$B$11,2,0)="normal",data2!DO193,VLOOKUP(data2!DN193,misc!$A$8:$B$11,2,0))</f>
        <v>tight profile</v>
      </c>
      <c r="AA193" s="48" t="str">
        <f>IF(ISERROR(AVERAGE(INDEX(JPM1_,ROW(A193)-2),(INDEX(JPM2_,ROW(A193)-2),(INDEX(JPM3_,ROW(A193)-2)))))=TRUE,"N/A",AVERAGE(INDEX(JPM1_,ROW(A193)-2),(INDEX(JPM2_,ROW(A193)-2),(INDEX(JPM3_,ROW(A193)-2)))))</f>
        <v>#ERROR!</v>
      </c>
    </row>
    <row r="194" ht="15.75" customHeight="1">
      <c r="A194" s="7"/>
      <c r="B194" s="44"/>
      <c r="C194" s="7"/>
      <c r="D194" s="45"/>
      <c r="E194" s="7"/>
      <c r="F194" s="7"/>
      <c r="G194" s="7"/>
      <c r="H194" s="7"/>
      <c r="I194" s="7"/>
      <c r="J194" s="7"/>
      <c r="K194" s="7"/>
      <c r="L194" s="7"/>
      <c r="M194" s="7"/>
      <c r="N194" s="7"/>
      <c r="O194" s="7"/>
      <c r="P194" s="7"/>
      <c r="Q194" s="46">
        <f t="shared" ref="Q194:T194" si="77">G194-L194</f>
        <v>0</v>
      </c>
      <c r="R194" s="46">
        <f t="shared" si="77"/>
        <v>0</v>
      </c>
      <c r="S194" s="46">
        <f t="shared" si="77"/>
        <v>0</v>
      </c>
      <c r="T194" s="46">
        <f t="shared" si="77"/>
        <v>0</v>
      </c>
      <c r="U194" s="46">
        <f t="shared" si="8"/>
        <v>0</v>
      </c>
      <c r="V194" s="46">
        <f t="shared" si="5"/>
        <v>0</v>
      </c>
      <c r="W194" s="46">
        <f t="shared" si="4"/>
        <v>0</v>
      </c>
      <c r="X194" s="47" t="str">
        <f>IF(VLOOKUP(data2!BJ194,misc!$A$8:$B$11,2,0)="normal",data2!BK194,VLOOKUP(data2!BJ194,misc!$A$8:$B$11,2,0))</f>
        <v>undershift</v>
      </c>
      <c r="Y194" s="47" t="str">
        <f>IF(VLOOKUP(data2!CL194,misc!$A$8:$B$11,2,0)="normal",data2!CM194,VLOOKUP(data2!CL194,misc!$A$8:$B$11,2,0))</f>
        <v>uppershift</v>
      </c>
      <c r="Z194" s="47" t="str">
        <f>IF(VLOOKUP(data2!DN194,misc!$A$8:$B$11,2,0)="normal",data2!DO194,VLOOKUP(data2!DN194,misc!$A$8:$B$11,2,0))</f>
        <v>tight profile</v>
      </c>
      <c r="AA194" s="48" t="str">
        <f>IF(ISERROR(AVERAGE(INDEX(JPM1_,ROW(A194)-2),(INDEX(JPM2_,ROW(A194)-2),(INDEX(JPM3_,ROW(A194)-2)))))=TRUE,"N/A",AVERAGE(INDEX(JPM1_,ROW(A194)-2),(INDEX(JPM2_,ROW(A194)-2),(INDEX(JPM3_,ROW(A194)-2)))))</f>
        <v>#ERROR!</v>
      </c>
    </row>
    <row r="195" ht="15.75" customHeight="1">
      <c r="A195" s="7"/>
      <c r="B195" s="44"/>
      <c r="C195" s="7"/>
      <c r="D195" s="45"/>
      <c r="E195" s="7"/>
      <c r="F195" s="7"/>
      <c r="G195" s="7"/>
      <c r="H195" s="7"/>
      <c r="I195" s="7"/>
      <c r="J195" s="7"/>
      <c r="K195" s="7"/>
      <c r="L195" s="7"/>
      <c r="M195" s="7"/>
      <c r="N195" s="7"/>
      <c r="O195" s="7"/>
      <c r="P195" s="7"/>
      <c r="Q195" s="46">
        <f t="shared" ref="Q195:T195" si="78">G195-L195</f>
        <v>0</v>
      </c>
      <c r="R195" s="46">
        <f t="shared" si="78"/>
        <v>0</v>
      </c>
      <c r="S195" s="46">
        <f t="shared" si="78"/>
        <v>0</v>
      </c>
      <c r="T195" s="46">
        <f t="shared" si="78"/>
        <v>0</v>
      </c>
      <c r="U195" s="46">
        <f t="shared" si="8"/>
        <v>0</v>
      </c>
      <c r="V195" s="46">
        <f t="shared" si="5"/>
        <v>0</v>
      </c>
      <c r="W195" s="46">
        <f t="shared" si="4"/>
        <v>0</v>
      </c>
      <c r="X195" s="47" t="str">
        <f>IF(VLOOKUP(data2!BJ195,misc!$A$8:$B$11,2,0)="normal",data2!BK195,VLOOKUP(data2!BJ195,misc!$A$8:$B$11,2,0))</f>
        <v>undershift</v>
      </c>
      <c r="Y195" s="47" t="str">
        <f>IF(VLOOKUP(data2!CL195,misc!$A$8:$B$11,2,0)="normal",data2!CM195,VLOOKUP(data2!CL195,misc!$A$8:$B$11,2,0))</f>
        <v>uppershift</v>
      </c>
      <c r="Z195" s="47" t="str">
        <f>IF(VLOOKUP(data2!DN195,misc!$A$8:$B$11,2,0)="normal",data2!DO195,VLOOKUP(data2!DN195,misc!$A$8:$B$11,2,0))</f>
        <v>tight profile</v>
      </c>
      <c r="AA195" s="48" t="str">
        <f>IF(ISERROR(AVERAGE(INDEX(JPM1_,ROW(A195)-2),(INDEX(JPM2_,ROW(A195)-2),(INDEX(JPM3_,ROW(A195)-2)))))=TRUE,"N/A",AVERAGE(INDEX(JPM1_,ROW(A195)-2),(INDEX(JPM2_,ROW(A195)-2),(INDEX(JPM3_,ROW(A195)-2)))))</f>
        <v>#ERROR!</v>
      </c>
    </row>
    <row r="196" ht="15.75" customHeight="1">
      <c r="A196" s="7"/>
      <c r="B196" s="44"/>
      <c r="C196" s="7"/>
      <c r="D196" s="45"/>
      <c r="E196" s="7"/>
      <c r="F196" s="7"/>
      <c r="G196" s="7"/>
      <c r="H196" s="7"/>
      <c r="I196" s="7"/>
      <c r="J196" s="7"/>
      <c r="K196" s="7"/>
      <c r="L196" s="7"/>
      <c r="M196" s="7"/>
      <c r="N196" s="7"/>
      <c r="O196" s="7"/>
      <c r="P196" s="7"/>
      <c r="Q196" s="46">
        <f t="shared" ref="Q196:T196" si="79">G196-L196</f>
        <v>0</v>
      </c>
      <c r="R196" s="46">
        <f t="shared" si="79"/>
        <v>0</v>
      </c>
      <c r="S196" s="46">
        <f t="shared" si="79"/>
        <v>0</v>
      </c>
      <c r="T196" s="46">
        <f t="shared" si="79"/>
        <v>0</v>
      </c>
      <c r="U196" s="46">
        <f t="shared" si="8"/>
        <v>0</v>
      </c>
      <c r="V196" s="46">
        <f t="shared" si="5"/>
        <v>0</v>
      </c>
      <c r="W196" s="46">
        <f t="shared" si="4"/>
        <v>0</v>
      </c>
      <c r="X196" s="47" t="str">
        <f>IF(VLOOKUP(data2!BJ196,misc!$A$8:$B$11,2,0)="normal",data2!BK196,VLOOKUP(data2!BJ196,misc!$A$8:$B$11,2,0))</f>
        <v>undershift</v>
      </c>
      <c r="Y196" s="47" t="str">
        <f>IF(VLOOKUP(data2!CL196,misc!$A$8:$B$11,2,0)="normal",data2!CM196,VLOOKUP(data2!CL196,misc!$A$8:$B$11,2,0))</f>
        <v>uppershift</v>
      </c>
      <c r="Z196" s="47" t="str">
        <f>IF(VLOOKUP(data2!DN196,misc!$A$8:$B$11,2,0)="normal",data2!DO196,VLOOKUP(data2!DN196,misc!$A$8:$B$11,2,0))</f>
        <v>tight profile</v>
      </c>
      <c r="AA196" s="48" t="str">
        <f>IF(ISERROR(AVERAGE(INDEX(JPM1_,ROW(A196)-2),(INDEX(JPM2_,ROW(A196)-2),(INDEX(JPM3_,ROW(A196)-2)))))=TRUE,"N/A",AVERAGE(INDEX(JPM1_,ROW(A196)-2),(INDEX(JPM2_,ROW(A196)-2),(INDEX(JPM3_,ROW(A196)-2)))))</f>
        <v>#ERROR!</v>
      </c>
    </row>
    <row r="197" ht="15.75" customHeight="1">
      <c r="A197" s="7"/>
      <c r="B197" s="44"/>
      <c r="C197" s="7"/>
      <c r="D197" s="45"/>
      <c r="E197" s="7"/>
      <c r="F197" s="7"/>
      <c r="G197" s="7"/>
      <c r="H197" s="7"/>
      <c r="I197" s="7"/>
      <c r="J197" s="7"/>
      <c r="K197" s="7"/>
      <c r="L197" s="7"/>
      <c r="M197" s="7"/>
      <c r="N197" s="7"/>
      <c r="O197" s="7"/>
      <c r="P197" s="7"/>
      <c r="Q197" s="46">
        <f t="shared" ref="Q197:T197" si="80">G197-L197</f>
        <v>0</v>
      </c>
      <c r="R197" s="46">
        <f t="shared" si="80"/>
        <v>0</v>
      </c>
      <c r="S197" s="46">
        <f t="shared" si="80"/>
        <v>0</v>
      </c>
      <c r="T197" s="46">
        <f t="shared" si="80"/>
        <v>0</v>
      </c>
      <c r="U197" s="46">
        <f t="shared" si="8"/>
        <v>0</v>
      </c>
      <c r="V197" s="46">
        <f t="shared" si="5"/>
        <v>0</v>
      </c>
      <c r="W197" s="46">
        <f t="shared" si="4"/>
        <v>0</v>
      </c>
      <c r="X197" s="47" t="str">
        <f>IF(VLOOKUP(data2!BJ197,misc!$A$8:$B$11,2,0)="normal",data2!BK197,VLOOKUP(data2!BJ197,misc!$A$8:$B$11,2,0))</f>
        <v>undershift</v>
      </c>
      <c r="Y197" s="47" t="str">
        <f>IF(VLOOKUP(data2!CL197,misc!$A$8:$B$11,2,0)="normal",data2!CM197,VLOOKUP(data2!CL197,misc!$A$8:$B$11,2,0))</f>
        <v>uppershift</v>
      </c>
      <c r="Z197" s="47" t="str">
        <f>IF(VLOOKUP(data2!DN197,misc!$A$8:$B$11,2,0)="normal",data2!DO197,VLOOKUP(data2!DN197,misc!$A$8:$B$11,2,0))</f>
        <v>tight profile</v>
      </c>
      <c r="AA197" s="48" t="str">
        <f>IF(ISERROR(AVERAGE(INDEX(JPM1_,ROW(A197)-2),(INDEX(JPM2_,ROW(A197)-2),(INDEX(JPM3_,ROW(A197)-2)))))=TRUE,"N/A",AVERAGE(INDEX(JPM1_,ROW(A197)-2),(INDEX(JPM2_,ROW(A197)-2),(INDEX(JPM3_,ROW(A197)-2)))))</f>
        <v>#ERROR!</v>
      </c>
    </row>
    <row r="198" ht="15.75" customHeight="1">
      <c r="A198" s="7"/>
      <c r="B198" s="44"/>
      <c r="C198" s="7"/>
      <c r="D198" s="45"/>
      <c r="E198" s="7"/>
      <c r="F198" s="7"/>
      <c r="G198" s="7"/>
      <c r="H198" s="7"/>
      <c r="I198" s="7"/>
      <c r="J198" s="7"/>
      <c r="K198" s="7"/>
      <c r="L198" s="7"/>
      <c r="M198" s="7"/>
      <c r="N198" s="7"/>
      <c r="O198" s="7"/>
      <c r="P198" s="7"/>
      <c r="Q198" s="46">
        <f t="shared" ref="Q198:T198" si="81">G198-L198</f>
        <v>0</v>
      </c>
      <c r="R198" s="46">
        <f t="shared" si="81"/>
        <v>0</v>
      </c>
      <c r="S198" s="46">
        <f t="shared" si="81"/>
        <v>0</v>
      </c>
      <c r="T198" s="46">
        <f t="shared" si="81"/>
        <v>0</v>
      </c>
      <c r="U198" s="46">
        <f t="shared" si="8"/>
        <v>0</v>
      </c>
      <c r="V198" s="46">
        <f t="shared" si="5"/>
        <v>0</v>
      </c>
      <c r="W198" s="46">
        <f t="shared" si="4"/>
        <v>0</v>
      </c>
      <c r="X198" s="47" t="str">
        <f>IF(VLOOKUP(data2!BJ198,misc!$A$8:$B$11,2,0)="normal",data2!BK198,VLOOKUP(data2!BJ198,misc!$A$8:$B$11,2,0))</f>
        <v>undershift</v>
      </c>
      <c r="Y198" s="47" t="str">
        <f>IF(VLOOKUP(data2!CL198,misc!$A$8:$B$11,2,0)="normal",data2!CM198,VLOOKUP(data2!CL198,misc!$A$8:$B$11,2,0))</f>
        <v>uppershift</v>
      </c>
      <c r="Z198" s="47" t="str">
        <f>IF(VLOOKUP(data2!DN198,misc!$A$8:$B$11,2,0)="normal",data2!DO198,VLOOKUP(data2!DN198,misc!$A$8:$B$11,2,0))</f>
        <v>tight profile</v>
      </c>
      <c r="AA198" s="48" t="str">
        <f>IF(ISERROR(AVERAGE(INDEX(JPM1_,ROW(A198)-2),(INDEX(JPM2_,ROW(A198)-2),(INDEX(JPM3_,ROW(A198)-2)))))=TRUE,"N/A",AVERAGE(INDEX(JPM1_,ROW(A198)-2),(INDEX(JPM2_,ROW(A198)-2),(INDEX(JPM3_,ROW(A198)-2)))))</f>
        <v>#ERROR!</v>
      </c>
    </row>
    <row r="199" ht="15.75" customHeight="1">
      <c r="A199" s="7"/>
      <c r="B199" s="44"/>
      <c r="C199" s="7"/>
      <c r="D199" s="45"/>
      <c r="E199" s="7"/>
      <c r="F199" s="7"/>
      <c r="G199" s="7"/>
      <c r="H199" s="7"/>
      <c r="I199" s="7"/>
      <c r="J199" s="7"/>
      <c r="K199" s="7"/>
      <c r="L199" s="7"/>
      <c r="M199" s="7"/>
      <c r="N199" s="7"/>
      <c r="O199" s="7"/>
      <c r="P199" s="7"/>
      <c r="Q199" s="46">
        <f t="shared" ref="Q199:T199" si="82">G199-L199</f>
        <v>0</v>
      </c>
      <c r="R199" s="46">
        <f t="shared" si="82"/>
        <v>0</v>
      </c>
      <c r="S199" s="46">
        <f t="shared" si="82"/>
        <v>0</v>
      </c>
      <c r="T199" s="46">
        <f t="shared" si="82"/>
        <v>0</v>
      </c>
      <c r="U199" s="46">
        <f t="shared" si="8"/>
        <v>0</v>
      </c>
      <c r="V199" s="46">
        <f t="shared" si="5"/>
        <v>0</v>
      </c>
      <c r="W199" s="46">
        <f t="shared" si="4"/>
        <v>0</v>
      </c>
      <c r="X199" s="47" t="str">
        <f>IF(VLOOKUP(data2!BJ199,misc!$A$8:$B$11,2,0)="normal",data2!BK199,VLOOKUP(data2!BJ199,misc!$A$8:$B$11,2,0))</f>
        <v>undershift</v>
      </c>
      <c r="Y199" s="47" t="str">
        <f>IF(VLOOKUP(data2!CL199,misc!$A$8:$B$11,2,0)="normal",data2!CM199,VLOOKUP(data2!CL199,misc!$A$8:$B$11,2,0))</f>
        <v>uppershift</v>
      </c>
      <c r="Z199" s="47" t="str">
        <f>IF(VLOOKUP(data2!DN199,misc!$A$8:$B$11,2,0)="normal",data2!DO199,VLOOKUP(data2!DN199,misc!$A$8:$B$11,2,0))</f>
        <v>tight profile</v>
      </c>
      <c r="AA199" s="48" t="str">
        <f>IF(ISERROR(AVERAGE(INDEX(JPM1_,ROW(A199)-2),(INDEX(JPM2_,ROW(A199)-2),(INDEX(JPM3_,ROW(A199)-2)))))=TRUE,"N/A",AVERAGE(INDEX(JPM1_,ROW(A199)-2),(INDEX(JPM2_,ROW(A199)-2),(INDEX(JPM3_,ROW(A199)-2)))))</f>
        <v>#ERROR!</v>
      </c>
    </row>
    <row r="200" ht="15.75" customHeight="1">
      <c r="A200" s="7"/>
      <c r="B200" s="44"/>
      <c r="C200" s="7"/>
      <c r="D200" s="45"/>
      <c r="E200" s="7"/>
      <c r="F200" s="7"/>
      <c r="G200" s="7"/>
      <c r="H200" s="7"/>
      <c r="I200" s="7"/>
      <c r="J200" s="7"/>
      <c r="K200" s="7"/>
      <c r="L200" s="7"/>
      <c r="M200" s="7"/>
      <c r="N200" s="7"/>
      <c r="O200" s="7"/>
      <c r="P200" s="7"/>
      <c r="Q200" s="46">
        <f t="shared" ref="Q200:T200" si="83">G200-L200</f>
        <v>0</v>
      </c>
      <c r="R200" s="46">
        <f t="shared" si="83"/>
        <v>0</v>
      </c>
      <c r="S200" s="46">
        <f t="shared" si="83"/>
        <v>0</v>
      </c>
      <c r="T200" s="46">
        <f t="shared" si="83"/>
        <v>0</v>
      </c>
      <c r="U200" s="46">
        <f t="shared" si="8"/>
        <v>0</v>
      </c>
      <c r="V200" s="46">
        <f t="shared" si="5"/>
        <v>0</v>
      </c>
      <c r="W200" s="46">
        <f t="shared" si="4"/>
        <v>0</v>
      </c>
      <c r="X200" s="47" t="str">
        <f>IF(VLOOKUP(data2!BJ200,misc!$A$8:$B$11,2,0)="normal",data2!BK200,VLOOKUP(data2!BJ200,misc!$A$8:$B$11,2,0))</f>
        <v>undershift</v>
      </c>
      <c r="Y200" s="47" t="str">
        <f>IF(VLOOKUP(data2!CL200,misc!$A$8:$B$11,2,0)="normal",data2!CM200,VLOOKUP(data2!CL200,misc!$A$8:$B$11,2,0))</f>
        <v>uppershift</v>
      </c>
      <c r="Z200" s="47" t="str">
        <f>IF(VLOOKUP(data2!DN200,misc!$A$8:$B$11,2,0)="normal",data2!DO200,VLOOKUP(data2!DN200,misc!$A$8:$B$11,2,0))</f>
        <v>tight profile</v>
      </c>
      <c r="AA200" s="48" t="str">
        <f>IF(ISERROR(AVERAGE(INDEX(JPM1_,ROW(A200)-2),(INDEX(JPM2_,ROW(A200)-2),(INDEX(JPM3_,ROW(A200)-2)))))=TRUE,"N/A",AVERAGE(INDEX(JPM1_,ROW(A200)-2),(INDEX(JPM2_,ROW(A200)-2),(INDEX(JPM3_,ROW(A200)-2)))))</f>
        <v>#ERROR!</v>
      </c>
    </row>
    <row r="201" ht="15.75" customHeight="1">
      <c r="A201" s="7"/>
      <c r="B201" s="44"/>
      <c r="C201" s="7"/>
      <c r="D201" s="45"/>
      <c r="E201" s="7"/>
      <c r="F201" s="7"/>
      <c r="G201" s="7"/>
      <c r="H201" s="7"/>
      <c r="I201" s="7"/>
      <c r="J201" s="7"/>
      <c r="K201" s="7"/>
      <c r="L201" s="7"/>
      <c r="M201" s="7"/>
      <c r="N201" s="7"/>
      <c r="O201" s="7"/>
      <c r="P201" s="7"/>
      <c r="Q201" s="46">
        <f t="shared" ref="Q201:T201" si="84">G201-L201</f>
        <v>0</v>
      </c>
      <c r="R201" s="46">
        <f t="shared" si="84"/>
        <v>0</v>
      </c>
      <c r="S201" s="46">
        <f t="shared" si="84"/>
        <v>0</v>
      </c>
      <c r="T201" s="46">
        <f t="shared" si="84"/>
        <v>0</v>
      </c>
      <c r="U201" s="46">
        <f t="shared" si="8"/>
        <v>0</v>
      </c>
      <c r="V201" s="46">
        <f t="shared" si="5"/>
        <v>0</v>
      </c>
      <c r="W201" s="46">
        <f t="shared" si="4"/>
        <v>0</v>
      </c>
      <c r="X201" s="47" t="str">
        <f>IF(VLOOKUP(data2!BJ201,misc!$A$8:$B$11,2,0)="normal",data2!BK201,VLOOKUP(data2!BJ201,misc!$A$8:$B$11,2,0))</f>
        <v>undershift</v>
      </c>
      <c r="Y201" s="47" t="str">
        <f>IF(VLOOKUP(data2!CL201,misc!$A$8:$B$11,2,0)="normal",data2!CM201,VLOOKUP(data2!CL201,misc!$A$8:$B$11,2,0))</f>
        <v>uppershift</v>
      </c>
      <c r="Z201" s="47" t="str">
        <f>IF(VLOOKUP(data2!DN201,misc!$A$8:$B$11,2,0)="normal",data2!DO201,VLOOKUP(data2!DN201,misc!$A$8:$B$11,2,0))</f>
        <v>tight profile</v>
      </c>
      <c r="AA201" s="48" t="str">
        <f>IF(ISERROR(AVERAGE(INDEX(JPM1_,ROW(A201)-2),(INDEX(JPM2_,ROW(A201)-2),(INDEX(JPM3_,ROW(A201)-2)))))=TRUE,"N/A",AVERAGE(INDEX(JPM1_,ROW(A201)-2),(INDEX(JPM2_,ROW(A201)-2),(INDEX(JPM3_,ROW(A201)-2)))))</f>
        <v>#ERROR!</v>
      </c>
    </row>
    <row r="202" ht="15.75" customHeight="1">
      <c r="A202" s="7"/>
      <c r="B202" s="44"/>
      <c r="C202" s="7"/>
      <c r="D202" s="45"/>
      <c r="E202" s="7"/>
      <c r="F202" s="7"/>
      <c r="G202" s="7"/>
      <c r="H202" s="7"/>
      <c r="I202" s="7"/>
      <c r="J202" s="7"/>
      <c r="K202" s="7"/>
      <c r="L202" s="7"/>
      <c r="M202" s="7"/>
      <c r="N202" s="7"/>
      <c r="O202" s="7"/>
      <c r="P202" s="7"/>
      <c r="Q202" s="46">
        <f t="shared" ref="Q202:T202" si="85">G202-L202</f>
        <v>0</v>
      </c>
      <c r="R202" s="46">
        <f t="shared" si="85"/>
        <v>0</v>
      </c>
      <c r="S202" s="46">
        <f t="shared" si="85"/>
        <v>0</v>
      </c>
      <c r="T202" s="46">
        <f t="shared" si="85"/>
        <v>0</v>
      </c>
      <c r="U202" s="46">
        <f t="shared" si="8"/>
        <v>0</v>
      </c>
      <c r="V202" s="46">
        <f t="shared" si="5"/>
        <v>0</v>
      </c>
      <c r="W202" s="46">
        <f t="shared" si="4"/>
        <v>0</v>
      </c>
      <c r="X202" s="47" t="str">
        <f>IF(VLOOKUP(data2!BJ202,misc!$A$8:$B$11,2,0)="normal",data2!BK202,VLOOKUP(data2!BJ202,misc!$A$8:$B$11,2,0))</f>
        <v>undershift</v>
      </c>
      <c r="Y202" s="47" t="str">
        <f>IF(VLOOKUP(data2!CL202,misc!$A$8:$B$11,2,0)="normal",data2!CM202,VLOOKUP(data2!CL202,misc!$A$8:$B$11,2,0))</f>
        <v>uppershift</v>
      </c>
      <c r="Z202" s="47" t="str">
        <f>IF(VLOOKUP(data2!DN202,misc!$A$8:$B$11,2,0)="normal",data2!DO202,VLOOKUP(data2!DN202,misc!$A$8:$B$11,2,0))</f>
        <v>tight profile</v>
      </c>
      <c r="AA202" s="48" t="str">
        <f>IF(ISERROR(AVERAGE(INDEX(JPM1_,ROW(A202)-2),(INDEX(JPM2_,ROW(A202)-2),(INDEX(JPM3_,ROW(A202)-2)))))=TRUE,"N/A",AVERAGE(INDEX(JPM1_,ROW(A202)-2),(INDEX(JPM2_,ROW(A202)-2),(INDEX(JPM3_,ROW(A202)-2)))))</f>
        <v>#ERROR!</v>
      </c>
    </row>
    <row r="203" ht="15.75" customHeight="1">
      <c r="A203" s="7"/>
      <c r="B203" s="44"/>
      <c r="C203" s="7"/>
      <c r="D203" s="45"/>
      <c r="E203" s="7"/>
      <c r="F203" s="7"/>
      <c r="G203" s="7"/>
      <c r="H203" s="7"/>
      <c r="I203" s="7"/>
      <c r="J203" s="7"/>
      <c r="K203" s="7"/>
      <c r="L203" s="7"/>
      <c r="M203" s="7"/>
      <c r="N203" s="7"/>
      <c r="O203" s="7"/>
      <c r="P203" s="7"/>
      <c r="Q203" s="46">
        <f t="shared" ref="Q203:T203" si="86">G203-L203</f>
        <v>0</v>
      </c>
      <c r="R203" s="46">
        <f t="shared" si="86"/>
        <v>0</v>
      </c>
      <c r="S203" s="46">
        <f t="shared" si="86"/>
        <v>0</v>
      </c>
      <c r="T203" s="46">
        <f t="shared" si="86"/>
        <v>0</v>
      </c>
      <c r="U203" s="46">
        <f t="shared" si="8"/>
        <v>0</v>
      </c>
      <c r="V203" s="46">
        <f t="shared" si="5"/>
        <v>0</v>
      </c>
      <c r="W203" s="46">
        <f t="shared" si="4"/>
        <v>0</v>
      </c>
      <c r="X203" s="47" t="str">
        <f>IF(VLOOKUP(data2!BJ203,misc!$A$8:$B$11,2,0)="normal",data2!BK203,VLOOKUP(data2!BJ203,misc!$A$8:$B$11,2,0))</f>
        <v>undershift</v>
      </c>
      <c r="Y203" s="47" t="str">
        <f>IF(VLOOKUP(data2!CL203,misc!$A$8:$B$11,2,0)="normal",data2!CM203,VLOOKUP(data2!CL203,misc!$A$8:$B$11,2,0))</f>
        <v>uppershift</v>
      </c>
      <c r="Z203" s="47" t="str">
        <f>IF(VLOOKUP(data2!DN203,misc!$A$8:$B$11,2,0)="normal",data2!DO203,VLOOKUP(data2!DN203,misc!$A$8:$B$11,2,0))</f>
        <v>tight profile</v>
      </c>
      <c r="AA203" s="48" t="str">
        <f>IF(ISERROR(AVERAGE(INDEX(JPM1_,ROW(A203)-2),(INDEX(JPM2_,ROW(A203)-2),(INDEX(JPM3_,ROW(A203)-2)))))=TRUE,"N/A",AVERAGE(INDEX(JPM1_,ROW(A203)-2),(INDEX(JPM2_,ROW(A203)-2),(INDEX(JPM3_,ROW(A203)-2)))))</f>
        <v>#ERROR!</v>
      </c>
    </row>
    <row r="204" ht="15.75" customHeight="1">
      <c r="A204" s="7"/>
      <c r="B204" s="44"/>
      <c r="C204" s="7"/>
      <c r="D204" s="45"/>
      <c r="E204" s="7"/>
      <c r="F204" s="7"/>
      <c r="G204" s="7"/>
      <c r="H204" s="7"/>
      <c r="I204" s="7"/>
      <c r="J204" s="7"/>
      <c r="K204" s="7"/>
      <c r="L204" s="7"/>
      <c r="M204" s="7"/>
      <c r="N204" s="7"/>
      <c r="O204" s="7"/>
      <c r="P204" s="7"/>
      <c r="Q204" s="46">
        <f t="shared" ref="Q204:T204" si="87">G204-L204</f>
        <v>0</v>
      </c>
      <c r="R204" s="46">
        <f t="shared" si="87"/>
        <v>0</v>
      </c>
      <c r="S204" s="46">
        <f t="shared" si="87"/>
        <v>0</v>
      </c>
      <c r="T204" s="46">
        <f t="shared" si="87"/>
        <v>0</v>
      </c>
      <c r="U204" s="46">
        <f t="shared" si="8"/>
        <v>0</v>
      </c>
      <c r="V204" s="46">
        <f t="shared" si="5"/>
        <v>0</v>
      </c>
      <c r="W204" s="46">
        <f t="shared" si="4"/>
        <v>0</v>
      </c>
      <c r="X204" s="47" t="str">
        <f>IF(VLOOKUP(data2!BJ204,misc!$A$8:$B$11,2,0)="normal",data2!BK204,VLOOKUP(data2!BJ204,misc!$A$8:$B$11,2,0))</f>
        <v>undershift</v>
      </c>
      <c r="Y204" s="47" t="str">
        <f>IF(VLOOKUP(data2!CL204,misc!$A$8:$B$11,2,0)="normal",data2!CM204,VLOOKUP(data2!CL204,misc!$A$8:$B$11,2,0))</f>
        <v>uppershift</v>
      </c>
      <c r="Z204" s="47" t="str">
        <f>IF(VLOOKUP(data2!DN204,misc!$A$8:$B$11,2,0)="normal",data2!DO204,VLOOKUP(data2!DN204,misc!$A$8:$B$11,2,0))</f>
        <v>tight profile</v>
      </c>
      <c r="AA204" s="48" t="str">
        <f>IF(ISERROR(AVERAGE(INDEX(JPM1_,ROW(A204)-2),(INDEX(JPM2_,ROW(A204)-2),(INDEX(JPM3_,ROW(A204)-2)))))=TRUE,"N/A",AVERAGE(INDEX(JPM1_,ROW(A204)-2),(INDEX(JPM2_,ROW(A204)-2),(INDEX(JPM3_,ROW(A204)-2)))))</f>
        <v>#ERROR!</v>
      </c>
    </row>
    <row r="205" ht="15.75" customHeight="1">
      <c r="A205" s="7"/>
      <c r="B205" s="44"/>
      <c r="C205" s="7"/>
      <c r="D205" s="45"/>
      <c r="E205" s="7"/>
      <c r="F205" s="7"/>
      <c r="G205" s="7"/>
      <c r="H205" s="7"/>
      <c r="I205" s="7"/>
      <c r="J205" s="7"/>
      <c r="K205" s="7"/>
      <c r="L205" s="7"/>
      <c r="M205" s="7"/>
      <c r="N205" s="7"/>
      <c r="O205" s="7"/>
      <c r="P205" s="7"/>
      <c r="Q205" s="46">
        <f t="shared" ref="Q205:T205" si="88">G205-L205</f>
        <v>0</v>
      </c>
      <c r="R205" s="46">
        <f t="shared" si="88"/>
        <v>0</v>
      </c>
      <c r="S205" s="46">
        <f t="shared" si="88"/>
        <v>0</v>
      </c>
      <c r="T205" s="46">
        <f t="shared" si="88"/>
        <v>0</v>
      </c>
      <c r="U205" s="46">
        <f t="shared" si="8"/>
        <v>0</v>
      </c>
      <c r="V205" s="46">
        <f t="shared" si="5"/>
        <v>0</v>
      </c>
      <c r="W205" s="46">
        <f t="shared" si="4"/>
        <v>0</v>
      </c>
      <c r="X205" s="47" t="str">
        <f>IF(VLOOKUP(data2!BJ205,misc!$A$8:$B$11,2,0)="normal",data2!BK205,VLOOKUP(data2!BJ205,misc!$A$8:$B$11,2,0))</f>
        <v>undershift</v>
      </c>
      <c r="Y205" s="47" t="str">
        <f>IF(VLOOKUP(data2!CL205,misc!$A$8:$B$11,2,0)="normal",data2!CM205,VLOOKUP(data2!CL205,misc!$A$8:$B$11,2,0))</f>
        <v>uppershift</v>
      </c>
      <c r="Z205" s="47" t="str">
        <f>IF(VLOOKUP(data2!DN205,misc!$A$8:$B$11,2,0)="normal",data2!DO205,VLOOKUP(data2!DN205,misc!$A$8:$B$11,2,0))</f>
        <v>tight profile</v>
      </c>
      <c r="AA205" s="48" t="str">
        <f>IF(ISERROR(AVERAGE(INDEX(JPM1_,ROW(A205)-2),(INDEX(JPM2_,ROW(A205)-2),(INDEX(JPM3_,ROW(A205)-2)))))=TRUE,"N/A",AVERAGE(INDEX(JPM1_,ROW(A205)-2),(INDEX(JPM2_,ROW(A205)-2),(INDEX(JPM3_,ROW(A205)-2)))))</f>
        <v>#ERROR!</v>
      </c>
    </row>
    <row r="206" ht="15.75" customHeight="1">
      <c r="A206" s="7"/>
      <c r="B206" s="44"/>
      <c r="C206" s="7"/>
      <c r="D206" s="45"/>
      <c r="E206" s="7"/>
      <c r="F206" s="7"/>
      <c r="G206" s="7"/>
      <c r="H206" s="7"/>
      <c r="I206" s="7"/>
      <c r="J206" s="7"/>
      <c r="K206" s="7"/>
      <c r="L206" s="7"/>
      <c r="M206" s="7"/>
      <c r="N206" s="7"/>
      <c r="O206" s="7"/>
      <c r="P206" s="7"/>
      <c r="Q206" s="46">
        <f t="shared" ref="Q206:T206" si="89">G206-L206</f>
        <v>0</v>
      </c>
      <c r="R206" s="46">
        <f t="shared" si="89"/>
        <v>0</v>
      </c>
      <c r="S206" s="46">
        <f t="shared" si="89"/>
        <v>0</v>
      </c>
      <c r="T206" s="46">
        <f t="shared" si="89"/>
        <v>0</v>
      </c>
      <c r="U206" s="46">
        <f t="shared" si="8"/>
        <v>0</v>
      </c>
      <c r="V206" s="46">
        <f t="shared" si="5"/>
        <v>0</v>
      </c>
      <c r="W206" s="46">
        <f t="shared" si="4"/>
        <v>0</v>
      </c>
      <c r="X206" s="47" t="str">
        <f>IF(VLOOKUP(data2!BJ206,misc!$A$8:$B$11,2,0)="normal",data2!BK206,VLOOKUP(data2!BJ206,misc!$A$8:$B$11,2,0))</f>
        <v>undershift</v>
      </c>
      <c r="Y206" s="47" t="str">
        <f>IF(VLOOKUP(data2!CL206,misc!$A$8:$B$11,2,0)="normal",data2!CM206,VLOOKUP(data2!CL206,misc!$A$8:$B$11,2,0))</f>
        <v>uppershift</v>
      </c>
      <c r="Z206" s="47" t="str">
        <f>IF(VLOOKUP(data2!DN206,misc!$A$8:$B$11,2,0)="normal",data2!DO206,VLOOKUP(data2!DN206,misc!$A$8:$B$11,2,0))</f>
        <v>tight profile</v>
      </c>
      <c r="AA206" s="48" t="str">
        <f>IF(ISERROR(AVERAGE(INDEX(JPM1_,ROW(A206)-2),(INDEX(JPM2_,ROW(A206)-2),(INDEX(JPM3_,ROW(A206)-2)))))=TRUE,"N/A",AVERAGE(INDEX(JPM1_,ROW(A206)-2),(INDEX(JPM2_,ROW(A206)-2),(INDEX(JPM3_,ROW(A206)-2)))))</f>
        <v>#ERROR!</v>
      </c>
    </row>
    <row r="207" ht="15.75" customHeight="1">
      <c r="A207" s="7"/>
      <c r="B207" s="44"/>
      <c r="C207" s="7"/>
      <c r="D207" s="45"/>
      <c r="E207" s="7"/>
      <c r="F207" s="7"/>
      <c r="G207" s="7"/>
      <c r="H207" s="7"/>
      <c r="I207" s="7"/>
      <c r="J207" s="7"/>
      <c r="K207" s="7"/>
      <c r="L207" s="7"/>
      <c r="M207" s="7"/>
      <c r="N207" s="7"/>
      <c r="O207" s="7"/>
      <c r="P207" s="7"/>
      <c r="Q207" s="46">
        <f t="shared" ref="Q207:T207" si="90">G207-L207</f>
        <v>0</v>
      </c>
      <c r="R207" s="46">
        <f t="shared" si="90"/>
        <v>0</v>
      </c>
      <c r="S207" s="46">
        <f t="shared" si="90"/>
        <v>0</v>
      </c>
      <c r="T207" s="46">
        <f t="shared" si="90"/>
        <v>0</v>
      </c>
      <c r="U207" s="46">
        <f t="shared" si="8"/>
        <v>0</v>
      </c>
      <c r="V207" s="46">
        <f t="shared" si="5"/>
        <v>0</v>
      </c>
      <c r="W207" s="46">
        <f t="shared" si="4"/>
        <v>0</v>
      </c>
      <c r="X207" s="47" t="str">
        <f>IF(VLOOKUP(data2!BJ207,misc!$A$8:$B$11,2,0)="normal",data2!BK207,VLOOKUP(data2!BJ207,misc!$A$8:$B$11,2,0))</f>
        <v>undershift</v>
      </c>
      <c r="Y207" s="47" t="str">
        <f>IF(VLOOKUP(data2!CL207,misc!$A$8:$B$11,2,0)="normal",data2!CM207,VLOOKUP(data2!CL207,misc!$A$8:$B$11,2,0))</f>
        <v>uppershift</v>
      </c>
      <c r="Z207" s="47" t="str">
        <f>IF(VLOOKUP(data2!DN207,misc!$A$8:$B$11,2,0)="normal",data2!DO207,VLOOKUP(data2!DN207,misc!$A$8:$B$11,2,0))</f>
        <v>tight profile</v>
      </c>
      <c r="AA207" s="48" t="str">
        <f>IF(ISERROR(AVERAGE(INDEX(JPM1_,ROW(A207)-2),(INDEX(JPM2_,ROW(A207)-2),(INDEX(JPM3_,ROW(A207)-2)))))=TRUE,"N/A",AVERAGE(INDEX(JPM1_,ROW(A207)-2),(INDEX(JPM2_,ROW(A207)-2),(INDEX(JPM3_,ROW(A207)-2)))))</f>
        <v>#ERROR!</v>
      </c>
    </row>
    <row r="208" ht="15.75" customHeight="1">
      <c r="A208" s="7"/>
      <c r="B208" s="44"/>
      <c r="C208" s="7"/>
      <c r="D208" s="45"/>
      <c r="E208" s="7"/>
      <c r="F208" s="7"/>
      <c r="G208" s="7"/>
      <c r="H208" s="7"/>
      <c r="I208" s="7"/>
      <c r="J208" s="7"/>
      <c r="K208" s="7"/>
      <c r="L208" s="7"/>
      <c r="M208" s="7"/>
      <c r="N208" s="7"/>
      <c r="O208" s="7"/>
      <c r="P208" s="7"/>
      <c r="Q208" s="46">
        <f t="shared" ref="Q208:T208" si="91">G208-L208</f>
        <v>0</v>
      </c>
      <c r="R208" s="46">
        <f t="shared" si="91"/>
        <v>0</v>
      </c>
      <c r="S208" s="46">
        <f t="shared" si="91"/>
        <v>0</v>
      </c>
      <c r="T208" s="46">
        <f t="shared" si="91"/>
        <v>0</v>
      </c>
      <c r="U208" s="46">
        <f t="shared" si="8"/>
        <v>0</v>
      </c>
      <c r="V208" s="46">
        <f t="shared" si="5"/>
        <v>0</v>
      </c>
      <c r="W208" s="46">
        <f t="shared" si="4"/>
        <v>0</v>
      </c>
      <c r="X208" s="47" t="str">
        <f>IF(VLOOKUP(data2!BJ208,misc!$A$8:$B$11,2,0)="normal",data2!BK208,VLOOKUP(data2!BJ208,misc!$A$8:$B$11,2,0))</f>
        <v>undershift</v>
      </c>
      <c r="Y208" s="47" t="str">
        <f>IF(VLOOKUP(data2!CL208,misc!$A$8:$B$11,2,0)="normal",data2!CM208,VLOOKUP(data2!CL208,misc!$A$8:$B$11,2,0))</f>
        <v>uppershift</v>
      </c>
      <c r="Z208" s="47" t="str">
        <f>IF(VLOOKUP(data2!DN208,misc!$A$8:$B$11,2,0)="normal",data2!DO208,VLOOKUP(data2!DN208,misc!$A$8:$B$11,2,0))</f>
        <v>tight profile</v>
      </c>
      <c r="AA208" s="48" t="str">
        <f>IF(ISERROR(AVERAGE(INDEX(JPM1_,ROW(A208)-2),(INDEX(JPM2_,ROW(A208)-2),(INDEX(JPM3_,ROW(A208)-2)))))=TRUE,"N/A",AVERAGE(INDEX(JPM1_,ROW(A208)-2),(INDEX(JPM2_,ROW(A208)-2),(INDEX(JPM3_,ROW(A208)-2)))))</f>
        <v>#ERROR!</v>
      </c>
    </row>
    <row r="209" ht="15.75" customHeight="1">
      <c r="A209" s="7"/>
      <c r="B209" s="44"/>
      <c r="C209" s="7"/>
      <c r="D209" s="45"/>
      <c r="E209" s="7"/>
      <c r="F209" s="7"/>
      <c r="G209" s="7"/>
      <c r="H209" s="7"/>
      <c r="I209" s="7"/>
      <c r="J209" s="7"/>
      <c r="K209" s="7"/>
      <c r="L209" s="7"/>
      <c r="M209" s="7"/>
      <c r="N209" s="7"/>
      <c r="O209" s="7"/>
      <c r="P209" s="7"/>
      <c r="Q209" s="46">
        <f t="shared" ref="Q209:T209" si="92">G209-L209</f>
        <v>0</v>
      </c>
      <c r="R209" s="46">
        <f t="shared" si="92"/>
        <v>0</v>
      </c>
      <c r="S209" s="46">
        <f t="shared" si="92"/>
        <v>0</v>
      </c>
      <c r="T209" s="46">
        <f t="shared" si="92"/>
        <v>0</v>
      </c>
      <c r="U209" s="46">
        <f t="shared" si="8"/>
        <v>0</v>
      </c>
      <c r="V209" s="46">
        <f t="shared" si="5"/>
        <v>0</v>
      </c>
      <c r="W209" s="46">
        <f t="shared" si="4"/>
        <v>0</v>
      </c>
      <c r="X209" s="47" t="str">
        <f>IF(VLOOKUP(data2!BJ209,misc!$A$8:$B$11,2,0)="normal",data2!BK209,VLOOKUP(data2!BJ209,misc!$A$8:$B$11,2,0))</f>
        <v>undershift</v>
      </c>
      <c r="Y209" s="47" t="str">
        <f>IF(VLOOKUP(data2!CL209,misc!$A$8:$B$11,2,0)="normal",data2!CM209,VLOOKUP(data2!CL209,misc!$A$8:$B$11,2,0))</f>
        <v>uppershift</v>
      </c>
      <c r="Z209" s="47" t="str">
        <f>IF(VLOOKUP(data2!DN209,misc!$A$8:$B$11,2,0)="normal",data2!DO209,VLOOKUP(data2!DN209,misc!$A$8:$B$11,2,0))</f>
        <v>tight profile</v>
      </c>
      <c r="AA209" s="48" t="str">
        <f>IF(ISERROR(AVERAGE(INDEX(JPM1_,ROW(A209)-2),(INDEX(JPM2_,ROW(A209)-2),(INDEX(JPM3_,ROW(A209)-2)))))=TRUE,"N/A",AVERAGE(INDEX(JPM1_,ROW(A209)-2),(INDEX(JPM2_,ROW(A209)-2),(INDEX(JPM3_,ROW(A209)-2)))))</f>
        <v>#ERROR!</v>
      </c>
    </row>
    <row r="210" ht="15.75" customHeight="1">
      <c r="A210" s="7"/>
      <c r="B210" s="44"/>
      <c r="C210" s="7"/>
      <c r="D210" s="45"/>
      <c r="E210" s="7"/>
      <c r="F210" s="7"/>
      <c r="G210" s="7"/>
      <c r="H210" s="7"/>
      <c r="I210" s="7"/>
      <c r="J210" s="7"/>
      <c r="K210" s="7"/>
      <c r="L210" s="7"/>
      <c r="M210" s="7"/>
      <c r="N210" s="7"/>
      <c r="O210" s="7"/>
      <c r="P210" s="7"/>
      <c r="Q210" s="46">
        <f t="shared" ref="Q210:T210" si="93">G210-L210</f>
        <v>0</v>
      </c>
      <c r="R210" s="46">
        <f t="shared" si="93"/>
        <v>0</v>
      </c>
      <c r="S210" s="46">
        <f t="shared" si="93"/>
        <v>0</v>
      </c>
      <c r="T210" s="46">
        <f t="shared" si="93"/>
        <v>0</v>
      </c>
      <c r="U210" s="46">
        <f t="shared" si="8"/>
        <v>0</v>
      </c>
      <c r="V210" s="46">
        <f t="shared" si="5"/>
        <v>0</v>
      </c>
      <c r="W210" s="46">
        <f t="shared" si="4"/>
        <v>0</v>
      </c>
      <c r="X210" s="47" t="str">
        <f>IF(VLOOKUP(data2!BJ210,misc!$A$8:$B$11,2,0)="normal",data2!BK210,VLOOKUP(data2!BJ210,misc!$A$8:$B$11,2,0))</f>
        <v>undershift</v>
      </c>
      <c r="Y210" s="47" t="str">
        <f>IF(VLOOKUP(data2!CL210,misc!$A$8:$B$11,2,0)="normal",data2!CM210,VLOOKUP(data2!CL210,misc!$A$8:$B$11,2,0))</f>
        <v>uppershift</v>
      </c>
      <c r="Z210" s="47" t="str">
        <f>IF(VLOOKUP(data2!DN210,misc!$A$8:$B$11,2,0)="normal",data2!DO210,VLOOKUP(data2!DN210,misc!$A$8:$B$11,2,0))</f>
        <v>tight profile</v>
      </c>
      <c r="AA210" s="48" t="str">
        <f>IF(ISERROR(AVERAGE(INDEX(JPM1_,ROW(A210)-2),(INDEX(JPM2_,ROW(A210)-2),(INDEX(JPM3_,ROW(A210)-2)))))=TRUE,"N/A",AVERAGE(INDEX(JPM1_,ROW(A210)-2),(INDEX(JPM2_,ROW(A210)-2),(INDEX(JPM3_,ROW(A210)-2)))))</f>
        <v>#ERROR!</v>
      </c>
    </row>
    <row r="211" ht="15.75" customHeight="1">
      <c r="A211" s="7"/>
      <c r="B211" s="44"/>
      <c r="C211" s="7"/>
      <c r="D211" s="45"/>
      <c r="E211" s="7"/>
      <c r="F211" s="7"/>
      <c r="G211" s="7"/>
      <c r="H211" s="7"/>
      <c r="I211" s="7"/>
      <c r="J211" s="7"/>
      <c r="K211" s="7"/>
      <c r="L211" s="7"/>
      <c r="M211" s="7"/>
      <c r="N211" s="7"/>
      <c r="O211" s="7"/>
      <c r="P211" s="7"/>
      <c r="Q211" s="46">
        <f t="shared" ref="Q211:T211" si="94">G211-L211</f>
        <v>0</v>
      </c>
      <c r="R211" s="46">
        <f t="shared" si="94"/>
        <v>0</v>
      </c>
      <c r="S211" s="46">
        <f t="shared" si="94"/>
        <v>0</v>
      </c>
      <c r="T211" s="46">
        <f t="shared" si="94"/>
        <v>0</v>
      </c>
      <c r="U211" s="46">
        <f t="shared" si="8"/>
        <v>0</v>
      </c>
      <c r="V211" s="46">
        <f t="shared" si="5"/>
        <v>0</v>
      </c>
      <c r="W211" s="46">
        <f t="shared" si="4"/>
        <v>0</v>
      </c>
      <c r="X211" s="47" t="str">
        <f>IF(VLOOKUP(data2!BJ211,misc!$A$8:$B$11,2,0)="normal",data2!BK211,VLOOKUP(data2!BJ211,misc!$A$8:$B$11,2,0))</f>
        <v>undershift</v>
      </c>
      <c r="Y211" s="47" t="str">
        <f>IF(VLOOKUP(data2!CL211,misc!$A$8:$B$11,2,0)="normal",data2!CM211,VLOOKUP(data2!CL211,misc!$A$8:$B$11,2,0))</f>
        <v>uppershift</v>
      </c>
      <c r="Z211" s="47" t="str">
        <f>IF(VLOOKUP(data2!DN211,misc!$A$8:$B$11,2,0)="normal",data2!DO211,VLOOKUP(data2!DN211,misc!$A$8:$B$11,2,0))</f>
        <v>tight profile</v>
      </c>
      <c r="AA211" s="48" t="str">
        <f>IF(ISERROR(AVERAGE(INDEX(JPM1_,ROW(A211)-2),(INDEX(JPM2_,ROW(A211)-2),(INDEX(JPM3_,ROW(A211)-2)))))=TRUE,"N/A",AVERAGE(INDEX(JPM1_,ROW(A211)-2),(INDEX(JPM2_,ROW(A211)-2),(INDEX(JPM3_,ROW(A211)-2)))))</f>
        <v>#ERROR!</v>
      </c>
    </row>
    <row r="212" ht="15.75" customHeight="1">
      <c r="A212" s="7"/>
      <c r="B212" s="44"/>
      <c r="C212" s="7"/>
      <c r="D212" s="45"/>
      <c r="E212" s="7"/>
      <c r="F212" s="7"/>
      <c r="G212" s="7"/>
      <c r="H212" s="7"/>
      <c r="I212" s="7"/>
      <c r="J212" s="7"/>
      <c r="K212" s="7"/>
      <c r="L212" s="7"/>
      <c r="M212" s="7"/>
      <c r="N212" s="7"/>
      <c r="O212" s="7"/>
      <c r="P212" s="7"/>
      <c r="Q212" s="46">
        <f t="shared" ref="Q212:T212" si="95">G212-L212</f>
        <v>0</v>
      </c>
      <c r="R212" s="46">
        <f t="shared" si="95"/>
        <v>0</v>
      </c>
      <c r="S212" s="46">
        <f t="shared" si="95"/>
        <v>0</v>
      </c>
      <c r="T212" s="46">
        <f t="shared" si="95"/>
        <v>0</v>
      </c>
      <c r="U212" s="46">
        <f t="shared" si="8"/>
        <v>0</v>
      </c>
      <c r="V212" s="46">
        <f t="shared" si="5"/>
        <v>0</v>
      </c>
      <c r="W212" s="46">
        <f t="shared" si="4"/>
        <v>0</v>
      </c>
      <c r="X212" s="47" t="str">
        <f>IF(VLOOKUP(data2!BJ212,misc!$A$8:$B$11,2,0)="normal",data2!BK212,VLOOKUP(data2!BJ212,misc!$A$8:$B$11,2,0))</f>
        <v>undershift</v>
      </c>
      <c r="Y212" s="47" t="str">
        <f>IF(VLOOKUP(data2!CL212,misc!$A$8:$B$11,2,0)="normal",data2!CM212,VLOOKUP(data2!CL212,misc!$A$8:$B$11,2,0))</f>
        <v>uppershift</v>
      </c>
      <c r="Z212" s="47" t="str">
        <f>IF(VLOOKUP(data2!DN212,misc!$A$8:$B$11,2,0)="normal",data2!DO212,VLOOKUP(data2!DN212,misc!$A$8:$B$11,2,0))</f>
        <v>tight profile</v>
      </c>
      <c r="AA212" s="48" t="str">
        <f>IF(ISERROR(AVERAGE(INDEX(JPM1_,ROW(A212)-2),(INDEX(JPM2_,ROW(A212)-2),(INDEX(JPM3_,ROW(A212)-2)))))=TRUE,"N/A",AVERAGE(INDEX(JPM1_,ROW(A212)-2),(INDEX(JPM2_,ROW(A212)-2),(INDEX(JPM3_,ROW(A212)-2)))))</f>
        <v>#ERROR!</v>
      </c>
    </row>
    <row r="213" ht="15.75" customHeight="1">
      <c r="A213" s="7"/>
      <c r="B213" s="44"/>
      <c r="C213" s="7"/>
      <c r="D213" s="45"/>
      <c r="E213" s="7"/>
      <c r="F213" s="7"/>
      <c r="G213" s="7"/>
      <c r="H213" s="7"/>
      <c r="I213" s="7"/>
      <c r="J213" s="7"/>
      <c r="K213" s="7"/>
      <c r="L213" s="7"/>
      <c r="M213" s="7"/>
      <c r="N213" s="7"/>
      <c r="O213" s="7"/>
      <c r="P213" s="7"/>
      <c r="Q213" s="46">
        <f t="shared" ref="Q213:T213" si="96">G213-L213</f>
        <v>0</v>
      </c>
      <c r="R213" s="46">
        <f t="shared" si="96"/>
        <v>0</v>
      </c>
      <c r="S213" s="46">
        <f t="shared" si="96"/>
        <v>0</v>
      </c>
      <c r="T213" s="46">
        <f t="shared" si="96"/>
        <v>0</v>
      </c>
      <c r="U213" s="46">
        <f t="shared" si="8"/>
        <v>0</v>
      </c>
      <c r="V213" s="46">
        <f t="shared" si="5"/>
        <v>0</v>
      </c>
      <c r="W213" s="46">
        <f t="shared" si="4"/>
        <v>0</v>
      </c>
      <c r="X213" s="47" t="str">
        <f>IF(VLOOKUP(data2!BJ213,misc!$A$8:$B$11,2,0)="normal",data2!BK213,VLOOKUP(data2!BJ213,misc!$A$8:$B$11,2,0))</f>
        <v>undershift</v>
      </c>
      <c r="Y213" s="47" t="str">
        <f>IF(VLOOKUP(data2!CL213,misc!$A$8:$B$11,2,0)="normal",data2!CM213,VLOOKUP(data2!CL213,misc!$A$8:$B$11,2,0))</f>
        <v>uppershift</v>
      </c>
      <c r="Z213" s="47" t="str">
        <f>IF(VLOOKUP(data2!DN213,misc!$A$8:$B$11,2,0)="normal",data2!DO213,VLOOKUP(data2!DN213,misc!$A$8:$B$11,2,0))</f>
        <v>tight profile</v>
      </c>
      <c r="AA213" s="48" t="str">
        <f>IF(ISERROR(AVERAGE(INDEX(JPM1_,ROW(A213)-2),(INDEX(JPM2_,ROW(A213)-2),(INDEX(JPM3_,ROW(A213)-2)))))=TRUE,"N/A",AVERAGE(INDEX(JPM1_,ROW(A213)-2),(INDEX(JPM2_,ROW(A213)-2),(INDEX(JPM3_,ROW(A213)-2)))))</f>
        <v>#ERROR!</v>
      </c>
    </row>
    <row r="214" ht="15.75" customHeight="1">
      <c r="A214" s="7"/>
      <c r="B214" s="44"/>
      <c r="C214" s="7"/>
      <c r="D214" s="45"/>
      <c r="E214" s="7"/>
      <c r="F214" s="7"/>
      <c r="G214" s="7"/>
      <c r="H214" s="7"/>
      <c r="I214" s="7"/>
      <c r="J214" s="7"/>
      <c r="K214" s="7"/>
      <c r="L214" s="7"/>
      <c r="M214" s="7"/>
      <c r="N214" s="7"/>
      <c r="O214" s="7"/>
      <c r="P214" s="7"/>
      <c r="Q214" s="46">
        <f t="shared" ref="Q214:T214" si="97">G214-L214</f>
        <v>0</v>
      </c>
      <c r="R214" s="46">
        <f t="shared" si="97"/>
        <v>0</v>
      </c>
      <c r="S214" s="46">
        <f t="shared" si="97"/>
        <v>0</v>
      </c>
      <c r="T214" s="46">
        <f t="shared" si="97"/>
        <v>0</v>
      </c>
      <c r="U214" s="46">
        <f t="shared" si="8"/>
        <v>0</v>
      </c>
      <c r="V214" s="46">
        <f t="shared" si="5"/>
        <v>0</v>
      </c>
      <c r="W214" s="46">
        <f t="shared" si="4"/>
        <v>0</v>
      </c>
      <c r="X214" s="47" t="str">
        <f>IF(VLOOKUP(data2!BJ214,misc!$A$8:$B$11,2,0)="normal",data2!BK214,VLOOKUP(data2!BJ214,misc!$A$8:$B$11,2,0))</f>
        <v>undershift</v>
      </c>
      <c r="Y214" s="47" t="str">
        <f>IF(VLOOKUP(data2!CL214,misc!$A$8:$B$11,2,0)="normal",data2!CM214,VLOOKUP(data2!CL214,misc!$A$8:$B$11,2,0))</f>
        <v>uppershift</v>
      </c>
      <c r="Z214" s="47" t="str">
        <f>IF(VLOOKUP(data2!DN214,misc!$A$8:$B$11,2,0)="normal",data2!DO214,VLOOKUP(data2!DN214,misc!$A$8:$B$11,2,0))</f>
        <v>tight profile</v>
      </c>
      <c r="AA214" s="48" t="str">
        <f>IF(ISERROR(AVERAGE(INDEX(JPM1_,ROW(A214)-2),(INDEX(JPM2_,ROW(A214)-2),(INDEX(JPM3_,ROW(A214)-2)))))=TRUE,"N/A",AVERAGE(INDEX(JPM1_,ROW(A214)-2),(INDEX(JPM2_,ROW(A214)-2),(INDEX(JPM3_,ROW(A214)-2)))))</f>
        <v>#ERROR!</v>
      </c>
    </row>
    <row r="215" ht="15.75" customHeight="1">
      <c r="A215" s="7"/>
      <c r="B215" s="44"/>
      <c r="C215" s="7"/>
      <c r="D215" s="45"/>
      <c r="E215" s="7"/>
      <c r="F215" s="7"/>
      <c r="G215" s="7"/>
      <c r="H215" s="7"/>
      <c r="I215" s="7"/>
      <c r="J215" s="7"/>
      <c r="K215" s="7"/>
      <c r="L215" s="7"/>
      <c r="M215" s="7"/>
      <c r="N215" s="7"/>
      <c r="O215" s="7"/>
      <c r="P215" s="7"/>
      <c r="Q215" s="46">
        <f t="shared" ref="Q215:T215" si="98">G215-L215</f>
        <v>0</v>
      </c>
      <c r="R215" s="46">
        <f t="shared" si="98"/>
        <v>0</v>
      </c>
      <c r="S215" s="46">
        <f t="shared" si="98"/>
        <v>0</v>
      </c>
      <c r="T215" s="46">
        <f t="shared" si="98"/>
        <v>0</v>
      </c>
      <c r="U215" s="46">
        <f t="shared" si="8"/>
        <v>0</v>
      </c>
      <c r="V215" s="46">
        <f t="shared" si="5"/>
        <v>0</v>
      </c>
      <c r="W215" s="46">
        <f t="shared" si="4"/>
        <v>0</v>
      </c>
      <c r="X215" s="47" t="str">
        <f>IF(VLOOKUP(data2!BJ215,misc!$A$8:$B$11,2,0)="normal",data2!BK215,VLOOKUP(data2!BJ215,misc!$A$8:$B$11,2,0))</f>
        <v>undershift</v>
      </c>
      <c r="Y215" s="47" t="str">
        <f>IF(VLOOKUP(data2!CL215,misc!$A$8:$B$11,2,0)="normal",data2!CM215,VLOOKUP(data2!CL215,misc!$A$8:$B$11,2,0))</f>
        <v>uppershift</v>
      </c>
      <c r="Z215" s="47" t="str">
        <f>IF(VLOOKUP(data2!DN215,misc!$A$8:$B$11,2,0)="normal",data2!DO215,VLOOKUP(data2!DN215,misc!$A$8:$B$11,2,0))</f>
        <v>tight profile</v>
      </c>
      <c r="AA215" s="48" t="str">
        <f>IF(ISERROR(AVERAGE(INDEX(JPM1_,ROW(A215)-2),(INDEX(JPM2_,ROW(A215)-2),(INDEX(JPM3_,ROW(A215)-2)))))=TRUE,"N/A",AVERAGE(INDEX(JPM1_,ROW(A215)-2),(INDEX(JPM2_,ROW(A215)-2),(INDEX(JPM3_,ROW(A215)-2)))))</f>
        <v>#ERROR!</v>
      </c>
    </row>
    <row r="216" ht="15.75" customHeight="1">
      <c r="A216" s="7"/>
      <c r="B216" s="44"/>
      <c r="C216" s="7"/>
      <c r="D216" s="45"/>
      <c r="E216" s="7"/>
      <c r="F216" s="7"/>
      <c r="G216" s="7"/>
      <c r="H216" s="7"/>
      <c r="I216" s="7"/>
      <c r="J216" s="7"/>
      <c r="K216" s="7"/>
      <c r="L216" s="7"/>
      <c r="M216" s="7"/>
      <c r="N216" s="7"/>
      <c r="O216" s="7"/>
      <c r="P216" s="7"/>
      <c r="Q216" s="46">
        <f t="shared" ref="Q216:T216" si="99">G216-L216</f>
        <v>0</v>
      </c>
      <c r="R216" s="46">
        <f t="shared" si="99"/>
        <v>0</v>
      </c>
      <c r="S216" s="46">
        <f t="shared" si="99"/>
        <v>0</v>
      </c>
      <c r="T216" s="46">
        <f t="shared" si="99"/>
        <v>0</v>
      </c>
      <c r="U216" s="46">
        <f t="shared" si="8"/>
        <v>0</v>
      </c>
      <c r="V216" s="46">
        <f t="shared" si="5"/>
        <v>0</v>
      </c>
      <c r="W216" s="46">
        <f t="shared" si="4"/>
        <v>0</v>
      </c>
      <c r="X216" s="47" t="str">
        <f>IF(VLOOKUP(data2!BJ216,misc!$A$8:$B$11,2,0)="normal",data2!BK216,VLOOKUP(data2!BJ216,misc!$A$8:$B$11,2,0))</f>
        <v>undershift</v>
      </c>
      <c r="Y216" s="47" t="str">
        <f>IF(VLOOKUP(data2!CL216,misc!$A$8:$B$11,2,0)="normal",data2!CM216,VLOOKUP(data2!CL216,misc!$A$8:$B$11,2,0))</f>
        <v>uppershift</v>
      </c>
      <c r="Z216" s="47" t="str">
        <f>IF(VLOOKUP(data2!DN216,misc!$A$8:$B$11,2,0)="normal",data2!DO216,VLOOKUP(data2!DN216,misc!$A$8:$B$11,2,0))</f>
        <v>tight profile</v>
      </c>
      <c r="AA216" s="48" t="str">
        <f>IF(ISERROR(AVERAGE(INDEX(JPM1_,ROW(A216)-2),(INDEX(JPM2_,ROW(A216)-2),(INDEX(JPM3_,ROW(A216)-2)))))=TRUE,"N/A",AVERAGE(INDEX(JPM1_,ROW(A216)-2),(INDEX(JPM2_,ROW(A216)-2),(INDEX(JPM3_,ROW(A216)-2)))))</f>
        <v>#ERROR!</v>
      </c>
    </row>
    <row r="217" ht="15.75" customHeight="1">
      <c r="A217" s="7"/>
      <c r="B217" s="44"/>
      <c r="C217" s="7"/>
      <c r="D217" s="45"/>
      <c r="E217" s="7"/>
      <c r="F217" s="7"/>
      <c r="G217" s="7"/>
      <c r="H217" s="7"/>
      <c r="I217" s="7"/>
      <c r="J217" s="7"/>
      <c r="K217" s="7"/>
      <c r="L217" s="7"/>
      <c r="M217" s="7"/>
      <c r="N217" s="7"/>
      <c r="O217" s="7"/>
      <c r="P217" s="7"/>
      <c r="Q217" s="46">
        <f t="shared" ref="Q217:T217" si="100">G217-L217</f>
        <v>0</v>
      </c>
      <c r="R217" s="46">
        <f t="shared" si="100"/>
        <v>0</v>
      </c>
      <c r="S217" s="46">
        <f t="shared" si="100"/>
        <v>0</v>
      </c>
      <c r="T217" s="46">
        <f t="shared" si="100"/>
        <v>0</v>
      </c>
      <c r="U217" s="46">
        <f t="shared" si="8"/>
        <v>0</v>
      </c>
      <c r="V217" s="46">
        <f t="shared" si="5"/>
        <v>0</v>
      </c>
      <c r="W217" s="46">
        <f t="shared" si="4"/>
        <v>0</v>
      </c>
      <c r="X217" s="47" t="str">
        <f>IF(VLOOKUP(data2!BJ217,misc!$A$8:$B$11,2,0)="normal",data2!BK217,VLOOKUP(data2!BJ217,misc!$A$8:$B$11,2,0))</f>
        <v>undershift</v>
      </c>
      <c r="Y217" s="47" t="str">
        <f>IF(VLOOKUP(data2!CL217,misc!$A$8:$B$11,2,0)="normal",data2!CM217,VLOOKUP(data2!CL217,misc!$A$8:$B$11,2,0))</f>
        <v>uppershift</v>
      </c>
      <c r="Z217" s="47" t="str">
        <f>IF(VLOOKUP(data2!DN217,misc!$A$8:$B$11,2,0)="normal",data2!DO217,VLOOKUP(data2!DN217,misc!$A$8:$B$11,2,0))</f>
        <v>tight profile</v>
      </c>
      <c r="AA217" s="48" t="str">
        <f>IF(ISERROR(AVERAGE(INDEX(JPM1_,ROW(A217)-2),(INDEX(JPM2_,ROW(A217)-2),(INDEX(JPM3_,ROW(A217)-2)))))=TRUE,"N/A",AVERAGE(INDEX(JPM1_,ROW(A217)-2),(INDEX(JPM2_,ROW(A217)-2),(INDEX(JPM3_,ROW(A217)-2)))))</f>
        <v>#ERROR!</v>
      </c>
    </row>
    <row r="218" ht="15.75" customHeight="1">
      <c r="A218" s="7"/>
      <c r="B218" s="44"/>
      <c r="C218" s="7"/>
      <c r="D218" s="45"/>
      <c r="E218" s="7"/>
      <c r="F218" s="7"/>
      <c r="G218" s="7"/>
      <c r="H218" s="7"/>
      <c r="I218" s="7"/>
      <c r="J218" s="7"/>
      <c r="K218" s="7"/>
      <c r="L218" s="7"/>
      <c r="M218" s="7"/>
      <c r="N218" s="7"/>
      <c r="O218" s="7"/>
      <c r="P218" s="7"/>
      <c r="Q218" s="46">
        <f t="shared" ref="Q218:T218" si="101">G218-L218</f>
        <v>0</v>
      </c>
      <c r="R218" s="46">
        <f t="shared" si="101"/>
        <v>0</v>
      </c>
      <c r="S218" s="46">
        <f t="shared" si="101"/>
        <v>0</v>
      </c>
      <c r="T218" s="46">
        <f t="shared" si="101"/>
        <v>0</v>
      </c>
      <c r="U218" s="46">
        <f t="shared" si="8"/>
        <v>0</v>
      </c>
      <c r="V218" s="46">
        <f t="shared" si="5"/>
        <v>0</v>
      </c>
      <c r="W218" s="46">
        <f t="shared" si="4"/>
        <v>0</v>
      </c>
      <c r="X218" s="47" t="str">
        <f>IF(VLOOKUP(data2!BJ218,misc!$A$8:$B$11,2,0)="normal",data2!BK218,VLOOKUP(data2!BJ218,misc!$A$8:$B$11,2,0))</f>
        <v>undershift</v>
      </c>
      <c r="Y218" s="47" t="str">
        <f>IF(VLOOKUP(data2!CL218,misc!$A$8:$B$11,2,0)="normal",data2!CM218,VLOOKUP(data2!CL218,misc!$A$8:$B$11,2,0))</f>
        <v>uppershift</v>
      </c>
      <c r="Z218" s="47" t="str">
        <f>IF(VLOOKUP(data2!DN218,misc!$A$8:$B$11,2,0)="normal",data2!DO218,VLOOKUP(data2!DN218,misc!$A$8:$B$11,2,0))</f>
        <v>tight profile</v>
      </c>
      <c r="AA218" s="48" t="str">
        <f>IF(ISERROR(AVERAGE(INDEX(JPM1_,ROW(A218)-2),(INDEX(JPM2_,ROW(A218)-2),(INDEX(JPM3_,ROW(A218)-2)))))=TRUE,"N/A",AVERAGE(INDEX(JPM1_,ROW(A218)-2),(INDEX(JPM2_,ROW(A218)-2),(INDEX(JPM3_,ROW(A218)-2)))))</f>
        <v>#ERROR!</v>
      </c>
    </row>
    <row r="219" ht="15.75" customHeight="1">
      <c r="A219" s="7"/>
      <c r="B219" s="44"/>
      <c r="C219" s="7"/>
      <c r="D219" s="45"/>
      <c r="E219" s="7"/>
      <c r="F219" s="7"/>
      <c r="G219" s="7"/>
      <c r="H219" s="7"/>
      <c r="I219" s="7"/>
      <c r="J219" s="7"/>
      <c r="K219" s="7"/>
      <c r="L219" s="7"/>
      <c r="M219" s="7"/>
      <c r="N219" s="7"/>
      <c r="O219" s="7"/>
      <c r="P219" s="7"/>
      <c r="Q219" s="46">
        <f t="shared" ref="Q219:T219" si="102">G219-L219</f>
        <v>0</v>
      </c>
      <c r="R219" s="46">
        <f t="shared" si="102"/>
        <v>0</v>
      </c>
      <c r="S219" s="46">
        <f t="shared" si="102"/>
        <v>0</v>
      </c>
      <c r="T219" s="46">
        <f t="shared" si="102"/>
        <v>0</v>
      </c>
      <c r="U219" s="46">
        <f t="shared" si="8"/>
        <v>0</v>
      </c>
      <c r="V219" s="46">
        <f t="shared" si="5"/>
        <v>0</v>
      </c>
      <c r="W219" s="46">
        <f t="shared" si="4"/>
        <v>0</v>
      </c>
      <c r="X219" s="47" t="str">
        <f>IF(VLOOKUP(data2!BJ219,misc!$A$8:$B$11,2,0)="normal",data2!BK219,VLOOKUP(data2!BJ219,misc!$A$8:$B$11,2,0))</f>
        <v>undershift</v>
      </c>
      <c r="Y219" s="47" t="str">
        <f>IF(VLOOKUP(data2!CL219,misc!$A$8:$B$11,2,0)="normal",data2!CM219,VLOOKUP(data2!CL219,misc!$A$8:$B$11,2,0))</f>
        <v>uppershift</v>
      </c>
      <c r="Z219" s="47" t="str">
        <f>IF(VLOOKUP(data2!DN219,misc!$A$8:$B$11,2,0)="normal",data2!DO219,VLOOKUP(data2!DN219,misc!$A$8:$B$11,2,0))</f>
        <v>tight profile</v>
      </c>
      <c r="AA219" s="48" t="str">
        <f>IF(ISERROR(AVERAGE(INDEX(JPM1_,ROW(A219)-2),(INDEX(JPM2_,ROW(A219)-2),(INDEX(JPM3_,ROW(A219)-2)))))=TRUE,"N/A",AVERAGE(INDEX(JPM1_,ROW(A219)-2),(INDEX(JPM2_,ROW(A219)-2),(INDEX(JPM3_,ROW(A219)-2)))))</f>
        <v>#ERROR!</v>
      </c>
    </row>
    <row r="220" ht="15.75" customHeight="1">
      <c r="A220" s="7"/>
      <c r="B220" s="44"/>
      <c r="C220" s="7"/>
      <c r="D220" s="45"/>
      <c r="E220" s="7"/>
      <c r="F220" s="7"/>
      <c r="G220" s="7"/>
      <c r="H220" s="7"/>
      <c r="I220" s="7"/>
      <c r="J220" s="7"/>
      <c r="K220" s="7"/>
      <c r="L220" s="7"/>
      <c r="M220" s="7"/>
      <c r="N220" s="7"/>
      <c r="O220" s="7"/>
      <c r="P220" s="7"/>
      <c r="Q220" s="46">
        <f t="shared" ref="Q220:T220" si="103">G220-L220</f>
        <v>0</v>
      </c>
      <c r="R220" s="46">
        <f t="shared" si="103"/>
        <v>0</v>
      </c>
      <c r="S220" s="46">
        <f t="shared" si="103"/>
        <v>0</v>
      </c>
      <c r="T220" s="46">
        <f t="shared" si="103"/>
        <v>0</v>
      </c>
      <c r="U220" s="46">
        <f t="shared" si="8"/>
        <v>0</v>
      </c>
      <c r="V220" s="46">
        <f t="shared" si="5"/>
        <v>0</v>
      </c>
      <c r="W220" s="46">
        <f t="shared" si="4"/>
        <v>0</v>
      </c>
      <c r="X220" s="47" t="str">
        <f>IF(VLOOKUP(data2!BJ220,misc!$A$8:$B$11,2,0)="normal",data2!BK220,VLOOKUP(data2!BJ220,misc!$A$8:$B$11,2,0))</f>
        <v>undershift</v>
      </c>
      <c r="Y220" s="47" t="str">
        <f>IF(VLOOKUP(data2!CL220,misc!$A$8:$B$11,2,0)="normal",data2!CM220,VLOOKUP(data2!CL220,misc!$A$8:$B$11,2,0))</f>
        <v>uppershift</v>
      </c>
      <c r="Z220" s="47" t="str">
        <f>IF(VLOOKUP(data2!DN220,misc!$A$8:$B$11,2,0)="normal",data2!DO220,VLOOKUP(data2!DN220,misc!$A$8:$B$11,2,0))</f>
        <v>tight profile</v>
      </c>
      <c r="AA220" s="48" t="str">
        <f>IF(ISERROR(AVERAGE(INDEX(JPM1_,ROW(A220)-2),(INDEX(JPM2_,ROW(A220)-2),(INDEX(JPM3_,ROW(A220)-2)))))=TRUE,"N/A",AVERAGE(INDEX(JPM1_,ROW(A220)-2),(INDEX(JPM2_,ROW(A220)-2),(INDEX(JPM3_,ROW(A220)-2)))))</f>
        <v>#ERROR!</v>
      </c>
    </row>
    <row r="221" ht="15.75" customHeight="1">
      <c r="A221" s="7"/>
      <c r="B221" s="44"/>
      <c r="C221" s="7"/>
      <c r="D221" s="45"/>
      <c r="E221" s="7"/>
      <c r="F221" s="7"/>
      <c r="G221" s="7"/>
      <c r="H221" s="7"/>
      <c r="I221" s="7"/>
      <c r="J221" s="7"/>
      <c r="K221" s="7"/>
      <c r="L221" s="7"/>
      <c r="M221" s="7"/>
      <c r="N221" s="7"/>
      <c r="O221" s="7"/>
      <c r="P221" s="7"/>
      <c r="Q221" s="46">
        <f t="shared" ref="Q221:T221" si="104">G221-L221</f>
        <v>0</v>
      </c>
      <c r="R221" s="46">
        <f t="shared" si="104"/>
        <v>0</v>
      </c>
      <c r="S221" s="46">
        <f t="shared" si="104"/>
        <v>0</v>
      </c>
      <c r="T221" s="46">
        <f t="shared" si="104"/>
        <v>0</v>
      </c>
      <c r="U221" s="46">
        <f t="shared" si="8"/>
        <v>0</v>
      </c>
      <c r="V221" s="46">
        <f t="shared" si="5"/>
        <v>0</v>
      </c>
      <c r="W221" s="46">
        <f t="shared" si="4"/>
        <v>0</v>
      </c>
      <c r="X221" s="47" t="str">
        <f>IF(VLOOKUP(data2!BJ221,misc!$A$8:$B$11,2,0)="normal",data2!BK221,VLOOKUP(data2!BJ221,misc!$A$8:$B$11,2,0))</f>
        <v>undershift</v>
      </c>
      <c r="Y221" s="47" t="str">
        <f>IF(VLOOKUP(data2!CL221,misc!$A$8:$B$11,2,0)="normal",data2!CM221,VLOOKUP(data2!CL221,misc!$A$8:$B$11,2,0))</f>
        <v>uppershift</v>
      </c>
      <c r="Z221" s="47" t="str">
        <f>IF(VLOOKUP(data2!DN221,misc!$A$8:$B$11,2,0)="normal",data2!DO221,VLOOKUP(data2!DN221,misc!$A$8:$B$11,2,0))</f>
        <v>tight profile</v>
      </c>
      <c r="AA221" s="48" t="str">
        <f>IF(ISERROR(AVERAGE(INDEX(JPM1_,ROW(A221)-2),(INDEX(JPM2_,ROW(A221)-2),(INDEX(JPM3_,ROW(A221)-2)))))=TRUE,"N/A",AVERAGE(INDEX(JPM1_,ROW(A221)-2),(INDEX(JPM2_,ROW(A221)-2),(INDEX(JPM3_,ROW(A221)-2)))))</f>
        <v>#ERROR!</v>
      </c>
    </row>
    <row r="222" ht="15.75" customHeight="1">
      <c r="A222" s="7"/>
      <c r="B222" s="44"/>
      <c r="C222" s="7"/>
      <c r="D222" s="45"/>
      <c r="E222" s="7"/>
      <c r="F222" s="7"/>
      <c r="G222" s="7"/>
      <c r="H222" s="7"/>
      <c r="I222" s="7"/>
      <c r="J222" s="7"/>
      <c r="K222" s="7"/>
      <c r="L222" s="7"/>
      <c r="M222" s="7"/>
      <c r="N222" s="7"/>
      <c r="O222" s="7"/>
      <c r="P222" s="7"/>
      <c r="Q222" s="46">
        <f t="shared" ref="Q222:T222" si="105">G222-L222</f>
        <v>0</v>
      </c>
      <c r="R222" s="46">
        <f t="shared" si="105"/>
        <v>0</v>
      </c>
      <c r="S222" s="46">
        <f t="shared" si="105"/>
        <v>0</v>
      </c>
      <c r="T222" s="46">
        <f t="shared" si="105"/>
        <v>0</v>
      </c>
      <c r="U222" s="46">
        <f t="shared" si="8"/>
        <v>0</v>
      </c>
      <c r="V222" s="46">
        <f t="shared" si="5"/>
        <v>0</v>
      </c>
      <c r="W222" s="46">
        <f t="shared" si="4"/>
        <v>0</v>
      </c>
      <c r="X222" s="47" t="str">
        <f>IF(VLOOKUP(data2!BJ222,misc!$A$8:$B$11,2,0)="normal",data2!BK222,VLOOKUP(data2!BJ222,misc!$A$8:$B$11,2,0))</f>
        <v>undershift</v>
      </c>
      <c r="Y222" s="47" t="str">
        <f>IF(VLOOKUP(data2!CL222,misc!$A$8:$B$11,2,0)="normal",data2!CM222,VLOOKUP(data2!CL222,misc!$A$8:$B$11,2,0))</f>
        <v>uppershift</v>
      </c>
      <c r="Z222" s="47" t="str">
        <f>IF(VLOOKUP(data2!DN222,misc!$A$8:$B$11,2,0)="normal",data2!DO222,VLOOKUP(data2!DN222,misc!$A$8:$B$11,2,0))</f>
        <v>tight profile</v>
      </c>
      <c r="AA222" s="48" t="str">
        <f>IF(ISERROR(AVERAGE(INDEX(JPM1_,ROW(A222)-2),(INDEX(JPM2_,ROW(A222)-2),(INDEX(JPM3_,ROW(A222)-2)))))=TRUE,"N/A",AVERAGE(INDEX(JPM1_,ROW(A222)-2),(INDEX(JPM2_,ROW(A222)-2),(INDEX(JPM3_,ROW(A222)-2)))))</f>
        <v>#ERROR!</v>
      </c>
    </row>
    <row r="223" ht="15.75" customHeight="1">
      <c r="A223" s="7"/>
      <c r="B223" s="44"/>
      <c r="C223" s="7"/>
      <c r="D223" s="45"/>
      <c r="E223" s="7"/>
      <c r="F223" s="7"/>
      <c r="G223" s="7"/>
      <c r="H223" s="7"/>
      <c r="I223" s="7"/>
      <c r="J223" s="7"/>
      <c r="K223" s="7"/>
      <c r="L223" s="7"/>
      <c r="M223" s="7"/>
      <c r="N223" s="7"/>
      <c r="O223" s="7"/>
      <c r="P223" s="7"/>
      <c r="Q223" s="46">
        <f t="shared" ref="Q223:T223" si="106">G223-L223</f>
        <v>0</v>
      </c>
      <c r="R223" s="46">
        <f t="shared" si="106"/>
        <v>0</v>
      </c>
      <c r="S223" s="46">
        <f t="shared" si="106"/>
        <v>0</v>
      </c>
      <c r="T223" s="46">
        <f t="shared" si="106"/>
        <v>0</v>
      </c>
      <c r="U223" s="46">
        <f t="shared" si="8"/>
        <v>0</v>
      </c>
      <c r="V223" s="46">
        <f t="shared" si="5"/>
        <v>0</v>
      </c>
      <c r="W223" s="46">
        <f t="shared" si="4"/>
        <v>0</v>
      </c>
      <c r="X223" s="47" t="str">
        <f>IF(VLOOKUP(data2!BJ223,misc!$A$8:$B$11,2,0)="normal",data2!BK223,VLOOKUP(data2!BJ223,misc!$A$8:$B$11,2,0))</f>
        <v>undershift</v>
      </c>
      <c r="Y223" s="47" t="str">
        <f>IF(VLOOKUP(data2!CL223,misc!$A$8:$B$11,2,0)="normal",data2!CM223,VLOOKUP(data2!CL223,misc!$A$8:$B$11,2,0))</f>
        <v>uppershift</v>
      </c>
      <c r="Z223" s="47" t="str">
        <f>IF(VLOOKUP(data2!DN223,misc!$A$8:$B$11,2,0)="normal",data2!DO223,VLOOKUP(data2!DN223,misc!$A$8:$B$11,2,0))</f>
        <v>tight profile</v>
      </c>
      <c r="AA223" s="48" t="str">
        <f>IF(ISERROR(AVERAGE(INDEX(JPM1_,ROW(A223)-2),(INDEX(JPM2_,ROW(A223)-2),(INDEX(JPM3_,ROW(A223)-2)))))=TRUE,"N/A",AVERAGE(INDEX(JPM1_,ROW(A223)-2),(INDEX(JPM2_,ROW(A223)-2),(INDEX(JPM3_,ROW(A223)-2)))))</f>
        <v>#ERROR!</v>
      </c>
    </row>
    <row r="224" ht="15.75" customHeight="1">
      <c r="A224" s="7"/>
      <c r="B224" s="44"/>
      <c r="C224" s="7"/>
      <c r="D224" s="45"/>
      <c r="E224" s="7"/>
      <c r="F224" s="7"/>
      <c r="G224" s="7"/>
      <c r="H224" s="7"/>
      <c r="I224" s="7"/>
      <c r="J224" s="7"/>
      <c r="K224" s="7"/>
      <c r="L224" s="7"/>
      <c r="M224" s="7"/>
      <c r="N224" s="7"/>
      <c r="O224" s="7"/>
      <c r="P224" s="7"/>
      <c r="Q224" s="46">
        <f t="shared" ref="Q224:T224" si="107">G224-L224</f>
        <v>0</v>
      </c>
      <c r="R224" s="46">
        <f t="shared" si="107"/>
        <v>0</v>
      </c>
      <c r="S224" s="46">
        <f t="shared" si="107"/>
        <v>0</v>
      </c>
      <c r="T224" s="46">
        <f t="shared" si="107"/>
        <v>0</v>
      </c>
      <c r="U224" s="46">
        <f t="shared" si="8"/>
        <v>0</v>
      </c>
      <c r="V224" s="46">
        <f t="shared" si="5"/>
        <v>0</v>
      </c>
      <c r="W224" s="46">
        <f t="shared" si="4"/>
        <v>0</v>
      </c>
      <c r="X224" s="47" t="str">
        <f>IF(VLOOKUP(data2!BJ224,misc!$A$8:$B$11,2,0)="normal",data2!BK224,VLOOKUP(data2!BJ224,misc!$A$8:$B$11,2,0))</f>
        <v>undershift</v>
      </c>
      <c r="Y224" s="47" t="str">
        <f>IF(VLOOKUP(data2!CL224,misc!$A$8:$B$11,2,0)="normal",data2!CM224,VLOOKUP(data2!CL224,misc!$A$8:$B$11,2,0))</f>
        <v>uppershift</v>
      </c>
      <c r="Z224" s="47" t="str">
        <f>IF(VLOOKUP(data2!DN224,misc!$A$8:$B$11,2,0)="normal",data2!DO224,VLOOKUP(data2!DN224,misc!$A$8:$B$11,2,0))</f>
        <v>tight profile</v>
      </c>
      <c r="AA224" s="48" t="str">
        <f>IF(ISERROR(AVERAGE(INDEX(JPM1_,ROW(A224)-2),(INDEX(JPM2_,ROW(A224)-2),(INDEX(JPM3_,ROW(A224)-2)))))=TRUE,"N/A",AVERAGE(INDEX(JPM1_,ROW(A224)-2),(INDEX(JPM2_,ROW(A224)-2),(INDEX(JPM3_,ROW(A224)-2)))))</f>
        <v>#ERROR!</v>
      </c>
    </row>
    <row r="225" ht="15.75" customHeight="1">
      <c r="A225" s="7"/>
      <c r="B225" s="44"/>
      <c r="C225" s="7"/>
      <c r="D225" s="45"/>
      <c r="E225" s="7"/>
      <c r="F225" s="7"/>
      <c r="G225" s="7"/>
      <c r="H225" s="7"/>
      <c r="I225" s="7"/>
      <c r="J225" s="7"/>
      <c r="K225" s="7"/>
      <c r="L225" s="7"/>
      <c r="M225" s="7"/>
      <c r="N225" s="7"/>
      <c r="O225" s="7"/>
      <c r="P225" s="7"/>
      <c r="Q225" s="46">
        <f t="shared" ref="Q225:T225" si="108">G225-L225</f>
        <v>0</v>
      </c>
      <c r="R225" s="46">
        <f t="shared" si="108"/>
        <v>0</v>
      </c>
      <c r="S225" s="46">
        <f t="shared" si="108"/>
        <v>0</v>
      </c>
      <c r="T225" s="46">
        <f t="shared" si="108"/>
        <v>0</v>
      </c>
      <c r="U225" s="46">
        <f t="shared" si="8"/>
        <v>0</v>
      </c>
      <c r="V225" s="46">
        <f t="shared" si="5"/>
        <v>0</v>
      </c>
      <c r="W225" s="46">
        <f t="shared" si="4"/>
        <v>0</v>
      </c>
      <c r="X225" s="47" t="str">
        <f>IF(VLOOKUP(data2!BJ225,misc!$A$8:$B$11,2,0)="normal",data2!BK225,VLOOKUP(data2!BJ225,misc!$A$8:$B$11,2,0))</f>
        <v>undershift</v>
      </c>
      <c r="Y225" s="47" t="str">
        <f>IF(VLOOKUP(data2!CL225,misc!$A$8:$B$11,2,0)="normal",data2!CM225,VLOOKUP(data2!CL225,misc!$A$8:$B$11,2,0))</f>
        <v>uppershift</v>
      </c>
      <c r="Z225" s="47" t="str">
        <f>IF(VLOOKUP(data2!DN225,misc!$A$8:$B$11,2,0)="normal",data2!DO225,VLOOKUP(data2!DN225,misc!$A$8:$B$11,2,0))</f>
        <v>tight profile</v>
      </c>
      <c r="AA225" s="48" t="str">
        <f>IF(ISERROR(AVERAGE(INDEX(JPM1_,ROW(A225)-2),(INDEX(JPM2_,ROW(A225)-2),(INDEX(JPM3_,ROW(A225)-2)))))=TRUE,"N/A",AVERAGE(INDEX(JPM1_,ROW(A225)-2),(INDEX(JPM2_,ROW(A225)-2),(INDEX(JPM3_,ROW(A225)-2)))))</f>
        <v>#ERROR!</v>
      </c>
    </row>
    <row r="226" ht="15.75" customHeight="1">
      <c r="A226" s="7"/>
      <c r="B226" s="44"/>
      <c r="C226" s="7"/>
      <c r="D226" s="45"/>
      <c r="E226" s="7"/>
      <c r="F226" s="7"/>
      <c r="G226" s="7"/>
      <c r="H226" s="7"/>
      <c r="I226" s="7"/>
      <c r="J226" s="7"/>
      <c r="K226" s="7"/>
      <c r="L226" s="7"/>
      <c r="M226" s="7"/>
      <c r="N226" s="7"/>
      <c r="O226" s="7"/>
      <c r="P226" s="7"/>
      <c r="Q226" s="46">
        <f t="shared" ref="Q226:T226" si="109">G226-L226</f>
        <v>0</v>
      </c>
      <c r="R226" s="46">
        <f t="shared" si="109"/>
        <v>0</v>
      </c>
      <c r="S226" s="46">
        <f t="shared" si="109"/>
        <v>0</v>
      </c>
      <c r="T226" s="46">
        <f t="shared" si="109"/>
        <v>0</v>
      </c>
      <c r="U226" s="46">
        <f t="shared" si="8"/>
        <v>0</v>
      </c>
      <c r="V226" s="46">
        <f t="shared" si="5"/>
        <v>0</v>
      </c>
      <c r="W226" s="46">
        <f t="shared" si="4"/>
        <v>0</v>
      </c>
      <c r="X226" s="47" t="str">
        <f>IF(VLOOKUP(data2!BJ226,misc!$A$8:$B$11,2,0)="normal",data2!BK226,VLOOKUP(data2!BJ226,misc!$A$8:$B$11,2,0))</f>
        <v>undershift</v>
      </c>
      <c r="Y226" s="47" t="str">
        <f>IF(VLOOKUP(data2!CL226,misc!$A$8:$B$11,2,0)="normal",data2!CM226,VLOOKUP(data2!CL226,misc!$A$8:$B$11,2,0))</f>
        <v>uppershift</v>
      </c>
      <c r="Z226" s="47" t="str">
        <f>IF(VLOOKUP(data2!DN226,misc!$A$8:$B$11,2,0)="normal",data2!DO226,VLOOKUP(data2!DN226,misc!$A$8:$B$11,2,0))</f>
        <v>tight profile</v>
      </c>
      <c r="AA226" s="48" t="str">
        <f>IF(ISERROR(AVERAGE(INDEX(JPM1_,ROW(A226)-2),(INDEX(JPM2_,ROW(A226)-2),(INDEX(JPM3_,ROW(A226)-2)))))=TRUE,"N/A",AVERAGE(INDEX(JPM1_,ROW(A226)-2),(INDEX(JPM2_,ROW(A226)-2),(INDEX(JPM3_,ROW(A226)-2)))))</f>
        <v>#ERROR!</v>
      </c>
    </row>
    <row r="227" ht="15.75" customHeight="1">
      <c r="A227" s="7"/>
      <c r="B227" s="44"/>
      <c r="C227" s="7"/>
      <c r="D227" s="45"/>
      <c r="E227" s="7"/>
      <c r="F227" s="7"/>
      <c r="G227" s="7"/>
      <c r="H227" s="7"/>
      <c r="I227" s="7"/>
      <c r="J227" s="7"/>
      <c r="K227" s="7"/>
      <c r="L227" s="7"/>
      <c r="M227" s="7"/>
      <c r="N227" s="7"/>
      <c r="O227" s="7"/>
      <c r="P227" s="7"/>
      <c r="Q227" s="46">
        <f t="shared" ref="Q227:T227" si="110">G227-L227</f>
        <v>0</v>
      </c>
      <c r="R227" s="46">
        <f t="shared" si="110"/>
        <v>0</v>
      </c>
      <c r="S227" s="46">
        <f t="shared" si="110"/>
        <v>0</v>
      </c>
      <c r="T227" s="46">
        <f t="shared" si="110"/>
        <v>0</v>
      </c>
      <c r="U227" s="46">
        <f t="shared" si="8"/>
        <v>0</v>
      </c>
      <c r="V227" s="46">
        <f t="shared" si="5"/>
        <v>0</v>
      </c>
      <c r="W227" s="46">
        <f t="shared" si="4"/>
        <v>0</v>
      </c>
      <c r="X227" s="47" t="str">
        <f>IF(VLOOKUP(data2!BJ227,misc!$A$8:$B$11,2,0)="normal",data2!BK227,VLOOKUP(data2!BJ227,misc!$A$8:$B$11,2,0))</f>
        <v>undershift</v>
      </c>
      <c r="Y227" s="47" t="str">
        <f>IF(VLOOKUP(data2!CL227,misc!$A$8:$B$11,2,0)="normal",data2!CM227,VLOOKUP(data2!CL227,misc!$A$8:$B$11,2,0))</f>
        <v>uppershift</v>
      </c>
      <c r="Z227" s="47" t="str">
        <f>IF(VLOOKUP(data2!DN227,misc!$A$8:$B$11,2,0)="normal",data2!DO227,VLOOKUP(data2!DN227,misc!$A$8:$B$11,2,0))</f>
        <v>tight profile</v>
      </c>
      <c r="AA227" s="48" t="str">
        <f>IF(ISERROR(AVERAGE(INDEX(JPM1_,ROW(A227)-2),(INDEX(JPM2_,ROW(A227)-2),(INDEX(JPM3_,ROW(A227)-2)))))=TRUE,"N/A",AVERAGE(INDEX(JPM1_,ROW(A227)-2),(INDEX(JPM2_,ROW(A227)-2),(INDEX(JPM3_,ROW(A227)-2)))))</f>
        <v>#ERROR!</v>
      </c>
    </row>
    <row r="228" ht="15.75" customHeight="1">
      <c r="A228" s="7"/>
      <c r="B228" s="44"/>
      <c r="C228" s="7"/>
      <c r="D228" s="45"/>
      <c r="E228" s="7"/>
      <c r="F228" s="7"/>
      <c r="G228" s="7"/>
      <c r="H228" s="7"/>
      <c r="I228" s="7"/>
      <c r="J228" s="7"/>
      <c r="K228" s="7"/>
      <c r="L228" s="7"/>
      <c r="M228" s="7"/>
      <c r="N228" s="7"/>
      <c r="O228" s="7"/>
      <c r="P228" s="7"/>
      <c r="Q228" s="46">
        <f t="shared" ref="Q228:T228" si="111">G228-L228</f>
        <v>0</v>
      </c>
      <c r="R228" s="46">
        <f t="shared" si="111"/>
        <v>0</v>
      </c>
      <c r="S228" s="46">
        <f t="shared" si="111"/>
        <v>0</v>
      </c>
      <c r="T228" s="46">
        <f t="shared" si="111"/>
        <v>0</v>
      </c>
      <c r="U228" s="46">
        <f t="shared" si="8"/>
        <v>0</v>
      </c>
      <c r="V228" s="46">
        <f t="shared" si="5"/>
        <v>0</v>
      </c>
      <c r="W228" s="46">
        <f t="shared" si="4"/>
        <v>0</v>
      </c>
      <c r="X228" s="47" t="str">
        <f>IF(VLOOKUP(data2!BJ228,misc!$A$8:$B$11,2,0)="normal",data2!BK228,VLOOKUP(data2!BJ228,misc!$A$8:$B$11,2,0))</f>
        <v>undershift</v>
      </c>
      <c r="Y228" s="47" t="str">
        <f>IF(VLOOKUP(data2!CL228,misc!$A$8:$B$11,2,0)="normal",data2!CM228,VLOOKUP(data2!CL228,misc!$A$8:$B$11,2,0))</f>
        <v>uppershift</v>
      </c>
      <c r="Z228" s="47" t="str">
        <f>IF(VLOOKUP(data2!DN228,misc!$A$8:$B$11,2,0)="normal",data2!DO228,VLOOKUP(data2!DN228,misc!$A$8:$B$11,2,0))</f>
        <v>tight profile</v>
      </c>
      <c r="AA228" s="48" t="str">
        <f>IF(ISERROR(AVERAGE(INDEX(JPM1_,ROW(A228)-2),(INDEX(JPM2_,ROW(A228)-2),(INDEX(JPM3_,ROW(A228)-2)))))=TRUE,"N/A",AVERAGE(INDEX(JPM1_,ROW(A228)-2),(INDEX(JPM2_,ROW(A228)-2),(INDEX(JPM3_,ROW(A228)-2)))))</f>
        <v>#ERROR!</v>
      </c>
    </row>
    <row r="229" ht="15.75" customHeight="1">
      <c r="A229" s="7"/>
      <c r="B229" s="44"/>
      <c r="C229" s="7"/>
      <c r="D229" s="45"/>
      <c r="E229" s="7"/>
      <c r="F229" s="7"/>
      <c r="G229" s="7"/>
      <c r="H229" s="7"/>
      <c r="I229" s="7"/>
      <c r="J229" s="7"/>
      <c r="K229" s="7"/>
      <c r="L229" s="7"/>
      <c r="M229" s="7"/>
      <c r="N229" s="7"/>
      <c r="O229" s="7"/>
      <c r="P229" s="7"/>
      <c r="Q229" s="46">
        <f t="shared" ref="Q229:T229" si="112">G229-L229</f>
        <v>0</v>
      </c>
      <c r="R229" s="46">
        <f t="shared" si="112"/>
        <v>0</v>
      </c>
      <c r="S229" s="46">
        <f t="shared" si="112"/>
        <v>0</v>
      </c>
      <c r="T229" s="46">
        <f t="shared" si="112"/>
        <v>0</v>
      </c>
      <c r="U229" s="46">
        <f t="shared" si="8"/>
        <v>0</v>
      </c>
      <c r="V229" s="46">
        <f t="shared" si="5"/>
        <v>0</v>
      </c>
      <c r="W229" s="46">
        <f t="shared" si="4"/>
        <v>0</v>
      </c>
      <c r="X229" s="47" t="str">
        <f>IF(VLOOKUP(data2!BJ229,misc!$A$8:$B$11,2,0)="normal",data2!BK229,VLOOKUP(data2!BJ229,misc!$A$8:$B$11,2,0))</f>
        <v>undershift</v>
      </c>
      <c r="Y229" s="47" t="str">
        <f>IF(VLOOKUP(data2!CL229,misc!$A$8:$B$11,2,0)="normal",data2!CM229,VLOOKUP(data2!CL229,misc!$A$8:$B$11,2,0))</f>
        <v>uppershift</v>
      </c>
      <c r="Z229" s="47" t="str">
        <f>IF(VLOOKUP(data2!DN229,misc!$A$8:$B$11,2,0)="normal",data2!DO229,VLOOKUP(data2!DN229,misc!$A$8:$B$11,2,0))</f>
        <v>tight profile</v>
      </c>
      <c r="AA229" s="48" t="str">
        <f>IF(ISERROR(AVERAGE(INDEX(JPM1_,ROW(A229)-2),(INDEX(JPM2_,ROW(A229)-2),(INDEX(JPM3_,ROW(A229)-2)))))=TRUE,"N/A",AVERAGE(INDEX(JPM1_,ROW(A229)-2),(INDEX(JPM2_,ROW(A229)-2),(INDEX(JPM3_,ROW(A229)-2)))))</f>
        <v>#ERROR!</v>
      </c>
    </row>
    <row r="230" ht="15.75" customHeight="1">
      <c r="A230" s="7"/>
      <c r="B230" s="44"/>
      <c r="C230" s="7"/>
      <c r="D230" s="45"/>
      <c r="E230" s="7"/>
      <c r="F230" s="7"/>
      <c r="G230" s="7"/>
      <c r="H230" s="7"/>
      <c r="I230" s="7"/>
      <c r="J230" s="7"/>
      <c r="K230" s="7"/>
      <c r="L230" s="7"/>
      <c r="M230" s="7"/>
      <c r="N230" s="7"/>
      <c r="O230" s="7"/>
      <c r="P230" s="7"/>
      <c r="Q230" s="46">
        <f t="shared" ref="Q230:T230" si="113">G230-L230</f>
        <v>0</v>
      </c>
      <c r="R230" s="46">
        <f t="shared" si="113"/>
        <v>0</v>
      </c>
      <c r="S230" s="46">
        <f t="shared" si="113"/>
        <v>0</v>
      </c>
      <c r="T230" s="46">
        <f t="shared" si="113"/>
        <v>0</v>
      </c>
      <c r="U230" s="46">
        <f t="shared" si="8"/>
        <v>0</v>
      </c>
      <c r="V230" s="46">
        <f t="shared" si="5"/>
        <v>0</v>
      </c>
      <c r="W230" s="46">
        <f t="shared" si="4"/>
        <v>0</v>
      </c>
      <c r="X230" s="47" t="str">
        <f>IF(VLOOKUP(data2!BJ230,misc!$A$8:$B$11,2,0)="normal",data2!BK230,VLOOKUP(data2!BJ230,misc!$A$8:$B$11,2,0))</f>
        <v>undershift</v>
      </c>
      <c r="Y230" s="47" t="str">
        <f>IF(VLOOKUP(data2!CL230,misc!$A$8:$B$11,2,0)="normal",data2!CM230,VLOOKUP(data2!CL230,misc!$A$8:$B$11,2,0))</f>
        <v>uppershift</v>
      </c>
      <c r="Z230" s="47" t="str">
        <f>IF(VLOOKUP(data2!DN230,misc!$A$8:$B$11,2,0)="normal",data2!DO230,VLOOKUP(data2!DN230,misc!$A$8:$B$11,2,0))</f>
        <v>tight profile</v>
      </c>
      <c r="AA230" s="48" t="str">
        <f>IF(ISERROR(AVERAGE(INDEX(JPM1_,ROW(A230)-2),(INDEX(JPM2_,ROW(A230)-2),(INDEX(JPM3_,ROW(A230)-2)))))=TRUE,"N/A",AVERAGE(INDEX(JPM1_,ROW(A230)-2),(INDEX(JPM2_,ROW(A230)-2),(INDEX(JPM3_,ROW(A230)-2)))))</f>
        <v>#ERROR!</v>
      </c>
    </row>
    <row r="231" ht="15.75" customHeight="1">
      <c r="A231" s="7"/>
      <c r="B231" s="44"/>
      <c r="C231" s="7"/>
      <c r="D231" s="45"/>
      <c r="E231" s="7"/>
      <c r="F231" s="7"/>
      <c r="G231" s="7"/>
      <c r="H231" s="7"/>
      <c r="I231" s="7"/>
      <c r="J231" s="7"/>
      <c r="K231" s="7"/>
      <c r="L231" s="7"/>
      <c r="M231" s="7"/>
      <c r="N231" s="7"/>
      <c r="O231" s="7"/>
      <c r="P231" s="7"/>
      <c r="Q231" s="46">
        <f t="shared" ref="Q231:T231" si="114">G231-L231</f>
        <v>0</v>
      </c>
      <c r="R231" s="46">
        <f t="shared" si="114"/>
        <v>0</v>
      </c>
      <c r="S231" s="46">
        <f t="shared" si="114"/>
        <v>0</v>
      </c>
      <c r="T231" s="46">
        <f t="shared" si="114"/>
        <v>0</v>
      </c>
      <c r="U231" s="46">
        <f t="shared" si="8"/>
        <v>0</v>
      </c>
      <c r="V231" s="46">
        <f t="shared" si="5"/>
        <v>0</v>
      </c>
      <c r="W231" s="46">
        <f t="shared" si="4"/>
        <v>0</v>
      </c>
      <c r="X231" s="47" t="str">
        <f>IF(VLOOKUP(data2!BJ231,misc!$A$8:$B$11,2,0)="normal",data2!BK231,VLOOKUP(data2!BJ231,misc!$A$8:$B$11,2,0))</f>
        <v>undershift</v>
      </c>
      <c r="Y231" s="47" t="str">
        <f>IF(VLOOKUP(data2!CL231,misc!$A$8:$B$11,2,0)="normal",data2!CM231,VLOOKUP(data2!CL231,misc!$A$8:$B$11,2,0))</f>
        <v>uppershift</v>
      </c>
      <c r="Z231" s="47" t="str">
        <f>IF(VLOOKUP(data2!DN231,misc!$A$8:$B$11,2,0)="normal",data2!DO231,VLOOKUP(data2!DN231,misc!$A$8:$B$11,2,0))</f>
        <v>tight profile</v>
      </c>
      <c r="AA231" s="48" t="str">
        <f>IF(ISERROR(AVERAGE(INDEX(JPM1_,ROW(A231)-2),(INDEX(JPM2_,ROW(A231)-2),(INDEX(JPM3_,ROW(A231)-2)))))=TRUE,"N/A",AVERAGE(INDEX(JPM1_,ROW(A231)-2),(INDEX(JPM2_,ROW(A231)-2),(INDEX(JPM3_,ROW(A231)-2)))))</f>
        <v>#ERROR!</v>
      </c>
    </row>
    <row r="232" ht="15.75" customHeight="1">
      <c r="A232" s="7"/>
      <c r="B232" s="44"/>
      <c r="C232" s="7"/>
      <c r="D232" s="45"/>
      <c r="E232" s="7"/>
      <c r="F232" s="7"/>
      <c r="G232" s="7"/>
      <c r="H232" s="7"/>
      <c r="I232" s="7"/>
      <c r="J232" s="7"/>
      <c r="K232" s="7"/>
      <c r="L232" s="7"/>
      <c r="M232" s="7"/>
      <c r="N232" s="7"/>
      <c r="O232" s="7"/>
      <c r="P232" s="7"/>
      <c r="Q232" s="46">
        <f t="shared" ref="Q232:T232" si="115">G232-L232</f>
        <v>0</v>
      </c>
      <c r="R232" s="46">
        <f t="shared" si="115"/>
        <v>0</v>
      </c>
      <c r="S232" s="46">
        <f t="shared" si="115"/>
        <v>0</v>
      </c>
      <c r="T232" s="46">
        <f t="shared" si="115"/>
        <v>0</v>
      </c>
      <c r="U232" s="46">
        <f t="shared" si="8"/>
        <v>0</v>
      </c>
      <c r="V232" s="46">
        <f t="shared" si="5"/>
        <v>0</v>
      </c>
      <c r="W232" s="46">
        <f t="shared" si="4"/>
        <v>0</v>
      </c>
      <c r="X232" s="47" t="str">
        <f>IF(VLOOKUP(data2!BJ232,misc!$A$8:$B$11,2,0)="normal",data2!BK232,VLOOKUP(data2!BJ232,misc!$A$8:$B$11,2,0))</f>
        <v>undershift</v>
      </c>
      <c r="Y232" s="47" t="str">
        <f>IF(VLOOKUP(data2!CL232,misc!$A$8:$B$11,2,0)="normal",data2!CM232,VLOOKUP(data2!CL232,misc!$A$8:$B$11,2,0))</f>
        <v>uppershift</v>
      </c>
      <c r="Z232" s="47" t="str">
        <f>IF(VLOOKUP(data2!DN232,misc!$A$8:$B$11,2,0)="normal",data2!DO232,VLOOKUP(data2!DN232,misc!$A$8:$B$11,2,0))</f>
        <v>tight profile</v>
      </c>
      <c r="AA232" s="48" t="str">
        <f>IF(ISERROR(AVERAGE(INDEX(JPM1_,ROW(A232)-2),(INDEX(JPM2_,ROW(A232)-2),(INDEX(JPM3_,ROW(A232)-2)))))=TRUE,"N/A",AVERAGE(INDEX(JPM1_,ROW(A232)-2),(INDEX(JPM2_,ROW(A232)-2),(INDEX(JPM3_,ROW(A232)-2)))))</f>
        <v>#ERROR!</v>
      </c>
    </row>
    <row r="233" ht="15.75" customHeight="1">
      <c r="A233" s="7"/>
      <c r="B233" s="44"/>
      <c r="C233" s="7"/>
      <c r="D233" s="45"/>
      <c r="E233" s="7"/>
      <c r="F233" s="7"/>
      <c r="G233" s="7"/>
      <c r="H233" s="7"/>
      <c r="I233" s="7"/>
      <c r="J233" s="7"/>
      <c r="K233" s="7"/>
      <c r="L233" s="7"/>
      <c r="M233" s="7"/>
      <c r="N233" s="7"/>
      <c r="O233" s="7"/>
      <c r="P233" s="7"/>
      <c r="Q233" s="46">
        <f t="shared" ref="Q233:T233" si="116">G233-L233</f>
        <v>0</v>
      </c>
      <c r="R233" s="46">
        <f t="shared" si="116"/>
        <v>0</v>
      </c>
      <c r="S233" s="46">
        <f t="shared" si="116"/>
        <v>0</v>
      </c>
      <c r="T233" s="46">
        <f t="shared" si="116"/>
        <v>0</v>
      </c>
      <c r="U233" s="46">
        <f t="shared" si="8"/>
        <v>0</v>
      </c>
      <c r="V233" s="46">
        <f t="shared" si="5"/>
        <v>0</v>
      </c>
      <c r="W233" s="46">
        <f t="shared" si="4"/>
        <v>0</v>
      </c>
      <c r="X233" s="47" t="str">
        <f>IF(VLOOKUP(data2!BJ233,misc!$A$8:$B$11,2,0)="normal",data2!BK233,VLOOKUP(data2!BJ233,misc!$A$8:$B$11,2,0))</f>
        <v>undershift</v>
      </c>
      <c r="Y233" s="47" t="str">
        <f>IF(VLOOKUP(data2!CL233,misc!$A$8:$B$11,2,0)="normal",data2!CM233,VLOOKUP(data2!CL233,misc!$A$8:$B$11,2,0))</f>
        <v>uppershift</v>
      </c>
      <c r="Z233" s="47" t="str">
        <f>IF(VLOOKUP(data2!DN233,misc!$A$8:$B$11,2,0)="normal",data2!DO233,VLOOKUP(data2!DN233,misc!$A$8:$B$11,2,0))</f>
        <v>tight profile</v>
      </c>
      <c r="AA233" s="48" t="str">
        <f>IF(ISERROR(AVERAGE(INDEX(JPM1_,ROW(A233)-2),(INDEX(JPM2_,ROW(A233)-2),(INDEX(JPM3_,ROW(A233)-2)))))=TRUE,"N/A",AVERAGE(INDEX(JPM1_,ROW(A233)-2),(INDEX(JPM2_,ROW(A233)-2),(INDEX(JPM3_,ROW(A233)-2)))))</f>
        <v>#ERROR!</v>
      </c>
    </row>
    <row r="234" ht="15.75" customHeight="1">
      <c r="A234" s="7"/>
      <c r="B234" s="44"/>
      <c r="C234" s="7"/>
      <c r="D234" s="45"/>
      <c r="E234" s="7"/>
      <c r="F234" s="7"/>
      <c r="G234" s="7"/>
      <c r="H234" s="7"/>
      <c r="I234" s="7"/>
      <c r="J234" s="7"/>
      <c r="K234" s="7"/>
      <c r="L234" s="7"/>
      <c r="M234" s="7"/>
      <c r="N234" s="7"/>
      <c r="O234" s="7"/>
      <c r="P234" s="7"/>
      <c r="Q234" s="46">
        <f t="shared" ref="Q234:T234" si="117">G234-L234</f>
        <v>0</v>
      </c>
      <c r="R234" s="46">
        <f t="shared" si="117"/>
        <v>0</v>
      </c>
      <c r="S234" s="46">
        <f t="shared" si="117"/>
        <v>0</v>
      </c>
      <c r="T234" s="46">
        <f t="shared" si="117"/>
        <v>0</v>
      </c>
      <c r="U234" s="46">
        <f t="shared" si="8"/>
        <v>0</v>
      </c>
      <c r="V234" s="46">
        <f t="shared" si="5"/>
        <v>0</v>
      </c>
      <c r="W234" s="46">
        <f t="shared" si="4"/>
        <v>0</v>
      </c>
      <c r="X234" s="47" t="str">
        <f>IF(VLOOKUP(data2!BJ234,misc!$A$8:$B$11,2,0)="normal",data2!BK234,VLOOKUP(data2!BJ234,misc!$A$8:$B$11,2,0))</f>
        <v>undershift</v>
      </c>
      <c r="Y234" s="47" t="str">
        <f>IF(VLOOKUP(data2!CL234,misc!$A$8:$B$11,2,0)="normal",data2!CM234,VLOOKUP(data2!CL234,misc!$A$8:$B$11,2,0))</f>
        <v>uppershift</v>
      </c>
      <c r="Z234" s="47" t="str">
        <f>IF(VLOOKUP(data2!DN234,misc!$A$8:$B$11,2,0)="normal",data2!DO234,VLOOKUP(data2!DN234,misc!$A$8:$B$11,2,0))</f>
        <v>tight profile</v>
      </c>
      <c r="AA234" s="48" t="str">
        <f>IF(ISERROR(AVERAGE(INDEX(JPM1_,ROW(A234)-2),(INDEX(JPM2_,ROW(A234)-2),(INDEX(JPM3_,ROW(A234)-2)))))=TRUE,"N/A",AVERAGE(INDEX(JPM1_,ROW(A234)-2),(INDEX(JPM2_,ROW(A234)-2),(INDEX(JPM3_,ROW(A234)-2)))))</f>
        <v>#ERROR!</v>
      </c>
    </row>
    <row r="235" ht="15.75" customHeight="1">
      <c r="A235" s="7"/>
      <c r="B235" s="44"/>
      <c r="C235" s="7"/>
      <c r="D235" s="45"/>
      <c r="E235" s="7"/>
      <c r="F235" s="7"/>
      <c r="G235" s="7"/>
      <c r="H235" s="7"/>
      <c r="I235" s="7"/>
      <c r="J235" s="7"/>
      <c r="K235" s="7"/>
      <c r="L235" s="7"/>
      <c r="M235" s="7"/>
      <c r="N235" s="7"/>
      <c r="O235" s="7"/>
      <c r="P235" s="7"/>
      <c r="Q235" s="46">
        <f t="shared" ref="Q235:T235" si="118">G235-L235</f>
        <v>0</v>
      </c>
      <c r="R235" s="46">
        <f t="shared" si="118"/>
        <v>0</v>
      </c>
      <c r="S235" s="46">
        <f t="shared" si="118"/>
        <v>0</v>
      </c>
      <c r="T235" s="46">
        <f t="shared" si="118"/>
        <v>0</v>
      </c>
      <c r="U235" s="46">
        <f t="shared" si="8"/>
        <v>0</v>
      </c>
      <c r="V235" s="46">
        <f t="shared" si="5"/>
        <v>0</v>
      </c>
      <c r="W235" s="46">
        <f t="shared" si="4"/>
        <v>0</v>
      </c>
      <c r="X235" s="47" t="str">
        <f>IF(VLOOKUP(data2!BJ235,misc!$A$8:$B$11,2,0)="normal",data2!BK235,VLOOKUP(data2!BJ235,misc!$A$8:$B$11,2,0))</f>
        <v>undershift</v>
      </c>
      <c r="Y235" s="47" t="str">
        <f>IF(VLOOKUP(data2!CL235,misc!$A$8:$B$11,2,0)="normal",data2!CM235,VLOOKUP(data2!CL235,misc!$A$8:$B$11,2,0))</f>
        <v>uppershift</v>
      </c>
      <c r="Z235" s="47" t="str">
        <f>IF(VLOOKUP(data2!DN235,misc!$A$8:$B$11,2,0)="normal",data2!DO235,VLOOKUP(data2!DN235,misc!$A$8:$B$11,2,0))</f>
        <v>tight profile</v>
      </c>
      <c r="AA235" s="48" t="str">
        <f>IF(ISERROR(AVERAGE(INDEX(JPM1_,ROW(A235)-2),(INDEX(JPM2_,ROW(A235)-2),(INDEX(JPM3_,ROW(A235)-2)))))=TRUE,"N/A",AVERAGE(INDEX(JPM1_,ROW(A235)-2),(INDEX(JPM2_,ROW(A235)-2),(INDEX(JPM3_,ROW(A235)-2)))))</f>
        <v>#ERROR!</v>
      </c>
    </row>
    <row r="236" ht="15.75" customHeight="1">
      <c r="A236" s="7"/>
      <c r="B236" s="44"/>
      <c r="C236" s="7"/>
      <c r="D236" s="45"/>
      <c r="E236" s="7"/>
      <c r="F236" s="7"/>
      <c r="G236" s="7"/>
      <c r="H236" s="7"/>
      <c r="I236" s="7"/>
      <c r="J236" s="7"/>
      <c r="K236" s="7"/>
      <c r="L236" s="7"/>
      <c r="M236" s="7"/>
      <c r="N236" s="7"/>
      <c r="O236" s="7"/>
      <c r="P236" s="7"/>
      <c r="Q236" s="46">
        <f t="shared" ref="Q236:T236" si="119">G236-L236</f>
        <v>0</v>
      </c>
      <c r="R236" s="46">
        <f t="shared" si="119"/>
        <v>0</v>
      </c>
      <c r="S236" s="46">
        <f t="shared" si="119"/>
        <v>0</v>
      </c>
      <c r="T236" s="46">
        <f t="shared" si="119"/>
        <v>0</v>
      </c>
      <c r="U236" s="46">
        <f t="shared" si="8"/>
        <v>0</v>
      </c>
      <c r="V236" s="46">
        <f t="shared" si="5"/>
        <v>0</v>
      </c>
      <c r="W236" s="46">
        <f t="shared" si="4"/>
        <v>0</v>
      </c>
      <c r="X236" s="47" t="str">
        <f>IF(VLOOKUP(data2!BJ236,misc!$A$8:$B$11,2,0)="normal",data2!BK236,VLOOKUP(data2!BJ236,misc!$A$8:$B$11,2,0))</f>
        <v>undershift</v>
      </c>
      <c r="Y236" s="47" t="str">
        <f>IF(VLOOKUP(data2!CL236,misc!$A$8:$B$11,2,0)="normal",data2!CM236,VLOOKUP(data2!CL236,misc!$A$8:$B$11,2,0))</f>
        <v>uppershift</v>
      </c>
      <c r="Z236" s="47" t="str">
        <f>IF(VLOOKUP(data2!DN236,misc!$A$8:$B$11,2,0)="normal",data2!DO236,VLOOKUP(data2!DN236,misc!$A$8:$B$11,2,0))</f>
        <v>tight profile</v>
      </c>
      <c r="AA236" s="48" t="str">
        <f>IF(ISERROR(AVERAGE(INDEX(JPM1_,ROW(A236)-2),(INDEX(JPM2_,ROW(A236)-2),(INDEX(JPM3_,ROW(A236)-2)))))=TRUE,"N/A",AVERAGE(INDEX(JPM1_,ROW(A236)-2),(INDEX(JPM2_,ROW(A236)-2),(INDEX(JPM3_,ROW(A236)-2)))))</f>
        <v>#ERROR!</v>
      </c>
    </row>
    <row r="237" ht="15.75" customHeight="1">
      <c r="A237" s="7"/>
      <c r="B237" s="44"/>
      <c r="C237" s="7"/>
      <c r="D237" s="45"/>
      <c r="E237" s="7"/>
      <c r="F237" s="7"/>
      <c r="G237" s="7"/>
      <c r="H237" s="7"/>
      <c r="I237" s="7"/>
      <c r="J237" s="7"/>
      <c r="K237" s="7"/>
      <c r="L237" s="7"/>
      <c r="M237" s="7"/>
      <c r="N237" s="7"/>
      <c r="O237" s="7"/>
      <c r="P237" s="7"/>
      <c r="Q237" s="46">
        <f t="shared" ref="Q237:T237" si="120">G237-L237</f>
        <v>0</v>
      </c>
      <c r="R237" s="46">
        <f t="shared" si="120"/>
        <v>0</v>
      </c>
      <c r="S237" s="46">
        <f t="shared" si="120"/>
        <v>0</v>
      </c>
      <c r="T237" s="46">
        <f t="shared" si="120"/>
        <v>0</v>
      </c>
      <c r="U237" s="46">
        <f t="shared" si="8"/>
        <v>0</v>
      </c>
      <c r="V237" s="46">
        <f t="shared" si="5"/>
        <v>0</v>
      </c>
      <c r="W237" s="46">
        <f t="shared" si="4"/>
        <v>0</v>
      </c>
      <c r="X237" s="47" t="str">
        <f>IF(VLOOKUP(data2!BJ237,misc!$A$8:$B$11,2,0)="normal",data2!BK237,VLOOKUP(data2!BJ237,misc!$A$8:$B$11,2,0))</f>
        <v>undershift</v>
      </c>
      <c r="Y237" s="47" t="str">
        <f>IF(VLOOKUP(data2!CL237,misc!$A$8:$B$11,2,0)="normal",data2!CM237,VLOOKUP(data2!CL237,misc!$A$8:$B$11,2,0))</f>
        <v>uppershift</v>
      </c>
      <c r="Z237" s="47" t="str">
        <f>IF(VLOOKUP(data2!DN237,misc!$A$8:$B$11,2,0)="normal",data2!DO237,VLOOKUP(data2!DN237,misc!$A$8:$B$11,2,0))</f>
        <v>tight profile</v>
      </c>
      <c r="AA237" s="48" t="str">
        <f>IF(ISERROR(AVERAGE(INDEX(JPM1_,ROW(A237)-2),(INDEX(JPM2_,ROW(A237)-2),(INDEX(JPM3_,ROW(A237)-2)))))=TRUE,"N/A",AVERAGE(INDEX(JPM1_,ROW(A237)-2),(INDEX(JPM2_,ROW(A237)-2),(INDEX(JPM3_,ROW(A237)-2)))))</f>
        <v>#ERROR!</v>
      </c>
    </row>
    <row r="238" ht="15.75" customHeight="1">
      <c r="A238" s="7"/>
      <c r="B238" s="44"/>
      <c r="C238" s="7"/>
      <c r="D238" s="45"/>
      <c r="E238" s="7"/>
      <c r="F238" s="7"/>
      <c r="G238" s="7"/>
      <c r="H238" s="7"/>
      <c r="I238" s="7"/>
      <c r="J238" s="7"/>
      <c r="K238" s="7"/>
      <c r="L238" s="7"/>
      <c r="M238" s="7"/>
      <c r="N238" s="7"/>
      <c r="O238" s="7"/>
      <c r="P238" s="7"/>
      <c r="Q238" s="46">
        <f t="shared" ref="Q238:T238" si="121">G238-L238</f>
        <v>0</v>
      </c>
      <c r="R238" s="46">
        <f t="shared" si="121"/>
        <v>0</v>
      </c>
      <c r="S238" s="46">
        <f t="shared" si="121"/>
        <v>0</v>
      </c>
      <c r="T238" s="46">
        <f t="shared" si="121"/>
        <v>0</v>
      </c>
      <c r="U238" s="46">
        <f t="shared" si="8"/>
        <v>0</v>
      </c>
      <c r="V238" s="46">
        <f t="shared" si="5"/>
        <v>0</v>
      </c>
      <c r="W238" s="46">
        <f t="shared" si="4"/>
        <v>0</v>
      </c>
      <c r="X238" s="47" t="str">
        <f>IF(VLOOKUP(data2!BJ238,misc!$A$8:$B$11,2,0)="normal",data2!BK238,VLOOKUP(data2!BJ238,misc!$A$8:$B$11,2,0))</f>
        <v>undershift</v>
      </c>
      <c r="Y238" s="47" t="str">
        <f>IF(VLOOKUP(data2!CL238,misc!$A$8:$B$11,2,0)="normal",data2!CM238,VLOOKUP(data2!CL238,misc!$A$8:$B$11,2,0))</f>
        <v>uppershift</v>
      </c>
      <c r="Z238" s="47" t="str">
        <f>IF(VLOOKUP(data2!DN238,misc!$A$8:$B$11,2,0)="normal",data2!DO238,VLOOKUP(data2!DN238,misc!$A$8:$B$11,2,0))</f>
        <v>tight profile</v>
      </c>
      <c r="AA238" s="48" t="str">
        <f>IF(ISERROR(AVERAGE(INDEX(JPM1_,ROW(A238)-2),(INDEX(JPM2_,ROW(A238)-2),(INDEX(JPM3_,ROW(A238)-2)))))=TRUE,"N/A",AVERAGE(INDEX(JPM1_,ROW(A238)-2),(INDEX(JPM2_,ROW(A238)-2),(INDEX(JPM3_,ROW(A238)-2)))))</f>
        <v>#ERROR!</v>
      </c>
    </row>
    <row r="239" ht="15.75" customHeight="1">
      <c r="A239" s="7"/>
      <c r="B239" s="44"/>
      <c r="C239" s="7"/>
      <c r="D239" s="45"/>
      <c r="E239" s="7"/>
      <c r="F239" s="7"/>
      <c r="G239" s="7"/>
      <c r="H239" s="7"/>
      <c r="I239" s="7"/>
      <c r="J239" s="7"/>
      <c r="K239" s="7"/>
      <c r="L239" s="7"/>
      <c r="M239" s="7"/>
      <c r="N239" s="7"/>
      <c r="O239" s="7"/>
      <c r="P239" s="7"/>
      <c r="Q239" s="46">
        <f t="shared" ref="Q239:T239" si="122">G239-L239</f>
        <v>0</v>
      </c>
      <c r="R239" s="46">
        <f t="shared" si="122"/>
        <v>0</v>
      </c>
      <c r="S239" s="46">
        <f t="shared" si="122"/>
        <v>0</v>
      </c>
      <c r="T239" s="46">
        <f t="shared" si="122"/>
        <v>0</v>
      </c>
      <c r="U239" s="46">
        <f t="shared" si="8"/>
        <v>0</v>
      </c>
      <c r="V239" s="46">
        <f t="shared" si="5"/>
        <v>0</v>
      </c>
      <c r="W239" s="46">
        <f t="shared" si="4"/>
        <v>0</v>
      </c>
      <c r="X239" s="47" t="str">
        <f>IF(VLOOKUP(data2!BJ239,misc!$A$8:$B$11,2,0)="normal",data2!BK239,VLOOKUP(data2!BJ239,misc!$A$8:$B$11,2,0))</f>
        <v>undershift</v>
      </c>
      <c r="Y239" s="47" t="str">
        <f>IF(VLOOKUP(data2!CL239,misc!$A$8:$B$11,2,0)="normal",data2!CM239,VLOOKUP(data2!CL239,misc!$A$8:$B$11,2,0))</f>
        <v>uppershift</v>
      </c>
      <c r="Z239" s="47" t="str">
        <f>IF(VLOOKUP(data2!DN239,misc!$A$8:$B$11,2,0)="normal",data2!DO239,VLOOKUP(data2!DN239,misc!$A$8:$B$11,2,0))</f>
        <v>tight profile</v>
      </c>
      <c r="AA239" s="48" t="str">
        <f>IF(ISERROR(AVERAGE(INDEX(JPM1_,ROW(A239)-2),(INDEX(JPM2_,ROW(A239)-2),(INDEX(JPM3_,ROW(A239)-2)))))=TRUE,"N/A",AVERAGE(INDEX(JPM1_,ROW(A239)-2),(INDEX(JPM2_,ROW(A239)-2),(INDEX(JPM3_,ROW(A239)-2)))))</f>
        <v>#ERROR!</v>
      </c>
    </row>
    <row r="240" ht="15.75" customHeight="1">
      <c r="A240" s="7"/>
      <c r="B240" s="44"/>
      <c r="C240" s="7"/>
      <c r="D240" s="45"/>
      <c r="E240" s="7"/>
      <c r="F240" s="7"/>
      <c r="G240" s="7"/>
      <c r="H240" s="7"/>
      <c r="I240" s="7"/>
      <c r="J240" s="7"/>
      <c r="K240" s="7"/>
      <c r="L240" s="7"/>
      <c r="M240" s="7"/>
      <c r="N240" s="7"/>
      <c r="O240" s="7"/>
      <c r="P240" s="7"/>
      <c r="Q240" s="46">
        <f t="shared" ref="Q240:T240" si="123">G240-L240</f>
        <v>0</v>
      </c>
      <c r="R240" s="46">
        <f t="shared" si="123"/>
        <v>0</v>
      </c>
      <c r="S240" s="46">
        <f t="shared" si="123"/>
        <v>0</v>
      </c>
      <c r="T240" s="46">
        <f t="shared" si="123"/>
        <v>0</v>
      </c>
      <c r="U240" s="46">
        <f t="shared" si="8"/>
        <v>0</v>
      </c>
      <c r="V240" s="46">
        <f t="shared" si="5"/>
        <v>0</v>
      </c>
      <c r="W240" s="46">
        <f t="shared" si="4"/>
        <v>0</v>
      </c>
      <c r="X240" s="47" t="str">
        <f>IF(VLOOKUP(data2!BJ240,misc!$A$8:$B$11,2,0)="normal",data2!BK240,VLOOKUP(data2!BJ240,misc!$A$8:$B$11,2,0))</f>
        <v>undershift</v>
      </c>
      <c r="Y240" s="47" t="str">
        <f>IF(VLOOKUP(data2!CL240,misc!$A$8:$B$11,2,0)="normal",data2!CM240,VLOOKUP(data2!CL240,misc!$A$8:$B$11,2,0))</f>
        <v>uppershift</v>
      </c>
      <c r="Z240" s="47" t="str">
        <f>IF(VLOOKUP(data2!DN240,misc!$A$8:$B$11,2,0)="normal",data2!DO240,VLOOKUP(data2!DN240,misc!$A$8:$B$11,2,0))</f>
        <v>tight profile</v>
      </c>
      <c r="AA240" s="48" t="str">
        <f>IF(ISERROR(AVERAGE(INDEX(JPM1_,ROW(A240)-2),(INDEX(JPM2_,ROW(A240)-2),(INDEX(JPM3_,ROW(A240)-2)))))=TRUE,"N/A",AVERAGE(INDEX(JPM1_,ROW(A240)-2),(INDEX(JPM2_,ROW(A240)-2),(INDEX(JPM3_,ROW(A240)-2)))))</f>
        <v>#ERROR!</v>
      </c>
    </row>
    <row r="241" ht="15.75" customHeight="1">
      <c r="A241" s="7"/>
      <c r="B241" s="44"/>
      <c r="C241" s="7"/>
      <c r="D241" s="45"/>
      <c r="E241" s="7"/>
      <c r="F241" s="7"/>
      <c r="G241" s="7"/>
      <c r="H241" s="7"/>
      <c r="I241" s="7"/>
      <c r="J241" s="7"/>
      <c r="K241" s="7"/>
      <c r="L241" s="7"/>
      <c r="M241" s="7"/>
      <c r="N241" s="7"/>
      <c r="O241" s="7"/>
      <c r="P241" s="7"/>
      <c r="Q241" s="46">
        <f t="shared" ref="Q241:T241" si="124">G241-L241</f>
        <v>0</v>
      </c>
      <c r="R241" s="46">
        <f t="shared" si="124"/>
        <v>0</v>
      </c>
      <c r="S241" s="46">
        <f t="shared" si="124"/>
        <v>0</v>
      </c>
      <c r="T241" s="46">
        <f t="shared" si="124"/>
        <v>0</v>
      </c>
      <c r="U241" s="46">
        <f t="shared" si="8"/>
        <v>0</v>
      </c>
      <c r="V241" s="46">
        <f t="shared" si="5"/>
        <v>0</v>
      </c>
      <c r="W241" s="46">
        <f t="shared" si="4"/>
        <v>0</v>
      </c>
      <c r="X241" s="47" t="str">
        <f>IF(VLOOKUP(data2!BJ241,misc!$A$8:$B$11,2,0)="normal",data2!BK241,VLOOKUP(data2!BJ241,misc!$A$8:$B$11,2,0))</f>
        <v>undershift</v>
      </c>
      <c r="Y241" s="47" t="str">
        <f>IF(VLOOKUP(data2!CL241,misc!$A$8:$B$11,2,0)="normal",data2!CM241,VLOOKUP(data2!CL241,misc!$A$8:$B$11,2,0))</f>
        <v>uppershift</v>
      </c>
      <c r="Z241" s="47" t="str">
        <f>IF(VLOOKUP(data2!DN241,misc!$A$8:$B$11,2,0)="normal",data2!DO241,VLOOKUP(data2!DN241,misc!$A$8:$B$11,2,0))</f>
        <v>tight profile</v>
      </c>
      <c r="AA241" s="48" t="str">
        <f>IF(ISERROR(AVERAGE(INDEX(JPM1_,ROW(A241)-2),(INDEX(JPM2_,ROW(A241)-2),(INDEX(JPM3_,ROW(A241)-2)))))=TRUE,"N/A",AVERAGE(INDEX(JPM1_,ROW(A241)-2),(INDEX(JPM2_,ROW(A241)-2),(INDEX(JPM3_,ROW(A241)-2)))))</f>
        <v>#ERROR!</v>
      </c>
    </row>
    <row r="242" ht="15.75" customHeight="1">
      <c r="A242" s="7"/>
      <c r="B242" s="44"/>
      <c r="C242" s="7"/>
      <c r="D242" s="45"/>
      <c r="E242" s="7"/>
      <c r="F242" s="7"/>
      <c r="G242" s="7"/>
      <c r="H242" s="7"/>
      <c r="I242" s="7"/>
      <c r="J242" s="7"/>
      <c r="K242" s="7"/>
      <c r="L242" s="7"/>
      <c r="M242" s="7"/>
      <c r="N242" s="7"/>
      <c r="O242" s="7"/>
      <c r="P242" s="7"/>
      <c r="Q242" s="46">
        <f t="shared" ref="Q242:T242" si="125">G242-L242</f>
        <v>0</v>
      </c>
      <c r="R242" s="46">
        <f t="shared" si="125"/>
        <v>0</v>
      </c>
      <c r="S242" s="46">
        <f t="shared" si="125"/>
        <v>0</v>
      </c>
      <c r="T242" s="46">
        <f t="shared" si="125"/>
        <v>0</v>
      </c>
      <c r="U242" s="46">
        <f t="shared" si="8"/>
        <v>0</v>
      </c>
      <c r="V242" s="46">
        <f t="shared" si="5"/>
        <v>0</v>
      </c>
      <c r="W242" s="46">
        <f t="shared" si="4"/>
        <v>0</v>
      </c>
      <c r="X242" s="47" t="str">
        <f>IF(VLOOKUP(data2!BJ242,misc!$A$8:$B$11,2,0)="normal",data2!BK242,VLOOKUP(data2!BJ242,misc!$A$8:$B$11,2,0))</f>
        <v>undershift</v>
      </c>
      <c r="Y242" s="47" t="str">
        <f>IF(VLOOKUP(data2!CL242,misc!$A$8:$B$11,2,0)="normal",data2!CM242,VLOOKUP(data2!CL242,misc!$A$8:$B$11,2,0))</f>
        <v>uppershift</v>
      </c>
      <c r="Z242" s="47" t="str">
        <f>IF(VLOOKUP(data2!DN242,misc!$A$8:$B$11,2,0)="normal",data2!DO242,VLOOKUP(data2!DN242,misc!$A$8:$B$11,2,0))</f>
        <v>tight profile</v>
      </c>
      <c r="AA242" s="48" t="str">
        <f>IF(ISERROR(AVERAGE(INDEX(JPM1_,ROW(A242)-2),(INDEX(JPM2_,ROW(A242)-2),(INDEX(JPM3_,ROW(A242)-2)))))=TRUE,"N/A",AVERAGE(INDEX(JPM1_,ROW(A242)-2),(INDEX(JPM2_,ROW(A242)-2),(INDEX(JPM3_,ROW(A242)-2)))))</f>
        <v>#ERROR!</v>
      </c>
    </row>
    <row r="243" ht="15.75" customHeight="1">
      <c r="A243" s="7"/>
      <c r="B243" s="44"/>
      <c r="C243" s="7"/>
      <c r="D243" s="45"/>
      <c r="E243" s="7"/>
      <c r="F243" s="7"/>
      <c r="G243" s="7"/>
      <c r="H243" s="7"/>
      <c r="I243" s="7"/>
      <c r="J243" s="7"/>
      <c r="K243" s="7"/>
      <c r="L243" s="7"/>
      <c r="M243" s="7"/>
      <c r="N243" s="7"/>
      <c r="O243" s="7"/>
      <c r="P243" s="7"/>
      <c r="Q243" s="46">
        <f t="shared" ref="Q243:T243" si="126">G243-L243</f>
        <v>0</v>
      </c>
      <c r="R243" s="46">
        <f t="shared" si="126"/>
        <v>0</v>
      </c>
      <c r="S243" s="46">
        <f t="shared" si="126"/>
        <v>0</v>
      </c>
      <c r="T243" s="46">
        <f t="shared" si="126"/>
        <v>0</v>
      </c>
      <c r="U243" s="46">
        <f t="shared" si="8"/>
        <v>0</v>
      </c>
      <c r="V243" s="46">
        <f t="shared" si="5"/>
        <v>0</v>
      </c>
      <c r="W243" s="46">
        <f t="shared" si="4"/>
        <v>0</v>
      </c>
      <c r="X243" s="47" t="str">
        <f>IF(VLOOKUP(data2!BJ243,misc!$A$8:$B$11,2,0)="normal",data2!BK243,VLOOKUP(data2!BJ243,misc!$A$8:$B$11,2,0))</f>
        <v>undershift</v>
      </c>
      <c r="Y243" s="47" t="str">
        <f>IF(VLOOKUP(data2!CL243,misc!$A$8:$B$11,2,0)="normal",data2!CM243,VLOOKUP(data2!CL243,misc!$A$8:$B$11,2,0))</f>
        <v>uppershift</v>
      </c>
      <c r="Z243" s="47" t="str">
        <f>IF(VLOOKUP(data2!DN243,misc!$A$8:$B$11,2,0)="normal",data2!DO243,VLOOKUP(data2!DN243,misc!$A$8:$B$11,2,0))</f>
        <v>tight profile</v>
      </c>
      <c r="AA243" s="48" t="str">
        <f>IF(ISERROR(AVERAGE(INDEX(JPM1_,ROW(A243)-2),(INDEX(JPM2_,ROW(A243)-2),(INDEX(JPM3_,ROW(A243)-2)))))=TRUE,"N/A",AVERAGE(INDEX(JPM1_,ROW(A243)-2),(INDEX(JPM2_,ROW(A243)-2),(INDEX(JPM3_,ROW(A243)-2)))))</f>
        <v>#ERROR!</v>
      </c>
    </row>
    <row r="244" ht="15.75" customHeight="1">
      <c r="A244" s="7"/>
      <c r="B244" s="44"/>
      <c r="C244" s="7"/>
      <c r="D244" s="45"/>
      <c r="E244" s="7"/>
      <c r="F244" s="7"/>
      <c r="G244" s="7"/>
      <c r="H244" s="7"/>
      <c r="I244" s="7"/>
      <c r="J244" s="7"/>
      <c r="K244" s="7"/>
      <c r="L244" s="7"/>
      <c r="M244" s="7"/>
      <c r="N244" s="7"/>
      <c r="O244" s="7"/>
      <c r="P244" s="7"/>
      <c r="Q244" s="46">
        <f t="shared" ref="Q244:T244" si="127">G244-L244</f>
        <v>0</v>
      </c>
      <c r="R244" s="46">
        <f t="shared" si="127"/>
        <v>0</v>
      </c>
      <c r="S244" s="46">
        <f t="shared" si="127"/>
        <v>0</v>
      </c>
      <c r="T244" s="46">
        <f t="shared" si="127"/>
        <v>0</v>
      </c>
      <c r="U244" s="46">
        <f t="shared" si="8"/>
        <v>0</v>
      </c>
      <c r="V244" s="46">
        <f t="shared" si="5"/>
        <v>0</v>
      </c>
      <c r="W244" s="46">
        <f t="shared" si="4"/>
        <v>0</v>
      </c>
      <c r="X244" s="47" t="str">
        <f>IF(VLOOKUP(data2!BJ244,misc!$A$8:$B$11,2,0)="normal",data2!BK244,VLOOKUP(data2!BJ244,misc!$A$8:$B$11,2,0))</f>
        <v>undershift</v>
      </c>
      <c r="Y244" s="47" t="str">
        <f>IF(VLOOKUP(data2!CL244,misc!$A$8:$B$11,2,0)="normal",data2!CM244,VLOOKUP(data2!CL244,misc!$A$8:$B$11,2,0))</f>
        <v>uppershift</v>
      </c>
      <c r="Z244" s="47" t="str">
        <f>IF(VLOOKUP(data2!DN244,misc!$A$8:$B$11,2,0)="normal",data2!DO244,VLOOKUP(data2!DN244,misc!$A$8:$B$11,2,0))</f>
        <v>tight profile</v>
      </c>
      <c r="AA244" s="48" t="str">
        <f>IF(ISERROR(AVERAGE(INDEX(JPM1_,ROW(A244)-2),(INDEX(JPM2_,ROW(A244)-2),(INDEX(JPM3_,ROW(A244)-2)))))=TRUE,"N/A",AVERAGE(INDEX(JPM1_,ROW(A244)-2),(INDEX(JPM2_,ROW(A244)-2),(INDEX(JPM3_,ROW(A244)-2)))))</f>
        <v>#ERROR!</v>
      </c>
    </row>
    <row r="245" ht="15.75" customHeight="1">
      <c r="A245" s="7"/>
      <c r="B245" s="44"/>
      <c r="C245" s="7"/>
      <c r="D245" s="45"/>
      <c r="E245" s="7"/>
      <c r="F245" s="7"/>
      <c r="G245" s="7"/>
      <c r="H245" s="7"/>
      <c r="I245" s="7"/>
      <c r="J245" s="7"/>
      <c r="K245" s="7"/>
      <c r="L245" s="7"/>
      <c r="M245" s="7"/>
      <c r="N245" s="7"/>
      <c r="O245" s="7"/>
      <c r="P245" s="7"/>
      <c r="Q245" s="46">
        <f t="shared" ref="Q245:T245" si="128">G245-L245</f>
        <v>0</v>
      </c>
      <c r="R245" s="46">
        <f t="shared" si="128"/>
        <v>0</v>
      </c>
      <c r="S245" s="46">
        <f t="shared" si="128"/>
        <v>0</v>
      </c>
      <c r="T245" s="46">
        <f t="shared" si="128"/>
        <v>0</v>
      </c>
      <c r="U245" s="46">
        <f t="shared" si="8"/>
        <v>0</v>
      </c>
      <c r="V245" s="46">
        <f t="shared" si="5"/>
        <v>0</v>
      </c>
      <c r="W245" s="46">
        <f t="shared" si="4"/>
        <v>0</v>
      </c>
      <c r="X245" s="47" t="str">
        <f>IF(VLOOKUP(data2!BJ245,misc!$A$8:$B$11,2,0)="normal",data2!BK245,VLOOKUP(data2!BJ245,misc!$A$8:$B$11,2,0))</f>
        <v>undershift</v>
      </c>
      <c r="Y245" s="47" t="str">
        <f>IF(VLOOKUP(data2!CL245,misc!$A$8:$B$11,2,0)="normal",data2!CM245,VLOOKUP(data2!CL245,misc!$A$8:$B$11,2,0))</f>
        <v>uppershift</v>
      </c>
      <c r="Z245" s="47" t="str">
        <f>IF(VLOOKUP(data2!DN245,misc!$A$8:$B$11,2,0)="normal",data2!DO245,VLOOKUP(data2!DN245,misc!$A$8:$B$11,2,0))</f>
        <v>tight profile</v>
      </c>
      <c r="AA245" s="48" t="str">
        <f>IF(ISERROR(AVERAGE(INDEX(JPM1_,ROW(A245)-2),(INDEX(JPM2_,ROW(A245)-2),(INDEX(JPM3_,ROW(A245)-2)))))=TRUE,"N/A",AVERAGE(INDEX(JPM1_,ROW(A245)-2),(INDEX(JPM2_,ROW(A245)-2),(INDEX(JPM3_,ROW(A245)-2)))))</f>
        <v>#ERROR!</v>
      </c>
    </row>
    <row r="246" ht="15.75" customHeight="1">
      <c r="A246" s="7"/>
      <c r="B246" s="44"/>
      <c r="C246" s="7"/>
      <c r="D246" s="45"/>
      <c r="E246" s="7"/>
      <c r="F246" s="7"/>
      <c r="G246" s="7"/>
      <c r="H246" s="7"/>
      <c r="I246" s="7"/>
      <c r="J246" s="7"/>
      <c r="K246" s="7"/>
      <c r="L246" s="7"/>
      <c r="M246" s="7"/>
      <c r="N246" s="7"/>
      <c r="O246" s="7"/>
      <c r="P246" s="7"/>
      <c r="Q246" s="46">
        <f t="shared" ref="Q246:T246" si="129">G246-L246</f>
        <v>0</v>
      </c>
      <c r="R246" s="46">
        <f t="shared" si="129"/>
        <v>0</v>
      </c>
      <c r="S246" s="46">
        <f t="shared" si="129"/>
        <v>0</v>
      </c>
      <c r="T246" s="46">
        <f t="shared" si="129"/>
        <v>0</v>
      </c>
      <c r="U246" s="46">
        <f t="shared" si="8"/>
        <v>0</v>
      </c>
      <c r="V246" s="46">
        <f t="shared" si="5"/>
        <v>0</v>
      </c>
      <c r="W246" s="46">
        <f t="shared" si="4"/>
        <v>0</v>
      </c>
      <c r="X246" s="47" t="str">
        <f>IF(VLOOKUP(data2!BJ246,misc!$A$8:$B$11,2,0)="normal",data2!BK246,VLOOKUP(data2!BJ246,misc!$A$8:$B$11,2,0))</f>
        <v>undershift</v>
      </c>
      <c r="Y246" s="47" t="str">
        <f>IF(VLOOKUP(data2!CL246,misc!$A$8:$B$11,2,0)="normal",data2!CM246,VLOOKUP(data2!CL246,misc!$A$8:$B$11,2,0))</f>
        <v>uppershift</v>
      </c>
      <c r="Z246" s="47" t="str">
        <f>IF(VLOOKUP(data2!DN246,misc!$A$8:$B$11,2,0)="normal",data2!DO246,VLOOKUP(data2!DN246,misc!$A$8:$B$11,2,0))</f>
        <v>tight profile</v>
      </c>
      <c r="AA246" s="48" t="str">
        <f>IF(ISERROR(AVERAGE(INDEX(JPM1_,ROW(A246)-2),(INDEX(JPM2_,ROW(A246)-2),(INDEX(JPM3_,ROW(A246)-2)))))=TRUE,"N/A",AVERAGE(INDEX(JPM1_,ROW(A246)-2),(INDEX(JPM2_,ROW(A246)-2),(INDEX(JPM3_,ROW(A246)-2)))))</f>
        <v>#ERROR!</v>
      </c>
    </row>
    <row r="247" ht="15.75" customHeight="1">
      <c r="A247" s="7"/>
      <c r="B247" s="44"/>
      <c r="C247" s="7"/>
      <c r="D247" s="45"/>
      <c r="E247" s="7"/>
      <c r="F247" s="7"/>
      <c r="G247" s="7"/>
      <c r="H247" s="7"/>
      <c r="I247" s="7"/>
      <c r="J247" s="7"/>
      <c r="K247" s="7"/>
      <c r="L247" s="7"/>
      <c r="M247" s="7"/>
      <c r="N247" s="7"/>
      <c r="O247" s="7"/>
      <c r="P247" s="7"/>
      <c r="Q247" s="46">
        <f t="shared" ref="Q247:T247" si="130">G247-L247</f>
        <v>0</v>
      </c>
      <c r="R247" s="46">
        <f t="shared" si="130"/>
        <v>0</v>
      </c>
      <c r="S247" s="46">
        <f t="shared" si="130"/>
        <v>0</v>
      </c>
      <c r="T247" s="46">
        <f t="shared" si="130"/>
        <v>0</v>
      </c>
      <c r="U247" s="46">
        <f t="shared" si="8"/>
        <v>0</v>
      </c>
      <c r="V247" s="46">
        <f t="shared" si="5"/>
        <v>0</v>
      </c>
      <c r="W247" s="46">
        <f t="shared" si="4"/>
        <v>0</v>
      </c>
      <c r="X247" s="47" t="str">
        <f>IF(VLOOKUP(data2!BJ247,misc!$A$8:$B$11,2,0)="normal",data2!BK247,VLOOKUP(data2!BJ247,misc!$A$8:$B$11,2,0))</f>
        <v>undershift</v>
      </c>
      <c r="Y247" s="47" t="str">
        <f>IF(VLOOKUP(data2!CL247,misc!$A$8:$B$11,2,0)="normal",data2!CM247,VLOOKUP(data2!CL247,misc!$A$8:$B$11,2,0))</f>
        <v>uppershift</v>
      </c>
      <c r="Z247" s="47" t="str">
        <f>IF(VLOOKUP(data2!DN247,misc!$A$8:$B$11,2,0)="normal",data2!DO247,VLOOKUP(data2!DN247,misc!$A$8:$B$11,2,0))</f>
        <v>tight profile</v>
      </c>
      <c r="AA247" s="48" t="str">
        <f>IF(ISERROR(AVERAGE(INDEX(JPM1_,ROW(A247)-2),(INDEX(JPM2_,ROW(A247)-2),(INDEX(JPM3_,ROW(A247)-2)))))=TRUE,"N/A",AVERAGE(INDEX(JPM1_,ROW(A247)-2),(INDEX(JPM2_,ROW(A247)-2),(INDEX(JPM3_,ROW(A247)-2)))))</f>
        <v>#ERROR!</v>
      </c>
    </row>
    <row r="248" ht="15.75" customHeight="1">
      <c r="A248" s="7"/>
      <c r="B248" s="44"/>
      <c r="C248" s="7"/>
      <c r="D248" s="45"/>
      <c r="E248" s="7"/>
      <c r="F248" s="7"/>
      <c r="G248" s="7"/>
      <c r="H248" s="7"/>
      <c r="I248" s="7"/>
      <c r="J248" s="7"/>
      <c r="K248" s="7"/>
      <c r="L248" s="7"/>
      <c r="M248" s="7"/>
      <c r="N248" s="7"/>
      <c r="O248" s="7"/>
      <c r="P248" s="7"/>
      <c r="Q248" s="46">
        <f t="shared" ref="Q248:T248" si="131">G248-L248</f>
        <v>0</v>
      </c>
      <c r="R248" s="46">
        <f t="shared" si="131"/>
        <v>0</v>
      </c>
      <c r="S248" s="46">
        <f t="shared" si="131"/>
        <v>0</v>
      </c>
      <c r="T248" s="46">
        <f t="shared" si="131"/>
        <v>0</v>
      </c>
      <c r="U248" s="46">
        <f t="shared" si="8"/>
        <v>0</v>
      </c>
      <c r="V248" s="46">
        <f t="shared" si="5"/>
        <v>0</v>
      </c>
      <c r="W248" s="46">
        <f t="shared" si="4"/>
        <v>0</v>
      </c>
      <c r="X248" s="47" t="str">
        <f>IF(VLOOKUP(data2!BJ248,misc!$A$8:$B$11,2,0)="normal",data2!BK248,VLOOKUP(data2!BJ248,misc!$A$8:$B$11,2,0))</f>
        <v>undershift</v>
      </c>
      <c r="Y248" s="47" t="str">
        <f>IF(VLOOKUP(data2!CL248,misc!$A$8:$B$11,2,0)="normal",data2!CM248,VLOOKUP(data2!CL248,misc!$A$8:$B$11,2,0))</f>
        <v>uppershift</v>
      </c>
      <c r="Z248" s="47" t="str">
        <f>IF(VLOOKUP(data2!DN248,misc!$A$8:$B$11,2,0)="normal",data2!DO248,VLOOKUP(data2!DN248,misc!$A$8:$B$11,2,0))</f>
        <v>tight profile</v>
      </c>
      <c r="AA248" s="48" t="str">
        <f>IF(ISERROR(AVERAGE(INDEX(JPM1_,ROW(A248)-2),(INDEX(JPM2_,ROW(A248)-2),(INDEX(JPM3_,ROW(A248)-2)))))=TRUE,"N/A",AVERAGE(INDEX(JPM1_,ROW(A248)-2),(INDEX(JPM2_,ROW(A248)-2),(INDEX(JPM3_,ROW(A248)-2)))))</f>
        <v>#ERROR!</v>
      </c>
    </row>
    <row r="249" ht="15.75" customHeight="1">
      <c r="A249" s="7"/>
      <c r="B249" s="44"/>
      <c r="C249" s="7"/>
      <c r="D249" s="45"/>
      <c r="E249" s="7"/>
      <c r="F249" s="7"/>
      <c r="G249" s="7"/>
      <c r="H249" s="7"/>
      <c r="I249" s="7"/>
      <c r="J249" s="7"/>
      <c r="K249" s="7"/>
      <c r="L249" s="7"/>
      <c r="M249" s="7"/>
      <c r="N249" s="7"/>
      <c r="O249" s="7"/>
      <c r="P249" s="7"/>
      <c r="Q249" s="46">
        <f t="shared" ref="Q249:T249" si="132">G249-L249</f>
        <v>0</v>
      </c>
      <c r="R249" s="46">
        <f t="shared" si="132"/>
        <v>0</v>
      </c>
      <c r="S249" s="46">
        <f t="shared" si="132"/>
        <v>0</v>
      </c>
      <c r="T249" s="46">
        <f t="shared" si="132"/>
        <v>0</v>
      </c>
      <c r="U249" s="46">
        <f t="shared" si="8"/>
        <v>0</v>
      </c>
      <c r="V249" s="46">
        <f t="shared" si="5"/>
        <v>0</v>
      </c>
      <c r="W249" s="46">
        <f t="shared" si="4"/>
        <v>0</v>
      </c>
      <c r="X249" s="47" t="str">
        <f>IF(VLOOKUP(data2!BJ249,misc!$A$8:$B$11,2,0)="normal",data2!BK249,VLOOKUP(data2!BJ249,misc!$A$8:$B$11,2,0))</f>
        <v>undershift</v>
      </c>
      <c r="Y249" s="47" t="str">
        <f>IF(VLOOKUP(data2!CL249,misc!$A$8:$B$11,2,0)="normal",data2!CM249,VLOOKUP(data2!CL249,misc!$A$8:$B$11,2,0))</f>
        <v>uppershift</v>
      </c>
      <c r="Z249" s="47" t="str">
        <f>IF(VLOOKUP(data2!DN249,misc!$A$8:$B$11,2,0)="normal",data2!DO249,VLOOKUP(data2!DN249,misc!$A$8:$B$11,2,0))</f>
        <v>tight profile</v>
      </c>
      <c r="AA249" s="48" t="str">
        <f>IF(ISERROR(AVERAGE(INDEX(JPM1_,ROW(A249)-2),(INDEX(JPM2_,ROW(A249)-2),(INDEX(JPM3_,ROW(A249)-2)))))=TRUE,"N/A",AVERAGE(INDEX(JPM1_,ROW(A249)-2),(INDEX(JPM2_,ROW(A249)-2),(INDEX(JPM3_,ROW(A249)-2)))))</f>
        <v>#ERROR!</v>
      </c>
    </row>
    <row r="250" ht="15.75" customHeight="1">
      <c r="A250" s="7"/>
      <c r="B250" s="44"/>
      <c r="C250" s="7"/>
      <c r="D250" s="45"/>
      <c r="E250" s="7"/>
      <c r="F250" s="7"/>
      <c r="G250" s="7"/>
      <c r="H250" s="7"/>
      <c r="I250" s="7"/>
      <c r="J250" s="7"/>
      <c r="K250" s="7"/>
      <c r="L250" s="7"/>
      <c r="M250" s="7"/>
      <c r="N250" s="7"/>
      <c r="O250" s="7"/>
      <c r="P250" s="7"/>
      <c r="Q250" s="46">
        <f t="shared" ref="Q250:T250" si="133">G250-L250</f>
        <v>0</v>
      </c>
      <c r="R250" s="46">
        <f t="shared" si="133"/>
        <v>0</v>
      </c>
      <c r="S250" s="46">
        <f t="shared" si="133"/>
        <v>0</v>
      </c>
      <c r="T250" s="46">
        <f t="shared" si="133"/>
        <v>0</v>
      </c>
      <c r="U250" s="46">
        <f t="shared" si="8"/>
        <v>0</v>
      </c>
      <c r="V250" s="46">
        <f t="shared" si="5"/>
        <v>0</v>
      </c>
      <c r="W250" s="46">
        <f t="shared" si="4"/>
        <v>0</v>
      </c>
      <c r="X250" s="47" t="str">
        <f>IF(VLOOKUP(data2!BJ250,misc!$A$8:$B$11,2,0)="normal",data2!BK250,VLOOKUP(data2!BJ250,misc!$A$8:$B$11,2,0))</f>
        <v>undershift</v>
      </c>
      <c r="Y250" s="47" t="str">
        <f>IF(VLOOKUP(data2!CL250,misc!$A$8:$B$11,2,0)="normal",data2!CM250,VLOOKUP(data2!CL250,misc!$A$8:$B$11,2,0))</f>
        <v>uppershift</v>
      </c>
      <c r="Z250" s="47" t="str">
        <f>IF(VLOOKUP(data2!DN250,misc!$A$8:$B$11,2,0)="normal",data2!DO250,VLOOKUP(data2!DN250,misc!$A$8:$B$11,2,0))</f>
        <v>tight profile</v>
      </c>
      <c r="AA250" s="48" t="str">
        <f>IF(ISERROR(AVERAGE(INDEX(JPM1_,ROW(A250)-2),(INDEX(JPM2_,ROW(A250)-2),(INDEX(JPM3_,ROW(A250)-2)))))=TRUE,"N/A",AVERAGE(INDEX(JPM1_,ROW(A250)-2),(INDEX(JPM2_,ROW(A250)-2),(INDEX(JPM3_,ROW(A250)-2)))))</f>
        <v>#ERROR!</v>
      </c>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47"/>
      <c r="Y251" s="7"/>
      <c r="Z251" s="7"/>
      <c r="AA251" s="3"/>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47"/>
      <c r="Y252" s="7"/>
      <c r="Z252" s="7"/>
      <c r="AA252" s="3"/>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47"/>
      <c r="Y253" s="7"/>
      <c r="Z253" s="7"/>
      <c r="AA253" s="3"/>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47"/>
      <c r="Y254" s="7"/>
      <c r="Z254" s="7"/>
      <c r="AA254" s="3"/>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47"/>
      <c r="Y255" s="7"/>
      <c r="Z255" s="7"/>
      <c r="AA255" s="3"/>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47"/>
      <c r="Y256" s="7"/>
      <c r="Z256" s="7"/>
      <c r="AA256" s="3"/>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47"/>
      <c r="Y257" s="7"/>
      <c r="Z257" s="7"/>
      <c r="AA257" s="3"/>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47"/>
      <c r="Y258" s="7"/>
      <c r="Z258" s="7"/>
      <c r="AA258" s="3"/>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47"/>
      <c r="Y259" s="7"/>
      <c r="Z259" s="7"/>
      <c r="AA259" s="3"/>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47"/>
      <c r="Y260" s="7"/>
      <c r="Z260" s="7"/>
      <c r="AA260" s="3"/>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47"/>
      <c r="Y261" s="7"/>
      <c r="Z261" s="7"/>
      <c r="AA261" s="3"/>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47"/>
      <c r="Y262" s="7"/>
      <c r="Z262" s="7"/>
      <c r="AA262" s="3"/>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47"/>
      <c r="Y263" s="7"/>
      <c r="Z263" s="7"/>
      <c r="AA263" s="3"/>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47"/>
      <c r="Y264" s="7"/>
      <c r="Z264" s="7"/>
      <c r="AA264" s="3"/>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47"/>
      <c r="Y265" s="7"/>
      <c r="Z265" s="7"/>
      <c r="AA265" s="3"/>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47"/>
      <c r="Y266" s="7"/>
      <c r="Z266" s="7"/>
      <c r="AA266" s="3"/>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47"/>
      <c r="Y267" s="7"/>
      <c r="Z267" s="7"/>
      <c r="AA267" s="3"/>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47"/>
      <c r="Y268" s="7"/>
      <c r="Z268" s="7"/>
      <c r="AA268" s="3"/>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47"/>
      <c r="Y269" s="7"/>
      <c r="Z269" s="7"/>
      <c r="AA269" s="3"/>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47"/>
      <c r="Y270" s="7"/>
      <c r="Z270" s="7"/>
      <c r="AA270" s="3"/>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47"/>
      <c r="Y271" s="7"/>
      <c r="Z271" s="7"/>
      <c r="AA271" s="3"/>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47"/>
      <c r="Y272" s="7"/>
      <c r="Z272" s="7"/>
      <c r="AA272" s="3"/>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47"/>
      <c r="Y273" s="7"/>
      <c r="Z273" s="7"/>
      <c r="AA273" s="3"/>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47"/>
      <c r="Y274" s="7"/>
      <c r="Z274" s="7"/>
      <c r="AA274" s="3"/>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47"/>
      <c r="Y275" s="7"/>
      <c r="Z275" s="7"/>
      <c r="AA275" s="3"/>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47"/>
      <c r="Y276" s="7"/>
      <c r="Z276" s="7"/>
      <c r="AA276" s="3"/>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47"/>
      <c r="Y277" s="7"/>
      <c r="Z277" s="7"/>
      <c r="AA277" s="3"/>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47"/>
      <c r="Y278" s="7"/>
      <c r="Z278" s="7"/>
      <c r="AA278" s="3"/>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47"/>
      <c r="Y279" s="7"/>
      <c r="Z279" s="7"/>
      <c r="AA279" s="3"/>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47"/>
      <c r="Y280" s="7"/>
      <c r="Z280" s="7"/>
      <c r="AA280" s="3"/>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47"/>
      <c r="Y281" s="7"/>
      <c r="Z281" s="7"/>
      <c r="AA281" s="3"/>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47"/>
      <c r="Y282" s="7"/>
      <c r="Z282" s="7"/>
      <c r="AA282" s="3"/>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47"/>
      <c r="Y283" s="7"/>
      <c r="Z283" s="7"/>
      <c r="AA283" s="3"/>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47"/>
      <c r="Y284" s="7"/>
      <c r="Z284" s="7"/>
      <c r="AA284" s="3"/>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47"/>
      <c r="Y285" s="7"/>
      <c r="Z285" s="7"/>
      <c r="AA285" s="3"/>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47"/>
      <c r="Y286" s="7"/>
      <c r="Z286" s="7"/>
      <c r="AA286" s="3"/>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47"/>
      <c r="Y287" s="7"/>
      <c r="Z287" s="7"/>
      <c r="AA287" s="3"/>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47"/>
      <c r="Y288" s="7"/>
      <c r="Z288" s="7"/>
      <c r="AA288" s="3"/>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47"/>
      <c r="Y289" s="7"/>
      <c r="Z289" s="7"/>
      <c r="AA289" s="3"/>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47"/>
      <c r="Y290" s="7"/>
      <c r="Z290" s="7"/>
      <c r="AA290" s="3"/>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47"/>
      <c r="Y291" s="7"/>
      <c r="Z291" s="7"/>
      <c r="AA291" s="3"/>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47"/>
      <c r="Y292" s="7"/>
      <c r="Z292" s="7"/>
      <c r="AA292" s="3"/>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47"/>
      <c r="Y293" s="7"/>
      <c r="Z293" s="7"/>
      <c r="AA293" s="3"/>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47"/>
      <c r="Y294" s="7"/>
      <c r="Z294" s="7"/>
      <c r="AA294" s="3"/>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47"/>
      <c r="Y295" s="7"/>
      <c r="Z295" s="7"/>
      <c r="AA295" s="3"/>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47"/>
      <c r="Y296" s="7"/>
      <c r="Z296" s="7"/>
      <c r="AA296" s="3"/>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47"/>
      <c r="Y297" s="7"/>
      <c r="Z297" s="7"/>
      <c r="AA297" s="3"/>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47"/>
      <c r="Y298" s="7"/>
      <c r="Z298" s="7"/>
      <c r="AA298" s="3"/>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47"/>
      <c r="Y299" s="7"/>
      <c r="Z299" s="7"/>
      <c r="AA299" s="3"/>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47"/>
      <c r="Y300" s="7"/>
      <c r="Z300" s="7"/>
      <c r="AA300" s="3"/>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47"/>
      <c r="Y301" s="7"/>
      <c r="Z301" s="7"/>
      <c r="AA301" s="3"/>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47"/>
      <c r="Y302" s="7"/>
      <c r="Z302" s="7"/>
      <c r="AA302" s="3"/>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47"/>
      <c r="Y303" s="7"/>
      <c r="Z303" s="7"/>
      <c r="AA303" s="3"/>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47"/>
      <c r="Y304" s="7"/>
      <c r="Z304" s="7"/>
      <c r="AA304" s="3"/>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47"/>
      <c r="Y305" s="7"/>
      <c r="Z305" s="7"/>
      <c r="AA305" s="3"/>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47"/>
      <c r="Y306" s="7"/>
      <c r="Z306" s="7"/>
      <c r="AA306" s="3"/>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47"/>
      <c r="Y307" s="7"/>
      <c r="Z307" s="7"/>
      <c r="AA307" s="3"/>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47"/>
      <c r="Y308" s="7"/>
      <c r="Z308" s="7"/>
      <c r="AA308" s="3"/>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47"/>
      <c r="Y309" s="7"/>
      <c r="Z309" s="7"/>
      <c r="AA309" s="3"/>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47"/>
      <c r="Y310" s="7"/>
      <c r="Z310" s="7"/>
      <c r="AA310" s="3"/>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47"/>
      <c r="Y311" s="7"/>
      <c r="Z311" s="7"/>
      <c r="AA311" s="3"/>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47"/>
      <c r="Y312" s="7"/>
      <c r="Z312" s="7"/>
      <c r="AA312" s="3"/>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47"/>
      <c r="Y313" s="7"/>
      <c r="Z313" s="7"/>
      <c r="AA313" s="3"/>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47"/>
      <c r="Y314" s="7"/>
      <c r="Z314" s="7"/>
      <c r="AA314" s="3"/>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47"/>
      <c r="Y315" s="7"/>
      <c r="Z315" s="7"/>
      <c r="AA315" s="3"/>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47"/>
      <c r="Y316" s="7"/>
      <c r="Z316" s="7"/>
      <c r="AA316" s="3"/>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47"/>
      <c r="Y317" s="7"/>
      <c r="Z317" s="7"/>
      <c r="AA317" s="3"/>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47"/>
      <c r="Y318" s="7"/>
      <c r="Z318" s="7"/>
      <c r="AA318" s="3"/>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47"/>
      <c r="Y319" s="7"/>
      <c r="Z319" s="7"/>
      <c r="AA319" s="3"/>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47"/>
      <c r="Y320" s="7"/>
      <c r="Z320" s="7"/>
      <c r="AA320" s="3"/>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47"/>
      <c r="Y321" s="7"/>
      <c r="Z321" s="7"/>
      <c r="AA321" s="3"/>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47"/>
      <c r="Y322" s="7"/>
      <c r="Z322" s="7"/>
      <c r="AA322" s="3"/>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47"/>
      <c r="Y323" s="7"/>
      <c r="Z323" s="7"/>
      <c r="AA323" s="3"/>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47"/>
      <c r="Y324" s="7"/>
      <c r="Z324" s="7"/>
      <c r="AA324" s="3"/>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47"/>
      <c r="Y325" s="7"/>
      <c r="Z325" s="7"/>
      <c r="AA325" s="3"/>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47"/>
      <c r="Y326" s="7"/>
      <c r="Z326" s="7"/>
      <c r="AA326" s="3"/>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47"/>
      <c r="Y327" s="7"/>
      <c r="Z327" s="7"/>
      <c r="AA327" s="3"/>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47"/>
      <c r="Y328" s="7"/>
      <c r="Z328" s="7"/>
      <c r="AA328" s="3"/>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47"/>
      <c r="Y329" s="7"/>
      <c r="Z329" s="7"/>
      <c r="AA329" s="3"/>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47"/>
      <c r="Y330" s="7"/>
      <c r="Z330" s="7"/>
      <c r="AA330" s="3"/>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47"/>
      <c r="Y331" s="7"/>
      <c r="Z331" s="7"/>
      <c r="AA331" s="3"/>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47"/>
      <c r="Y332" s="7"/>
      <c r="Z332" s="7"/>
      <c r="AA332" s="3"/>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47"/>
      <c r="Y333" s="7"/>
      <c r="Z333" s="7"/>
      <c r="AA333" s="3"/>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47"/>
      <c r="Y334" s="7"/>
      <c r="Z334" s="7"/>
      <c r="AA334" s="3"/>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47"/>
      <c r="Y335" s="7"/>
      <c r="Z335" s="7"/>
      <c r="AA335" s="3"/>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47"/>
      <c r="Y336" s="7"/>
      <c r="Z336" s="7"/>
      <c r="AA336" s="3"/>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47"/>
      <c r="Y337" s="7"/>
      <c r="Z337" s="7"/>
      <c r="AA337" s="3"/>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47"/>
      <c r="Y338" s="7"/>
      <c r="Z338" s="7"/>
      <c r="AA338" s="3"/>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47"/>
      <c r="Y339" s="7"/>
      <c r="Z339" s="7"/>
      <c r="AA339" s="3"/>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47"/>
      <c r="Y340" s="7"/>
      <c r="Z340" s="7"/>
      <c r="AA340" s="3"/>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47"/>
      <c r="Y341" s="7"/>
      <c r="Z341" s="7"/>
      <c r="AA341" s="3"/>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47"/>
      <c r="Y342" s="7"/>
      <c r="Z342" s="7"/>
      <c r="AA342" s="3"/>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47"/>
      <c r="Y343" s="7"/>
      <c r="Z343" s="7"/>
      <c r="AA343" s="3"/>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47"/>
      <c r="Y344" s="7"/>
      <c r="Z344" s="7"/>
      <c r="AA344" s="3"/>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47"/>
      <c r="Y345" s="7"/>
      <c r="Z345" s="7"/>
      <c r="AA345" s="3"/>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47"/>
      <c r="Y346" s="7"/>
      <c r="Z346" s="7"/>
      <c r="AA346" s="3"/>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47"/>
      <c r="Y347" s="7"/>
      <c r="Z347" s="7"/>
      <c r="AA347" s="3"/>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47"/>
      <c r="Y348" s="7"/>
      <c r="Z348" s="7"/>
      <c r="AA348" s="3"/>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47"/>
      <c r="Y349" s="7"/>
      <c r="Z349" s="7"/>
      <c r="AA349" s="3"/>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47"/>
      <c r="Y350" s="7"/>
      <c r="Z350" s="7"/>
      <c r="AA350" s="3"/>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47"/>
      <c r="Y351" s="7"/>
      <c r="Z351" s="7"/>
      <c r="AA351" s="3"/>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47"/>
      <c r="Y352" s="7"/>
      <c r="Z352" s="7"/>
      <c r="AA352" s="3"/>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47"/>
      <c r="Y353" s="7"/>
      <c r="Z353" s="7"/>
      <c r="AA353" s="3"/>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47"/>
      <c r="Y354" s="7"/>
      <c r="Z354" s="7"/>
      <c r="AA354" s="3"/>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47"/>
      <c r="Y355" s="7"/>
      <c r="Z355" s="7"/>
      <c r="AA355" s="3"/>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47"/>
      <c r="Y356" s="7"/>
      <c r="Z356" s="7"/>
      <c r="AA356" s="3"/>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47"/>
      <c r="Y357" s="7"/>
      <c r="Z357" s="7"/>
      <c r="AA357" s="3"/>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47"/>
      <c r="Y358" s="7"/>
      <c r="Z358" s="7"/>
      <c r="AA358" s="3"/>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47"/>
      <c r="Y359" s="7"/>
      <c r="Z359" s="7"/>
      <c r="AA359" s="3"/>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47"/>
      <c r="Y360" s="7"/>
      <c r="Z360" s="7"/>
      <c r="AA360" s="3"/>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47"/>
      <c r="Y361" s="7"/>
      <c r="Z361" s="7"/>
      <c r="AA361" s="3"/>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47"/>
      <c r="Y362" s="7"/>
      <c r="Z362" s="7"/>
      <c r="AA362" s="3"/>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47"/>
      <c r="Y363" s="7"/>
      <c r="Z363" s="7"/>
      <c r="AA363" s="3"/>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47"/>
      <c r="Y364" s="7"/>
      <c r="Z364" s="7"/>
      <c r="AA364" s="3"/>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47"/>
      <c r="Y365" s="7"/>
      <c r="Z365" s="7"/>
      <c r="AA365" s="3"/>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47"/>
      <c r="Y366" s="7"/>
      <c r="Z366" s="7"/>
      <c r="AA366" s="3"/>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47"/>
      <c r="Y367" s="7"/>
      <c r="Z367" s="7"/>
      <c r="AA367" s="3"/>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47"/>
      <c r="Y368" s="7"/>
      <c r="Z368" s="7"/>
      <c r="AA368" s="3"/>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47"/>
      <c r="Y369" s="7"/>
      <c r="Z369" s="7"/>
      <c r="AA369" s="3"/>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47"/>
      <c r="Y370" s="7"/>
      <c r="Z370" s="7"/>
      <c r="AA370" s="3"/>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47"/>
      <c r="Y371" s="7"/>
      <c r="Z371" s="7"/>
      <c r="AA371" s="3"/>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47"/>
      <c r="Y372" s="7"/>
      <c r="Z372" s="7"/>
      <c r="AA372" s="3"/>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47"/>
      <c r="Y373" s="7"/>
      <c r="Z373" s="7"/>
      <c r="AA373" s="3"/>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47"/>
      <c r="Y374" s="7"/>
      <c r="Z374" s="7"/>
      <c r="AA374" s="3"/>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47"/>
      <c r="Y375" s="7"/>
      <c r="Z375" s="7"/>
      <c r="AA375" s="3"/>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47"/>
      <c r="Y376" s="7"/>
      <c r="Z376" s="7"/>
      <c r="AA376" s="3"/>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47"/>
      <c r="Y377" s="7"/>
      <c r="Z377" s="7"/>
      <c r="AA377" s="3"/>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47"/>
      <c r="Y378" s="7"/>
      <c r="Z378" s="7"/>
      <c r="AA378" s="3"/>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47"/>
      <c r="Y379" s="7"/>
      <c r="Z379" s="7"/>
      <c r="AA379" s="3"/>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47"/>
      <c r="Y380" s="7"/>
      <c r="Z380" s="7"/>
      <c r="AA380" s="3"/>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47"/>
      <c r="Y381" s="7"/>
      <c r="Z381" s="7"/>
      <c r="AA381" s="3"/>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47"/>
      <c r="Y382" s="7"/>
      <c r="Z382" s="7"/>
      <c r="AA382" s="3"/>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47"/>
      <c r="Y383" s="7"/>
      <c r="Z383" s="7"/>
      <c r="AA383" s="3"/>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47"/>
      <c r="Y384" s="7"/>
      <c r="Z384" s="7"/>
      <c r="AA384" s="3"/>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47"/>
      <c r="Y385" s="7"/>
      <c r="Z385" s="7"/>
      <c r="AA385" s="3"/>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47"/>
      <c r="Y386" s="7"/>
      <c r="Z386" s="7"/>
      <c r="AA386" s="3"/>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47"/>
      <c r="Y387" s="7"/>
      <c r="Z387" s="7"/>
      <c r="AA387" s="3"/>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47"/>
      <c r="Y388" s="7"/>
      <c r="Z388" s="7"/>
      <c r="AA388" s="3"/>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47"/>
      <c r="Y389" s="7"/>
      <c r="Z389" s="7"/>
      <c r="AA389" s="3"/>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47"/>
      <c r="Y390" s="7"/>
      <c r="Z390" s="7"/>
      <c r="AA390" s="3"/>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47"/>
      <c r="Y391" s="7"/>
      <c r="Z391" s="7"/>
      <c r="AA391" s="3"/>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47"/>
      <c r="Y392" s="7"/>
      <c r="Z392" s="7"/>
      <c r="AA392" s="3"/>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47"/>
      <c r="Y393" s="7"/>
      <c r="Z393" s="7"/>
      <c r="AA393" s="3"/>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47"/>
      <c r="Y394" s="7"/>
      <c r="Z394" s="7"/>
      <c r="AA394" s="3"/>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47"/>
      <c r="Y395" s="7"/>
      <c r="Z395" s="7"/>
      <c r="AA395" s="3"/>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47"/>
      <c r="Y396" s="7"/>
      <c r="Z396" s="7"/>
      <c r="AA396" s="3"/>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47"/>
      <c r="Y397" s="7"/>
      <c r="Z397" s="7"/>
      <c r="AA397" s="3"/>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47"/>
      <c r="Y398" s="7"/>
      <c r="Z398" s="7"/>
      <c r="AA398" s="3"/>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47"/>
      <c r="Y399" s="7"/>
      <c r="Z399" s="7"/>
      <c r="AA399" s="3"/>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47"/>
      <c r="Y400" s="7"/>
      <c r="Z400" s="7"/>
      <c r="AA400" s="3"/>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47"/>
      <c r="Y401" s="7"/>
      <c r="Z401" s="7"/>
      <c r="AA401" s="3"/>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47"/>
      <c r="Y402" s="7"/>
      <c r="Z402" s="7"/>
      <c r="AA402" s="3"/>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47"/>
      <c r="Y403" s="7"/>
      <c r="Z403" s="7"/>
      <c r="AA403" s="3"/>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47"/>
      <c r="Y404" s="7"/>
      <c r="Z404" s="7"/>
      <c r="AA404" s="3"/>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47"/>
      <c r="Y405" s="7"/>
      <c r="Z405" s="7"/>
      <c r="AA405" s="3"/>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47"/>
      <c r="Y406" s="7"/>
      <c r="Z406" s="7"/>
      <c r="AA406" s="3"/>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47"/>
      <c r="Y407" s="7"/>
      <c r="Z407" s="7"/>
      <c r="AA407" s="3"/>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47"/>
      <c r="Y408" s="7"/>
      <c r="Z408" s="7"/>
      <c r="AA408" s="3"/>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47"/>
      <c r="Y409" s="7"/>
      <c r="Z409" s="7"/>
      <c r="AA409" s="3"/>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47"/>
      <c r="Y410" s="7"/>
      <c r="Z410" s="7"/>
      <c r="AA410" s="3"/>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47"/>
      <c r="Y411" s="7"/>
      <c r="Z411" s="7"/>
      <c r="AA411" s="3"/>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47"/>
      <c r="Y412" s="7"/>
      <c r="Z412" s="7"/>
      <c r="AA412" s="3"/>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47"/>
      <c r="Y413" s="7"/>
      <c r="Z413" s="7"/>
      <c r="AA413" s="3"/>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47"/>
      <c r="Y414" s="7"/>
      <c r="Z414" s="7"/>
      <c r="AA414" s="3"/>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47"/>
      <c r="Y415" s="7"/>
      <c r="Z415" s="7"/>
      <c r="AA415" s="3"/>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47"/>
      <c r="Y416" s="7"/>
      <c r="Z416" s="7"/>
      <c r="AA416" s="3"/>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47"/>
      <c r="Y417" s="7"/>
      <c r="Z417" s="7"/>
      <c r="AA417" s="3"/>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47"/>
      <c r="Y418" s="7"/>
      <c r="Z418" s="7"/>
      <c r="AA418" s="3"/>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47"/>
      <c r="Y419" s="7"/>
      <c r="Z419" s="7"/>
      <c r="AA419" s="3"/>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47"/>
      <c r="Y420" s="7"/>
      <c r="Z420" s="7"/>
      <c r="AA420" s="3"/>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47"/>
      <c r="Y421" s="7"/>
      <c r="Z421" s="7"/>
      <c r="AA421" s="3"/>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47"/>
      <c r="Y422" s="7"/>
      <c r="Z422" s="7"/>
      <c r="AA422" s="3"/>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47"/>
      <c r="Y423" s="7"/>
      <c r="Z423" s="7"/>
      <c r="AA423" s="3"/>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47"/>
      <c r="Y424" s="7"/>
      <c r="Z424" s="7"/>
      <c r="AA424" s="3"/>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47"/>
      <c r="Y425" s="7"/>
      <c r="Z425" s="7"/>
      <c r="AA425" s="3"/>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47"/>
      <c r="Y426" s="7"/>
      <c r="Z426" s="7"/>
      <c r="AA426" s="3"/>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47"/>
      <c r="Y427" s="7"/>
      <c r="Z427" s="7"/>
      <c r="AA427" s="3"/>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47"/>
      <c r="Y428" s="7"/>
      <c r="Z428" s="7"/>
      <c r="AA428" s="3"/>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47"/>
      <c r="Y429" s="7"/>
      <c r="Z429" s="7"/>
      <c r="AA429" s="3"/>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47"/>
      <c r="Y430" s="7"/>
      <c r="Z430" s="7"/>
      <c r="AA430" s="3"/>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47"/>
      <c r="Y431" s="7"/>
      <c r="Z431" s="7"/>
      <c r="AA431" s="3"/>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47"/>
      <c r="Y432" s="7"/>
      <c r="Z432" s="7"/>
      <c r="AA432" s="3"/>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47"/>
      <c r="Y433" s="7"/>
      <c r="Z433" s="7"/>
      <c r="AA433" s="3"/>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47"/>
      <c r="Y434" s="7"/>
      <c r="Z434" s="7"/>
      <c r="AA434" s="3"/>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47"/>
      <c r="Y435" s="7"/>
      <c r="Z435" s="7"/>
      <c r="AA435" s="3"/>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47"/>
      <c r="Y436" s="7"/>
      <c r="Z436" s="7"/>
      <c r="AA436" s="3"/>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47"/>
      <c r="Y437" s="7"/>
      <c r="Z437" s="7"/>
      <c r="AA437" s="3"/>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47"/>
      <c r="Y438" s="7"/>
      <c r="Z438" s="7"/>
      <c r="AA438" s="3"/>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47"/>
      <c r="Y439" s="7"/>
      <c r="Z439" s="7"/>
      <c r="AA439" s="3"/>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47"/>
      <c r="Y440" s="7"/>
      <c r="Z440" s="7"/>
      <c r="AA440" s="3"/>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47"/>
      <c r="Y441" s="7"/>
      <c r="Z441" s="7"/>
      <c r="AA441" s="3"/>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47"/>
      <c r="Y442" s="7"/>
      <c r="Z442" s="7"/>
      <c r="AA442" s="3"/>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47"/>
      <c r="Y443" s="7"/>
      <c r="Z443" s="7"/>
      <c r="AA443" s="3"/>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47"/>
      <c r="Y444" s="7"/>
      <c r="Z444" s="7"/>
      <c r="AA444" s="3"/>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47"/>
      <c r="Y445" s="7"/>
      <c r="Z445" s="7"/>
      <c r="AA445" s="3"/>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47"/>
      <c r="Y446" s="7"/>
      <c r="Z446" s="7"/>
      <c r="AA446" s="3"/>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47"/>
      <c r="Y447" s="7"/>
      <c r="Z447" s="7"/>
      <c r="AA447" s="3"/>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47"/>
      <c r="Y448" s="7"/>
      <c r="Z448" s="7"/>
      <c r="AA448" s="3"/>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47"/>
      <c r="Y449" s="7"/>
      <c r="Z449" s="7"/>
      <c r="AA449" s="3"/>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47"/>
      <c r="Y450" s="7"/>
      <c r="Z450" s="7"/>
      <c r="AA450" s="3"/>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47"/>
      <c r="Y451" s="7"/>
      <c r="Z451" s="7"/>
      <c r="AA451" s="3"/>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47"/>
      <c r="Y452" s="7"/>
      <c r="Z452" s="7"/>
      <c r="AA452" s="3"/>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47"/>
      <c r="Y453" s="7"/>
      <c r="Z453" s="7"/>
      <c r="AA453" s="3"/>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47"/>
      <c r="Y454" s="7"/>
      <c r="Z454" s="7"/>
      <c r="AA454" s="3"/>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47"/>
      <c r="Y455" s="7"/>
      <c r="Z455" s="7"/>
      <c r="AA455" s="3"/>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47"/>
      <c r="Y456" s="7"/>
      <c r="Z456" s="7"/>
      <c r="AA456" s="3"/>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47"/>
      <c r="Y457" s="7"/>
      <c r="Z457" s="7"/>
      <c r="AA457" s="3"/>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47"/>
      <c r="Y458" s="7"/>
      <c r="Z458" s="7"/>
      <c r="AA458" s="3"/>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47"/>
      <c r="Y459" s="7"/>
      <c r="Z459" s="7"/>
      <c r="AA459" s="3"/>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47"/>
      <c r="Y460" s="7"/>
      <c r="Z460" s="7"/>
      <c r="AA460" s="3"/>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47"/>
      <c r="Y461" s="7"/>
      <c r="Z461" s="7"/>
      <c r="AA461" s="3"/>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47"/>
      <c r="Y462" s="7"/>
      <c r="Z462" s="7"/>
      <c r="AA462" s="3"/>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47"/>
      <c r="Y463" s="7"/>
      <c r="Z463" s="7"/>
      <c r="AA463" s="3"/>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47"/>
      <c r="Y464" s="7"/>
      <c r="Z464" s="7"/>
      <c r="AA464" s="3"/>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47"/>
      <c r="Y465" s="7"/>
      <c r="Z465" s="7"/>
      <c r="AA465" s="3"/>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47"/>
      <c r="Y466" s="7"/>
      <c r="Z466" s="7"/>
      <c r="AA466" s="3"/>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47"/>
      <c r="Y467" s="7"/>
      <c r="Z467" s="7"/>
      <c r="AA467" s="3"/>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47"/>
      <c r="Y468" s="7"/>
      <c r="Z468" s="7"/>
      <c r="AA468" s="3"/>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47"/>
      <c r="Y469" s="7"/>
      <c r="Z469" s="7"/>
      <c r="AA469" s="3"/>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47"/>
      <c r="Y470" s="7"/>
      <c r="Z470" s="7"/>
      <c r="AA470" s="3"/>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47"/>
      <c r="Y471" s="7"/>
      <c r="Z471" s="7"/>
      <c r="AA471" s="3"/>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47"/>
      <c r="Y472" s="7"/>
      <c r="Z472" s="7"/>
      <c r="AA472" s="3"/>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47"/>
      <c r="Y473" s="7"/>
      <c r="Z473" s="7"/>
      <c r="AA473" s="3"/>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47"/>
      <c r="Y474" s="7"/>
      <c r="Z474" s="7"/>
      <c r="AA474" s="3"/>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47"/>
      <c r="Y475" s="7"/>
      <c r="Z475" s="7"/>
      <c r="AA475" s="3"/>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47"/>
      <c r="Y476" s="7"/>
      <c r="Z476" s="7"/>
      <c r="AA476" s="3"/>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47"/>
      <c r="Y477" s="7"/>
      <c r="Z477" s="7"/>
      <c r="AA477" s="3"/>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47"/>
      <c r="Y478" s="7"/>
      <c r="Z478" s="7"/>
      <c r="AA478" s="3"/>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47"/>
      <c r="Y479" s="7"/>
      <c r="Z479" s="7"/>
      <c r="AA479" s="3"/>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47"/>
      <c r="Y480" s="7"/>
      <c r="Z480" s="7"/>
      <c r="AA480" s="3"/>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47"/>
      <c r="Y481" s="7"/>
      <c r="Z481" s="7"/>
      <c r="AA481" s="3"/>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47"/>
      <c r="Y482" s="7"/>
      <c r="Z482" s="7"/>
      <c r="AA482" s="3"/>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47"/>
      <c r="Y483" s="7"/>
      <c r="Z483" s="7"/>
      <c r="AA483" s="3"/>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47"/>
      <c r="Y484" s="7"/>
      <c r="Z484" s="7"/>
      <c r="AA484" s="3"/>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47"/>
      <c r="Y485" s="7"/>
      <c r="Z485" s="7"/>
      <c r="AA485" s="3"/>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47"/>
      <c r="Y486" s="7"/>
      <c r="Z486" s="7"/>
      <c r="AA486" s="3"/>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47"/>
      <c r="Y487" s="7"/>
      <c r="Z487" s="7"/>
      <c r="AA487" s="3"/>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47"/>
      <c r="Y488" s="7"/>
      <c r="Z488" s="7"/>
      <c r="AA488" s="3"/>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47"/>
      <c r="Y489" s="7"/>
      <c r="Z489" s="7"/>
      <c r="AA489" s="3"/>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47"/>
      <c r="Y490" s="7"/>
      <c r="Z490" s="7"/>
      <c r="AA490" s="3"/>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47"/>
      <c r="Y491" s="7"/>
      <c r="Z491" s="7"/>
      <c r="AA491" s="3"/>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47"/>
      <c r="Y492" s="7"/>
      <c r="Z492" s="7"/>
      <c r="AA492" s="3"/>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47"/>
      <c r="Y493" s="7"/>
      <c r="Z493" s="7"/>
      <c r="AA493" s="3"/>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47"/>
      <c r="Y494" s="7"/>
      <c r="Z494" s="7"/>
      <c r="AA494" s="3"/>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47"/>
      <c r="Y495" s="7"/>
      <c r="Z495" s="7"/>
      <c r="AA495" s="3"/>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47"/>
      <c r="Y496" s="7"/>
      <c r="Z496" s="7"/>
      <c r="AA496" s="3"/>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47"/>
      <c r="Y497" s="7"/>
      <c r="Z497" s="7"/>
      <c r="AA497" s="3"/>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47"/>
      <c r="Y498" s="7"/>
      <c r="Z498" s="7"/>
      <c r="AA498" s="3"/>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47"/>
      <c r="Y499" s="7"/>
      <c r="Z499" s="7"/>
      <c r="AA499" s="3"/>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47"/>
      <c r="Y500" s="7"/>
      <c r="Z500" s="7"/>
      <c r="AA500" s="3"/>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47"/>
      <c r="Y501" s="7"/>
      <c r="Z501" s="7"/>
      <c r="AA501" s="3"/>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47"/>
      <c r="Y502" s="7"/>
      <c r="Z502" s="7"/>
      <c r="AA502" s="3"/>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47"/>
      <c r="Y503" s="7"/>
      <c r="Z503" s="7"/>
      <c r="AA503" s="3"/>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47"/>
      <c r="Y504" s="7"/>
      <c r="Z504" s="7"/>
      <c r="AA504" s="3"/>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47"/>
      <c r="Y505" s="7"/>
      <c r="Z505" s="7"/>
      <c r="AA505" s="3"/>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47"/>
      <c r="Y506" s="7"/>
      <c r="Z506" s="7"/>
      <c r="AA506" s="3"/>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47"/>
      <c r="Y507" s="7"/>
      <c r="Z507" s="7"/>
      <c r="AA507" s="3"/>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47"/>
      <c r="Y508" s="7"/>
      <c r="Z508" s="7"/>
      <c r="AA508" s="3"/>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47"/>
      <c r="Y509" s="7"/>
      <c r="Z509" s="7"/>
      <c r="AA509" s="3"/>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47"/>
      <c r="Y510" s="7"/>
      <c r="Z510" s="7"/>
      <c r="AA510" s="3"/>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47"/>
      <c r="Y511" s="7"/>
      <c r="Z511" s="7"/>
      <c r="AA511" s="3"/>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47"/>
      <c r="Y512" s="7"/>
      <c r="Z512" s="7"/>
      <c r="AA512" s="3"/>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47"/>
      <c r="Y513" s="7"/>
      <c r="Z513" s="7"/>
      <c r="AA513" s="3"/>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47"/>
      <c r="Y514" s="7"/>
      <c r="Z514" s="7"/>
      <c r="AA514" s="3"/>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47"/>
      <c r="Y515" s="7"/>
      <c r="Z515" s="7"/>
      <c r="AA515" s="3"/>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47"/>
      <c r="Y516" s="7"/>
      <c r="Z516" s="7"/>
      <c r="AA516" s="3"/>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47"/>
      <c r="Y517" s="7"/>
      <c r="Z517" s="7"/>
      <c r="AA517" s="3"/>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47"/>
      <c r="Y518" s="7"/>
      <c r="Z518" s="7"/>
      <c r="AA518" s="3"/>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47"/>
      <c r="Y519" s="7"/>
      <c r="Z519" s="7"/>
      <c r="AA519" s="3"/>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47"/>
      <c r="Y520" s="7"/>
      <c r="Z520" s="7"/>
      <c r="AA520" s="3"/>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47"/>
      <c r="Y521" s="7"/>
      <c r="Z521" s="7"/>
      <c r="AA521" s="3"/>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47"/>
      <c r="Y522" s="7"/>
      <c r="Z522" s="7"/>
      <c r="AA522" s="3"/>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47"/>
      <c r="Y523" s="7"/>
      <c r="Z523" s="7"/>
      <c r="AA523" s="3"/>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47"/>
      <c r="Y524" s="7"/>
      <c r="Z524" s="7"/>
      <c r="AA524" s="3"/>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47"/>
      <c r="Y525" s="7"/>
      <c r="Z525" s="7"/>
      <c r="AA525" s="3"/>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47"/>
      <c r="Y526" s="7"/>
      <c r="Z526" s="7"/>
      <c r="AA526" s="3"/>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47"/>
      <c r="Y527" s="7"/>
      <c r="Z527" s="7"/>
      <c r="AA527" s="3"/>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47"/>
      <c r="Y528" s="7"/>
      <c r="Z528" s="7"/>
      <c r="AA528" s="3"/>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47"/>
      <c r="Y529" s="7"/>
      <c r="Z529" s="7"/>
      <c r="AA529" s="3"/>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47"/>
      <c r="Y530" s="7"/>
      <c r="Z530" s="7"/>
      <c r="AA530" s="3"/>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47"/>
      <c r="Y531" s="7"/>
      <c r="Z531" s="7"/>
      <c r="AA531" s="3"/>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47"/>
      <c r="Y532" s="7"/>
      <c r="Z532" s="7"/>
      <c r="AA532" s="3"/>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47"/>
      <c r="Y533" s="7"/>
      <c r="Z533" s="7"/>
      <c r="AA533" s="3"/>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47"/>
      <c r="Y534" s="7"/>
      <c r="Z534" s="7"/>
      <c r="AA534" s="3"/>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47"/>
      <c r="Y535" s="7"/>
      <c r="Z535" s="7"/>
      <c r="AA535" s="3"/>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47"/>
      <c r="Y536" s="7"/>
      <c r="Z536" s="7"/>
      <c r="AA536" s="3"/>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47"/>
      <c r="Y537" s="7"/>
      <c r="Z537" s="7"/>
      <c r="AA537" s="3"/>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47"/>
      <c r="Y538" s="7"/>
      <c r="Z538" s="7"/>
      <c r="AA538" s="3"/>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47"/>
      <c r="Y539" s="7"/>
      <c r="Z539" s="7"/>
      <c r="AA539" s="3"/>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47"/>
      <c r="Y540" s="7"/>
      <c r="Z540" s="7"/>
      <c r="AA540" s="3"/>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47"/>
      <c r="Y541" s="7"/>
      <c r="Z541" s="7"/>
      <c r="AA541" s="3"/>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47"/>
      <c r="Y542" s="7"/>
      <c r="Z542" s="7"/>
      <c r="AA542" s="3"/>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47"/>
      <c r="Y543" s="7"/>
      <c r="Z543" s="7"/>
      <c r="AA543" s="3"/>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47"/>
      <c r="Y544" s="7"/>
      <c r="Z544" s="7"/>
      <c r="AA544" s="3"/>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47"/>
      <c r="Y545" s="7"/>
      <c r="Z545" s="7"/>
      <c r="AA545" s="3"/>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47"/>
      <c r="Y546" s="7"/>
      <c r="Z546" s="7"/>
      <c r="AA546" s="3"/>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47"/>
      <c r="Y547" s="7"/>
      <c r="Z547" s="7"/>
      <c r="AA547" s="3"/>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47"/>
      <c r="Y548" s="7"/>
      <c r="Z548" s="7"/>
      <c r="AA548" s="3"/>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47"/>
      <c r="Y549" s="7"/>
      <c r="Z549" s="7"/>
      <c r="AA549" s="3"/>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47"/>
      <c r="Y550" s="7"/>
      <c r="Z550" s="7"/>
      <c r="AA550" s="3"/>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47"/>
      <c r="Y551" s="7"/>
      <c r="Z551" s="7"/>
      <c r="AA551" s="3"/>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47"/>
      <c r="Y552" s="7"/>
      <c r="Z552" s="7"/>
      <c r="AA552" s="3"/>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47"/>
      <c r="Y553" s="7"/>
      <c r="Z553" s="7"/>
      <c r="AA553" s="3"/>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47"/>
      <c r="Y554" s="7"/>
      <c r="Z554" s="7"/>
      <c r="AA554" s="3"/>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47"/>
      <c r="Y555" s="7"/>
      <c r="Z555" s="7"/>
      <c r="AA555" s="3"/>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47"/>
      <c r="Y556" s="7"/>
      <c r="Z556" s="7"/>
      <c r="AA556" s="3"/>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47"/>
      <c r="Y557" s="7"/>
      <c r="Z557" s="7"/>
      <c r="AA557" s="3"/>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47"/>
      <c r="Y558" s="7"/>
      <c r="Z558" s="7"/>
      <c r="AA558" s="3"/>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47"/>
      <c r="Y559" s="7"/>
      <c r="Z559" s="7"/>
      <c r="AA559" s="3"/>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47"/>
      <c r="Y560" s="7"/>
      <c r="Z560" s="7"/>
      <c r="AA560" s="3"/>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47"/>
      <c r="Y561" s="7"/>
      <c r="Z561" s="7"/>
      <c r="AA561" s="3"/>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47"/>
      <c r="Y562" s="7"/>
      <c r="Z562" s="7"/>
      <c r="AA562" s="3"/>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47"/>
      <c r="Y563" s="7"/>
      <c r="Z563" s="7"/>
      <c r="AA563" s="3"/>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47"/>
      <c r="Y564" s="7"/>
      <c r="Z564" s="7"/>
      <c r="AA564" s="3"/>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47"/>
      <c r="Y565" s="7"/>
      <c r="Z565" s="7"/>
      <c r="AA565" s="3"/>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47"/>
      <c r="Y566" s="7"/>
      <c r="Z566" s="7"/>
      <c r="AA566" s="3"/>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47"/>
      <c r="Y567" s="7"/>
      <c r="Z567" s="7"/>
      <c r="AA567" s="3"/>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47"/>
      <c r="Y568" s="7"/>
      <c r="Z568" s="7"/>
      <c r="AA568" s="3"/>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47"/>
      <c r="Y569" s="7"/>
      <c r="Z569" s="7"/>
      <c r="AA569" s="3"/>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47"/>
      <c r="Y570" s="7"/>
      <c r="Z570" s="7"/>
      <c r="AA570" s="3"/>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47"/>
      <c r="Y571" s="7"/>
      <c r="Z571" s="7"/>
      <c r="AA571" s="3"/>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47"/>
      <c r="Y572" s="7"/>
      <c r="Z572" s="7"/>
      <c r="AA572" s="3"/>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47"/>
      <c r="Y573" s="7"/>
      <c r="Z573" s="7"/>
      <c r="AA573" s="3"/>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47"/>
      <c r="Y574" s="7"/>
      <c r="Z574" s="7"/>
      <c r="AA574" s="3"/>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47"/>
      <c r="Y575" s="7"/>
      <c r="Z575" s="7"/>
      <c r="AA575" s="3"/>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47"/>
      <c r="Y576" s="7"/>
      <c r="Z576" s="7"/>
      <c r="AA576" s="3"/>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47"/>
      <c r="Y577" s="7"/>
      <c r="Z577" s="7"/>
      <c r="AA577" s="3"/>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47"/>
      <c r="Y578" s="7"/>
      <c r="Z578" s="7"/>
      <c r="AA578" s="3"/>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47"/>
      <c r="Y579" s="7"/>
      <c r="Z579" s="7"/>
      <c r="AA579" s="3"/>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47"/>
      <c r="Y580" s="7"/>
      <c r="Z580" s="7"/>
      <c r="AA580" s="3"/>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47"/>
      <c r="Y581" s="7"/>
      <c r="Z581" s="7"/>
      <c r="AA581" s="3"/>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47"/>
      <c r="Y582" s="7"/>
      <c r="Z582" s="7"/>
      <c r="AA582" s="3"/>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47"/>
      <c r="Y583" s="7"/>
      <c r="Z583" s="7"/>
      <c r="AA583" s="3"/>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47"/>
      <c r="Y584" s="7"/>
      <c r="Z584" s="7"/>
      <c r="AA584" s="3"/>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47"/>
      <c r="Y585" s="7"/>
      <c r="Z585" s="7"/>
      <c r="AA585" s="3"/>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47"/>
      <c r="Y586" s="7"/>
      <c r="Z586" s="7"/>
      <c r="AA586" s="3"/>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47"/>
      <c r="Y587" s="7"/>
      <c r="Z587" s="7"/>
      <c r="AA587" s="3"/>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47"/>
      <c r="Y588" s="7"/>
      <c r="Z588" s="7"/>
      <c r="AA588" s="3"/>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47"/>
      <c r="Y589" s="7"/>
      <c r="Z589" s="7"/>
      <c r="AA589" s="3"/>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47"/>
      <c r="Y590" s="7"/>
      <c r="Z590" s="7"/>
      <c r="AA590" s="3"/>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47"/>
      <c r="Y591" s="7"/>
      <c r="Z591" s="7"/>
      <c r="AA591" s="3"/>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47"/>
      <c r="Y592" s="7"/>
      <c r="Z592" s="7"/>
      <c r="AA592" s="3"/>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47"/>
      <c r="Y593" s="7"/>
      <c r="Z593" s="7"/>
      <c r="AA593" s="3"/>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47"/>
      <c r="Y594" s="7"/>
      <c r="Z594" s="7"/>
      <c r="AA594" s="3"/>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47"/>
      <c r="Y595" s="7"/>
      <c r="Z595" s="7"/>
      <c r="AA595" s="3"/>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47"/>
      <c r="Y596" s="7"/>
      <c r="Z596" s="7"/>
      <c r="AA596" s="3"/>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47"/>
      <c r="Y597" s="7"/>
      <c r="Z597" s="7"/>
      <c r="AA597" s="3"/>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47"/>
      <c r="Y598" s="7"/>
      <c r="Z598" s="7"/>
      <c r="AA598" s="3"/>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47"/>
      <c r="Y599" s="7"/>
      <c r="Z599" s="7"/>
      <c r="AA599" s="3"/>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47"/>
      <c r="Y600" s="7"/>
      <c r="Z600" s="7"/>
      <c r="AA600" s="3"/>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47"/>
      <c r="Y601" s="7"/>
      <c r="Z601" s="7"/>
      <c r="AA601" s="3"/>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47"/>
      <c r="Y602" s="7"/>
      <c r="Z602" s="7"/>
      <c r="AA602" s="3"/>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47"/>
      <c r="Y603" s="7"/>
      <c r="Z603" s="7"/>
      <c r="AA603" s="3"/>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47"/>
      <c r="Y604" s="7"/>
      <c r="Z604" s="7"/>
      <c r="AA604" s="3"/>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47"/>
      <c r="Y605" s="7"/>
      <c r="Z605" s="7"/>
      <c r="AA605" s="3"/>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47"/>
      <c r="Y606" s="7"/>
      <c r="Z606" s="7"/>
      <c r="AA606" s="3"/>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47"/>
      <c r="Y607" s="7"/>
      <c r="Z607" s="7"/>
      <c r="AA607" s="3"/>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47"/>
      <c r="Y608" s="7"/>
      <c r="Z608" s="7"/>
      <c r="AA608" s="3"/>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47"/>
      <c r="Y609" s="7"/>
      <c r="Z609" s="7"/>
      <c r="AA609" s="3"/>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47"/>
      <c r="Y610" s="7"/>
      <c r="Z610" s="7"/>
      <c r="AA610" s="3"/>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47"/>
      <c r="Y611" s="7"/>
      <c r="Z611" s="7"/>
      <c r="AA611" s="3"/>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47"/>
      <c r="Y612" s="7"/>
      <c r="Z612" s="7"/>
      <c r="AA612" s="3"/>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47"/>
      <c r="Y613" s="7"/>
      <c r="Z613" s="7"/>
      <c r="AA613" s="3"/>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47"/>
      <c r="Y614" s="7"/>
      <c r="Z614" s="7"/>
      <c r="AA614" s="3"/>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47"/>
      <c r="Y615" s="7"/>
      <c r="Z615" s="7"/>
      <c r="AA615" s="3"/>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47"/>
      <c r="Y616" s="7"/>
      <c r="Z616" s="7"/>
      <c r="AA616" s="3"/>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47"/>
      <c r="Y617" s="7"/>
      <c r="Z617" s="7"/>
      <c r="AA617" s="3"/>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47"/>
      <c r="Y618" s="7"/>
      <c r="Z618" s="7"/>
      <c r="AA618" s="3"/>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47"/>
      <c r="Y619" s="7"/>
      <c r="Z619" s="7"/>
      <c r="AA619" s="3"/>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47"/>
      <c r="Y620" s="7"/>
      <c r="Z620" s="7"/>
      <c r="AA620" s="3"/>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47"/>
      <c r="Y621" s="7"/>
      <c r="Z621" s="7"/>
      <c r="AA621" s="3"/>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47"/>
      <c r="Y622" s="7"/>
      <c r="Z622" s="7"/>
      <c r="AA622" s="3"/>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47"/>
      <c r="Y623" s="7"/>
      <c r="Z623" s="7"/>
      <c r="AA623" s="3"/>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47"/>
      <c r="Y624" s="7"/>
      <c r="Z624" s="7"/>
      <c r="AA624" s="3"/>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47"/>
      <c r="Y625" s="7"/>
      <c r="Z625" s="7"/>
      <c r="AA625" s="3"/>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47"/>
      <c r="Y626" s="7"/>
      <c r="Z626" s="7"/>
      <c r="AA626" s="3"/>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47"/>
      <c r="Y627" s="7"/>
      <c r="Z627" s="7"/>
      <c r="AA627" s="3"/>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47"/>
      <c r="Y628" s="7"/>
      <c r="Z628" s="7"/>
      <c r="AA628" s="3"/>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47"/>
      <c r="Y629" s="7"/>
      <c r="Z629" s="7"/>
      <c r="AA629" s="3"/>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47"/>
      <c r="Y630" s="7"/>
      <c r="Z630" s="7"/>
      <c r="AA630" s="3"/>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47"/>
      <c r="Y631" s="7"/>
      <c r="Z631" s="7"/>
      <c r="AA631" s="3"/>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47"/>
      <c r="Y632" s="7"/>
      <c r="Z632" s="7"/>
      <c r="AA632" s="3"/>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47"/>
      <c r="Y633" s="7"/>
      <c r="Z633" s="7"/>
      <c r="AA633" s="3"/>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47"/>
      <c r="Y634" s="7"/>
      <c r="Z634" s="7"/>
      <c r="AA634" s="3"/>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47"/>
      <c r="Y635" s="7"/>
      <c r="Z635" s="7"/>
      <c r="AA635" s="3"/>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47"/>
      <c r="Y636" s="7"/>
      <c r="Z636" s="7"/>
      <c r="AA636" s="3"/>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47"/>
      <c r="Y637" s="7"/>
      <c r="Z637" s="7"/>
      <c r="AA637" s="3"/>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47"/>
      <c r="Y638" s="7"/>
      <c r="Z638" s="7"/>
      <c r="AA638" s="3"/>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47"/>
      <c r="Y639" s="7"/>
      <c r="Z639" s="7"/>
      <c r="AA639" s="3"/>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47"/>
      <c r="Y640" s="7"/>
      <c r="Z640" s="7"/>
      <c r="AA640" s="3"/>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47"/>
      <c r="Y641" s="7"/>
      <c r="Z641" s="7"/>
      <c r="AA641" s="3"/>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47"/>
      <c r="Y642" s="7"/>
      <c r="Z642" s="7"/>
      <c r="AA642" s="3"/>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47"/>
      <c r="Y643" s="7"/>
      <c r="Z643" s="7"/>
      <c r="AA643" s="3"/>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47"/>
      <c r="Y644" s="7"/>
      <c r="Z644" s="7"/>
      <c r="AA644" s="3"/>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47"/>
      <c r="Y645" s="7"/>
      <c r="Z645" s="7"/>
      <c r="AA645" s="3"/>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47"/>
      <c r="Y646" s="7"/>
      <c r="Z646" s="7"/>
      <c r="AA646" s="3"/>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47"/>
      <c r="Y647" s="7"/>
      <c r="Z647" s="7"/>
      <c r="AA647" s="3"/>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47"/>
      <c r="Y648" s="7"/>
      <c r="Z648" s="7"/>
      <c r="AA648" s="3"/>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47"/>
      <c r="Y649" s="7"/>
      <c r="Z649" s="7"/>
      <c r="AA649" s="3"/>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47"/>
      <c r="Y650" s="7"/>
      <c r="Z650" s="7"/>
      <c r="AA650" s="3"/>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47"/>
      <c r="Y651" s="7"/>
      <c r="Z651" s="7"/>
      <c r="AA651" s="3"/>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47"/>
      <c r="Y652" s="7"/>
      <c r="Z652" s="7"/>
      <c r="AA652" s="3"/>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47"/>
      <c r="Y653" s="7"/>
      <c r="Z653" s="7"/>
      <c r="AA653" s="3"/>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47"/>
      <c r="Y654" s="7"/>
      <c r="Z654" s="7"/>
      <c r="AA654" s="3"/>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47"/>
      <c r="Y655" s="7"/>
      <c r="Z655" s="7"/>
      <c r="AA655" s="3"/>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47"/>
      <c r="Y656" s="7"/>
      <c r="Z656" s="7"/>
      <c r="AA656" s="3"/>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47"/>
      <c r="Y657" s="7"/>
      <c r="Z657" s="7"/>
      <c r="AA657" s="3"/>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47"/>
      <c r="Y658" s="7"/>
      <c r="Z658" s="7"/>
      <c r="AA658" s="3"/>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47"/>
      <c r="Y659" s="7"/>
      <c r="Z659" s="7"/>
      <c r="AA659" s="3"/>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47"/>
      <c r="Y660" s="7"/>
      <c r="Z660" s="7"/>
      <c r="AA660" s="3"/>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47"/>
      <c r="Y661" s="7"/>
      <c r="Z661" s="7"/>
      <c r="AA661" s="3"/>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47"/>
      <c r="Y662" s="7"/>
      <c r="Z662" s="7"/>
      <c r="AA662" s="3"/>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47"/>
      <c r="Y663" s="7"/>
      <c r="Z663" s="7"/>
      <c r="AA663" s="3"/>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47"/>
      <c r="Y664" s="7"/>
      <c r="Z664" s="7"/>
      <c r="AA664" s="3"/>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47"/>
      <c r="Y665" s="7"/>
      <c r="Z665" s="7"/>
      <c r="AA665" s="3"/>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47"/>
      <c r="Y666" s="7"/>
      <c r="Z666" s="7"/>
      <c r="AA666" s="3"/>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47"/>
      <c r="Y667" s="7"/>
      <c r="Z667" s="7"/>
      <c r="AA667" s="3"/>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47"/>
      <c r="Y668" s="7"/>
      <c r="Z668" s="7"/>
      <c r="AA668" s="3"/>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47"/>
      <c r="Y669" s="7"/>
      <c r="Z669" s="7"/>
      <c r="AA669" s="3"/>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47"/>
      <c r="Y670" s="7"/>
      <c r="Z670" s="7"/>
      <c r="AA670" s="3"/>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47"/>
      <c r="Y671" s="7"/>
      <c r="Z671" s="7"/>
      <c r="AA671" s="3"/>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47"/>
      <c r="Y672" s="7"/>
      <c r="Z672" s="7"/>
      <c r="AA672" s="3"/>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47"/>
      <c r="Y673" s="7"/>
      <c r="Z673" s="7"/>
      <c r="AA673" s="3"/>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47"/>
      <c r="Y674" s="7"/>
      <c r="Z674" s="7"/>
      <c r="AA674" s="3"/>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47"/>
      <c r="Y675" s="7"/>
      <c r="Z675" s="7"/>
      <c r="AA675" s="3"/>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47"/>
      <c r="Y676" s="7"/>
      <c r="Z676" s="7"/>
      <c r="AA676" s="3"/>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47"/>
      <c r="Y677" s="7"/>
      <c r="Z677" s="7"/>
      <c r="AA677" s="3"/>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47"/>
      <c r="Y678" s="7"/>
      <c r="Z678" s="7"/>
      <c r="AA678" s="3"/>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47"/>
      <c r="Y679" s="7"/>
      <c r="Z679" s="7"/>
      <c r="AA679" s="3"/>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47"/>
      <c r="Y680" s="7"/>
      <c r="Z680" s="7"/>
      <c r="AA680" s="3"/>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47"/>
      <c r="Y681" s="7"/>
      <c r="Z681" s="7"/>
      <c r="AA681" s="3"/>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47"/>
      <c r="Y682" s="7"/>
      <c r="Z682" s="7"/>
      <c r="AA682" s="3"/>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47"/>
      <c r="Y683" s="7"/>
      <c r="Z683" s="7"/>
      <c r="AA683" s="3"/>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47"/>
      <c r="Y684" s="7"/>
      <c r="Z684" s="7"/>
      <c r="AA684" s="3"/>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47"/>
      <c r="Y685" s="7"/>
      <c r="Z685" s="7"/>
      <c r="AA685" s="3"/>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47"/>
      <c r="Y686" s="7"/>
      <c r="Z686" s="7"/>
      <c r="AA686" s="3"/>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47"/>
      <c r="Y687" s="7"/>
      <c r="Z687" s="7"/>
      <c r="AA687" s="3"/>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47"/>
      <c r="Y688" s="7"/>
      <c r="Z688" s="7"/>
      <c r="AA688" s="3"/>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47"/>
      <c r="Y689" s="7"/>
      <c r="Z689" s="7"/>
      <c r="AA689" s="3"/>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47"/>
      <c r="Y690" s="7"/>
      <c r="Z690" s="7"/>
      <c r="AA690" s="3"/>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47"/>
      <c r="Y691" s="7"/>
      <c r="Z691" s="7"/>
      <c r="AA691" s="3"/>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47"/>
      <c r="Y692" s="7"/>
      <c r="Z692" s="7"/>
      <c r="AA692" s="3"/>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47"/>
      <c r="Y693" s="7"/>
      <c r="Z693" s="7"/>
      <c r="AA693" s="3"/>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47"/>
      <c r="Y694" s="7"/>
      <c r="Z694" s="7"/>
      <c r="AA694" s="3"/>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47"/>
      <c r="Y695" s="7"/>
      <c r="Z695" s="7"/>
      <c r="AA695" s="3"/>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47"/>
      <c r="Y696" s="7"/>
      <c r="Z696" s="7"/>
      <c r="AA696" s="3"/>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47"/>
      <c r="Y697" s="7"/>
      <c r="Z697" s="7"/>
      <c r="AA697" s="3"/>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47"/>
      <c r="Y698" s="7"/>
      <c r="Z698" s="7"/>
      <c r="AA698" s="3"/>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47"/>
      <c r="Y699" s="7"/>
      <c r="Z699" s="7"/>
      <c r="AA699" s="3"/>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47"/>
      <c r="Y700" s="7"/>
      <c r="Z700" s="7"/>
      <c r="AA700" s="3"/>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47"/>
      <c r="Y701" s="7"/>
      <c r="Z701" s="7"/>
      <c r="AA701" s="3"/>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47"/>
      <c r="Y702" s="7"/>
      <c r="Z702" s="7"/>
      <c r="AA702" s="3"/>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47"/>
      <c r="Y703" s="7"/>
      <c r="Z703" s="7"/>
      <c r="AA703" s="3"/>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47"/>
      <c r="Y704" s="7"/>
      <c r="Z704" s="7"/>
      <c r="AA704" s="3"/>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47"/>
      <c r="Y705" s="7"/>
      <c r="Z705" s="7"/>
      <c r="AA705" s="3"/>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47"/>
      <c r="Y706" s="7"/>
      <c r="Z706" s="7"/>
      <c r="AA706" s="3"/>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47"/>
      <c r="Y707" s="7"/>
      <c r="Z707" s="7"/>
      <c r="AA707" s="3"/>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47"/>
      <c r="Y708" s="7"/>
      <c r="Z708" s="7"/>
      <c r="AA708" s="3"/>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47"/>
      <c r="Y709" s="7"/>
      <c r="Z709" s="7"/>
      <c r="AA709" s="3"/>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47"/>
      <c r="Y710" s="7"/>
      <c r="Z710" s="7"/>
      <c r="AA710" s="3"/>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47"/>
      <c r="Y711" s="7"/>
      <c r="Z711" s="7"/>
      <c r="AA711" s="3"/>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47"/>
      <c r="Y712" s="7"/>
      <c r="Z712" s="7"/>
      <c r="AA712" s="3"/>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47"/>
      <c r="Y713" s="7"/>
      <c r="Z713" s="7"/>
      <c r="AA713" s="3"/>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47"/>
      <c r="Y714" s="7"/>
      <c r="Z714" s="7"/>
      <c r="AA714" s="3"/>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47"/>
      <c r="Y715" s="7"/>
      <c r="Z715" s="7"/>
      <c r="AA715" s="3"/>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47"/>
      <c r="Y716" s="7"/>
      <c r="Z716" s="7"/>
      <c r="AA716" s="3"/>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47"/>
      <c r="Y717" s="7"/>
      <c r="Z717" s="7"/>
      <c r="AA717" s="3"/>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47"/>
      <c r="Y718" s="7"/>
      <c r="Z718" s="7"/>
      <c r="AA718" s="3"/>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47"/>
      <c r="Y719" s="7"/>
      <c r="Z719" s="7"/>
      <c r="AA719" s="3"/>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47"/>
      <c r="Y720" s="7"/>
      <c r="Z720" s="7"/>
      <c r="AA720" s="3"/>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47"/>
      <c r="Y721" s="7"/>
      <c r="Z721" s="7"/>
      <c r="AA721" s="3"/>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47"/>
      <c r="Y722" s="7"/>
      <c r="Z722" s="7"/>
      <c r="AA722" s="3"/>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47"/>
      <c r="Y723" s="7"/>
      <c r="Z723" s="7"/>
      <c r="AA723" s="3"/>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47"/>
      <c r="Y724" s="7"/>
      <c r="Z724" s="7"/>
      <c r="AA724" s="3"/>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47"/>
      <c r="Y725" s="7"/>
      <c r="Z725" s="7"/>
      <c r="AA725" s="3"/>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47"/>
      <c r="Y726" s="7"/>
      <c r="Z726" s="7"/>
      <c r="AA726" s="3"/>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47"/>
      <c r="Y727" s="7"/>
      <c r="Z727" s="7"/>
      <c r="AA727" s="3"/>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47"/>
      <c r="Y728" s="7"/>
      <c r="Z728" s="7"/>
      <c r="AA728" s="3"/>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47"/>
      <c r="Y729" s="7"/>
      <c r="Z729" s="7"/>
      <c r="AA729" s="3"/>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47"/>
      <c r="Y730" s="7"/>
      <c r="Z730" s="7"/>
      <c r="AA730" s="3"/>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47"/>
      <c r="Y731" s="7"/>
      <c r="Z731" s="7"/>
      <c r="AA731" s="3"/>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47"/>
      <c r="Y732" s="7"/>
      <c r="Z732" s="7"/>
      <c r="AA732" s="3"/>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47"/>
      <c r="Y733" s="7"/>
      <c r="Z733" s="7"/>
      <c r="AA733" s="3"/>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47"/>
      <c r="Y734" s="7"/>
      <c r="Z734" s="7"/>
      <c r="AA734" s="3"/>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47"/>
      <c r="Y735" s="7"/>
      <c r="Z735" s="7"/>
      <c r="AA735" s="3"/>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47"/>
      <c r="Y736" s="7"/>
      <c r="Z736" s="7"/>
      <c r="AA736" s="3"/>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47"/>
      <c r="Y737" s="7"/>
      <c r="Z737" s="7"/>
      <c r="AA737" s="3"/>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47"/>
      <c r="Y738" s="7"/>
      <c r="Z738" s="7"/>
      <c r="AA738" s="3"/>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47"/>
      <c r="Y739" s="7"/>
      <c r="Z739" s="7"/>
      <c r="AA739" s="3"/>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47"/>
      <c r="Y740" s="7"/>
      <c r="Z740" s="7"/>
      <c r="AA740" s="3"/>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47"/>
      <c r="Y741" s="7"/>
      <c r="Z741" s="7"/>
      <c r="AA741" s="3"/>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47"/>
      <c r="Y742" s="7"/>
      <c r="Z742" s="7"/>
      <c r="AA742" s="3"/>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47"/>
      <c r="Y743" s="7"/>
      <c r="Z743" s="7"/>
      <c r="AA743" s="3"/>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47"/>
      <c r="Y744" s="7"/>
      <c r="Z744" s="7"/>
      <c r="AA744" s="3"/>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47"/>
      <c r="Y745" s="7"/>
      <c r="Z745" s="7"/>
      <c r="AA745" s="3"/>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47"/>
      <c r="Y746" s="7"/>
      <c r="Z746" s="7"/>
      <c r="AA746" s="3"/>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47"/>
      <c r="Y747" s="7"/>
      <c r="Z747" s="7"/>
      <c r="AA747" s="3"/>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47"/>
      <c r="Y748" s="7"/>
      <c r="Z748" s="7"/>
      <c r="AA748" s="3"/>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47"/>
      <c r="Y749" s="7"/>
      <c r="Z749" s="7"/>
      <c r="AA749" s="3"/>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47"/>
      <c r="Y750" s="7"/>
      <c r="Z750" s="7"/>
      <c r="AA750" s="3"/>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47"/>
      <c r="Y751" s="7"/>
      <c r="Z751" s="7"/>
      <c r="AA751" s="3"/>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47"/>
      <c r="Y752" s="7"/>
      <c r="Z752" s="7"/>
      <c r="AA752" s="3"/>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47"/>
      <c r="Y753" s="7"/>
      <c r="Z753" s="7"/>
      <c r="AA753" s="3"/>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47"/>
      <c r="Y754" s="7"/>
      <c r="Z754" s="7"/>
      <c r="AA754" s="3"/>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47"/>
      <c r="Y755" s="7"/>
      <c r="Z755" s="7"/>
      <c r="AA755" s="3"/>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47"/>
      <c r="Y756" s="7"/>
      <c r="Z756" s="7"/>
      <c r="AA756" s="3"/>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47"/>
      <c r="Y757" s="7"/>
      <c r="Z757" s="7"/>
      <c r="AA757" s="3"/>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47"/>
      <c r="Y758" s="7"/>
      <c r="Z758" s="7"/>
      <c r="AA758" s="3"/>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47"/>
      <c r="Y759" s="7"/>
      <c r="Z759" s="7"/>
      <c r="AA759" s="3"/>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47"/>
      <c r="Y760" s="7"/>
      <c r="Z760" s="7"/>
      <c r="AA760" s="3"/>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47"/>
      <c r="Y761" s="7"/>
      <c r="Z761" s="7"/>
      <c r="AA761" s="3"/>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47"/>
      <c r="Y762" s="7"/>
      <c r="Z762" s="7"/>
      <c r="AA762" s="3"/>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47"/>
      <c r="Y763" s="7"/>
      <c r="Z763" s="7"/>
      <c r="AA763" s="3"/>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47"/>
      <c r="Y764" s="7"/>
      <c r="Z764" s="7"/>
      <c r="AA764" s="3"/>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47"/>
      <c r="Y765" s="7"/>
      <c r="Z765" s="7"/>
      <c r="AA765" s="3"/>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47"/>
      <c r="Y766" s="7"/>
      <c r="Z766" s="7"/>
      <c r="AA766" s="3"/>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47"/>
      <c r="Y767" s="7"/>
      <c r="Z767" s="7"/>
      <c r="AA767" s="3"/>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47"/>
      <c r="Y768" s="7"/>
      <c r="Z768" s="7"/>
      <c r="AA768" s="3"/>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47"/>
      <c r="Y769" s="7"/>
      <c r="Z769" s="7"/>
      <c r="AA769" s="3"/>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47"/>
      <c r="Y770" s="7"/>
      <c r="Z770" s="7"/>
      <c r="AA770" s="3"/>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47"/>
      <c r="Y771" s="7"/>
      <c r="Z771" s="7"/>
      <c r="AA771" s="3"/>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47"/>
      <c r="Y772" s="7"/>
      <c r="Z772" s="7"/>
      <c r="AA772" s="3"/>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47"/>
      <c r="Y773" s="7"/>
      <c r="Z773" s="7"/>
      <c r="AA773" s="3"/>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47"/>
      <c r="Y774" s="7"/>
      <c r="Z774" s="7"/>
      <c r="AA774" s="3"/>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47"/>
      <c r="Y775" s="7"/>
      <c r="Z775" s="7"/>
      <c r="AA775" s="3"/>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47"/>
      <c r="Y776" s="7"/>
      <c r="Z776" s="7"/>
      <c r="AA776" s="3"/>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47"/>
      <c r="Y777" s="7"/>
      <c r="Z777" s="7"/>
      <c r="AA777" s="3"/>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47"/>
      <c r="Y778" s="7"/>
      <c r="Z778" s="7"/>
      <c r="AA778" s="3"/>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47"/>
      <c r="Y779" s="7"/>
      <c r="Z779" s="7"/>
      <c r="AA779" s="3"/>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47"/>
      <c r="Y780" s="7"/>
      <c r="Z780" s="7"/>
      <c r="AA780" s="3"/>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47"/>
      <c r="Y781" s="7"/>
      <c r="Z781" s="7"/>
      <c r="AA781" s="3"/>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47"/>
      <c r="Y782" s="7"/>
      <c r="Z782" s="7"/>
      <c r="AA782" s="3"/>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47"/>
      <c r="Y783" s="7"/>
      <c r="Z783" s="7"/>
      <c r="AA783" s="3"/>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47"/>
      <c r="Y784" s="7"/>
      <c r="Z784" s="7"/>
      <c r="AA784" s="3"/>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47"/>
      <c r="Y785" s="7"/>
      <c r="Z785" s="7"/>
      <c r="AA785" s="3"/>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47"/>
      <c r="Y786" s="7"/>
      <c r="Z786" s="7"/>
      <c r="AA786" s="3"/>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47"/>
      <c r="Y787" s="7"/>
      <c r="Z787" s="7"/>
      <c r="AA787" s="3"/>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47"/>
      <c r="Y788" s="7"/>
      <c r="Z788" s="7"/>
      <c r="AA788" s="3"/>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47"/>
      <c r="Y789" s="7"/>
      <c r="Z789" s="7"/>
      <c r="AA789" s="3"/>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47"/>
      <c r="Y790" s="7"/>
      <c r="Z790" s="7"/>
      <c r="AA790" s="3"/>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47"/>
      <c r="Y791" s="7"/>
      <c r="Z791" s="7"/>
      <c r="AA791" s="3"/>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47"/>
      <c r="Y792" s="7"/>
      <c r="Z792" s="7"/>
      <c r="AA792" s="3"/>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47"/>
      <c r="Y793" s="7"/>
      <c r="Z793" s="7"/>
      <c r="AA793" s="3"/>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47"/>
      <c r="Y794" s="7"/>
      <c r="Z794" s="7"/>
      <c r="AA794" s="3"/>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47"/>
      <c r="Y795" s="7"/>
      <c r="Z795" s="7"/>
      <c r="AA795" s="3"/>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47"/>
      <c r="Y796" s="7"/>
      <c r="Z796" s="7"/>
      <c r="AA796" s="3"/>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47"/>
      <c r="Y797" s="7"/>
      <c r="Z797" s="7"/>
      <c r="AA797" s="3"/>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47"/>
      <c r="Y798" s="7"/>
      <c r="Z798" s="7"/>
      <c r="AA798" s="3"/>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47"/>
      <c r="Y799" s="7"/>
      <c r="Z799" s="7"/>
      <c r="AA799" s="3"/>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47"/>
      <c r="Y800" s="7"/>
      <c r="Z800" s="7"/>
      <c r="AA800" s="3"/>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47"/>
      <c r="Y801" s="7"/>
      <c r="Z801" s="7"/>
      <c r="AA801" s="3"/>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47"/>
      <c r="Y802" s="7"/>
      <c r="Z802" s="7"/>
      <c r="AA802" s="3"/>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47"/>
      <c r="Y803" s="7"/>
      <c r="Z803" s="7"/>
      <c r="AA803" s="3"/>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47"/>
      <c r="Y804" s="7"/>
      <c r="Z804" s="7"/>
      <c r="AA804" s="3"/>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47"/>
      <c r="Y805" s="7"/>
      <c r="Z805" s="7"/>
      <c r="AA805" s="3"/>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47"/>
      <c r="Y806" s="7"/>
      <c r="Z806" s="7"/>
      <c r="AA806" s="3"/>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47"/>
      <c r="Y807" s="7"/>
      <c r="Z807" s="7"/>
      <c r="AA807" s="3"/>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47"/>
      <c r="Y808" s="7"/>
      <c r="Z808" s="7"/>
      <c r="AA808" s="3"/>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47"/>
      <c r="Y809" s="7"/>
      <c r="Z809" s="7"/>
      <c r="AA809" s="3"/>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47"/>
      <c r="Y810" s="7"/>
      <c r="Z810" s="7"/>
      <c r="AA810" s="3"/>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47"/>
      <c r="Y811" s="7"/>
      <c r="Z811" s="7"/>
      <c r="AA811" s="3"/>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47"/>
      <c r="Y812" s="7"/>
      <c r="Z812" s="7"/>
      <c r="AA812" s="3"/>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47"/>
      <c r="Y813" s="7"/>
      <c r="Z813" s="7"/>
      <c r="AA813" s="3"/>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47"/>
      <c r="Y814" s="7"/>
      <c r="Z814" s="7"/>
      <c r="AA814" s="3"/>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47"/>
      <c r="Y815" s="7"/>
      <c r="Z815" s="7"/>
      <c r="AA815" s="3"/>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47"/>
      <c r="Y816" s="7"/>
      <c r="Z816" s="7"/>
      <c r="AA816" s="3"/>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47"/>
      <c r="Y817" s="7"/>
      <c r="Z817" s="7"/>
      <c r="AA817" s="3"/>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47"/>
      <c r="Y818" s="7"/>
      <c r="Z818" s="7"/>
      <c r="AA818" s="3"/>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47"/>
      <c r="Y819" s="7"/>
      <c r="Z819" s="7"/>
      <c r="AA819" s="3"/>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47"/>
      <c r="Y820" s="7"/>
      <c r="Z820" s="7"/>
      <c r="AA820" s="3"/>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47"/>
      <c r="Y821" s="7"/>
      <c r="Z821" s="7"/>
      <c r="AA821" s="3"/>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47"/>
      <c r="Y822" s="7"/>
      <c r="Z822" s="7"/>
      <c r="AA822" s="3"/>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47"/>
      <c r="Y823" s="7"/>
      <c r="Z823" s="7"/>
      <c r="AA823" s="3"/>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47"/>
      <c r="Y824" s="7"/>
      <c r="Z824" s="7"/>
      <c r="AA824" s="3"/>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47"/>
      <c r="Y825" s="7"/>
      <c r="Z825" s="7"/>
      <c r="AA825" s="3"/>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47"/>
      <c r="Y826" s="7"/>
      <c r="Z826" s="7"/>
      <c r="AA826" s="3"/>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47"/>
      <c r="Y827" s="7"/>
      <c r="Z827" s="7"/>
      <c r="AA827" s="3"/>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47"/>
      <c r="Y828" s="7"/>
      <c r="Z828" s="7"/>
      <c r="AA828" s="3"/>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47"/>
      <c r="Y829" s="7"/>
      <c r="Z829" s="7"/>
      <c r="AA829" s="3"/>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47"/>
      <c r="Y830" s="7"/>
      <c r="Z830" s="7"/>
      <c r="AA830" s="3"/>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47"/>
      <c r="Y831" s="7"/>
      <c r="Z831" s="7"/>
      <c r="AA831" s="3"/>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47"/>
      <c r="Y832" s="7"/>
      <c r="Z832" s="7"/>
      <c r="AA832" s="3"/>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47"/>
      <c r="Y833" s="7"/>
      <c r="Z833" s="7"/>
      <c r="AA833" s="3"/>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47"/>
      <c r="Y834" s="7"/>
      <c r="Z834" s="7"/>
      <c r="AA834" s="3"/>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47"/>
      <c r="Y835" s="7"/>
      <c r="Z835" s="7"/>
      <c r="AA835" s="3"/>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47"/>
      <c r="Y836" s="7"/>
      <c r="Z836" s="7"/>
      <c r="AA836" s="3"/>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47"/>
      <c r="Y837" s="7"/>
      <c r="Z837" s="7"/>
      <c r="AA837" s="3"/>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47"/>
      <c r="Y838" s="7"/>
      <c r="Z838" s="7"/>
      <c r="AA838" s="3"/>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47"/>
      <c r="Y839" s="7"/>
      <c r="Z839" s="7"/>
      <c r="AA839" s="3"/>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47"/>
      <c r="Y840" s="7"/>
      <c r="Z840" s="7"/>
      <c r="AA840" s="3"/>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47"/>
      <c r="Y841" s="7"/>
      <c r="Z841" s="7"/>
      <c r="AA841" s="3"/>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47"/>
      <c r="Y842" s="7"/>
      <c r="Z842" s="7"/>
      <c r="AA842" s="3"/>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47"/>
      <c r="Y843" s="7"/>
      <c r="Z843" s="7"/>
      <c r="AA843" s="3"/>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47"/>
      <c r="Y844" s="7"/>
      <c r="Z844" s="7"/>
      <c r="AA844" s="3"/>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47"/>
      <c r="Y845" s="7"/>
      <c r="Z845" s="7"/>
      <c r="AA845" s="3"/>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47"/>
      <c r="Y846" s="7"/>
      <c r="Z846" s="7"/>
      <c r="AA846" s="3"/>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47"/>
      <c r="Y847" s="7"/>
      <c r="Z847" s="7"/>
      <c r="AA847" s="3"/>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47"/>
      <c r="Y848" s="7"/>
      <c r="Z848" s="7"/>
      <c r="AA848" s="3"/>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47"/>
      <c r="Y849" s="7"/>
      <c r="Z849" s="7"/>
      <c r="AA849" s="3"/>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47"/>
      <c r="Y850" s="7"/>
      <c r="Z850" s="7"/>
      <c r="AA850" s="3"/>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47"/>
      <c r="Y851" s="7"/>
      <c r="Z851" s="7"/>
      <c r="AA851" s="3"/>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47"/>
      <c r="Y852" s="7"/>
      <c r="Z852" s="7"/>
      <c r="AA852" s="3"/>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47"/>
      <c r="Y853" s="7"/>
      <c r="Z853" s="7"/>
      <c r="AA853" s="3"/>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47"/>
      <c r="Y854" s="7"/>
      <c r="Z854" s="7"/>
      <c r="AA854" s="3"/>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47"/>
      <c r="Y855" s="7"/>
      <c r="Z855" s="7"/>
      <c r="AA855" s="3"/>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47"/>
      <c r="Y856" s="7"/>
      <c r="Z856" s="7"/>
      <c r="AA856" s="3"/>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47"/>
      <c r="Y857" s="7"/>
      <c r="Z857" s="7"/>
      <c r="AA857" s="3"/>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47"/>
      <c r="Y858" s="7"/>
      <c r="Z858" s="7"/>
      <c r="AA858" s="3"/>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47"/>
      <c r="Y859" s="7"/>
      <c r="Z859" s="7"/>
      <c r="AA859" s="3"/>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47"/>
      <c r="Y860" s="7"/>
      <c r="Z860" s="7"/>
      <c r="AA860" s="3"/>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47"/>
      <c r="Y861" s="7"/>
      <c r="Z861" s="7"/>
      <c r="AA861" s="3"/>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47"/>
      <c r="Y862" s="7"/>
      <c r="Z862" s="7"/>
      <c r="AA862" s="3"/>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47"/>
      <c r="Y863" s="7"/>
      <c r="Z863" s="7"/>
      <c r="AA863" s="3"/>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47"/>
      <c r="Y864" s="7"/>
      <c r="Z864" s="7"/>
      <c r="AA864" s="3"/>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47"/>
      <c r="Y865" s="7"/>
      <c r="Z865" s="7"/>
      <c r="AA865" s="3"/>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47"/>
      <c r="Y866" s="7"/>
      <c r="Z866" s="7"/>
      <c r="AA866" s="3"/>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47"/>
      <c r="Y867" s="7"/>
      <c r="Z867" s="7"/>
      <c r="AA867" s="3"/>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47"/>
      <c r="Y868" s="7"/>
      <c r="Z868" s="7"/>
      <c r="AA868" s="3"/>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47"/>
      <c r="Y869" s="7"/>
      <c r="Z869" s="7"/>
      <c r="AA869" s="3"/>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47"/>
      <c r="Y870" s="7"/>
      <c r="Z870" s="7"/>
      <c r="AA870" s="3"/>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47"/>
      <c r="Y871" s="7"/>
      <c r="Z871" s="7"/>
      <c r="AA871" s="3"/>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47"/>
      <c r="Y872" s="7"/>
      <c r="Z872" s="7"/>
      <c r="AA872" s="3"/>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47"/>
      <c r="Y873" s="7"/>
      <c r="Z873" s="7"/>
      <c r="AA873" s="3"/>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47"/>
      <c r="Y874" s="7"/>
      <c r="Z874" s="7"/>
      <c r="AA874" s="3"/>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47"/>
      <c r="Y875" s="7"/>
      <c r="Z875" s="7"/>
      <c r="AA875" s="3"/>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47"/>
      <c r="Y876" s="7"/>
      <c r="Z876" s="7"/>
      <c r="AA876" s="3"/>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47"/>
      <c r="Y877" s="7"/>
      <c r="Z877" s="7"/>
      <c r="AA877" s="3"/>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47"/>
      <c r="Y878" s="7"/>
      <c r="Z878" s="7"/>
      <c r="AA878" s="3"/>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47"/>
      <c r="Y879" s="7"/>
      <c r="Z879" s="7"/>
      <c r="AA879" s="3"/>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47"/>
      <c r="Y880" s="7"/>
      <c r="Z880" s="7"/>
      <c r="AA880" s="3"/>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47"/>
      <c r="Y881" s="7"/>
      <c r="Z881" s="7"/>
      <c r="AA881" s="3"/>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47"/>
      <c r="Y882" s="7"/>
      <c r="Z882" s="7"/>
      <c r="AA882" s="3"/>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47"/>
      <c r="Y883" s="7"/>
      <c r="Z883" s="7"/>
      <c r="AA883" s="3"/>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47"/>
      <c r="Y884" s="7"/>
      <c r="Z884" s="7"/>
      <c r="AA884" s="3"/>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47"/>
      <c r="Y885" s="7"/>
      <c r="Z885" s="7"/>
      <c r="AA885" s="3"/>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47"/>
      <c r="Y886" s="7"/>
      <c r="Z886" s="7"/>
      <c r="AA886" s="3"/>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47"/>
      <c r="Y887" s="7"/>
      <c r="Z887" s="7"/>
      <c r="AA887" s="3"/>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47"/>
      <c r="Y888" s="7"/>
      <c r="Z888" s="7"/>
      <c r="AA888" s="3"/>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47"/>
      <c r="Y889" s="7"/>
      <c r="Z889" s="7"/>
      <c r="AA889" s="3"/>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47"/>
      <c r="Y890" s="7"/>
      <c r="Z890" s="7"/>
      <c r="AA890" s="3"/>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47"/>
      <c r="Y891" s="7"/>
      <c r="Z891" s="7"/>
      <c r="AA891" s="3"/>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47"/>
      <c r="Y892" s="7"/>
      <c r="Z892" s="7"/>
      <c r="AA892" s="3"/>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47"/>
      <c r="Y893" s="7"/>
      <c r="Z893" s="7"/>
      <c r="AA893" s="3"/>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47"/>
      <c r="Y894" s="7"/>
      <c r="Z894" s="7"/>
      <c r="AA894" s="3"/>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47"/>
      <c r="Y895" s="7"/>
      <c r="Z895" s="7"/>
      <c r="AA895" s="3"/>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47"/>
      <c r="Y896" s="7"/>
      <c r="Z896" s="7"/>
      <c r="AA896" s="3"/>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47"/>
      <c r="Y897" s="7"/>
      <c r="Z897" s="7"/>
      <c r="AA897" s="3"/>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47"/>
      <c r="Y898" s="7"/>
      <c r="Z898" s="7"/>
      <c r="AA898" s="3"/>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47"/>
      <c r="Y899" s="7"/>
      <c r="Z899" s="7"/>
      <c r="AA899" s="3"/>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47"/>
      <c r="Y900" s="7"/>
      <c r="Z900" s="7"/>
      <c r="AA900" s="3"/>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47"/>
      <c r="Y901" s="7"/>
      <c r="Z901" s="7"/>
      <c r="AA901" s="3"/>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47"/>
      <c r="Y902" s="7"/>
      <c r="Z902" s="7"/>
      <c r="AA902" s="3"/>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47"/>
      <c r="Y903" s="7"/>
      <c r="Z903" s="7"/>
      <c r="AA903" s="3"/>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47"/>
      <c r="Y904" s="7"/>
      <c r="Z904" s="7"/>
      <c r="AA904" s="3"/>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47"/>
      <c r="Y905" s="7"/>
      <c r="Z905" s="7"/>
      <c r="AA905" s="3"/>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47"/>
      <c r="Y906" s="7"/>
      <c r="Z906" s="7"/>
      <c r="AA906" s="3"/>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47"/>
      <c r="Y907" s="7"/>
      <c r="Z907" s="7"/>
      <c r="AA907" s="3"/>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47"/>
      <c r="Y908" s="7"/>
      <c r="Z908" s="7"/>
      <c r="AA908" s="3"/>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47"/>
      <c r="Y909" s="7"/>
      <c r="Z909" s="7"/>
      <c r="AA909" s="3"/>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47"/>
      <c r="Y910" s="7"/>
      <c r="Z910" s="7"/>
      <c r="AA910" s="3"/>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47"/>
      <c r="Y911" s="7"/>
      <c r="Z911" s="7"/>
      <c r="AA911" s="3"/>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47"/>
      <c r="Y912" s="7"/>
      <c r="Z912" s="7"/>
      <c r="AA912" s="3"/>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47"/>
      <c r="Y913" s="7"/>
      <c r="Z913" s="7"/>
      <c r="AA913" s="3"/>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47"/>
      <c r="Y914" s="7"/>
      <c r="Z914" s="7"/>
      <c r="AA914" s="3"/>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47"/>
      <c r="Y915" s="7"/>
      <c r="Z915" s="7"/>
      <c r="AA915" s="3"/>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47"/>
      <c r="Y916" s="7"/>
      <c r="Z916" s="7"/>
      <c r="AA916" s="3"/>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47"/>
      <c r="Y917" s="7"/>
      <c r="Z917" s="7"/>
      <c r="AA917" s="3"/>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47"/>
      <c r="Y918" s="7"/>
      <c r="Z918" s="7"/>
      <c r="AA918" s="3"/>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47"/>
      <c r="Y919" s="7"/>
      <c r="Z919" s="7"/>
      <c r="AA919" s="3"/>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47"/>
      <c r="Y920" s="7"/>
      <c r="Z920" s="7"/>
      <c r="AA920" s="3"/>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47"/>
      <c r="Y921" s="7"/>
      <c r="Z921" s="7"/>
      <c r="AA921" s="3"/>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47"/>
      <c r="Y922" s="7"/>
      <c r="Z922" s="7"/>
      <c r="AA922" s="3"/>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47"/>
      <c r="Y923" s="7"/>
      <c r="Z923" s="7"/>
      <c r="AA923" s="3"/>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47"/>
      <c r="Y924" s="7"/>
      <c r="Z924" s="7"/>
      <c r="AA924" s="3"/>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47"/>
      <c r="Y925" s="7"/>
      <c r="Z925" s="7"/>
      <c r="AA925" s="3"/>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47"/>
      <c r="Y926" s="7"/>
      <c r="Z926" s="7"/>
      <c r="AA926" s="3"/>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47"/>
      <c r="Y927" s="7"/>
      <c r="Z927" s="7"/>
      <c r="AA927" s="3"/>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47"/>
      <c r="Y928" s="7"/>
      <c r="Z928" s="7"/>
      <c r="AA928" s="3"/>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47"/>
      <c r="Y929" s="7"/>
      <c r="Z929" s="7"/>
      <c r="AA929" s="3"/>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47"/>
      <c r="Y930" s="7"/>
      <c r="Z930" s="7"/>
      <c r="AA930" s="3"/>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47"/>
      <c r="Y931" s="7"/>
      <c r="Z931" s="7"/>
      <c r="AA931" s="3"/>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47"/>
      <c r="Y932" s="7"/>
      <c r="Z932" s="7"/>
      <c r="AA932" s="3"/>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47"/>
      <c r="Y933" s="7"/>
      <c r="Z933" s="7"/>
      <c r="AA933" s="3"/>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47"/>
      <c r="Y934" s="7"/>
      <c r="Z934" s="7"/>
      <c r="AA934" s="3"/>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47"/>
      <c r="Y935" s="7"/>
      <c r="Z935" s="7"/>
      <c r="AA935" s="3"/>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47"/>
      <c r="Y936" s="7"/>
      <c r="Z936" s="7"/>
      <c r="AA936" s="3"/>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47"/>
      <c r="Y937" s="7"/>
      <c r="Z937" s="7"/>
      <c r="AA937" s="3"/>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47"/>
      <c r="Y938" s="7"/>
      <c r="Z938" s="7"/>
      <c r="AA938" s="3"/>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47"/>
      <c r="Y939" s="7"/>
      <c r="Z939" s="7"/>
      <c r="AA939" s="3"/>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47"/>
      <c r="Y940" s="7"/>
      <c r="Z940" s="7"/>
      <c r="AA940" s="3"/>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47"/>
      <c r="Y941" s="7"/>
      <c r="Z941" s="7"/>
      <c r="AA941" s="3"/>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47"/>
      <c r="Y942" s="7"/>
      <c r="Z942" s="7"/>
      <c r="AA942" s="3"/>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47"/>
      <c r="Y943" s="7"/>
      <c r="Z943" s="7"/>
      <c r="AA943" s="3"/>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47"/>
      <c r="Y944" s="7"/>
      <c r="Z944" s="7"/>
      <c r="AA944" s="3"/>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47"/>
      <c r="Y945" s="7"/>
      <c r="Z945" s="7"/>
      <c r="AA945" s="3"/>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47"/>
      <c r="Y946" s="7"/>
      <c r="Z946" s="7"/>
      <c r="AA946" s="3"/>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47"/>
      <c r="Y947" s="7"/>
      <c r="Z947" s="7"/>
      <c r="AA947" s="3"/>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47"/>
      <c r="Y948" s="7"/>
      <c r="Z948" s="7"/>
      <c r="AA948" s="3"/>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47"/>
      <c r="Y949" s="7"/>
      <c r="Z949" s="7"/>
      <c r="AA949" s="3"/>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47"/>
      <c r="Y950" s="7"/>
      <c r="Z950" s="7"/>
      <c r="AA950" s="3"/>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47"/>
      <c r="Y951" s="7"/>
      <c r="Z951" s="7"/>
      <c r="AA951" s="3"/>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47"/>
      <c r="Y952" s="7"/>
      <c r="Z952" s="7"/>
      <c r="AA952" s="3"/>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47"/>
      <c r="Y953" s="7"/>
      <c r="Z953" s="7"/>
      <c r="AA953" s="3"/>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47"/>
      <c r="Y954" s="7"/>
      <c r="Z954" s="7"/>
      <c r="AA954" s="3"/>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47"/>
      <c r="Y955" s="7"/>
      <c r="Z955" s="7"/>
      <c r="AA955" s="3"/>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47"/>
      <c r="Y956" s="7"/>
      <c r="Z956" s="7"/>
      <c r="AA956" s="3"/>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47"/>
      <c r="Y957" s="7"/>
      <c r="Z957" s="7"/>
      <c r="AA957" s="3"/>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47"/>
      <c r="Y958" s="7"/>
      <c r="Z958" s="7"/>
      <c r="AA958" s="3"/>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47"/>
      <c r="Y959" s="7"/>
      <c r="Z959" s="7"/>
      <c r="AA959" s="3"/>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47"/>
      <c r="Y960" s="7"/>
      <c r="Z960" s="7"/>
      <c r="AA960" s="3"/>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47"/>
      <c r="Y961" s="7"/>
      <c r="Z961" s="7"/>
      <c r="AA961" s="3"/>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47"/>
      <c r="Y962" s="7"/>
      <c r="Z962" s="7"/>
      <c r="AA962" s="3"/>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47"/>
      <c r="Y963" s="7"/>
      <c r="Z963" s="7"/>
      <c r="AA963" s="3"/>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47"/>
      <c r="Y964" s="7"/>
      <c r="Z964" s="7"/>
      <c r="AA964" s="3"/>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47"/>
      <c r="Y965" s="7"/>
      <c r="Z965" s="7"/>
      <c r="AA965" s="3"/>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47"/>
      <c r="Y966" s="7"/>
      <c r="Z966" s="7"/>
      <c r="AA966" s="3"/>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47"/>
      <c r="Y967" s="7"/>
      <c r="Z967" s="7"/>
      <c r="AA967" s="3"/>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47"/>
      <c r="Y968" s="7"/>
      <c r="Z968" s="7"/>
      <c r="AA968" s="3"/>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47"/>
      <c r="Y969" s="7"/>
      <c r="Z969" s="7"/>
      <c r="AA969" s="3"/>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47"/>
      <c r="Y970" s="7"/>
      <c r="Z970" s="7"/>
      <c r="AA970" s="3"/>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47"/>
      <c r="Y971" s="7"/>
      <c r="Z971" s="7"/>
      <c r="AA971" s="3"/>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47"/>
      <c r="Y972" s="7"/>
      <c r="Z972" s="7"/>
      <c r="AA972" s="3"/>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47"/>
      <c r="Y973" s="7"/>
      <c r="Z973" s="7"/>
      <c r="AA973" s="3"/>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47"/>
      <c r="Y974" s="7"/>
      <c r="Z974" s="7"/>
      <c r="AA974" s="3"/>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47"/>
      <c r="Y975" s="7"/>
      <c r="Z975" s="7"/>
      <c r="AA975" s="3"/>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47"/>
      <c r="Y976" s="7"/>
      <c r="Z976" s="7"/>
      <c r="AA976" s="3"/>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47"/>
      <c r="Y977" s="7"/>
      <c r="Z977" s="7"/>
      <c r="AA977" s="3"/>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47"/>
      <c r="Y978" s="7"/>
      <c r="Z978" s="7"/>
      <c r="AA978" s="3"/>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47"/>
      <c r="Y979" s="7"/>
      <c r="Z979" s="7"/>
      <c r="AA979" s="3"/>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47"/>
      <c r="Y980" s="7"/>
      <c r="Z980" s="7"/>
      <c r="AA980" s="3"/>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47"/>
      <c r="Y981" s="7"/>
      <c r="Z981" s="7"/>
      <c r="AA981" s="3"/>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47"/>
      <c r="Y982" s="7"/>
      <c r="Z982" s="7"/>
      <c r="AA982" s="3"/>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47"/>
      <c r="Y983" s="7"/>
      <c r="Z983" s="7"/>
      <c r="AA983" s="3"/>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47"/>
      <c r="Y984" s="7"/>
      <c r="Z984" s="7"/>
      <c r="AA984" s="3"/>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47"/>
      <c r="Y985" s="7"/>
      <c r="Z985" s="7"/>
      <c r="AA985" s="3"/>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47"/>
      <c r="Y986" s="7"/>
      <c r="Z986" s="7"/>
      <c r="AA986" s="3"/>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47"/>
      <c r="Y987" s="7"/>
      <c r="Z987" s="7"/>
      <c r="AA987" s="3"/>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47"/>
      <c r="Y988" s="7"/>
      <c r="Z988" s="7"/>
      <c r="AA988" s="3"/>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47"/>
      <c r="Y989" s="7"/>
      <c r="Z989" s="7"/>
      <c r="AA989" s="3"/>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47"/>
      <c r="Y990" s="7"/>
      <c r="Z990" s="7"/>
      <c r="AA990" s="3"/>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47"/>
      <c r="Y991" s="7"/>
      <c r="Z991" s="7"/>
      <c r="AA991" s="3"/>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47"/>
      <c r="Y992" s="7"/>
      <c r="Z992" s="7"/>
      <c r="AA992" s="3"/>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47"/>
      <c r="Y993" s="7"/>
      <c r="Z993" s="7"/>
      <c r="AA993" s="3"/>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47"/>
      <c r="Y994" s="7"/>
      <c r="Z994" s="7"/>
      <c r="AA994" s="3"/>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47"/>
      <c r="Y995" s="7"/>
      <c r="Z995" s="7"/>
      <c r="AA995" s="3"/>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47"/>
      <c r="Y996" s="7"/>
      <c r="Z996" s="7"/>
      <c r="AA996" s="3"/>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47"/>
      <c r="Y997" s="7"/>
      <c r="Z997" s="7"/>
      <c r="AA997" s="3"/>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47"/>
      <c r="Y998" s="7"/>
      <c r="Z998" s="7"/>
      <c r="AA998" s="3"/>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47"/>
      <c r="Y999" s="7"/>
      <c r="Z999" s="7"/>
      <c r="AA999" s="3"/>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47"/>
      <c r="Y1000" s="7"/>
      <c r="Z1000" s="7"/>
      <c r="AA1000" s="3"/>
    </row>
  </sheetData>
  <autoFilter ref="$A$2:$AA$250"/>
  <mergeCells count="4">
    <mergeCell ref="G1:K1"/>
    <mergeCell ref="L1:P1"/>
    <mergeCell ref="Q1:U1"/>
    <mergeCell ref="V1:W1"/>
  </mergeCells>
  <dataValidations>
    <dataValidation type="list" allowBlank="1" showErrorMessage="1" sqref="B3:B250">
      <formula1>"Pria,Wanita"</formula1>
    </dataValidation>
    <dataValidation type="list" allowBlank="1" showErrorMessage="1" sqref="AA2">
      <formula1>Job_Title</formula1>
    </dataValidation>
    <dataValidation type="decimal" allowBlank="1" showInputMessage="1" showErrorMessage="1" prompt="Error Input - Data yang harus dimasukkan harus berupa Angka antara 0 s.d. 21" sqref="G3:P3">
      <formula1>0.0</formula1>
      <formula2>21.0</formula2>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6.86"/>
    <col customWidth="1" min="3" max="3" width="10.29"/>
    <col customWidth="1" min="4" max="4" width="9.43"/>
    <col customWidth="1" min="5" max="6" width="6.86"/>
    <col customWidth="1" min="7" max="7" width="2.14"/>
    <col customWidth="1" min="8" max="9" width="2.0"/>
    <col customWidth="1" min="10" max="12" width="2.14"/>
    <col customWidth="1" min="13" max="14" width="2.0"/>
    <col customWidth="1" min="15" max="15" width="3.0"/>
    <col customWidth="1" min="16" max="17" width="2.14"/>
    <col customWidth="1" min="18" max="19" width="2.0"/>
    <col customWidth="1" min="20" max="20" width="2.71"/>
    <col customWidth="1" min="21" max="21" width="3.0"/>
    <col customWidth="1" min="22" max="22" width="4.29"/>
    <col customWidth="1" min="23" max="23" width="3.0"/>
    <col customWidth="1" min="24" max="24" width="3.86"/>
    <col customWidth="1" min="25" max="36" width="5.71"/>
    <col customWidth="1" min="37" max="37" width="3.86"/>
    <col customWidth="1" min="38" max="41" width="4.14"/>
    <col customWidth="1" min="42" max="42" width="3.14"/>
    <col customWidth="1" min="43" max="46" width="5.43"/>
    <col customWidth="1" min="47" max="47" width="3.29"/>
    <col customWidth="1" min="48" max="51" width="2.29"/>
    <col customWidth="1" min="52" max="52" width="3.57"/>
    <col customWidth="1" min="53" max="56" width="3.43"/>
    <col customWidth="1" min="57" max="57" width="3.57"/>
    <col customWidth="1" min="58" max="61" width="3.43"/>
    <col customWidth="1" min="62" max="62" width="3.71"/>
    <col customWidth="1" min="63" max="63" width="8.43"/>
    <col customWidth="1" min="64" max="64" width="6.86"/>
    <col customWidth="1" min="65" max="65" width="3.86"/>
    <col customWidth="1" min="66" max="69" width="4.14"/>
    <col customWidth="1" min="70" max="70" width="3.14"/>
    <col customWidth="1" min="71" max="74" width="5.43"/>
    <col customWidth="1" min="75" max="75" width="3.29"/>
    <col customWidth="1" min="76" max="79" width="2.29"/>
    <col customWidth="1" min="80" max="80" width="3.57"/>
    <col customWidth="1" min="81" max="84" width="3.43"/>
    <col customWidth="1" min="85" max="85" width="3.57"/>
    <col customWidth="1" min="86" max="89" width="3.43"/>
    <col customWidth="1" min="90" max="90" width="3.71"/>
    <col customWidth="1" min="91" max="91" width="8.43"/>
    <col customWidth="1" min="92" max="92" width="6.86"/>
    <col customWidth="1" min="93" max="93" width="3.86"/>
    <col customWidth="1" min="94" max="97" width="4.14"/>
    <col customWidth="1" min="98" max="98" width="3.14"/>
    <col customWidth="1" min="99" max="102" width="5.43"/>
    <col customWidth="1" min="103" max="103" width="3.29"/>
    <col customWidth="1" min="104" max="107" width="2.29"/>
    <col customWidth="1" min="108" max="108" width="3.57"/>
    <col customWidth="1" min="109" max="112" width="3.43"/>
    <col customWidth="1" min="113" max="113" width="3.57"/>
    <col customWidth="1" min="114" max="117" width="3.43"/>
    <col customWidth="1" min="118" max="118" width="3.71"/>
    <col customWidth="1" min="119" max="119" width="8.43"/>
    <col customWidth="1" min="120" max="120" width="6.86"/>
    <col customWidth="1" min="121" max="121" width="23.71"/>
    <col customWidth="1" min="122" max="133" width="6.29"/>
    <col customWidth="1" min="134" max="137" width="5.86"/>
    <col customWidth="1" min="138" max="155" width="5.57"/>
  </cols>
  <sheetData>
    <row r="1">
      <c r="A1" s="63" t="str">
        <f t="array" ref="A1:W2">data!A1:W2</f>
        <v/>
      </c>
      <c r="B1" s="1" t="s">
        <v>6</v>
      </c>
      <c r="C1" s="64"/>
      <c r="D1" s="65" t="s">
        <v>7</v>
      </c>
      <c r="E1" s="63"/>
      <c r="F1" s="63"/>
      <c r="G1" s="1" t="s">
        <v>8</v>
      </c>
      <c r="H1" s="63"/>
      <c r="I1" s="63"/>
      <c r="J1" s="63"/>
      <c r="K1" s="63"/>
      <c r="L1" s="1" t="s">
        <v>9</v>
      </c>
      <c r="M1" s="63"/>
      <c r="N1" s="63"/>
      <c r="O1" s="63"/>
      <c r="P1" s="63"/>
      <c r="Q1" s="1" t="s">
        <v>10</v>
      </c>
      <c r="R1" s="63"/>
      <c r="S1" s="63"/>
      <c r="T1" s="63"/>
      <c r="U1" s="63"/>
      <c r="V1" s="1" t="s">
        <v>11</v>
      </c>
      <c r="W1" s="63"/>
      <c r="X1" s="66" t="s">
        <v>36</v>
      </c>
      <c r="Y1" s="67" t="s">
        <v>18</v>
      </c>
      <c r="Z1" s="67" t="s">
        <v>19</v>
      </c>
      <c r="AA1" s="67" t="s">
        <v>20</v>
      </c>
      <c r="AB1" s="67" t="s">
        <v>21</v>
      </c>
      <c r="AC1" s="67" t="s">
        <v>18</v>
      </c>
      <c r="AD1" s="67" t="s">
        <v>19</v>
      </c>
      <c r="AE1" s="67" t="s">
        <v>20</v>
      </c>
      <c r="AF1" s="67" t="s">
        <v>21</v>
      </c>
      <c r="AG1" s="67" t="s">
        <v>18</v>
      </c>
      <c r="AH1" s="67" t="s">
        <v>19</v>
      </c>
      <c r="AI1" s="67" t="s">
        <v>20</v>
      </c>
      <c r="AJ1" s="67" t="s">
        <v>21</v>
      </c>
      <c r="AK1" s="66" t="s">
        <v>37</v>
      </c>
      <c r="AL1" s="68"/>
      <c r="AM1" s="67"/>
      <c r="AN1" s="67"/>
      <c r="AO1" s="67"/>
      <c r="AP1" s="69" t="s">
        <v>38</v>
      </c>
      <c r="AU1" s="69" t="s">
        <v>39</v>
      </c>
      <c r="AZ1" s="69" t="s">
        <v>40</v>
      </c>
      <c r="BA1" s="67"/>
      <c r="BB1" s="67"/>
      <c r="BC1" s="67"/>
      <c r="BD1" s="67"/>
      <c r="BE1" s="69" t="s">
        <v>41</v>
      </c>
      <c r="BF1" s="67"/>
      <c r="BG1" s="67"/>
      <c r="BH1" s="67"/>
      <c r="BI1" s="67"/>
      <c r="BJ1" s="69" t="s">
        <v>42</v>
      </c>
      <c r="BM1" s="70" t="s">
        <v>43</v>
      </c>
      <c r="BN1" s="68"/>
      <c r="BO1" s="67"/>
      <c r="BP1" s="67"/>
      <c r="BQ1" s="67"/>
      <c r="BR1" s="70" t="s">
        <v>44</v>
      </c>
      <c r="BW1" s="70" t="s">
        <v>45</v>
      </c>
      <c r="CB1" s="70" t="s">
        <v>46</v>
      </c>
      <c r="CC1" s="67"/>
      <c r="CD1" s="67"/>
      <c r="CE1" s="67"/>
      <c r="CF1" s="67"/>
      <c r="CG1" s="70" t="s">
        <v>47</v>
      </c>
      <c r="CH1" s="67"/>
      <c r="CI1" s="67"/>
      <c r="CJ1" s="67"/>
      <c r="CK1" s="67"/>
      <c r="CL1" s="70" t="s">
        <v>48</v>
      </c>
      <c r="CO1" s="71" t="s">
        <v>49</v>
      </c>
      <c r="CP1" s="68"/>
      <c r="CQ1" s="67"/>
      <c r="CR1" s="67"/>
      <c r="CS1" s="67"/>
      <c r="CT1" s="71" t="s">
        <v>50</v>
      </c>
      <c r="CY1" s="71" t="s">
        <v>51</v>
      </c>
      <c r="DD1" s="71" t="s">
        <v>52</v>
      </c>
      <c r="DE1" s="67"/>
      <c r="DF1" s="67"/>
      <c r="DG1" s="67"/>
      <c r="DH1" s="67"/>
      <c r="DI1" s="71" t="s">
        <v>53</v>
      </c>
      <c r="DJ1" s="67"/>
      <c r="DK1" s="67"/>
      <c r="DL1" s="67"/>
      <c r="DM1" s="67"/>
      <c r="DN1" s="71" t="s">
        <v>54</v>
      </c>
      <c r="DR1" s="71" t="s">
        <v>55</v>
      </c>
      <c r="ED1" s="71" t="s">
        <v>56</v>
      </c>
      <c r="EE1" s="67"/>
      <c r="EF1" s="67"/>
      <c r="EG1" s="67"/>
      <c r="EH1" s="72" t="s">
        <v>57</v>
      </c>
      <c r="EM1" s="67"/>
      <c r="ES1" s="67"/>
      <c r="EY1" s="67"/>
    </row>
    <row r="2">
      <c r="A2" s="1" t="s">
        <v>12</v>
      </c>
      <c r="B2" s="1" t="s">
        <v>13</v>
      </c>
      <c r="C2" s="73" t="s">
        <v>14</v>
      </c>
      <c r="D2" s="65" t="s">
        <v>15</v>
      </c>
      <c r="E2" s="1" t="s">
        <v>16</v>
      </c>
      <c r="F2" s="1" t="s">
        <v>17</v>
      </c>
      <c r="G2" s="67" t="s">
        <v>18</v>
      </c>
      <c r="H2" s="67" t="s">
        <v>19</v>
      </c>
      <c r="I2" s="67" t="s">
        <v>20</v>
      </c>
      <c r="J2" s="67" t="s">
        <v>21</v>
      </c>
      <c r="K2" s="67" t="s">
        <v>22</v>
      </c>
      <c r="L2" s="67" t="s">
        <v>18</v>
      </c>
      <c r="M2" s="67" t="s">
        <v>19</v>
      </c>
      <c r="N2" s="67" t="s">
        <v>20</v>
      </c>
      <c r="O2" s="67" t="s">
        <v>21</v>
      </c>
      <c r="P2" s="67" t="s">
        <v>22</v>
      </c>
      <c r="Q2" s="67" t="s">
        <v>18</v>
      </c>
      <c r="R2" s="67" t="s">
        <v>19</v>
      </c>
      <c r="S2" s="67" t="s">
        <v>20</v>
      </c>
      <c r="T2" s="67" t="s">
        <v>21</v>
      </c>
      <c r="U2" s="67" t="s">
        <v>22</v>
      </c>
      <c r="V2" s="67" t="s">
        <v>23</v>
      </c>
      <c r="W2" s="67" t="s">
        <v>24</v>
      </c>
      <c r="X2" s="74"/>
      <c r="Y2" s="75" t="s">
        <v>58</v>
      </c>
      <c r="Z2" s="75" t="s">
        <v>59</v>
      </c>
      <c r="AA2" s="75" t="s">
        <v>60</v>
      </c>
      <c r="AB2" s="75" t="s">
        <v>61</v>
      </c>
      <c r="AC2" s="75" t="s">
        <v>62</v>
      </c>
      <c r="AD2" s="75" t="s">
        <v>63</v>
      </c>
      <c r="AE2" s="75" t="s">
        <v>64</v>
      </c>
      <c r="AF2" s="75" t="s">
        <v>65</v>
      </c>
      <c r="AG2" s="75" t="s">
        <v>66</v>
      </c>
      <c r="AH2" s="75" t="s">
        <v>67</v>
      </c>
      <c r="AI2" s="75" t="s">
        <v>68</v>
      </c>
      <c r="AJ2" s="75" t="s">
        <v>69</v>
      </c>
      <c r="AK2" s="74"/>
      <c r="AL2" s="67">
        <v>1.0</v>
      </c>
      <c r="AM2" s="67">
        <v>2.0</v>
      </c>
      <c r="AN2" s="67">
        <v>3.0</v>
      </c>
      <c r="AO2" s="67">
        <v>4.0</v>
      </c>
      <c r="AP2" s="74"/>
      <c r="AQ2" s="67">
        <v>1.0</v>
      </c>
      <c r="AR2" s="67">
        <v>2.0</v>
      </c>
      <c r="AS2" s="67">
        <v>3.0</v>
      </c>
      <c r="AT2" s="67">
        <v>4.0</v>
      </c>
      <c r="AU2" s="74"/>
      <c r="AV2" s="67">
        <v>1.0</v>
      </c>
      <c r="AW2" s="67">
        <v>2.0</v>
      </c>
      <c r="AX2" s="67">
        <v>3.0</v>
      </c>
      <c r="AY2" s="67">
        <v>4.0</v>
      </c>
      <c r="AZ2" s="74"/>
      <c r="BA2" s="67">
        <v>1.0</v>
      </c>
      <c r="BB2" s="67">
        <v>2.0</v>
      </c>
      <c r="BC2" s="67">
        <v>3.0</v>
      </c>
      <c r="BD2" s="67">
        <v>4.0</v>
      </c>
      <c r="BE2" s="74"/>
      <c r="BF2" s="67">
        <v>1.0</v>
      </c>
      <c r="BG2" s="67">
        <v>2.0</v>
      </c>
      <c r="BH2" s="67">
        <v>3.0</v>
      </c>
      <c r="BI2" s="67">
        <v>4.0</v>
      </c>
      <c r="BJ2" s="74" t="s">
        <v>70</v>
      </c>
      <c r="BK2" s="1" t="s">
        <v>71</v>
      </c>
      <c r="BM2" s="76"/>
      <c r="BN2" s="67">
        <v>1.0</v>
      </c>
      <c r="BO2" s="67">
        <v>2.0</v>
      </c>
      <c r="BP2" s="67">
        <v>3.0</v>
      </c>
      <c r="BQ2" s="67">
        <v>4.0</v>
      </c>
      <c r="BR2" s="76"/>
      <c r="BS2" s="67">
        <v>1.0</v>
      </c>
      <c r="BT2" s="67">
        <v>2.0</v>
      </c>
      <c r="BU2" s="67">
        <v>3.0</v>
      </c>
      <c r="BV2" s="67">
        <v>4.0</v>
      </c>
      <c r="BW2" s="76"/>
      <c r="BX2" s="67">
        <v>1.0</v>
      </c>
      <c r="BY2" s="67">
        <v>2.0</v>
      </c>
      <c r="BZ2" s="67">
        <v>3.0</v>
      </c>
      <c r="CA2" s="67">
        <v>4.0</v>
      </c>
      <c r="CB2" s="76"/>
      <c r="CC2" s="67">
        <v>1.0</v>
      </c>
      <c r="CD2" s="67">
        <v>2.0</v>
      </c>
      <c r="CE2" s="67">
        <v>3.0</v>
      </c>
      <c r="CF2" s="67">
        <v>4.0</v>
      </c>
      <c r="CG2" s="76"/>
      <c r="CH2" s="67">
        <v>1.0</v>
      </c>
      <c r="CI2" s="67">
        <v>2.0</v>
      </c>
      <c r="CJ2" s="67">
        <v>3.0</v>
      </c>
      <c r="CK2" s="67">
        <v>4.0</v>
      </c>
      <c r="CL2" s="76" t="s">
        <v>72</v>
      </c>
      <c r="CM2" s="1" t="s">
        <v>73</v>
      </c>
      <c r="CO2" s="77"/>
      <c r="CP2" s="67">
        <v>1.0</v>
      </c>
      <c r="CQ2" s="67">
        <v>2.0</v>
      </c>
      <c r="CR2" s="67">
        <v>3.0</v>
      </c>
      <c r="CS2" s="67">
        <v>4.0</v>
      </c>
      <c r="CT2" s="77"/>
      <c r="CU2" s="67">
        <v>1.0</v>
      </c>
      <c r="CV2" s="67">
        <v>2.0</v>
      </c>
      <c r="CW2" s="67">
        <v>3.0</v>
      </c>
      <c r="CX2" s="67">
        <v>4.0</v>
      </c>
      <c r="CY2" s="77"/>
      <c r="CZ2" s="67">
        <v>1.0</v>
      </c>
      <c r="DA2" s="67">
        <v>2.0</v>
      </c>
      <c r="DB2" s="67">
        <v>3.0</v>
      </c>
      <c r="DC2" s="67">
        <v>4.0</v>
      </c>
      <c r="DD2" s="77"/>
      <c r="DE2" s="67">
        <v>1.0</v>
      </c>
      <c r="DF2" s="67">
        <v>2.0</v>
      </c>
      <c r="DG2" s="67">
        <v>3.0</v>
      </c>
      <c r="DH2" s="67">
        <v>4.0</v>
      </c>
      <c r="DI2" s="77"/>
      <c r="DJ2" s="67">
        <v>1.0</v>
      </c>
      <c r="DK2" s="67">
        <v>2.0</v>
      </c>
      <c r="DL2" s="67">
        <v>3.0</v>
      </c>
      <c r="DM2" s="67">
        <v>4.0</v>
      </c>
      <c r="DN2" s="77" t="s">
        <v>74</v>
      </c>
      <c r="DO2" s="1" t="s">
        <v>75</v>
      </c>
      <c r="DP2" s="1" t="s">
        <v>76</v>
      </c>
      <c r="DQ2" s="1" t="s">
        <v>77</v>
      </c>
      <c r="DR2" s="1" t="s">
        <v>78</v>
      </c>
      <c r="DS2" s="1" t="s">
        <v>79</v>
      </c>
      <c r="DT2" s="1" t="s">
        <v>80</v>
      </c>
      <c r="DU2" s="1" t="s">
        <v>81</v>
      </c>
      <c r="DV2" s="1" t="s">
        <v>82</v>
      </c>
      <c r="DW2" s="1" t="s">
        <v>83</v>
      </c>
      <c r="DX2" s="1" t="s">
        <v>84</v>
      </c>
      <c r="DY2" s="1" t="s">
        <v>85</v>
      </c>
      <c r="DZ2" s="1" t="s">
        <v>86</v>
      </c>
      <c r="EA2" s="1" t="s">
        <v>87</v>
      </c>
      <c r="EB2" s="1" t="s">
        <v>88</v>
      </c>
      <c r="EC2" s="1" t="s">
        <v>89</v>
      </c>
      <c r="ED2" s="67" t="s">
        <v>90</v>
      </c>
      <c r="EE2" s="67" t="s">
        <v>91</v>
      </c>
      <c r="EF2" s="67" t="s">
        <v>92</v>
      </c>
      <c r="EG2" s="67" t="s">
        <v>93</v>
      </c>
      <c r="EH2" s="67" t="s">
        <v>94</v>
      </c>
      <c r="EI2" s="67" t="s">
        <v>95</v>
      </c>
      <c r="EJ2" s="67" t="s">
        <v>96</v>
      </c>
      <c r="EK2" s="67" t="s">
        <v>97</v>
      </c>
      <c r="EL2" s="67" t="s">
        <v>98</v>
      </c>
      <c r="EM2" s="78" t="s">
        <v>99</v>
      </c>
      <c r="EN2" s="67" t="s">
        <v>100</v>
      </c>
      <c r="EO2" s="67" t="s">
        <v>101</v>
      </c>
      <c r="EP2" s="67" t="s">
        <v>102</v>
      </c>
      <c r="EQ2" s="67" t="s">
        <v>103</v>
      </c>
      <c r="ER2" s="67" t="s">
        <v>104</v>
      </c>
      <c r="ES2" s="78" t="s">
        <v>105</v>
      </c>
      <c r="ET2" s="67" t="s">
        <v>106</v>
      </c>
      <c r="EU2" s="67" t="s">
        <v>107</v>
      </c>
      <c r="EV2" s="67" t="s">
        <v>108</v>
      </c>
      <c r="EW2" s="67" t="s">
        <v>109</v>
      </c>
      <c r="EX2" s="67" t="s">
        <v>110</v>
      </c>
      <c r="EY2" s="78" t="s">
        <v>111</v>
      </c>
    </row>
    <row r="3">
      <c r="A3" s="1" t="str">
        <f>data!A3</f>
        <v>Andre Setiawan</v>
      </c>
      <c r="B3" s="1" t="str">
        <f>data!B3</f>
        <v>Pria</v>
      </c>
      <c r="C3" s="1" t="str">
        <f>data!C3</f>
        <v/>
      </c>
      <c r="D3" s="65">
        <f>data!D3</f>
        <v>44291</v>
      </c>
      <c r="E3" s="1" t="str">
        <f>data!E3</f>
        <v/>
      </c>
      <c r="F3" s="1" t="str">
        <f>data!F3</f>
        <v>profiling</v>
      </c>
      <c r="G3" s="1">
        <f>data!G3</f>
        <v>2</v>
      </c>
      <c r="H3" s="1">
        <f>data!H3</f>
        <v>0</v>
      </c>
      <c r="I3" s="1">
        <f>data!I3</f>
        <v>4</v>
      </c>
      <c r="J3" s="1">
        <f>data!J3</f>
        <v>10</v>
      </c>
      <c r="K3" s="1">
        <f>data!K3</f>
        <v>8</v>
      </c>
      <c r="L3" s="1">
        <f>data!L3</f>
        <v>6</v>
      </c>
      <c r="M3" s="1">
        <f>data!M3</f>
        <v>7</v>
      </c>
      <c r="N3" s="1">
        <f>data!N3</f>
        <v>3</v>
      </c>
      <c r="O3" s="1">
        <f>data!O3</f>
        <v>1</v>
      </c>
      <c r="P3" s="1">
        <f>data!P3</f>
        <v>7</v>
      </c>
      <c r="Q3" s="1">
        <f>data!Q3</f>
        <v>-4</v>
      </c>
      <c r="R3" s="1">
        <f>data!R3</f>
        <v>-7</v>
      </c>
      <c r="S3" s="1">
        <f>data!S3</f>
        <v>1</v>
      </c>
      <c r="T3" s="1">
        <f>data!T3</f>
        <v>9</v>
      </c>
      <c r="U3" s="1" t="str">
        <f>data!U3</f>
        <v/>
      </c>
      <c r="V3" s="1">
        <f>data!V3</f>
        <v>47</v>
      </c>
      <c r="W3" s="1">
        <f>data!W3</f>
        <v>24</v>
      </c>
      <c r="Y3" s="67">
        <f>VLOOKUP(G3,tableD1,2,0)</f>
        <v>9</v>
      </c>
      <c r="Z3" s="67">
        <f>VLOOKUP(H3,tableI1,2,0)</f>
        <v>3</v>
      </c>
      <c r="AA3" s="67">
        <f>VLOOKUP(I3,table1S,2,0)</f>
        <v>15</v>
      </c>
      <c r="AB3" s="67">
        <f>VLOOKUP(J3,table1C,2,0)</f>
        <v>28</v>
      </c>
      <c r="AC3" s="67">
        <f>VLOOKUP(L3,table2D,2,0)</f>
        <v>16</v>
      </c>
      <c r="AD3" s="67">
        <f>VLOOKUP(M3,table2I,2,0)</f>
        <v>9</v>
      </c>
      <c r="AE3" s="67">
        <f>VLOOKUP(N3,table2S,2,0)</f>
        <v>24</v>
      </c>
      <c r="AF3" s="67">
        <f>VLOOKUP(O3,table2C,2,0)</f>
        <v>31</v>
      </c>
      <c r="AG3" s="67">
        <f>VLOOKUP(Q3,table3D,2,0)</f>
        <v>14</v>
      </c>
      <c r="AH3" s="67">
        <f>VLOOKUP(R3,table3I,2,0)</f>
        <v>7</v>
      </c>
      <c r="AI3" s="67">
        <f>VLOOKUP(S3,table3S,2,0)</f>
        <v>19</v>
      </c>
      <c r="AJ3" s="67">
        <f>VLOOKUP(T3,table3C,2,0)</f>
        <v>30</v>
      </c>
      <c r="AL3" s="67">
        <f t="shared" ref="AL3:AO3" si="1">VALUE(Y3&amp;AL$2)</f>
        <v>91</v>
      </c>
      <c r="AM3" s="67">
        <f t="shared" si="1"/>
        <v>32</v>
      </c>
      <c r="AN3" s="67">
        <f t="shared" si="1"/>
        <v>153</v>
      </c>
      <c r="AO3" s="67">
        <f t="shared" si="1"/>
        <v>284</v>
      </c>
      <c r="AP3" s="67"/>
      <c r="AQ3" s="67">
        <f t="shared" ref="AQ3:AT3" si="2">LARGE($AL3:$AO3,AQ$2)</f>
        <v>284</v>
      </c>
      <c r="AR3" s="67">
        <f t="shared" si="2"/>
        <v>153</v>
      </c>
      <c r="AS3" s="67">
        <f t="shared" si="2"/>
        <v>91</v>
      </c>
      <c r="AT3" s="67">
        <f t="shared" si="2"/>
        <v>32</v>
      </c>
      <c r="AV3" s="67" t="str">
        <f>VLOOKUP(VALUE(RIGHT(AQ3,1)),misc!$A$2:$B$5,2,0)</f>
        <v>C</v>
      </c>
      <c r="AW3" s="67" t="str">
        <f>VLOOKUP(VALUE(RIGHT(AR3,1)),misc!$A$2:$B$5,2,0)</f>
        <v>S</v>
      </c>
      <c r="AX3" s="67" t="str">
        <f>VLOOKUP(VALUE(RIGHT(AS3,1)),misc!$A$2:$B$5,2,0)</f>
        <v>D</v>
      </c>
      <c r="AY3" s="67" t="str">
        <f>VLOOKUP(VALUE(RIGHT(AT3,1)),misc!$A$2:$B$5,2,0)</f>
        <v>I</v>
      </c>
      <c r="BA3" s="67" t="str">
        <f t="shared" ref="BA3:BD3" si="3">IF(VALUE(AQ3)&gt;=170,AV3,"")</f>
        <v>C</v>
      </c>
      <c r="BB3" s="67" t="str">
        <f t="shared" si="3"/>
        <v/>
      </c>
      <c r="BC3" s="67" t="str">
        <f t="shared" si="3"/>
        <v/>
      </c>
      <c r="BD3" s="67" t="str">
        <f t="shared" si="3"/>
        <v/>
      </c>
      <c r="BF3" s="67" t="str">
        <f t="shared" ref="BF3:BI3" si="4">IF(VALUE(AQ3)&lt;170,AV3,"")</f>
        <v/>
      </c>
      <c r="BG3" s="67" t="str">
        <f t="shared" si="4"/>
        <v>S</v>
      </c>
      <c r="BH3" s="67" t="str">
        <f t="shared" si="4"/>
        <v>D</v>
      </c>
      <c r="BI3" s="67" t="str">
        <f t="shared" si="4"/>
        <v>I</v>
      </c>
      <c r="BJ3" s="67">
        <f t="shared" ref="BJ3:BJ250" si="17">IF(AND(Y3&lt;17,Z3&lt;17,AA3&lt;17,AB3&lt;17),1,IF(AND(Y3&gt;=17,Z3&gt;=17,AA3&gt;=17,AB3&gt;=17),2,IF(AND(Y3&gt;12,Y3&lt;21,Z3&gt;12,Z3&lt;21,AA3&gt;12,AA3&lt;21,AB3&gt;12,AB3&lt;21),3,4)))</f>
        <v>4</v>
      </c>
      <c r="BK3" s="67" t="str">
        <f t="shared" ref="BK3:BK250" si="18">TRIM(BA3&amp;BB3&amp;BC3&amp;BD3)</f>
        <v>C</v>
      </c>
      <c r="BN3" s="67">
        <f t="shared" ref="BN3:BQ3" si="5">VALUE(AC3&amp;BN$2)</f>
        <v>161</v>
      </c>
      <c r="BO3" s="67">
        <f t="shared" si="5"/>
        <v>92</v>
      </c>
      <c r="BP3" s="67">
        <f t="shared" si="5"/>
        <v>243</v>
      </c>
      <c r="BQ3" s="67">
        <f t="shared" si="5"/>
        <v>314</v>
      </c>
      <c r="BR3" s="67"/>
      <c r="BS3" s="67">
        <f t="shared" ref="BS3:BV3" si="6">LARGE($BN3:$BQ3,BS$2)</f>
        <v>314</v>
      </c>
      <c r="BT3" s="67">
        <f t="shared" si="6"/>
        <v>243</v>
      </c>
      <c r="BU3" s="67">
        <f t="shared" si="6"/>
        <v>161</v>
      </c>
      <c r="BV3" s="67">
        <f t="shared" si="6"/>
        <v>92</v>
      </c>
      <c r="BX3" s="67" t="str">
        <f>VLOOKUP(VALUE(RIGHT(BS3,1)),misc!$A$2:$B$5,2,0)</f>
        <v>C</v>
      </c>
      <c r="BY3" s="67" t="str">
        <f>VLOOKUP(VALUE(RIGHT(BT3,1)),misc!$A$2:$B$5,2,0)</f>
        <v>S</v>
      </c>
      <c r="BZ3" s="67" t="str">
        <f>VLOOKUP(VALUE(RIGHT(BU3,1)),misc!$A$2:$B$5,2,0)</f>
        <v>D</v>
      </c>
      <c r="CA3" s="67" t="str">
        <f>VLOOKUP(VALUE(RIGHT(BV3,1)),misc!$A$2:$B$5,2,0)</f>
        <v>I</v>
      </c>
      <c r="CC3" s="67" t="str">
        <f t="shared" ref="CC3:CF3" si="7">IF(VALUE(BS3)&gt;=170,BX3,"")</f>
        <v>C</v>
      </c>
      <c r="CD3" s="67" t="str">
        <f t="shared" si="7"/>
        <v>S</v>
      </c>
      <c r="CE3" s="67" t="str">
        <f t="shared" si="7"/>
        <v/>
      </c>
      <c r="CF3" s="67" t="str">
        <f t="shared" si="7"/>
        <v/>
      </c>
      <c r="CH3" s="67" t="str">
        <f t="shared" ref="CH3:CK3" si="8">IF(VALUE(BS3)&lt;170,BX3,"")</f>
        <v/>
      </c>
      <c r="CI3" s="67" t="str">
        <f t="shared" si="8"/>
        <v/>
      </c>
      <c r="CJ3" s="67" t="str">
        <f t="shared" si="8"/>
        <v>D</v>
      </c>
      <c r="CK3" s="67" t="str">
        <f t="shared" si="8"/>
        <v>I</v>
      </c>
      <c r="CL3" s="67">
        <f t="shared" ref="CL3:CL250" si="23">IF(AND(AC3&lt;17,AD3&lt;17,AE3&lt;17,AF3&lt;17),1,IF(AND(AC3&gt;=17,AD3&gt;=17,AE3&gt;=17,AF3&gt;=17),2,IF(AND(AC3&gt;12,AC3&lt;21,AD3&gt;12,AD3&lt;21,AE3&gt;12,AE3&lt;21,AF3&gt;12,AF3&lt;21),3,4)))</f>
        <v>4</v>
      </c>
      <c r="CM3" s="67" t="str">
        <f t="shared" ref="CM3:CM250" si="24">TRIM(CC3&amp;CD3&amp;CE3&amp;CF3)</f>
        <v>CS</v>
      </c>
      <c r="CP3" s="67">
        <f t="shared" ref="CP3:CS3" si="9">VALUE(AG3&amp;CP$2)</f>
        <v>141</v>
      </c>
      <c r="CQ3" s="67">
        <f t="shared" si="9"/>
        <v>72</v>
      </c>
      <c r="CR3" s="67">
        <f t="shared" si="9"/>
        <v>193</v>
      </c>
      <c r="CS3" s="67">
        <f t="shared" si="9"/>
        <v>304</v>
      </c>
      <c r="CT3" s="67"/>
      <c r="CU3" s="67">
        <f t="shared" ref="CU3:CX3" si="10">LARGE($CP3:$CS3,CU$2)</f>
        <v>304</v>
      </c>
      <c r="CV3" s="67">
        <f t="shared" si="10"/>
        <v>193</v>
      </c>
      <c r="CW3" s="67">
        <f t="shared" si="10"/>
        <v>141</v>
      </c>
      <c r="CX3" s="67">
        <f t="shared" si="10"/>
        <v>72</v>
      </c>
      <c r="CZ3" s="67" t="str">
        <f>VLOOKUP(VALUE(RIGHT(CU3,1)),misc!$A$2:$B$5,2,0)</f>
        <v>C</v>
      </c>
      <c r="DA3" s="67" t="str">
        <f>VLOOKUP(VALUE(RIGHT(CV3,1)),misc!$A$2:$B$5,2,0)</f>
        <v>S</v>
      </c>
      <c r="DB3" s="67" t="str">
        <f>VLOOKUP(VALUE(RIGHT(CW3,1)),misc!$A$2:$B$5,2,0)</f>
        <v>D</v>
      </c>
      <c r="DC3" s="67" t="str">
        <f>VLOOKUP(VALUE(RIGHT(CX3,1)),misc!$A$2:$B$5,2,0)</f>
        <v>I</v>
      </c>
      <c r="DE3" s="67" t="str">
        <f t="shared" ref="DE3:DH3" si="11">IF(VALUE(CU3)&gt;=170,CZ3,"")</f>
        <v>C</v>
      </c>
      <c r="DF3" s="67" t="str">
        <f t="shared" si="11"/>
        <v>S</v>
      </c>
      <c r="DG3" s="67" t="str">
        <f t="shared" si="11"/>
        <v/>
      </c>
      <c r="DH3" s="67" t="str">
        <f t="shared" si="11"/>
        <v/>
      </c>
      <c r="DJ3" s="67" t="str">
        <f t="shared" ref="DJ3:DM3" si="12">IF(VALUE(CU3)&lt;170,CZ3,"")</f>
        <v/>
      </c>
      <c r="DK3" s="67" t="str">
        <f t="shared" si="12"/>
        <v/>
      </c>
      <c r="DL3" s="67" t="str">
        <f t="shared" si="12"/>
        <v>D</v>
      </c>
      <c r="DM3" s="67" t="str">
        <f t="shared" si="12"/>
        <v>I</v>
      </c>
      <c r="DN3" s="67">
        <f t="shared" ref="DN3:DN250" si="29">IF(AND(AG3&lt;17,AH3&lt;17,AI3&lt;17,AJ3&lt;17),1,IF(AND(AG3&gt;=17,AH3&gt;=17,AI3&gt;=17,AJ3&gt;=17),2,IF(AND(AG3&gt;12,AG3&lt;21,AH3&gt;12,AH3&lt;21,AI3&gt;12,AI3&lt;21,AJ3&gt;12,AJ3&lt;21),3,4)))</f>
        <v>4</v>
      </c>
      <c r="DO3" s="67" t="str">
        <f t="shared" ref="DO3:DO250" si="30">TRIM(DE3&amp;DF3&amp;DG3&amp;DH3)</f>
        <v>CS</v>
      </c>
      <c r="DP3" s="1" t="str">
        <f t="shared" ref="DP3:DP250" si="31">BJ3&amp;CL3&amp;DN3</f>
        <v>444</v>
      </c>
      <c r="DQ3" s="1" t="str">
        <f t="shared" ref="DQ3:DQ250" si="32">A3&amp;G3&amp;H3&amp;I3&amp;J3&amp;L3&amp;M3&amp;N3&amp;O3</f>
        <v>Andre Setiawan204106731</v>
      </c>
      <c r="DR3" s="1">
        <f>VLOOKUP(G3,tableD1,3,0)</f>
        <v>3</v>
      </c>
      <c r="DS3" s="1">
        <f>VLOOKUP(H3,tableI1,3,0)</f>
        <v>1</v>
      </c>
      <c r="DT3" s="1">
        <f>VLOOKUP(I3,table1S,3,0)</f>
        <v>4</v>
      </c>
      <c r="DU3" s="1">
        <f>VLOOKUP(J3,table1C,3,0)</f>
        <v>8</v>
      </c>
      <c r="DV3" s="1">
        <f>VLOOKUP(L3,table2D,3,0)</f>
        <v>4</v>
      </c>
      <c r="DW3" s="1">
        <f>VLOOKUP(M3,table2I,3,0)</f>
        <v>3</v>
      </c>
      <c r="DX3" s="1">
        <f>VLOOKUP(N3,table2S,3,0)</f>
        <v>6</v>
      </c>
      <c r="DY3" s="1">
        <f>VLOOKUP(O3,table2C,3,0)</f>
        <v>8</v>
      </c>
      <c r="DZ3" s="1">
        <f>VLOOKUP(Q3,table3D,3,0)</f>
        <v>4</v>
      </c>
      <c r="EA3" s="1">
        <f>VLOOKUP(R3,table3I,3,0)</f>
        <v>2</v>
      </c>
      <c r="EB3" s="1">
        <f>VLOOKUP(S3,table3S,3,0)</f>
        <v>5</v>
      </c>
      <c r="EC3" s="1">
        <f>VLOOKUP(T3,table3C,3,0)</f>
        <v>8</v>
      </c>
      <c r="ED3" s="67">
        <f t="array" ref="ED3">VLOOKUP(INDEX(JD,data!$AA$1),key!$J$3:$L$27,3,0)</f>
        <v>6</v>
      </c>
      <c r="EE3" s="67">
        <f t="array" ref="EE3">VLOOKUP(INDEX(JI,data!$AA$1),key!$J$3:$L$27,3,0)</f>
        <v>4</v>
      </c>
      <c r="EF3" s="67">
        <f t="array" ref="EF3">VLOOKUP(INDEX(JS,data!$AA$1),key!$J$3:$L$27,3,0)</f>
        <v>4</v>
      </c>
      <c r="EG3" s="67">
        <f t="array" ref="EG3">VLOOKUP(INDEX(JC,data!$AA$1),key!$J$3:$L$27,3,0)</f>
        <v>7</v>
      </c>
      <c r="EH3" s="1">
        <f>VLOOKUP(DR3,tabel_jpm,ED3+1,0)</f>
        <v>16</v>
      </c>
      <c r="EI3" s="1">
        <f>VLOOKUP(DS3,tabel_jpm,EE3+1,0)</f>
        <v>16</v>
      </c>
      <c r="EJ3" s="1">
        <f>VLOOKUP(DT3,tabel_jpm,EF3+1,0)</f>
        <v>28</v>
      </c>
      <c r="EK3" s="1">
        <f>VLOOKUP(DU3,tabel_jpm,EG3+1,0)</f>
        <v>24</v>
      </c>
      <c r="EL3" s="1">
        <f>IF(B3="Pria",VLOOKUP(AVERAGE(EH3:EK3),agreement_p,4),VLOOKUP(AVERAGE(EH3:EK3),agreement_w,4))</f>
        <v>62</v>
      </c>
      <c r="EM3" s="67">
        <f t="shared" ref="EM3:EM250" si="33">IF(DP3&lt;&gt;"444","N/A",EL3)</f>
        <v>62</v>
      </c>
      <c r="EN3" s="1">
        <f>VLOOKUP(DV3,tabel_jpm,ED3+1,0)</f>
        <v>20</v>
      </c>
      <c r="EO3" s="1">
        <f>VLOOKUP(DW3,tabel_jpm,EE3+1,0)</f>
        <v>24</v>
      </c>
      <c r="EP3" s="1">
        <f>VLOOKUP(DX3,tabel_jpm,EF3+1,0)</f>
        <v>20</v>
      </c>
      <c r="EQ3" s="1">
        <f>VLOOKUP(DY3,tabel_jpm,EG3+1,0)</f>
        <v>24</v>
      </c>
      <c r="ER3" s="1">
        <f>IF(B3="Pria",VLOOKUP(AVERAGE(EN3:EQ3),agreement_p,4),VLOOKUP(AVERAGE(EN3:EQ3),agreement_w,4))</f>
        <v>72</v>
      </c>
      <c r="ES3" s="67">
        <f t="shared" ref="ES3:ES250" si="34">IF(DP3&lt;&gt;"444","N/A",ER3)</f>
        <v>72</v>
      </c>
      <c r="ET3" s="1">
        <f>VLOOKUP(DZ3,tabel_jpm,ED3+1,0)</f>
        <v>20</v>
      </c>
      <c r="EU3" s="1">
        <f>VLOOKUP(EA3,tabel_jpm,EE3+1,0)</f>
        <v>20</v>
      </c>
      <c r="EV3" s="1">
        <f>VLOOKUP(EB3,tabel_jpm,EF3+1,0)</f>
        <v>24</v>
      </c>
      <c r="EW3" s="1">
        <f>VLOOKUP(EC3,tabel_jpm,EG3+1,0)</f>
        <v>24</v>
      </c>
      <c r="EX3" s="1">
        <f>IF(B3="Pria",VLOOKUP(AVERAGE(ET3:EW3),agreement_p,4),VLOOKUP(AVERAGE(ET3:EW3),agreement_w,4))</f>
        <v>72</v>
      </c>
      <c r="EY3" s="67">
        <f t="shared" ref="EY3:EY250" si="35">IF(DP3&lt;&gt;"444","N/A",EX3)</f>
        <v>72</v>
      </c>
    </row>
    <row r="4">
      <c r="A4" s="1" t="str">
        <f>data!A4</f>
        <v>Helmi Kurniawan</v>
      </c>
      <c r="B4" s="1" t="str">
        <f>data!B4</f>
        <v>Pria</v>
      </c>
      <c r="C4" s="1" t="str">
        <f>data!C4</f>
        <v/>
      </c>
      <c r="D4" s="65" t="str">
        <f>data!D4</f>
        <v/>
      </c>
      <c r="E4" s="1" t="str">
        <f>data!E4</f>
        <v/>
      </c>
      <c r="F4" s="1" t="str">
        <f>data!F4</f>
        <v>profiling</v>
      </c>
      <c r="G4" s="1">
        <f>data!G4</f>
        <v>3</v>
      </c>
      <c r="H4" s="1">
        <f>data!H4</f>
        <v>3</v>
      </c>
      <c r="I4" s="1">
        <f>data!I4</f>
        <v>7</v>
      </c>
      <c r="J4" s="1">
        <f>data!J4</f>
        <v>4</v>
      </c>
      <c r="K4" s="1">
        <f>data!K4</f>
        <v>7</v>
      </c>
      <c r="L4" s="1">
        <f>data!L4</f>
        <v>7</v>
      </c>
      <c r="M4" s="1">
        <f>data!M4</f>
        <v>4</v>
      </c>
      <c r="N4" s="1">
        <f>data!N4</f>
        <v>2</v>
      </c>
      <c r="O4" s="1">
        <f>data!O4</f>
        <v>6</v>
      </c>
      <c r="P4" s="1">
        <f>data!P4</f>
        <v>5</v>
      </c>
      <c r="Q4" s="1">
        <f>data!Q4</f>
        <v>-4</v>
      </c>
      <c r="R4" s="1">
        <f>data!R4</f>
        <v>-1</v>
      </c>
      <c r="S4" s="1">
        <f>data!S4</f>
        <v>5</v>
      </c>
      <c r="T4" s="1">
        <f>data!T4</f>
        <v>-2</v>
      </c>
      <c r="U4" s="1" t="str">
        <f>data!U4</f>
        <v/>
      </c>
      <c r="V4" s="1">
        <f>data!V4</f>
        <v>46</v>
      </c>
      <c r="W4" s="1">
        <f>data!W4</f>
        <v>24</v>
      </c>
      <c r="Y4" s="67">
        <f>VLOOKUP(G4,tableD1,2,0)</f>
        <v>11</v>
      </c>
      <c r="Z4" s="67">
        <f>VLOOKUP(H4,tableI1,2,0)</f>
        <v>15</v>
      </c>
      <c r="AA4" s="67">
        <f>VLOOKUP(I4,table1S,2,0)</f>
        <v>22</v>
      </c>
      <c r="AB4" s="67">
        <f>VLOOKUP(J4,table1C,2,0)</f>
        <v>18</v>
      </c>
      <c r="AC4" s="67">
        <f>VLOOKUP(L4,table2D,2,0)</f>
        <v>15</v>
      </c>
      <c r="AD4" s="67">
        <f>VLOOKUP(M4,table2I,2,0)</f>
        <v>18</v>
      </c>
      <c r="AE4" s="67">
        <f>VLOOKUP(N4,table2S,2,0)</f>
        <v>28</v>
      </c>
      <c r="AF4" s="67">
        <f>VLOOKUP(O4,table2C,2,0)</f>
        <v>18</v>
      </c>
      <c r="AG4" s="67">
        <f>VLOOKUP(Q4,table3D,2,0)</f>
        <v>14</v>
      </c>
      <c r="AH4" s="67">
        <f>VLOOKUP(R4,table3I,2,0)</f>
        <v>16</v>
      </c>
      <c r="AI4" s="67">
        <f>VLOOKUP(S4,table3S,2,0)</f>
        <v>24</v>
      </c>
      <c r="AJ4" s="67">
        <f>VLOOKUP(T4,table3C,2,0)</f>
        <v>18</v>
      </c>
      <c r="AL4" s="67">
        <f t="shared" ref="AL4:AO4" si="13">VALUE(Y4&amp;AL$2)</f>
        <v>111</v>
      </c>
      <c r="AM4" s="67">
        <f t="shared" si="13"/>
        <v>152</v>
      </c>
      <c r="AN4" s="67">
        <f t="shared" si="13"/>
        <v>223</v>
      </c>
      <c r="AO4" s="67">
        <f t="shared" si="13"/>
        <v>184</v>
      </c>
      <c r="AP4" s="67"/>
      <c r="AQ4" s="67">
        <f t="shared" ref="AQ4:AT4" si="14">LARGE($AL4:$AO4,AQ$2)</f>
        <v>223</v>
      </c>
      <c r="AR4" s="67">
        <f t="shared" si="14"/>
        <v>184</v>
      </c>
      <c r="AS4" s="67">
        <f t="shared" si="14"/>
        <v>152</v>
      </c>
      <c r="AT4" s="67">
        <f t="shared" si="14"/>
        <v>111</v>
      </c>
      <c r="AV4" s="67" t="str">
        <f>VLOOKUP(VALUE(RIGHT(AQ4,1)),misc!$A$2:$B$5,2,0)</f>
        <v>S</v>
      </c>
      <c r="AW4" s="67" t="str">
        <f>VLOOKUP(VALUE(RIGHT(AR4,1)),misc!$A$2:$B$5,2,0)</f>
        <v>C</v>
      </c>
      <c r="AX4" s="67" t="str">
        <f>VLOOKUP(VALUE(RIGHT(AS4,1)),misc!$A$2:$B$5,2,0)</f>
        <v>I</v>
      </c>
      <c r="AY4" s="67" t="str">
        <f>VLOOKUP(VALUE(RIGHT(AT4,1)),misc!$A$2:$B$5,2,0)</f>
        <v>D</v>
      </c>
      <c r="BA4" s="67" t="str">
        <f t="shared" ref="BA4:BD4" si="15">IF(VALUE(AQ4)&gt;=170,AV4,"")</f>
        <v>S</v>
      </c>
      <c r="BB4" s="67" t="str">
        <f t="shared" si="15"/>
        <v>C</v>
      </c>
      <c r="BC4" s="67" t="str">
        <f t="shared" si="15"/>
        <v/>
      </c>
      <c r="BD4" s="67" t="str">
        <f t="shared" si="15"/>
        <v/>
      </c>
      <c r="BF4" s="67" t="str">
        <f t="shared" ref="BF4:BI4" si="16">IF(VALUE(AQ4)&lt;170,AV4,"")</f>
        <v/>
      </c>
      <c r="BG4" s="67" t="str">
        <f t="shared" si="16"/>
        <v/>
      </c>
      <c r="BH4" s="67" t="str">
        <f t="shared" si="16"/>
        <v>I</v>
      </c>
      <c r="BI4" s="67" t="str">
        <f t="shared" si="16"/>
        <v>D</v>
      </c>
      <c r="BJ4" s="67">
        <f t="shared" si="17"/>
        <v>4</v>
      </c>
      <c r="BK4" s="67" t="str">
        <f t="shared" si="18"/>
        <v>SC</v>
      </c>
      <c r="BN4" s="67">
        <f t="shared" ref="BN4:BQ4" si="19">VALUE(AC4&amp;BN$2)</f>
        <v>151</v>
      </c>
      <c r="BO4" s="67">
        <f t="shared" si="19"/>
        <v>182</v>
      </c>
      <c r="BP4" s="67">
        <f t="shared" si="19"/>
        <v>283</v>
      </c>
      <c r="BQ4" s="67">
        <f t="shared" si="19"/>
        <v>184</v>
      </c>
      <c r="BR4" s="67"/>
      <c r="BS4" s="67">
        <f t="shared" ref="BS4:BV4" si="20">LARGE($BN4:$BQ4,BS$2)</f>
        <v>283</v>
      </c>
      <c r="BT4" s="67">
        <f t="shared" si="20"/>
        <v>184</v>
      </c>
      <c r="BU4" s="67">
        <f t="shared" si="20"/>
        <v>182</v>
      </c>
      <c r="BV4" s="67">
        <f t="shared" si="20"/>
        <v>151</v>
      </c>
      <c r="BX4" s="67" t="str">
        <f>VLOOKUP(VALUE(RIGHT(BS4,1)),misc!$A$2:$B$5,2,0)</f>
        <v>S</v>
      </c>
      <c r="BY4" s="67" t="str">
        <f>VLOOKUP(VALUE(RIGHT(BT4,1)),misc!$A$2:$B$5,2,0)</f>
        <v>C</v>
      </c>
      <c r="BZ4" s="67" t="str">
        <f>VLOOKUP(VALUE(RIGHT(BU4,1)),misc!$A$2:$B$5,2,0)</f>
        <v>I</v>
      </c>
      <c r="CA4" s="67" t="str">
        <f>VLOOKUP(VALUE(RIGHT(BV4,1)),misc!$A$2:$B$5,2,0)</f>
        <v>D</v>
      </c>
      <c r="CC4" s="67" t="str">
        <f t="shared" ref="CC4:CF4" si="21">IF(VALUE(BS4)&gt;=170,BX4,"")</f>
        <v>S</v>
      </c>
      <c r="CD4" s="67" t="str">
        <f t="shared" si="21"/>
        <v>C</v>
      </c>
      <c r="CE4" s="67" t="str">
        <f t="shared" si="21"/>
        <v>I</v>
      </c>
      <c r="CF4" s="67" t="str">
        <f t="shared" si="21"/>
        <v/>
      </c>
      <c r="CH4" s="67" t="str">
        <f t="shared" ref="CH4:CK4" si="22">IF(VALUE(BS4)&lt;170,BX4,"")</f>
        <v/>
      </c>
      <c r="CI4" s="67" t="str">
        <f t="shared" si="22"/>
        <v/>
      </c>
      <c r="CJ4" s="67" t="str">
        <f t="shared" si="22"/>
        <v/>
      </c>
      <c r="CK4" s="67" t="str">
        <f t="shared" si="22"/>
        <v>D</v>
      </c>
      <c r="CL4" s="67">
        <f t="shared" si="23"/>
        <v>4</v>
      </c>
      <c r="CM4" s="67" t="str">
        <f t="shared" si="24"/>
        <v>SCI</v>
      </c>
      <c r="CP4" s="67">
        <f t="shared" ref="CP4:CS4" si="25">VALUE(AG4&amp;CP$2)</f>
        <v>141</v>
      </c>
      <c r="CQ4" s="67">
        <f t="shared" si="25"/>
        <v>162</v>
      </c>
      <c r="CR4" s="67">
        <f t="shared" si="25"/>
        <v>243</v>
      </c>
      <c r="CS4" s="67">
        <f t="shared" si="25"/>
        <v>184</v>
      </c>
      <c r="CT4" s="67"/>
      <c r="CU4" s="67">
        <f t="shared" ref="CU4:CX4" si="26">LARGE($CP4:$CS4,CU$2)</f>
        <v>243</v>
      </c>
      <c r="CV4" s="67">
        <f t="shared" si="26"/>
        <v>184</v>
      </c>
      <c r="CW4" s="67">
        <f t="shared" si="26"/>
        <v>162</v>
      </c>
      <c r="CX4" s="67">
        <f t="shared" si="26"/>
        <v>141</v>
      </c>
      <c r="CZ4" s="67" t="str">
        <f>VLOOKUP(VALUE(RIGHT(CU4,1)),misc!$A$2:$B$5,2,0)</f>
        <v>S</v>
      </c>
      <c r="DA4" s="67" t="str">
        <f>VLOOKUP(VALUE(RIGHT(CV4,1)),misc!$A$2:$B$5,2,0)</f>
        <v>C</v>
      </c>
      <c r="DB4" s="67" t="str">
        <f>VLOOKUP(VALUE(RIGHT(CW4,1)),misc!$A$2:$B$5,2,0)</f>
        <v>I</v>
      </c>
      <c r="DC4" s="67" t="str">
        <f>VLOOKUP(VALUE(RIGHT(CX4,1)),misc!$A$2:$B$5,2,0)</f>
        <v>D</v>
      </c>
      <c r="DE4" s="67" t="str">
        <f t="shared" ref="DE4:DH4" si="27">IF(VALUE(CU4)&gt;=170,CZ4,"")</f>
        <v>S</v>
      </c>
      <c r="DF4" s="67" t="str">
        <f t="shared" si="27"/>
        <v>C</v>
      </c>
      <c r="DG4" s="67" t="str">
        <f t="shared" si="27"/>
        <v/>
      </c>
      <c r="DH4" s="67" t="str">
        <f t="shared" si="27"/>
        <v/>
      </c>
      <c r="DJ4" s="67" t="str">
        <f t="shared" ref="DJ4:DM4" si="28">IF(VALUE(CU4)&lt;170,CZ4,"")</f>
        <v/>
      </c>
      <c r="DK4" s="67" t="str">
        <f t="shared" si="28"/>
        <v/>
      </c>
      <c r="DL4" s="67" t="str">
        <f t="shared" si="28"/>
        <v>I</v>
      </c>
      <c r="DM4" s="67" t="str">
        <f t="shared" si="28"/>
        <v>D</v>
      </c>
      <c r="DN4" s="67">
        <f t="shared" si="29"/>
        <v>4</v>
      </c>
      <c r="DO4" s="67" t="str">
        <f t="shared" si="30"/>
        <v>SC</v>
      </c>
      <c r="DP4" s="1" t="str">
        <f t="shared" si="31"/>
        <v>444</v>
      </c>
      <c r="DQ4" s="1" t="str">
        <f t="shared" si="32"/>
        <v>Helmi Kurniawan33747426</v>
      </c>
      <c r="DR4" s="1">
        <f>VLOOKUP(G4,tableD1,3,0)</f>
        <v>3</v>
      </c>
      <c r="DS4" s="1">
        <f>VLOOKUP(H4,tableI1,3,0)</f>
        <v>4</v>
      </c>
      <c r="DT4" s="1">
        <f>VLOOKUP(I4,table1S,3,0)</f>
        <v>6</v>
      </c>
      <c r="DU4" s="1">
        <f>VLOOKUP(J4,table1C,3,0)</f>
        <v>5</v>
      </c>
      <c r="DV4" s="1">
        <f>VLOOKUP(L4,table2D,3,0)</f>
        <v>4</v>
      </c>
      <c r="DW4" s="1">
        <f>VLOOKUP(M4,table2I,3,0)</f>
        <v>5</v>
      </c>
      <c r="DX4" s="1">
        <f>VLOOKUP(N4,table2S,3,0)</f>
        <v>7</v>
      </c>
      <c r="DY4" s="1">
        <f>VLOOKUP(O4,table2C,3,0)</f>
        <v>5</v>
      </c>
      <c r="DZ4" s="1">
        <f>VLOOKUP(Q4,table3D,3,0)</f>
        <v>4</v>
      </c>
      <c r="EA4" s="1">
        <f>VLOOKUP(R4,table3I,3,0)</f>
        <v>4</v>
      </c>
      <c r="EB4" s="1">
        <f>VLOOKUP(S4,table3S,3,0)</f>
        <v>6</v>
      </c>
      <c r="EC4" s="1">
        <f>VLOOKUP(T4,table3C,3,0)</f>
        <v>5</v>
      </c>
      <c r="ED4" s="67">
        <f t="array" ref="ED4">VLOOKUP(INDEX(JD,data!$AA$1),key!$J$3:$L$27,3,0)</f>
        <v>6</v>
      </c>
      <c r="EE4" s="67">
        <f t="array" ref="EE4">VLOOKUP(INDEX(JI,data!$AA$1),key!$J$3:$L$27,3,0)</f>
        <v>4</v>
      </c>
      <c r="EF4" s="67">
        <f t="array" ref="EF4">VLOOKUP(INDEX(JS,data!$AA$1),key!$J$3:$L$27,3,0)</f>
        <v>4</v>
      </c>
      <c r="EG4" s="67">
        <f t="array" ref="EG4">VLOOKUP(INDEX(JC,data!$AA$1),key!$J$3:$L$27,3,0)</f>
        <v>7</v>
      </c>
      <c r="EH4" s="1">
        <f>VLOOKUP(DR4,tabel_jpm,ED4+1,0)</f>
        <v>16</v>
      </c>
      <c r="EI4" s="1">
        <f>VLOOKUP(DS4,tabel_jpm,EE4+1,0)</f>
        <v>28</v>
      </c>
      <c r="EJ4" s="1">
        <f>VLOOKUP(DT4,tabel_jpm,EF4+1,0)</f>
        <v>20</v>
      </c>
      <c r="EK4" s="1">
        <f>VLOOKUP(DU4,tabel_jpm,EG4+1,0)</f>
        <v>20</v>
      </c>
      <c r="EL4" s="1">
        <f>IF(B4="Pria",VLOOKUP(AVERAGE(EH4:EK4),agreement_p,4),VLOOKUP(AVERAGE(EH4:EK4),agreement_w,4))</f>
        <v>62</v>
      </c>
      <c r="EM4" s="67">
        <f t="shared" si="33"/>
        <v>62</v>
      </c>
      <c r="EN4" s="1">
        <f>VLOOKUP(DV4,tabel_jpm,ED4+1,0)</f>
        <v>20</v>
      </c>
      <c r="EO4" s="1">
        <f>VLOOKUP(DW4,tabel_jpm,EE4+1,0)</f>
        <v>24</v>
      </c>
      <c r="EP4" s="1">
        <f>VLOOKUP(DX4,tabel_jpm,EF4+1,0)</f>
        <v>16</v>
      </c>
      <c r="EQ4" s="1">
        <f>VLOOKUP(DY4,tabel_jpm,EG4+1,0)</f>
        <v>20</v>
      </c>
      <c r="ER4" s="1">
        <f>IF(B4="Pria",VLOOKUP(AVERAGE(EN4:EQ4),agreement_p,4),VLOOKUP(AVERAGE(EN4:EQ4),agreement_w,4))</f>
        <v>59</v>
      </c>
      <c r="ES4" s="67">
        <f t="shared" si="34"/>
        <v>59</v>
      </c>
      <c r="ET4" s="1">
        <f>VLOOKUP(DZ4,tabel_jpm,ED4+1,0)</f>
        <v>20</v>
      </c>
      <c r="EU4" s="1">
        <f>VLOOKUP(EA4,tabel_jpm,EE4+1,0)</f>
        <v>28</v>
      </c>
      <c r="EV4" s="1">
        <f>VLOOKUP(EB4,tabel_jpm,EF4+1,0)</f>
        <v>20</v>
      </c>
      <c r="EW4" s="1">
        <f>VLOOKUP(EC4,tabel_jpm,EG4+1,0)</f>
        <v>20</v>
      </c>
      <c r="EX4" s="1">
        <f>IF(B4="Pria",VLOOKUP(AVERAGE(ET4:EW4),agreement_p,4),VLOOKUP(AVERAGE(ET4:EW4),agreement_w,4))</f>
        <v>72</v>
      </c>
      <c r="EY4" s="67">
        <f t="shared" si="35"/>
        <v>72</v>
      </c>
    </row>
    <row r="5">
      <c r="A5" s="1" t="str">
        <f>data!A5</f>
        <v>Indah Nopitasari</v>
      </c>
      <c r="B5" s="1" t="str">
        <f>data!B5</f>
        <v>Wanita</v>
      </c>
      <c r="C5" s="1" t="str">
        <f>data!C5</f>
        <v/>
      </c>
      <c r="D5" s="65" t="str">
        <f>data!D5</f>
        <v/>
      </c>
      <c r="E5" s="1" t="str">
        <f>data!E5</f>
        <v/>
      </c>
      <c r="F5" s="1" t="str">
        <f>data!F5</f>
        <v>profiling</v>
      </c>
      <c r="G5" s="1">
        <f>data!G5</f>
        <v>0</v>
      </c>
      <c r="H5" s="1">
        <f>data!H5</f>
        <v>1</v>
      </c>
      <c r="I5" s="1">
        <f>data!I5</f>
        <v>11</v>
      </c>
      <c r="J5" s="1">
        <f>data!J5</f>
        <v>4</v>
      </c>
      <c r="K5" s="1">
        <f>data!K5</f>
        <v>8</v>
      </c>
      <c r="L5" s="1">
        <f>data!L5</f>
        <v>16</v>
      </c>
      <c r="M5" s="1">
        <f>data!M5</f>
        <v>3</v>
      </c>
      <c r="N5" s="1">
        <f>data!N5</f>
        <v>0</v>
      </c>
      <c r="O5" s="1">
        <f>data!O5</f>
        <v>2</v>
      </c>
      <c r="P5" s="1">
        <f>data!P5</f>
        <v>3</v>
      </c>
      <c r="Q5" s="1">
        <f>data!Q5</f>
        <v>-16</v>
      </c>
      <c r="R5" s="1">
        <f>data!R5</f>
        <v>-2</v>
      </c>
      <c r="S5" s="1">
        <f>data!S5</f>
        <v>11</v>
      </c>
      <c r="T5" s="1">
        <f>data!T5</f>
        <v>2</v>
      </c>
      <c r="U5" s="1" t="str">
        <f>data!U5</f>
        <v/>
      </c>
      <c r="V5" s="1">
        <f>data!V5</f>
        <v>43</v>
      </c>
      <c r="W5" s="1">
        <f>data!W5</f>
        <v>24</v>
      </c>
      <c r="Y5" s="67">
        <f>VLOOKUP(G5,tableD1,2,0)</f>
        <v>4</v>
      </c>
      <c r="Z5" s="67">
        <f>VLOOKUP(H5,tableI1,2,0)</f>
        <v>7</v>
      </c>
      <c r="AA5" s="67">
        <f>VLOOKUP(I5,table1S,2,0)</f>
        <v>26</v>
      </c>
      <c r="AB5" s="67">
        <f>VLOOKUP(J5,table1C,2,0)</f>
        <v>18</v>
      </c>
      <c r="AC5" s="67">
        <f>VLOOKUP(L5,table2D,2,0)</f>
        <v>3</v>
      </c>
      <c r="AD5" s="67">
        <f>VLOOKUP(M5,table2I,2,0)</f>
        <v>22</v>
      </c>
      <c r="AE5" s="67">
        <f>VLOOKUP(N5,table2S,2,0)</f>
        <v>32</v>
      </c>
      <c r="AF5" s="67">
        <f>VLOOKUP(O5,table2C,2,0)</f>
        <v>28</v>
      </c>
      <c r="AG5" s="67">
        <f>VLOOKUP(Q5,table3D,2,0)</f>
        <v>3</v>
      </c>
      <c r="AH5" s="67">
        <f>VLOOKUP(R5,table3I,2,0)</f>
        <v>14</v>
      </c>
      <c r="AI5" s="67">
        <f>VLOOKUP(S5,table3S,2,0)</f>
        <v>30</v>
      </c>
      <c r="AJ5" s="67">
        <f>VLOOKUP(T5,table3C,2,0)</f>
        <v>24</v>
      </c>
      <c r="AL5" s="67">
        <f t="shared" ref="AL5:AO5" si="36">VALUE(Y5&amp;AL$2)</f>
        <v>41</v>
      </c>
      <c r="AM5" s="67">
        <f t="shared" si="36"/>
        <v>72</v>
      </c>
      <c r="AN5" s="67">
        <f t="shared" si="36"/>
        <v>263</v>
      </c>
      <c r="AO5" s="67">
        <f t="shared" si="36"/>
        <v>184</v>
      </c>
      <c r="AP5" s="67"/>
      <c r="AQ5" s="67">
        <f t="shared" ref="AQ5:AT5" si="37">LARGE($AL5:$AO5,AQ$2)</f>
        <v>263</v>
      </c>
      <c r="AR5" s="67">
        <f t="shared" si="37"/>
        <v>184</v>
      </c>
      <c r="AS5" s="67">
        <f t="shared" si="37"/>
        <v>72</v>
      </c>
      <c r="AT5" s="67">
        <f t="shared" si="37"/>
        <v>41</v>
      </c>
      <c r="AV5" s="67" t="str">
        <f>VLOOKUP(VALUE(RIGHT(AQ5,1)),misc!$A$2:$B$5,2,0)</f>
        <v>S</v>
      </c>
      <c r="AW5" s="67" t="str">
        <f>VLOOKUP(VALUE(RIGHT(AR5,1)),misc!$A$2:$B$5,2,0)</f>
        <v>C</v>
      </c>
      <c r="AX5" s="67" t="str">
        <f>VLOOKUP(VALUE(RIGHT(AS5,1)),misc!$A$2:$B$5,2,0)</f>
        <v>I</v>
      </c>
      <c r="AY5" s="67" t="str">
        <f>VLOOKUP(VALUE(RIGHT(AT5,1)),misc!$A$2:$B$5,2,0)</f>
        <v>D</v>
      </c>
      <c r="BA5" s="67" t="str">
        <f t="shared" ref="BA5:BD5" si="38">IF(VALUE(AQ5)&gt;=170,AV5,"")</f>
        <v>S</v>
      </c>
      <c r="BB5" s="67" t="str">
        <f t="shared" si="38"/>
        <v>C</v>
      </c>
      <c r="BC5" s="67" t="str">
        <f t="shared" si="38"/>
        <v/>
      </c>
      <c r="BD5" s="67" t="str">
        <f t="shared" si="38"/>
        <v/>
      </c>
      <c r="BF5" s="67" t="str">
        <f t="shared" ref="BF5:BI5" si="39">IF(VALUE(AQ5)&lt;170,AV5,"")</f>
        <v/>
      </c>
      <c r="BG5" s="67" t="str">
        <f t="shared" si="39"/>
        <v/>
      </c>
      <c r="BH5" s="67" t="str">
        <f t="shared" si="39"/>
        <v>I</v>
      </c>
      <c r="BI5" s="67" t="str">
        <f t="shared" si="39"/>
        <v>D</v>
      </c>
      <c r="BJ5" s="67">
        <f t="shared" si="17"/>
        <v>4</v>
      </c>
      <c r="BK5" s="67" t="str">
        <f t="shared" si="18"/>
        <v>SC</v>
      </c>
      <c r="BN5" s="67">
        <f t="shared" ref="BN5:BQ5" si="40">VALUE(AC5&amp;BN$2)</f>
        <v>31</v>
      </c>
      <c r="BO5" s="67">
        <f t="shared" si="40"/>
        <v>222</v>
      </c>
      <c r="BP5" s="67">
        <f t="shared" si="40"/>
        <v>323</v>
      </c>
      <c r="BQ5" s="67">
        <f t="shared" si="40"/>
        <v>284</v>
      </c>
      <c r="BR5" s="67"/>
      <c r="BS5" s="67">
        <f t="shared" ref="BS5:BV5" si="41">LARGE($BN5:$BQ5,BS$2)</f>
        <v>323</v>
      </c>
      <c r="BT5" s="67">
        <f t="shared" si="41"/>
        <v>284</v>
      </c>
      <c r="BU5" s="67">
        <f t="shared" si="41"/>
        <v>222</v>
      </c>
      <c r="BV5" s="67">
        <f t="shared" si="41"/>
        <v>31</v>
      </c>
      <c r="BX5" s="67" t="str">
        <f>VLOOKUP(VALUE(RIGHT(BS5,1)),misc!$A$2:$B$5,2,0)</f>
        <v>S</v>
      </c>
      <c r="BY5" s="67" t="str">
        <f>VLOOKUP(VALUE(RIGHT(BT5,1)),misc!$A$2:$B$5,2,0)</f>
        <v>C</v>
      </c>
      <c r="BZ5" s="67" t="str">
        <f>VLOOKUP(VALUE(RIGHT(BU5,1)),misc!$A$2:$B$5,2,0)</f>
        <v>I</v>
      </c>
      <c r="CA5" s="67" t="str">
        <f>VLOOKUP(VALUE(RIGHT(BV5,1)),misc!$A$2:$B$5,2,0)</f>
        <v>D</v>
      </c>
      <c r="CC5" s="67" t="str">
        <f t="shared" ref="CC5:CF5" si="42">IF(VALUE(BS5)&gt;=170,BX5,"")</f>
        <v>S</v>
      </c>
      <c r="CD5" s="67" t="str">
        <f t="shared" si="42"/>
        <v>C</v>
      </c>
      <c r="CE5" s="67" t="str">
        <f t="shared" si="42"/>
        <v>I</v>
      </c>
      <c r="CF5" s="67" t="str">
        <f t="shared" si="42"/>
        <v/>
      </c>
      <c r="CH5" s="67" t="str">
        <f t="shared" ref="CH5:CK5" si="43">IF(VALUE(BS5)&lt;170,BX5,"")</f>
        <v/>
      </c>
      <c r="CI5" s="67" t="str">
        <f t="shared" si="43"/>
        <v/>
      </c>
      <c r="CJ5" s="67" t="str">
        <f t="shared" si="43"/>
        <v/>
      </c>
      <c r="CK5" s="67" t="str">
        <f t="shared" si="43"/>
        <v>D</v>
      </c>
      <c r="CL5" s="67">
        <f t="shared" si="23"/>
        <v>4</v>
      </c>
      <c r="CM5" s="67" t="str">
        <f t="shared" si="24"/>
        <v>SCI</v>
      </c>
      <c r="CP5" s="67">
        <f t="shared" ref="CP5:CS5" si="44">VALUE(AG5&amp;CP$2)</f>
        <v>31</v>
      </c>
      <c r="CQ5" s="67">
        <f t="shared" si="44"/>
        <v>142</v>
      </c>
      <c r="CR5" s="67">
        <f t="shared" si="44"/>
        <v>303</v>
      </c>
      <c r="CS5" s="67">
        <f t="shared" si="44"/>
        <v>244</v>
      </c>
      <c r="CT5" s="67"/>
      <c r="CU5" s="67">
        <f t="shared" ref="CU5:CX5" si="45">LARGE($CP5:$CS5,CU$2)</f>
        <v>303</v>
      </c>
      <c r="CV5" s="67">
        <f t="shared" si="45"/>
        <v>244</v>
      </c>
      <c r="CW5" s="67">
        <f t="shared" si="45"/>
        <v>142</v>
      </c>
      <c r="CX5" s="67">
        <f t="shared" si="45"/>
        <v>31</v>
      </c>
      <c r="CZ5" s="67" t="str">
        <f>VLOOKUP(VALUE(RIGHT(CU5,1)),misc!$A$2:$B$5,2,0)</f>
        <v>S</v>
      </c>
      <c r="DA5" s="67" t="str">
        <f>VLOOKUP(VALUE(RIGHT(CV5,1)),misc!$A$2:$B$5,2,0)</f>
        <v>C</v>
      </c>
      <c r="DB5" s="67" t="str">
        <f>VLOOKUP(VALUE(RIGHT(CW5,1)),misc!$A$2:$B$5,2,0)</f>
        <v>I</v>
      </c>
      <c r="DC5" s="67" t="str">
        <f>VLOOKUP(VALUE(RIGHT(CX5,1)),misc!$A$2:$B$5,2,0)</f>
        <v>D</v>
      </c>
      <c r="DE5" s="67" t="str">
        <f t="shared" ref="DE5:DH5" si="46">IF(VALUE(CU5)&gt;=170,CZ5,"")</f>
        <v>S</v>
      </c>
      <c r="DF5" s="67" t="str">
        <f t="shared" si="46"/>
        <v>C</v>
      </c>
      <c r="DG5" s="67" t="str">
        <f t="shared" si="46"/>
        <v/>
      </c>
      <c r="DH5" s="67" t="str">
        <f t="shared" si="46"/>
        <v/>
      </c>
      <c r="DJ5" s="67" t="str">
        <f t="shared" ref="DJ5:DM5" si="47">IF(VALUE(CU5)&lt;170,CZ5,"")</f>
        <v/>
      </c>
      <c r="DK5" s="67" t="str">
        <f t="shared" si="47"/>
        <v/>
      </c>
      <c r="DL5" s="67" t="str">
        <f t="shared" si="47"/>
        <v>I</v>
      </c>
      <c r="DM5" s="67" t="str">
        <f t="shared" si="47"/>
        <v>D</v>
      </c>
      <c r="DN5" s="67">
        <f t="shared" si="29"/>
        <v>4</v>
      </c>
      <c r="DO5" s="67" t="str">
        <f t="shared" si="30"/>
        <v>SC</v>
      </c>
      <c r="DP5" s="1" t="str">
        <f t="shared" si="31"/>
        <v>444</v>
      </c>
      <c r="DQ5" s="1" t="str">
        <f t="shared" si="32"/>
        <v>Indah Nopitasari0111416302</v>
      </c>
      <c r="DR5" s="1">
        <f>VLOOKUP(G5,tableD1,3,0)</f>
        <v>1</v>
      </c>
      <c r="DS5" s="1">
        <f>VLOOKUP(H5,tableI1,3,0)</f>
        <v>2</v>
      </c>
      <c r="DT5" s="1">
        <f>VLOOKUP(I5,table1S,3,0)</f>
        <v>7</v>
      </c>
      <c r="DU5" s="1">
        <f>VLOOKUP(J5,table1C,3,0)</f>
        <v>5</v>
      </c>
      <c r="DV5" s="1">
        <f>VLOOKUP(L5,table2D,3,0)</f>
        <v>1</v>
      </c>
      <c r="DW5" s="1">
        <f>VLOOKUP(M5,table2I,3,0)</f>
        <v>6</v>
      </c>
      <c r="DX5" s="1">
        <f>VLOOKUP(N5,table2S,3,0)</f>
        <v>8</v>
      </c>
      <c r="DY5" s="1">
        <f>VLOOKUP(O5,table2C,3,0)</f>
        <v>7</v>
      </c>
      <c r="DZ5" s="1">
        <f>VLOOKUP(Q5,table3D,3,0)</f>
        <v>1</v>
      </c>
      <c r="EA5" s="1">
        <f>VLOOKUP(R5,table3I,3,0)</f>
        <v>4</v>
      </c>
      <c r="EB5" s="1">
        <f>VLOOKUP(S5,table3S,3,0)</f>
        <v>8</v>
      </c>
      <c r="EC5" s="1">
        <f>VLOOKUP(T5,table3C,3,0)</f>
        <v>6</v>
      </c>
      <c r="ED5" s="67">
        <f t="array" ref="ED5">VLOOKUP(INDEX(JD,data!$AA$1),key!$J$3:$L$27,3,0)</f>
        <v>6</v>
      </c>
      <c r="EE5" s="67">
        <f t="array" ref="EE5">VLOOKUP(INDEX(JI,data!$AA$1),key!$J$3:$L$27,3,0)</f>
        <v>4</v>
      </c>
      <c r="EF5" s="67">
        <f t="array" ref="EF5">VLOOKUP(INDEX(JS,data!$AA$1),key!$J$3:$L$27,3,0)</f>
        <v>4</v>
      </c>
      <c r="EG5" s="67">
        <f t="array" ref="EG5">VLOOKUP(INDEX(JC,data!$AA$1),key!$J$3:$L$27,3,0)</f>
        <v>7</v>
      </c>
      <c r="EH5" s="1">
        <f>VLOOKUP(DR5,tabel_jpm,ED5+1,0)</f>
        <v>8</v>
      </c>
      <c r="EI5" s="1">
        <f>VLOOKUP(DS5,tabel_jpm,EE5+1,0)</f>
        <v>20</v>
      </c>
      <c r="EJ5" s="1">
        <f>VLOOKUP(DT5,tabel_jpm,EF5+1,0)</f>
        <v>16</v>
      </c>
      <c r="EK5" s="1">
        <f>VLOOKUP(DU5,tabel_jpm,EG5+1,0)</f>
        <v>20</v>
      </c>
      <c r="EL5" s="1">
        <f>IF(B5="Pria",VLOOKUP(AVERAGE(EH5:EK5),agreement_p,4),VLOOKUP(AVERAGE(EH5:EK5),agreement_w,4))</f>
        <v>48</v>
      </c>
      <c r="EM5" s="67">
        <f t="shared" si="33"/>
        <v>48</v>
      </c>
      <c r="EN5" s="1">
        <f>VLOOKUP(DV5,tabel_jpm,ED5+1,0)</f>
        <v>8</v>
      </c>
      <c r="EO5" s="1">
        <f>VLOOKUP(DW5,tabel_jpm,EE5+1,0)</f>
        <v>20</v>
      </c>
      <c r="EP5" s="1">
        <f>VLOOKUP(DX5,tabel_jpm,EF5+1,0)</f>
        <v>12</v>
      </c>
      <c r="EQ5" s="1">
        <f>VLOOKUP(DY5,tabel_jpm,EG5+1,0)</f>
        <v>28</v>
      </c>
      <c r="ER5" s="1">
        <f>IF(B5="Pria",VLOOKUP(AVERAGE(EN5:EQ5),agreement_p,4),VLOOKUP(AVERAGE(EN5:EQ5),agreement_w,4))</f>
        <v>50</v>
      </c>
      <c r="ES5" s="67">
        <f t="shared" si="34"/>
        <v>50</v>
      </c>
      <c r="ET5" s="1">
        <f>VLOOKUP(DZ5,tabel_jpm,ED5+1,0)</f>
        <v>8</v>
      </c>
      <c r="EU5" s="1">
        <f>VLOOKUP(EA5,tabel_jpm,EE5+1,0)</f>
        <v>28</v>
      </c>
      <c r="EV5" s="1">
        <f>VLOOKUP(EB5,tabel_jpm,EF5+1,0)</f>
        <v>12</v>
      </c>
      <c r="EW5" s="1">
        <f>VLOOKUP(EC5,tabel_jpm,EG5+1,0)</f>
        <v>24</v>
      </c>
      <c r="EX5" s="1">
        <f>IF(B5="Pria",VLOOKUP(AVERAGE(ET5:EW5),agreement_p,4),VLOOKUP(AVERAGE(ET5:EW5),agreement_w,4))</f>
        <v>51</v>
      </c>
      <c r="EY5" s="67">
        <f t="shared" si="35"/>
        <v>51</v>
      </c>
    </row>
    <row r="6">
      <c r="A6" s="1" t="str">
        <f>data!A6</f>
        <v>Ayub Putra Utama</v>
      </c>
      <c r="B6" s="1" t="str">
        <f>data!B6</f>
        <v>Pria</v>
      </c>
      <c r="C6" s="1" t="str">
        <f>data!C6</f>
        <v/>
      </c>
      <c r="D6" s="65" t="str">
        <f>data!D6</f>
        <v/>
      </c>
      <c r="E6" s="1" t="str">
        <f>data!E6</f>
        <v/>
      </c>
      <c r="F6" s="1" t="str">
        <f>data!F6</f>
        <v>profiling</v>
      </c>
      <c r="G6" s="1">
        <f>data!G6</f>
        <v>3</v>
      </c>
      <c r="H6" s="1">
        <f>data!H6</f>
        <v>4</v>
      </c>
      <c r="I6" s="1">
        <f>data!I6</f>
        <v>8</v>
      </c>
      <c r="J6" s="1">
        <f>data!J6</f>
        <v>2</v>
      </c>
      <c r="K6" s="1">
        <f>data!K6</f>
        <v>7</v>
      </c>
      <c r="L6" s="1">
        <f>data!L6</f>
        <v>7</v>
      </c>
      <c r="M6" s="1">
        <f>data!M6</f>
        <v>6</v>
      </c>
      <c r="N6" s="1">
        <f>data!N6</f>
        <v>1</v>
      </c>
      <c r="O6" s="1">
        <f>data!O6</f>
        <v>2</v>
      </c>
      <c r="P6" s="1">
        <f>data!P6</f>
        <v>8</v>
      </c>
      <c r="Q6" s="1">
        <f>data!Q6</f>
        <v>-4</v>
      </c>
      <c r="R6" s="1">
        <f>data!R6</f>
        <v>-2</v>
      </c>
      <c r="S6" s="1">
        <f>data!S6</f>
        <v>7</v>
      </c>
      <c r="T6" s="1">
        <f>data!T6</f>
        <v>0</v>
      </c>
      <c r="U6" s="1" t="str">
        <f>data!U6</f>
        <v/>
      </c>
      <c r="V6" s="1">
        <f>data!V6</f>
        <v>49</v>
      </c>
      <c r="W6" s="1">
        <f>data!W6</f>
        <v>24</v>
      </c>
      <c r="Y6" s="67">
        <f>VLOOKUP(G6,tableD1,2,0)</f>
        <v>11</v>
      </c>
      <c r="Z6" s="67">
        <f>VLOOKUP(H6,tableI1,2,0)</f>
        <v>18</v>
      </c>
      <c r="AA6" s="67">
        <f>VLOOKUP(I6,table1S,2,0)</f>
        <v>22</v>
      </c>
      <c r="AB6" s="67">
        <f>VLOOKUP(J6,table1C,2,0)</f>
        <v>10</v>
      </c>
      <c r="AC6" s="67">
        <f>VLOOKUP(L6,table2D,2,0)</f>
        <v>15</v>
      </c>
      <c r="AD6" s="67">
        <f>VLOOKUP(M6,table2I,2,0)</f>
        <v>12</v>
      </c>
      <c r="AE6" s="67">
        <f>VLOOKUP(N6,table2S,2,0)</f>
        <v>31</v>
      </c>
      <c r="AF6" s="67">
        <f>VLOOKUP(O6,table2C,2,0)</f>
        <v>28</v>
      </c>
      <c r="AG6" s="67">
        <f>VLOOKUP(Q6,table3D,2,0)</f>
        <v>14</v>
      </c>
      <c r="AH6" s="67">
        <f>VLOOKUP(R6,table3I,2,0)</f>
        <v>14</v>
      </c>
      <c r="AI6" s="67">
        <f>VLOOKUP(S6,table3S,2,0)</f>
        <v>26</v>
      </c>
      <c r="AJ6" s="67">
        <f>VLOOKUP(T6,table3C,2,0)</f>
        <v>19</v>
      </c>
      <c r="AL6" s="67">
        <f t="shared" ref="AL6:AO6" si="48">VALUE(Y6&amp;AL$2)</f>
        <v>111</v>
      </c>
      <c r="AM6" s="67">
        <f t="shared" si="48"/>
        <v>182</v>
      </c>
      <c r="AN6" s="67">
        <f t="shared" si="48"/>
        <v>223</v>
      </c>
      <c r="AO6" s="67">
        <f t="shared" si="48"/>
        <v>104</v>
      </c>
      <c r="AP6" s="67"/>
      <c r="AQ6" s="67">
        <f t="shared" ref="AQ6:AT6" si="49">LARGE($AL6:$AO6,AQ$2)</f>
        <v>223</v>
      </c>
      <c r="AR6" s="67">
        <f t="shared" si="49"/>
        <v>182</v>
      </c>
      <c r="AS6" s="67">
        <f t="shared" si="49"/>
        <v>111</v>
      </c>
      <c r="AT6" s="67">
        <f t="shared" si="49"/>
        <v>104</v>
      </c>
      <c r="AV6" s="67" t="str">
        <f>VLOOKUP(VALUE(RIGHT(AQ6,1)),misc!$A$2:$B$5,2,0)</f>
        <v>S</v>
      </c>
      <c r="AW6" s="67" t="str">
        <f>VLOOKUP(VALUE(RIGHT(AR6,1)),misc!$A$2:$B$5,2,0)</f>
        <v>I</v>
      </c>
      <c r="AX6" s="67" t="str">
        <f>VLOOKUP(VALUE(RIGHT(AS6,1)),misc!$A$2:$B$5,2,0)</f>
        <v>D</v>
      </c>
      <c r="AY6" s="67" t="str">
        <f>VLOOKUP(VALUE(RIGHT(AT6,1)),misc!$A$2:$B$5,2,0)</f>
        <v>C</v>
      </c>
      <c r="BA6" s="67" t="str">
        <f t="shared" ref="BA6:BD6" si="50">IF(VALUE(AQ6)&gt;=170,AV6,"")</f>
        <v>S</v>
      </c>
      <c r="BB6" s="67" t="str">
        <f t="shared" si="50"/>
        <v>I</v>
      </c>
      <c r="BC6" s="67" t="str">
        <f t="shared" si="50"/>
        <v/>
      </c>
      <c r="BD6" s="67" t="str">
        <f t="shared" si="50"/>
        <v/>
      </c>
      <c r="BF6" s="67" t="str">
        <f t="shared" ref="BF6:BI6" si="51">IF(VALUE(AQ6)&lt;170,AV6,"")</f>
        <v/>
      </c>
      <c r="BG6" s="67" t="str">
        <f t="shared" si="51"/>
        <v/>
      </c>
      <c r="BH6" s="67" t="str">
        <f t="shared" si="51"/>
        <v>D</v>
      </c>
      <c r="BI6" s="67" t="str">
        <f t="shared" si="51"/>
        <v>C</v>
      </c>
      <c r="BJ6" s="67">
        <f t="shared" si="17"/>
        <v>4</v>
      </c>
      <c r="BK6" s="67" t="str">
        <f t="shared" si="18"/>
        <v>SI</v>
      </c>
      <c r="BN6" s="67">
        <f t="shared" ref="BN6:BQ6" si="52">VALUE(AC6&amp;BN$2)</f>
        <v>151</v>
      </c>
      <c r="BO6" s="67">
        <f t="shared" si="52"/>
        <v>122</v>
      </c>
      <c r="BP6" s="67">
        <f t="shared" si="52"/>
        <v>313</v>
      </c>
      <c r="BQ6" s="67">
        <f t="shared" si="52"/>
        <v>284</v>
      </c>
      <c r="BR6" s="67"/>
      <c r="BS6" s="67">
        <f t="shared" ref="BS6:BV6" si="53">LARGE($BN6:$BQ6,BS$2)</f>
        <v>313</v>
      </c>
      <c r="BT6" s="67">
        <f t="shared" si="53"/>
        <v>284</v>
      </c>
      <c r="BU6" s="67">
        <f t="shared" si="53"/>
        <v>151</v>
      </c>
      <c r="BV6" s="67">
        <f t="shared" si="53"/>
        <v>122</v>
      </c>
      <c r="BX6" s="67" t="str">
        <f>VLOOKUP(VALUE(RIGHT(BS6,1)),misc!$A$2:$B$5,2,0)</f>
        <v>S</v>
      </c>
      <c r="BY6" s="67" t="str">
        <f>VLOOKUP(VALUE(RIGHT(BT6,1)),misc!$A$2:$B$5,2,0)</f>
        <v>C</v>
      </c>
      <c r="BZ6" s="67" t="str">
        <f>VLOOKUP(VALUE(RIGHT(BU6,1)),misc!$A$2:$B$5,2,0)</f>
        <v>D</v>
      </c>
      <c r="CA6" s="67" t="str">
        <f>VLOOKUP(VALUE(RIGHT(BV6,1)),misc!$A$2:$B$5,2,0)</f>
        <v>I</v>
      </c>
      <c r="CC6" s="67" t="str">
        <f t="shared" ref="CC6:CF6" si="54">IF(VALUE(BS6)&gt;=170,BX6,"")</f>
        <v>S</v>
      </c>
      <c r="CD6" s="67" t="str">
        <f t="shared" si="54"/>
        <v>C</v>
      </c>
      <c r="CE6" s="67" t="str">
        <f t="shared" si="54"/>
        <v/>
      </c>
      <c r="CF6" s="67" t="str">
        <f t="shared" si="54"/>
        <v/>
      </c>
      <c r="CH6" s="67" t="str">
        <f t="shared" ref="CH6:CK6" si="55">IF(VALUE(BS6)&lt;170,BX6,"")</f>
        <v/>
      </c>
      <c r="CI6" s="67" t="str">
        <f t="shared" si="55"/>
        <v/>
      </c>
      <c r="CJ6" s="67" t="str">
        <f t="shared" si="55"/>
        <v>D</v>
      </c>
      <c r="CK6" s="67" t="str">
        <f t="shared" si="55"/>
        <v>I</v>
      </c>
      <c r="CL6" s="67">
        <f t="shared" si="23"/>
        <v>4</v>
      </c>
      <c r="CM6" s="67" t="str">
        <f t="shared" si="24"/>
        <v>SC</v>
      </c>
      <c r="CP6" s="67">
        <f t="shared" ref="CP6:CS6" si="56">VALUE(AG6&amp;CP$2)</f>
        <v>141</v>
      </c>
      <c r="CQ6" s="67">
        <f t="shared" si="56"/>
        <v>142</v>
      </c>
      <c r="CR6" s="67">
        <f t="shared" si="56"/>
        <v>263</v>
      </c>
      <c r="CS6" s="67">
        <f t="shared" si="56"/>
        <v>194</v>
      </c>
      <c r="CT6" s="67"/>
      <c r="CU6" s="67">
        <f t="shared" ref="CU6:CX6" si="57">LARGE($CP6:$CS6,CU$2)</f>
        <v>263</v>
      </c>
      <c r="CV6" s="67">
        <f t="shared" si="57"/>
        <v>194</v>
      </c>
      <c r="CW6" s="67">
        <f t="shared" si="57"/>
        <v>142</v>
      </c>
      <c r="CX6" s="67">
        <f t="shared" si="57"/>
        <v>141</v>
      </c>
      <c r="CZ6" s="67" t="str">
        <f>VLOOKUP(VALUE(RIGHT(CU6,1)),misc!$A$2:$B$5,2,0)</f>
        <v>S</v>
      </c>
      <c r="DA6" s="67" t="str">
        <f>VLOOKUP(VALUE(RIGHT(CV6,1)),misc!$A$2:$B$5,2,0)</f>
        <v>C</v>
      </c>
      <c r="DB6" s="67" t="str">
        <f>VLOOKUP(VALUE(RIGHT(CW6,1)),misc!$A$2:$B$5,2,0)</f>
        <v>I</v>
      </c>
      <c r="DC6" s="67" t="str">
        <f>VLOOKUP(VALUE(RIGHT(CX6,1)),misc!$A$2:$B$5,2,0)</f>
        <v>D</v>
      </c>
      <c r="DE6" s="67" t="str">
        <f t="shared" ref="DE6:DH6" si="58">IF(VALUE(CU6)&gt;=170,CZ6,"")</f>
        <v>S</v>
      </c>
      <c r="DF6" s="67" t="str">
        <f t="shared" si="58"/>
        <v>C</v>
      </c>
      <c r="DG6" s="67" t="str">
        <f t="shared" si="58"/>
        <v/>
      </c>
      <c r="DH6" s="67" t="str">
        <f t="shared" si="58"/>
        <v/>
      </c>
      <c r="DJ6" s="67" t="str">
        <f t="shared" ref="DJ6:DM6" si="59">IF(VALUE(CU6)&lt;170,CZ6,"")</f>
        <v/>
      </c>
      <c r="DK6" s="67" t="str">
        <f t="shared" si="59"/>
        <v/>
      </c>
      <c r="DL6" s="67" t="str">
        <f t="shared" si="59"/>
        <v>I</v>
      </c>
      <c r="DM6" s="67" t="str">
        <f t="shared" si="59"/>
        <v>D</v>
      </c>
      <c r="DN6" s="67">
        <f t="shared" si="29"/>
        <v>4</v>
      </c>
      <c r="DO6" s="67" t="str">
        <f t="shared" si="30"/>
        <v>SC</v>
      </c>
      <c r="DP6" s="1" t="str">
        <f t="shared" si="31"/>
        <v>444</v>
      </c>
      <c r="DQ6" s="1" t="str">
        <f t="shared" si="32"/>
        <v>Ayub Putra Utama34827612</v>
      </c>
      <c r="DR6" s="1">
        <f>VLOOKUP(G6,tableD1,3,0)</f>
        <v>3</v>
      </c>
      <c r="DS6" s="1">
        <f>VLOOKUP(H6,tableI1,3,0)</f>
        <v>5</v>
      </c>
      <c r="DT6" s="1">
        <f>VLOOKUP(I6,table1S,3,0)</f>
        <v>6</v>
      </c>
      <c r="DU6" s="1">
        <f>VLOOKUP(J6,table1C,3,0)</f>
        <v>3</v>
      </c>
      <c r="DV6" s="1">
        <f>VLOOKUP(L6,table2D,3,0)</f>
        <v>4</v>
      </c>
      <c r="DW6" s="1">
        <f>VLOOKUP(M6,table2I,3,0)</f>
        <v>3</v>
      </c>
      <c r="DX6" s="1">
        <f>VLOOKUP(N6,table2S,3,0)</f>
        <v>8</v>
      </c>
      <c r="DY6" s="1">
        <f>VLOOKUP(O6,table2C,3,0)</f>
        <v>7</v>
      </c>
      <c r="DZ6" s="1">
        <f>VLOOKUP(Q6,table3D,3,0)</f>
        <v>4</v>
      </c>
      <c r="EA6" s="1">
        <f>VLOOKUP(R6,table3I,3,0)</f>
        <v>4</v>
      </c>
      <c r="EB6" s="1">
        <f>VLOOKUP(S6,table3S,3,0)</f>
        <v>7</v>
      </c>
      <c r="EC6" s="1">
        <f>VLOOKUP(T6,table3C,3,0)</f>
        <v>5</v>
      </c>
      <c r="ED6" s="67">
        <f t="array" ref="ED6">VLOOKUP(INDEX(JD,data!$AA$1),key!$J$3:$L$27,3,0)</f>
        <v>6</v>
      </c>
      <c r="EE6" s="67">
        <f t="array" ref="EE6">VLOOKUP(INDEX(JI,data!$AA$1),key!$J$3:$L$27,3,0)</f>
        <v>4</v>
      </c>
      <c r="EF6" s="67">
        <f t="array" ref="EF6">VLOOKUP(INDEX(JS,data!$AA$1),key!$J$3:$L$27,3,0)</f>
        <v>4</v>
      </c>
      <c r="EG6" s="67">
        <f t="array" ref="EG6">VLOOKUP(INDEX(JC,data!$AA$1),key!$J$3:$L$27,3,0)</f>
        <v>7</v>
      </c>
      <c r="EH6" s="1">
        <f>VLOOKUP(DR6,tabel_jpm,ED6+1,0)</f>
        <v>16</v>
      </c>
      <c r="EI6" s="1">
        <f>VLOOKUP(DS6,tabel_jpm,EE6+1,0)</f>
        <v>24</v>
      </c>
      <c r="EJ6" s="1">
        <f>VLOOKUP(DT6,tabel_jpm,EF6+1,0)</f>
        <v>20</v>
      </c>
      <c r="EK6" s="1">
        <f>VLOOKUP(DU6,tabel_jpm,EG6+1,0)</f>
        <v>12</v>
      </c>
      <c r="EL6" s="1">
        <f>IF(B6="Pria",VLOOKUP(AVERAGE(EH6:EK6),agreement_p,4),VLOOKUP(AVERAGE(EH6:EK6),agreement_w,4))</f>
        <v>57</v>
      </c>
      <c r="EM6" s="67">
        <f t="shared" si="33"/>
        <v>57</v>
      </c>
      <c r="EN6" s="1">
        <f>VLOOKUP(DV6,tabel_jpm,ED6+1,0)</f>
        <v>20</v>
      </c>
      <c r="EO6" s="1">
        <f>VLOOKUP(DW6,tabel_jpm,EE6+1,0)</f>
        <v>24</v>
      </c>
      <c r="EP6" s="1">
        <f>VLOOKUP(DX6,tabel_jpm,EF6+1,0)</f>
        <v>12</v>
      </c>
      <c r="EQ6" s="1">
        <f>VLOOKUP(DY6,tabel_jpm,EG6+1,0)</f>
        <v>28</v>
      </c>
      <c r="ER6" s="1">
        <f>IF(B6="Pria",VLOOKUP(AVERAGE(EN6:EQ6),agreement_p,4),VLOOKUP(AVERAGE(EN6:EQ6),agreement_w,4))</f>
        <v>62</v>
      </c>
      <c r="ES6" s="67">
        <f t="shared" si="34"/>
        <v>62</v>
      </c>
      <c r="ET6" s="1">
        <f>VLOOKUP(DZ6,tabel_jpm,ED6+1,0)</f>
        <v>20</v>
      </c>
      <c r="EU6" s="1">
        <f>VLOOKUP(EA6,tabel_jpm,EE6+1,0)</f>
        <v>28</v>
      </c>
      <c r="EV6" s="1">
        <f>VLOOKUP(EB6,tabel_jpm,EF6+1,0)</f>
        <v>16</v>
      </c>
      <c r="EW6" s="1">
        <f>VLOOKUP(EC6,tabel_jpm,EG6+1,0)</f>
        <v>20</v>
      </c>
      <c r="EX6" s="1">
        <f>IF(B6="Pria",VLOOKUP(AVERAGE(ET6:EW6),agreement_p,4),VLOOKUP(AVERAGE(ET6:EW6),agreement_w,4))</f>
        <v>62</v>
      </c>
      <c r="EY6" s="67">
        <f t="shared" si="35"/>
        <v>62</v>
      </c>
    </row>
    <row r="7">
      <c r="A7" s="1" t="str">
        <f>data!A7</f>
        <v/>
      </c>
      <c r="B7" s="1" t="str">
        <f>data!B7</f>
        <v/>
      </c>
      <c r="C7" s="1" t="str">
        <f>data!C7</f>
        <v/>
      </c>
      <c r="D7" s="65" t="str">
        <f>data!D7</f>
        <v/>
      </c>
      <c r="E7" s="1" t="str">
        <f>data!E7</f>
        <v/>
      </c>
      <c r="F7" s="1" t="str">
        <f>data!F7</f>
        <v/>
      </c>
      <c r="G7" s="1" t="str">
        <f>data!G7</f>
        <v/>
      </c>
      <c r="H7" s="1" t="str">
        <f>data!H7</f>
        <v/>
      </c>
      <c r="I7" s="1" t="str">
        <f>data!I7</f>
        <v/>
      </c>
      <c r="J7" s="1" t="str">
        <f>data!J7</f>
        <v/>
      </c>
      <c r="K7" s="1" t="str">
        <f>data!K7</f>
        <v/>
      </c>
      <c r="L7" s="1" t="str">
        <f>data!L7</f>
        <v/>
      </c>
      <c r="M7" s="1" t="str">
        <f>data!M7</f>
        <v/>
      </c>
      <c r="N7" s="1" t="str">
        <f>data!N7</f>
        <v/>
      </c>
      <c r="O7" s="1" t="str">
        <f>data!O7</f>
        <v/>
      </c>
      <c r="P7" s="1" t="str">
        <f>data!P7</f>
        <v/>
      </c>
      <c r="Q7" s="1" t="str">
        <f>data!Q7</f>
        <v/>
      </c>
      <c r="R7" s="1" t="str">
        <f>data!R7</f>
        <v/>
      </c>
      <c r="S7" s="1" t="str">
        <f>data!S7</f>
        <v/>
      </c>
      <c r="T7" s="1" t="str">
        <f>data!T7</f>
        <v/>
      </c>
      <c r="U7" s="1" t="str">
        <f>data!U7</f>
        <v/>
      </c>
      <c r="V7" s="1" t="str">
        <f>data!V7</f>
        <v/>
      </c>
      <c r="W7" s="1" t="str">
        <f>data!W7</f>
        <v/>
      </c>
      <c r="Y7" s="67">
        <f>VLOOKUP(G7,tableD1,2,0)</f>
        <v>4</v>
      </c>
      <c r="Z7" s="67">
        <f>VLOOKUP(H7,tableI1,2,0)</f>
        <v>3</v>
      </c>
      <c r="AA7" s="67">
        <f>VLOOKUP(I7,table1S,2,0)</f>
        <v>5</v>
      </c>
      <c r="AB7" s="67">
        <f>VLOOKUP(J7,table1C,2,0)</f>
        <v>4</v>
      </c>
      <c r="AC7" s="67">
        <f>VLOOKUP(L7,table2D,2,0)</f>
        <v>31</v>
      </c>
      <c r="AD7" s="67">
        <f>VLOOKUP(M7,table2I,2,0)</f>
        <v>31</v>
      </c>
      <c r="AE7" s="67">
        <f>VLOOKUP(N7,table2S,2,0)</f>
        <v>32</v>
      </c>
      <c r="AF7" s="67">
        <f>VLOOKUP(O7,table2C,2,0)</f>
        <v>32</v>
      </c>
      <c r="AG7" s="67">
        <f>VLOOKUP(Q7,table3D,2,0)</f>
        <v>16</v>
      </c>
      <c r="AH7" s="67">
        <f>VLOOKUP(R7,table3I,2,0)</f>
        <v>18</v>
      </c>
      <c r="AI7" s="67">
        <f>VLOOKUP(S7,table3S,2,0)</f>
        <v>19</v>
      </c>
      <c r="AJ7" s="67">
        <f>VLOOKUP(T7,table3C,2,0)</f>
        <v>19</v>
      </c>
      <c r="AL7" s="67">
        <f t="shared" ref="AL7:AO7" si="60">VALUE(Y7&amp;AL$2)</f>
        <v>41</v>
      </c>
      <c r="AM7" s="67">
        <f t="shared" si="60"/>
        <v>32</v>
      </c>
      <c r="AN7" s="67">
        <f t="shared" si="60"/>
        <v>53</v>
      </c>
      <c r="AO7" s="67">
        <f t="shared" si="60"/>
        <v>44</v>
      </c>
      <c r="AP7" s="67"/>
      <c r="AQ7" s="67">
        <f t="shared" ref="AQ7:AT7" si="61">LARGE($AL7:$AO7,AQ$2)</f>
        <v>53</v>
      </c>
      <c r="AR7" s="67">
        <f t="shared" si="61"/>
        <v>44</v>
      </c>
      <c r="AS7" s="67">
        <f t="shared" si="61"/>
        <v>41</v>
      </c>
      <c r="AT7" s="67">
        <f t="shared" si="61"/>
        <v>32</v>
      </c>
      <c r="AV7" s="67" t="str">
        <f>VLOOKUP(VALUE(RIGHT(AQ7,1)),misc!$A$2:$B$5,2,0)</f>
        <v>S</v>
      </c>
      <c r="AW7" s="67" t="str">
        <f>VLOOKUP(VALUE(RIGHT(AR7,1)),misc!$A$2:$B$5,2,0)</f>
        <v>C</v>
      </c>
      <c r="AX7" s="67" t="str">
        <f>VLOOKUP(VALUE(RIGHT(AS7,1)),misc!$A$2:$B$5,2,0)</f>
        <v>D</v>
      </c>
      <c r="AY7" s="67" t="str">
        <f>VLOOKUP(VALUE(RIGHT(AT7,1)),misc!$A$2:$B$5,2,0)</f>
        <v>I</v>
      </c>
      <c r="BA7" s="67" t="str">
        <f t="shared" ref="BA7:BD7" si="62">IF(VALUE(AQ7)&gt;=170,AV7,"")</f>
        <v/>
      </c>
      <c r="BB7" s="67" t="str">
        <f t="shared" si="62"/>
        <v/>
      </c>
      <c r="BC7" s="67" t="str">
        <f t="shared" si="62"/>
        <v/>
      </c>
      <c r="BD7" s="67" t="str">
        <f t="shared" si="62"/>
        <v/>
      </c>
      <c r="BF7" s="67" t="str">
        <f t="shared" ref="BF7:BI7" si="63">IF(VALUE(AQ7)&lt;170,AV7,"")</f>
        <v>S</v>
      </c>
      <c r="BG7" s="67" t="str">
        <f t="shared" si="63"/>
        <v>C</v>
      </c>
      <c r="BH7" s="67" t="str">
        <f t="shared" si="63"/>
        <v>D</v>
      </c>
      <c r="BI7" s="67" t="str">
        <f t="shared" si="63"/>
        <v>I</v>
      </c>
      <c r="BJ7" s="67">
        <f t="shared" si="17"/>
        <v>1</v>
      </c>
      <c r="BK7" s="67" t="str">
        <f t="shared" si="18"/>
        <v/>
      </c>
      <c r="BN7" s="67">
        <f t="shared" ref="BN7:BQ7" si="64">VALUE(AC7&amp;BN$2)</f>
        <v>311</v>
      </c>
      <c r="BO7" s="67">
        <f t="shared" si="64"/>
        <v>312</v>
      </c>
      <c r="BP7" s="67">
        <f t="shared" si="64"/>
        <v>323</v>
      </c>
      <c r="BQ7" s="67">
        <f t="shared" si="64"/>
        <v>324</v>
      </c>
      <c r="BR7" s="67"/>
      <c r="BS7" s="67">
        <f t="shared" ref="BS7:BV7" si="65">LARGE($BN7:$BQ7,BS$2)</f>
        <v>324</v>
      </c>
      <c r="BT7" s="67">
        <f t="shared" si="65"/>
        <v>323</v>
      </c>
      <c r="BU7" s="67">
        <f t="shared" si="65"/>
        <v>312</v>
      </c>
      <c r="BV7" s="67">
        <f t="shared" si="65"/>
        <v>311</v>
      </c>
      <c r="BX7" s="67" t="str">
        <f>VLOOKUP(VALUE(RIGHT(BS7,1)),misc!$A$2:$B$5,2,0)</f>
        <v>C</v>
      </c>
      <c r="BY7" s="67" t="str">
        <f>VLOOKUP(VALUE(RIGHT(BT7,1)),misc!$A$2:$B$5,2,0)</f>
        <v>S</v>
      </c>
      <c r="BZ7" s="67" t="str">
        <f>VLOOKUP(VALUE(RIGHT(BU7,1)),misc!$A$2:$B$5,2,0)</f>
        <v>I</v>
      </c>
      <c r="CA7" s="67" t="str">
        <f>VLOOKUP(VALUE(RIGHT(BV7,1)),misc!$A$2:$B$5,2,0)</f>
        <v>D</v>
      </c>
      <c r="CC7" s="67" t="str">
        <f t="shared" ref="CC7:CF7" si="66">IF(VALUE(BS7)&gt;=170,BX7,"")</f>
        <v>C</v>
      </c>
      <c r="CD7" s="67" t="str">
        <f t="shared" si="66"/>
        <v>S</v>
      </c>
      <c r="CE7" s="67" t="str">
        <f t="shared" si="66"/>
        <v>I</v>
      </c>
      <c r="CF7" s="67" t="str">
        <f t="shared" si="66"/>
        <v>D</v>
      </c>
      <c r="CH7" s="67" t="str">
        <f t="shared" ref="CH7:CK7" si="67">IF(VALUE(BS7)&lt;170,BX7,"")</f>
        <v/>
      </c>
      <c r="CI7" s="67" t="str">
        <f t="shared" si="67"/>
        <v/>
      </c>
      <c r="CJ7" s="67" t="str">
        <f t="shared" si="67"/>
        <v/>
      </c>
      <c r="CK7" s="67" t="str">
        <f t="shared" si="67"/>
        <v/>
      </c>
      <c r="CL7" s="67">
        <f t="shared" si="23"/>
        <v>2</v>
      </c>
      <c r="CM7" s="67" t="str">
        <f t="shared" si="24"/>
        <v>CSID</v>
      </c>
      <c r="CP7" s="67">
        <f t="shared" ref="CP7:CS7" si="68">VALUE(AG7&amp;CP$2)</f>
        <v>161</v>
      </c>
      <c r="CQ7" s="67">
        <f t="shared" si="68"/>
        <v>182</v>
      </c>
      <c r="CR7" s="67">
        <f t="shared" si="68"/>
        <v>193</v>
      </c>
      <c r="CS7" s="67">
        <f t="shared" si="68"/>
        <v>194</v>
      </c>
      <c r="CT7" s="67"/>
      <c r="CU7" s="67">
        <f t="shared" ref="CU7:CX7" si="69">LARGE($CP7:$CS7,CU$2)</f>
        <v>194</v>
      </c>
      <c r="CV7" s="67">
        <f t="shared" si="69"/>
        <v>193</v>
      </c>
      <c r="CW7" s="67">
        <f t="shared" si="69"/>
        <v>182</v>
      </c>
      <c r="CX7" s="67">
        <f t="shared" si="69"/>
        <v>161</v>
      </c>
      <c r="CZ7" s="67" t="str">
        <f>VLOOKUP(VALUE(RIGHT(CU7,1)),misc!$A$2:$B$5,2,0)</f>
        <v>C</v>
      </c>
      <c r="DA7" s="67" t="str">
        <f>VLOOKUP(VALUE(RIGHT(CV7,1)),misc!$A$2:$B$5,2,0)</f>
        <v>S</v>
      </c>
      <c r="DB7" s="67" t="str">
        <f>VLOOKUP(VALUE(RIGHT(CW7,1)),misc!$A$2:$B$5,2,0)</f>
        <v>I</v>
      </c>
      <c r="DC7" s="67" t="str">
        <f>VLOOKUP(VALUE(RIGHT(CX7,1)),misc!$A$2:$B$5,2,0)</f>
        <v>D</v>
      </c>
      <c r="DE7" s="67" t="str">
        <f t="shared" ref="DE7:DH7" si="70">IF(VALUE(CU7)&gt;=170,CZ7,"")</f>
        <v>C</v>
      </c>
      <c r="DF7" s="67" t="str">
        <f t="shared" si="70"/>
        <v>S</v>
      </c>
      <c r="DG7" s="67" t="str">
        <f t="shared" si="70"/>
        <v>I</v>
      </c>
      <c r="DH7" s="67" t="str">
        <f t="shared" si="70"/>
        <v/>
      </c>
      <c r="DJ7" s="67" t="str">
        <f t="shared" ref="DJ7:DM7" si="71">IF(VALUE(CU7)&lt;170,CZ7,"")</f>
        <v/>
      </c>
      <c r="DK7" s="67" t="str">
        <f t="shared" si="71"/>
        <v/>
      </c>
      <c r="DL7" s="67" t="str">
        <f t="shared" si="71"/>
        <v/>
      </c>
      <c r="DM7" s="67" t="str">
        <f t="shared" si="71"/>
        <v>D</v>
      </c>
      <c r="DN7" s="67">
        <f t="shared" si="29"/>
        <v>3</v>
      </c>
      <c r="DO7" s="67" t="str">
        <f t="shared" si="30"/>
        <v>CSI</v>
      </c>
      <c r="DP7" s="1" t="str">
        <f t="shared" si="31"/>
        <v>123</v>
      </c>
      <c r="DQ7" s="1" t="str">
        <f t="shared" si="32"/>
        <v/>
      </c>
      <c r="DR7" s="1">
        <f>VLOOKUP(G7,tableD1,3,0)</f>
        <v>1</v>
      </c>
      <c r="DS7" s="1">
        <f>VLOOKUP(H7,tableI1,3,0)</f>
        <v>1</v>
      </c>
      <c r="DT7" s="1">
        <f>VLOOKUP(I7,table1S,3,0)</f>
        <v>2</v>
      </c>
      <c r="DU7" s="1">
        <f>VLOOKUP(J7,table1C,3,0)</f>
        <v>1</v>
      </c>
      <c r="DV7" s="1">
        <f>VLOOKUP(L7,table2D,3,0)</f>
        <v>8</v>
      </c>
      <c r="DW7" s="1">
        <f>VLOOKUP(M7,table2I,3,0)</f>
        <v>8</v>
      </c>
      <c r="DX7" s="1">
        <f>VLOOKUP(N7,table2S,3,0)</f>
        <v>8</v>
      </c>
      <c r="DY7" s="1">
        <f>VLOOKUP(O7,table2C,3,0)</f>
        <v>8</v>
      </c>
      <c r="DZ7" s="1">
        <f>VLOOKUP(Q7,table3D,3,0)</f>
        <v>4</v>
      </c>
      <c r="EA7" s="1">
        <f>VLOOKUP(R7,table3I,3,0)</f>
        <v>5</v>
      </c>
      <c r="EB7" s="1">
        <f>VLOOKUP(S7,table3S,3,0)</f>
        <v>5</v>
      </c>
      <c r="EC7" s="1">
        <f>VLOOKUP(T7,table3C,3,0)</f>
        <v>5</v>
      </c>
      <c r="ED7" s="67">
        <f t="array" ref="ED7">VLOOKUP(INDEX(JD,data!$AA$1),key!$J$3:$L$27,3,0)</f>
        <v>6</v>
      </c>
      <c r="EE7" s="67">
        <f t="array" ref="EE7">VLOOKUP(INDEX(JI,data!$AA$1),key!$J$3:$L$27,3,0)</f>
        <v>4</v>
      </c>
      <c r="EF7" s="67">
        <f t="array" ref="EF7">VLOOKUP(INDEX(JS,data!$AA$1),key!$J$3:$L$27,3,0)</f>
        <v>4</v>
      </c>
      <c r="EG7" s="67">
        <f t="array" ref="EG7">VLOOKUP(INDEX(JC,data!$AA$1),key!$J$3:$L$27,3,0)</f>
        <v>7</v>
      </c>
      <c r="EH7" s="1">
        <f>VLOOKUP(DR7,tabel_jpm,ED7+1,0)</f>
        <v>8</v>
      </c>
      <c r="EI7" s="1">
        <f>VLOOKUP(DS7,tabel_jpm,EE7+1,0)</f>
        <v>16</v>
      </c>
      <c r="EJ7" s="1">
        <f>VLOOKUP(DT7,tabel_jpm,EF7+1,0)</f>
        <v>20</v>
      </c>
      <c r="EK7" s="1">
        <f>VLOOKUP(DU7,tabel_jpm,EG7+1,0)</f>
        <v>4</v>
      </c>
      <c r="EL7" s="1">
        <f>IF(B7="Pria",VLOOKUP(AVERAGE(EH7:EK7),agreement_p,4),VLOOKUP(AVERAGE(EH7:EK7),agreement_w,4))</f>
        <v>32</v>
      </c>
      <c r="EM7" s="67" t="str">
        <f t="shared" si="33"/>
        <v>N/A</v>
      </c>
      <c r="EN7" s="1">
        <f>VLOOKUP(DV7,tabel_jpm,ED7+1,0)</f>
        <v>20</v>
      </c>
      <c r="EO7" s="1">
        <f>VLOOKUP(DW7,tabel_jpm,EE7+1,0)</f>
        <v>12</v>
      </c>
      <c r="EP7" s="1">
        <f>VLOOKUP(DX7,tabel_jpm,EF7+1,0)</f>
        <v>12</v>
      </c>
      <c r="EQ7" s="1">
        <f>VLOOKUP(DY7,tabel_jpm,EG7+1,0)</f>
        <v>24</v>
      </c>
      <c r="ER7" s="1">
        <f>IF(B7="Pria",VLOOKUP(AVERAGE(EN7:EQ7),agreement_p,4),VLOOKUP(AVERAGE(EN7:EQ7),agreement_w,4))</f>
        <v>50</v>
      </c>
      <c r="ES7" s="67" t="str">
        <f t="shared" si="34"/>
        <v>N/A</v>
      </c>
      <c r="ET7" s="1">
        <f>VLOOKUP(DZ7,tabel_jpm,ED7+1,0)</f>
        <v>20</v>
      </c>
      <c r="EU7" s="1">
        <f>VLOOKUP(EA7,tabel_jpm,EE7+1,0)</f>
        <v>24</v>
      </c>
      <c r="EV7" s="1">
        <f>VLOOKUP(EB7,tabel_jpm,EF7+1,0)</f>
        <v>24</v>
      </c>
      <c r="EW7" s="1">
        <f>VLOOKUP(EC7,tabel_jpm,EG7+1,0)</f>
        <v>20</v>
      </c>
      <c r="EX7" s="1">
        <f>IF(B7="Pria",VLOOKUP(AVERAGE(ET7:EW7),agreement_p,4),VLOOKUP(AVERAGE(ET7:EW7),agreement_w,4))</f>
        <v>68</v>
      </c>
      <c r="EY7" s="67" t="str">
        <f t="shared" si="35"/>
        <v>N/A</v>
      </c>
    </row>
    <row r="8">
      <c r="A8" s="1" t="str">
        <f>data!A8</f>
        <v/>
      </c>
      <c r="B8" s="1" t="str">
        <f>data!B8</f>
        <v/>
      </c>
      <c r="C8" s="1" t="str">
        <f>data!C8</f>
        <v/>
      </c>
      <c r="D8" s="65" t="str">
        <f>data!D8</f>
        <v/>
      </c>
      <c r="E8" s="1" t="str">
        <f>data!E8</f>
        <v/>
      </c>
      <c r="F8" s="1" t="str">
        <f>data!F8</f>
        <v/>
      </c>
      <c r="G8" s="1" t="str">
        <f>data!G8</f>
        <v/>
      </c>
      <c r="H8" s="1" t="str">
        <f>data!H8</f>
        <v/>
      </c>
      <c r="I8" s="1" t="str">
        <f>data!I8</f>
        <v/>
      </c>
      <c r="J8" s="1" t="str">
        <f>data!J8</f>
        <v/>
      </c>
      <c r="K8" s="1" t="str">
        <f>data!K8</f>
        <v/>
      </c>
      <c r="L8" s="1" t="str">
        <f>data!L8</f>
        <v/>
      </c>
      <c r="M8" s="1" t="str">
        <f>data!M8</f>
        <v/>
      </c>
      <c r="N8" s="1" t="str">
        <f>data!N8</f>
        <v/>
      </c>
      <c r="O8" s="1" t="str">
        <f>data!O8</f>
        <v/>
      </c>
      <c r="P8" s="1" t="str">
        <f>data!P8</f>
        <v/>
      </c>
      <c r="Q8" s="1" t="str">
        <f>data!Q8</f>
        <v/>
      </c>
      <c r="R8" s="1" t="str">
        <f>data!R8</f>
        <v/>
      </c>
      <c r="S8" s="1" t="str">
        <f>data!S8</f>
        <v/>
      </c>
      <c r="T8" s="1" t="str">
        <f>data!T8</f>
        <v/>
      </c>
      <c r="U8" s="1" t="str">
        <f>data!U8</f>
        <v/>
      </c>
      <c r="V8" s="1" t="str">
        <f>data!V8</f>
        <v/>
      </c>
      <c r="W8" s="1" t="str">
        <f>data!W8</f>
        <v/>
      </c>
      <c r="Y8" s="67">
        <f>VLOOKUP(G8,tableD1,2,0)</f>
        <v>4</v>
      </c>
      <c r="Z8" s="67">
        <f>VLOOKUP(H8,tableI1,2,0)</f>
        <v>3</v>
      </c>
      <c r="AA8" s="67">
        <f>VLOOKUP(I8,table1S,2,0)</f>
        <v>5</v>
      </c>
      <c r="AB8" s="67">
        <f>VLOOKUP(J8,table1C,2,0)</f>
        <v>4</v>
      </c>
      <c r="AC8" s="67">
        <f>VLOOKUP(L8,table2D,2,0)</f>
        <v>31</v>
      </c>
      <c r="AD8" s="67">
        <f>VLOOKUP(M8,table2I,2,0)</f>
        <v>31</v>
      </c>
      <c r="AE8" s="67">
        <f>VLOOKUP(N8,table2S,2,0)</f>
        <v>32</v>
      </c>
      <c r="AF8" s="67">
        <f>VLOOKUP(O8,table2C,2,0)</f>
        <v>32</v>
      </c>
      <c r="AG8" s="67">
        <f>VLOOKUP(Q8,table3D,2,0)</f>
        <v>16</v>
      </c>
      <c r="AH8" s="67">
        <f>VLOOKUP(R8,table3I,2,0)</f>
        <v>18</v>
      </c>
      <c r="AI8" s="67">
        <f>VLOOKUP(S8,table3S,2,0)</f>
        <v>19</v>
      </c>
      <c r="AJ8" s="67">
        <f>VLOOKUP(T8,table3C,2,0)</f>
        <v>19</v>
      </c>
      <c r="AL8" s="67">
        <f t="shared" ref="AL8:AO8" si="72">VALUE(Y8&amp;AL$2)</f>
        <v>41</v>
      </c>
      <c r="AM8" s="67">
        <f t="shared" si="72"/>
        <v>32</v>
      </c>
      <c r="AN8" s="67">
        <f t="shared" si="72"/>
        <v>53</v>
      </c>
      <c r="AO8" s="67">
        <f t="shared" si="72"/>
        <v>44</v>
      </c>
      <c r="AP8" s="67"/>
      <c r="AQ8" s="67">
        <f t="shared" ref="AQ8:AT8" si="73">LARGE($AL8:$AO8,AQ$2)</f>
        <v>53</v>
      </c>
      <c r="AR8" s="67">
        <f t="shared" si="73"/>
        <v>44</v>
      </c>
      <c r="AS8" s="67">
        <f t="shared" si="73"/>
        <v>41</v>
      </c>
      <c r="AT8" s="67">
        <f t="shared" si="73"/>
        <v>32</v>
      </c>
      <c r="AV8" s="67" t="str">
        <f>VLOOKUP(VALUE(RIGHT(AQ8,1)),misc!$A$2:$B$5,2,0)</f>
        <v>S</v>
      </c>
      <c r="AW8" s="67" t="str">
        <f>VLOOKUP(VALUE(RIGHT(AR8,1)),misc!$A$2:$B$5,2,0)</f>
        <v>C</v>
      </c>
      <c r="AX8" s="67" t="str">
        <f>VLOOKUP(VALUE(RIGHT(AS8,1)),misc!$A$2:$B$5,2,0)</f>
        <v>D</v>
      </c>
      <c r="AY8" s="67" t="str">
        <f>VLOOKUP(VALUE(RIGHT(AT8,1)),misc!$A$2:$B$5,2,0)</f>
        <v>I</v>
      </c>
      <c r="BA8" s="67" t="str">
        <f t="shared" ref="BA8:BD8" si="74">IF(VALUE(AQ8)&gt;=170,AV8,"")</f>
        <v/>
      </c>
      <c r="BB8" s="67" t="str">
        <f t="shared" si="74"/>
        <v/>
      </c>
      <c r="BC8" s="67" t="str">
        <f t="shared" si="74"/>
        <v/>
      </c>
      <c r="BD8" s="67" t="str">
        <f t="shared" si="74"/>
        <v/>
      </c>
      <c r="BF8" s="67" t="str">
        <f t="shared" ref="BF8:BI8" si="75">IF(VALUE(AQ8)&lt;170,AV8,"")</f>
        <v>S</v>
      </c>
      <c r="BG8" s="67" t="str">
        <f t="shared" si="75"/>
        <v>C</v>
      </c>
      <c r="BH8" s="67" t="str">
        <f t="shared" si="75"/>
        <v>D</v>
      </c>
      <c r="BI8" s="67" t="str">
        <f t="shared" si="75"/>
        <v>I</v>
      </c>
      <c r="BJ8" s="67">
        <f t="shared" si="17"/>
        <v>1</v>
      </c>
      <c r="BK8" s="67" t="str">
        <f t="shared" si="18"/>
        <v/>
      </c>
      <c r="BN8" s="67">
        <f t="shared" ref="BN8:BQ8" si="76">VALUE(AC8&amp;BN$2)</f>
        <v>311</v>
      </c>
      <c r="BO8" s="67">
        <f t="shared" si="76"/>
        <v>312</v>
      </c>
      <c r="BP8" s="67">
        <f t="shared" si="76"/>
        <v>323</v>
      </c>
      <c r="BQ8" s="67">
        <f t="shared" si="76"/>
        <v>324</v>
      </c>
      <c r="BR8" s="67"/>
      <c r="BS8" s="67">
        <f t="shared" ref="BS8:BV8" si="77">LARGE($BN8:$BQ8,BS$2)</f>
        <v>324</v>
      </c>
      <c r="BT8" s="67">
        <f t="shared" si="77"/>
        <v>323</v>
      </c>
      <c r="BU8" s="67">
        <f t="shared" si="77"/>
        <v>312</v>
      </c>
      <c r="BV8" s="67">
        <f t="shared" si="77"/>
        <v>311</v>
      </c>
      <c r="BX8" s="67" t="str">
        <f>VLOOKUP(VALUE(RIGHT(BS8,1)),misc!$A$2:$B$5,2,0)</f>
        <v>C</v>
      </c>
      <c r="BY8" s="67" t="str">
        <f>VLOOKUP(VALUE(RIGHT(BT8,1)),misc!$A$2:$B$5,2,0)</f>
        <v>S</v>
      </c>
      <c r="BZ8" s="67" t="str">
        <f>VLOOKUP(VALUE(RIGHT(BU8,1)),misc!$A$2:$B$5,2,0)</f>
        <v>I</v>
      </c>
      <c r="CA8" s="67" t="str">
        <f>VLOOKUP(VALUE(RIGHT(BV8,1)),misc!$A$2:$B$5,2,0)</f>
        <v>D</v>
      </c>
      <c r="CC8" s="67" t="str">
        <f t="shared" ref="CC8:CF8" si="78">IF(VALUE(BS8)&gt;=170,BX8,"")</f>
        <v>C</v>
      </c>
      <c r="CD8" s="67" t="str">
        <f t="shared" si="78"/>
        <v>S</v>
      </c>
      <c r="CE8" s="67" t="str">
        <f t="shared" si="78"/>
        <v>I</v>
      </c>
      <c r="CF8" s="67" t="str">
        <f t="shared" si="78"/>
        <v>D</v>
      </c>
      <c r="CH8" s="67" t="str">
        <f t="shared" ref="CH8:CK8" si="79">IF(VALUE(BS8)&lt;170,BX8,"")</f>
        <v/>
      </c>
      <c r="CI8" s="67" t="str">
        <f t="shared" si="79"/>
        <v/>
      </c>
      <c r="CJ8" s="67" t="str">
        <f t="shared" si="79"/>
        <v/>
      </c>
      <c r="CK8" s="67" t="str">
        <f t="shared" si="79"/>
        <v/>
      </c>
      <c r="CL8" s="67">
        <f t="shared" si="23"/>
        <v>2</v>
      </c>
      <c r="CM8" s="67" t="str">
        <f t="shared" si="24"/>
        <v>CSID</v>
      </c>
      <c r="CP8" s="67">
        <f t="shared" ref="CP8:CS8" si="80">VALUE(AG8&amp;CP$2)</f>
        <v>161</v>
      </c>
      <c r="CQ8" s="67">
        <f t="shared" si="80"/>
        <v>182</v>
      </c>
      <c r="CR8" s="67">
        <f t="shared" si="80"/>
        <v>193</v>
      </c>
      <c r="CS8" s="67">
        <f t="shared" si="80"/>
        <v>194</v>
      </c>
      <c r="CT8" s="67"/>
      <c r="CU8" s="67">
        <f t="shared" ref="CU8:CX8" si="81">LARGE($CP8:$CS8,CU$2)</f>
        <v>194</v>
      </c>
      <c r="CV8" s="67">
        <f t="shared" si="81"/>
        <v>193</v>
      </c>
      <c r="CW8" s="67">
        <f t="shared" si="81"/>
        <v>182</v>
      </c>
      <c r="CX8" s="67">
        <f t="shared" si="81"/>
        <v>161</v>
      </c>
      <c r="CZ8" s="67" t="str">
        <f>VLOOKUP(VALUE(RIGHT(CU8,1)),misc!$A$2:$B$5,2,0)</f>
        <v>C</v>
      </c>
      <c r="DA8" s="67" t="str">
        <f>VLOOKUP(VALUE(RIGHT(CV8,1)),misc!$A$2:$B$5,2,0)</f>
        <v>S</v>
      </c>
      <c r="DB8" s="67" t="str">
        <f>VLOOKUP(VALUE(RIGHT(CW8,1)),misc!$A$2:$B$5,2,0)</f>
        <v>I</v>
      </c>
      <c r="DC8" s="67" t="str">
        <f>VLOOKUP(VALUE(RIGHT(CX8,1)),misc!$A$2:$B$5,2,0)</f>
        <v>D</v>
      </c>
      <c r="DE8" s="67" t="str">
        <f t="shared" ref="DE8:DH8" si="82">IF(VALUE(CU8)&gt;=170,CZ8,"")</f>
        <v>C</v>
      </c>
      <c r="DF8" s="67" t="str">
        <f t="shared" si="82"/>
        <v>S</v>
      </c>
      <c r="DG8" s="67" t="str">
        <f t="shared" si="82"/>
        <v>I</v>
      </c>
      <c r="DH8" s="67" t="str">
        <f t="shared" si="82"/>
        <v/>
      </c>
      <c r="DJ8" s="67" t="str">
        <f t="shared" ref="DJ8:DM8" si="83">IF(VALUE(CU8)&lt;170,CZ8,"")</f>
        <v/>
      </c>
      <c r="DK8" s="67" t="str">
        <f t="shared" si="83"/>
        <v/>
      </c>
      <c r="DL8" s="67" t="str">
        <f t="shared" si="83"/>
        <v/>
      </c>
      <c r="DM8" s="67" t="str">
        <f t="shared" si="83"/>
        <v>D</v>
      </c>
      <c r="DN8" s="67">
        <f t="shared" si="29"/>
        <v>3</v>
      </c>
      <c r="DO8" s="67" t="str">
        <f t="shared" si="30"/>
        <v>CSI</v>
      </c>
      <c r="DP8" s="1" t="str">
        <f t="shared" si="31"/>
        <v>123</v>
      </c>
      <c r="DQ8" s="1" t="str">
        <f t="shared" si="32"/>
        <v/>
      </c>
      <c r="DR8" s="1">
        <f>VLOOKUP(G8,tableD1,3,0)</f>
        <v>1</v>
      </c>
      <c r="DS8" s="1">
        <f>VLOOKUP(H8,tableI1,3,0)</f>
        <v>1</v>
      </c>
      <c r="DT8" s="1">
        <f>VLOOKUP(I8,table1S,3,0)</f>
        <v>2</v>
      </c>
      <c r="DU8" s="1">
        <f>VLOOKUP(J8,table1C,3,0)</f>
        <v>1</v>
      </c>
      <c r="DV8" s="1">
        <f>VLOOKUP(L8,table2D,3,0)</f>
        <v>8</v>
      </c>
      <c r="DW8" s="1">
        <f>VLOOKUP(M8,table2I,3,0)</f>
        <v>8</v>
      </c>
      <c r="DX8" s="1">
        <f>VLOOKUP(N8,table2S,3,0)</f>
        <v>8</v>
      </c>
      <c r="DY8" s="1">
        <f>VLOOKUP(O8,table2C,3,0)</f>
        <v>8</v>
      </c>
      <c r="DZ8" s="1">
        <f>VLOOKUP(Q8,table3D,3,0)</f>
        <v>4</v>
      </c>
      <c r="EA8" s="1">
        <f>VLOOKUP(R8,table3I,3,0)</f>
        <v>5</v>
      </c>
      <c r="EB8" s="1">
        <f>VLOOKUP(S8,table3S,3,0)</f>
        <v>5</v>
      </c>
      <c r="EC8" s="1">
        <f>VLOOKUP(T8,table3C,3,0)</f>
        <v>5</v>
      </c>
      <c r="ED8" s="67">
        <f t="array" ref="ED8">VLOOKUP(INDEX(JD,data!$AA$1),key!$J$3:$L$27,3,0)</f>
        <v>6</v>
      </c>
      <c r="EE8" s="67">
        <f t="array" ref="EE8">VLOOKUP(INDEX(JI,data!$AA$1),key!$J$3:$L$27,3,0)</f>
        <v>4</v>
      </c>
      <c r="EF8" s="67">
        <f t="array" ref="EF8">VLOOKUP(INDEX(JS,data!$AA$1),key!$J$3:$L$27,3,0)</f>
        <v>4</v>
      </c>
      <c r="EG8" s="67">
        <f t="array" ref="EG8">VLOOKUP(INDEX(JC,data!$AA$1),key!$J$3:$L$27,3,0)</f>
        <v>7</v>
      </c>
      <c r="EH8" s="1">
        <f>VLOOKUP(DR8,tabel_jpm,ED8+1,0)</f>
        <v>8</v>
      </c>
      <c r="EI8" s="1">
        <f>VLOOKUP(DS8,tabel_jpm,EE8+1,0)</f>
        <v>16</v>
      </c>
      <c r="EJ8" s="1">
        <f>VLOOKUP(DT8,tabel_jpm,EF8+1,0)</f>
        <v>20</v>
      </c>
      <c r="EK8" s="1">
        <f>VLOOKUP(DU8,tabel_jpm,EG8+1,0)</f>
        <v>4</v>
      </c>
      <c r="EL8" s="1">
        <f>IF(B8="Pria",VLOOKUP(AVERAGE(EH8:EK8),agreement_p,4),VLOOKUP(AVERAGE(EH8:EK8),agreement_w,4))</f>
        <v>32</v>
      </c>
      <c r="EM8" s="67" t="str">
        <f t="shared" si="33"/>
        <v>N/A</v>
      </c>
      <c r="EN8" s="1">
        <f>VLOOKUP(DV8,tabel_jpm,ED8+1,0)</f>
        <v>20</v>
      </c>
      <c r="EO8" s="1">
        <f>VLOOKUP(DW8,tabel_jpm,EE8+1,0)</f>
        <v>12</v>
      </c>
      <c r="EP8" s="1">
        <f>VLOOKUP(DX8,tabel_jpm,EF8+1,0)</f>
        <v>12</v>
      </c>
      <c r="EQ8" s="1">
        <f>VLOOKUP(DY8,tabel_jpm,EG8+1,0)</f>
        <v>24</v>
      </c>
      <c r="ER8" s="1">
        <f>IF(B8="Pria",VLOOKUP(AVERAGE(EN8:EQ8),agreement_p,4),VLOOKUP(AVERAGE(EN8:EQ8),agreement_w,4))</f>
        <v>50</v>
      </c>
      <c r="ES8" s="67" t="str">
        <f t="shared" si="34"/>
        <v>N/A</v>
      </c>
      <c r="ET8" s="1">
        <f>VLOOKUP(DZ8,tabel_jpm,ED8+1,0)</f>
        <v>20</v>
      </c>
      <c r="EU8" s="1">
        <f>VLOOKUP(EA8,tabel_jpm,EE8+1,0)</f>
        <v>24</v>
      </c>
      <c r="EV8" s="1">
        <f>VLOOKUP(EB8,tabel_jpm,EF8+1,0)</f>
        <v>24</v>
      </c>
      <c r="EW8" s="1">
        <f>VLOOKUP(EC8,tabel_jpm,EG8+1,0)</f>
        <v>20</v>
      </c>
      <c r="EX8" s="1">
        <f>IF(B8="Pria",VLOOKUP(AVERAGE(ET8:EW8),agreement_p,4),VLOOKUP(AVERAGE(ET8:EW8),agreement_w,4))</f>
        <v>68</v>
      </c>
      <c r="EY8" s="67" t="str">
        <f t="shared" si="35"/>
        <v>N/A</v>
      </c>
    </row>
    <row r="9">
      <c r="A9" s="1" t="str">
        <f>data!A9</f>
        <v/>
      </c>
      <c r="B9" s="1" t="str">
        <f>data!B9</f>
        <v/>
      </c>
      <c r="C9" s="1" t="str">
        <f>data!C9</f>
        <v/>
      </c>
      <c r="D9" s="65" t="str">
        <f>data!D9</f>
        <v/>
      </c>
      <c r="E9" s="1" t="str">
        <f>data!E9</f>
        <v/>
      </c>
      <c r="F9" s="1" t="str">
        <f>data!F9</f>
        <v/>
      </c>
      <c r="G9" s="1" t="str">
        <f>data!G9</f>
        <v/>
      </c>
      <c r="H9" s="1" t="str">
        <f>data!H9</f>
        <v/>
      </c>
      <c r="I9" s="1" t="str">
        <f>data!I9</f>
        <v/>
      </c>
      <c r="J9" s="1" t="str">
        <f>data!J9</f>
        <v/>
      </c>
      <c r="K9" s="1" t="str">
        <f>data!K9</f>
        <v/>
      </c>
      <c r="L9" s="1" t="str">
        <f>data!L9</f>
        <v/>
      </c>
      <c r="M9" s="1" t="str">
        <f>data!M9</f>
        <v/>
      </c>
      <c r="N9" s="1" t="str">
        <f>data!N9</f>
        <v/>
      </c>
      <c r="O9" s="1" t="str">
        <f>data!O9</f>
        <v/>
      </c>
      <c r="P9" s="1" t="str">
        <f>data!P9</f>
        <v/>
      </c>
      <c r="Q9" s="1" t="str">
        <f>data!Q9</f>
        <v/>
      </c>
      <c r="R9" s="1" t="str">
        <f>data!R9</f>
        <v/>
      </c>
      <c r="S9" s="1" t="str">
        <f>data!S9</f>
        <v/>
      </c>
      <c r="T9" s="1" t="str">
        <f>data!T9</f>
        <v/>
      </c>
      <c r="U9" s="1" t="str">
        <f>data!U9</f>
        <v/>
      </c>
      <c r="V9" s="1" t="str">
        <f>data!V9</f>
        <v/>
      </c>
      <c r="W9" s="1" t="str">
        <f>data!W9</f>
        <v/>
      </c>
      <c r="Y9" s="67">
        <f>VLOOKUP(G9,tableD1,2,0)</f>
        <v>4</v>
      </c>
      <c r="Z9" s="67">
        <f>VLOOKUP(H9,tableI1,2,0)</f>
        <v>3</v>
      </c>
      <c r="AA9" s="67">
        <f>VLOOKUP(I9,table1S,2,0)</f>
        <v>5</v>
      </c>
      <c r="AB9" s="67">
        <f>VLOOKUP(J9,table1C,2,0)</f>
        <v>4</v>
      </c>
      <c r="AC9" s="67">
        <f>VLOOKUP(L9,table2D,2,0)</f>
        <v>31</v>
      </c>
      <c r="AD9" s="67">
        <f>VLOOKUP(M9,table2I,2,0)</f>
        <v>31</v>
      </c>
      <c r="AE9" s="67">
        <f>VLOOKUP(N9,table2S,2,0)</f>
        <v>32</v>
      </c>
      <c r="AF9" s="67">
        <f>VLOOKUP(O9,table2C,2,0)</f>
        <v>32</v>
      </c>
      <c r="AG9" s="67">
        <f>VLOOKUP(Q9,table3D,2,0)</f>
        <v>16</v>
      </c>
      <c r="AH9" s="67">
        <f>VLOOKUP(R9,table3I,2,0)</f>
        <v>18</v>
      </c>
      <c r="AI9" s="67">
        <f>VLOOKUP(S9,table3S,2,0)</f>
        <v>19</v>
      </c>
      <c r="AJ9" s="67">
        <f>VLOOKUP(T9,table3C,2,0)</f>
        <v>19</v>
      </c>
      <c r="AL9" s="67">
        <f t="shared" ref="AL9:AO9" si="84">VALUE(Y9&amp;AL$2)</f>
        <v>41</v>
      </c>
      <c r="AM9" s="67">
        <f t="shared" si="84"/>
        <v>32</v>
      </c>
      <c r="AN9" s="67">
        <f t="shared" si="84"/>
        <v>53</v>
      </c>
      <c r="AO9" s="67">
        <f t="shared" si="84"/>
        <v>44</v>
      </c>
      <c r="AP9" s="67"/>
      <c r="AQ9" s="67">
        <f t="shared" ref="AQ9:AT9" si="85">LARGE($AL9:$AO9,AQ$2)</f>
        <v>53</v>
      </c>
      <c r="AR9" s="67">
        <f t="shared" si="85"/>
        <v>44</v>
      </c>
      <c r="AS9" s="67">
        <f t="shared" si="85"/>
        <v>41</v>
      </c>
      <c r="AT9" s="67">
        <f t="shared" si="85"/>
        <v>32</v>
      </c>
      <c r="AV9" s="67" t="str">
        <f>VLOOKUP(VALUE(RIGHT(AQ9,1)),misc!$A$2:$B$5,2,0)</f>
        <v>S</v>
      </c>
      <c r="AW9" s="67" t="str">
        <f>VLOOKUP(VALUE(RIGHT(AR9,1)),misc!$A$2:$B$5,2,0)</f>
        <v>C</v>
      </c>
      <c r="AX9" s="67" t="str">
        <f>VLOOKUP(VALUE(RIGHT(AS9,1)),misc!$A$2:$B$5,2,0)</f>
        <v>D</v>
      </c>
      <c r="AY9" s="67" t="str">
        <f>VLOOKUP(VALUE(RIGHT(AT9,1)),misc!$A$2:$B$5,2,0)</f>
        <v>I</v>
      </c>
      <c r="BA9" s="67" t="str">
        <f t="shared" ref="BA9:BD9" si="86">IF(VALUE(AQ9)&gt;=170,AV9,"")</f>
        <v/>
      </c>
      <c r="BB9" s="67" t="str">
        <f t="shared" si="86"/>
        <v/>
      </c>
      <c r="BC9" s="67" t="str">
        <f t="shared" si="86"/>
        <v/>
      </c>
      <c r="BD9" s="67" t="str">
        <f t="shared" si="86"/>
        <v/>
      </c>
      <c r="BF9" s="67" t="str">
        <f t="shared" ref="BF9:BI9" si="87">IF(VALUE(AQ9)&lt;170,AV9,"")</f>
        <v>S</v>
      </c>
      <c r="BG9" s="67" t="str">
        <f t="shared" si="87"/>
        <v>C</v>
      </c>
      <c r="BH9" s="67" t="str">
        <f t="shared" si="87"/>
        <v>D</v>
      </c>
      <c r="BI9" s="67" t="str">
        <f t="shared" si="87"/>
        <v>I</v>
      </c>
      <c r="BJ9" s="67">
        <f t="shared" si="17"/>
        <v>1</v>
      </c>
      <c r="BK9" s="67" t="str">
        <f t="shared" si="18"/>
        <v/>
      </c>
      <c r="BN9" s="67">
        <f t="shared" ref="BN9:BQ9" si="88">VALUE(AC9&amp;BN$2)</f>
        <v>311</v>
      </c>
      <c r="BO9" s="67">
        <f t="shared" si="88"/>
        <v>312</v>
      </c>
      <c r="BP9" s="67">
        <f t="shared" si="88"/>
        <v>323</v>
      </c>
      <c r="BQ9" s="67">
        <f t="shared" si="88"/>
        <v>324</v>
      </c>
      <c r="BR9" s="67"/>
      <c r="BS9" s="67">
        <f t="shared" ref="BS9:BV9" si="89">LARGE($BN9:$BQ9,BS$2)</f>
        <v>324</v>
      </c>
      <c r="BT9" s="67">
        <f t="shared" si="89"/>
        <v>323</v>
      </c>
      <c r="BU9" s="67">
        <f t="shared" si="89"/>
        <v>312</v>
      </c>
      <c r="BV9" s="67">
        <f t="shared" si="89"/>
        <v>311</v>
      </c>
      <c r="BX9" s="67" t="str">
        <f>VLOOKUP(VALUE(RIGHT(BS9,1)),misc!$A$2:$B$5,2,0)</f>
        <v>C</v>
      </c>
      <c r="BY9" s="67" t="str">
        <f>VLOOKUP(VALUE(RIGHT(BT9,1)),misc!$A$2:$B$5,2,0)</f>
        <v>S</v>
      </c>
      <c r="BZ9" s="67" t="str">
        <f>VLOOKUP(VALUE(RIGHT(BU9,1)),misc!$A$2:$B$5,2,0)</f>
        <v>I</v>
      </c>
      <c r="CA9" s="67" t="str">
        <f>VLOOKUP(VALUE(RIGHT(BV9,1)),misc!$A$2:$B$5,2,0)</f>
        <v>D</v>
      </c>
      <c r="CC9" s="67" t="str">
        <f t="shared" ref="CC9:CF9" si="90">IF(VALUE(BS9)&gt;=170,BX9,"")</f>
        <v>C</v>
      </c>
      <c r="CD9" s="67" t="str">
        <f t="shared" si="90"/>
        <v>S</v>
      </c>
      <c r="CE9" s="67" t="str">
        <f t="shared" si="90"/>
        <v>I</v>
      </c>
      <c r="CF9" s="67" t="str">
        <f t="shared" si="90"/>
        <v>D</v>
      </c>
      <c r="CH9" s="67" t="str">
        <f t="shared" ref="CH9:CK9" si="91">IF(VALUE(BS9)&lt;170,BX9,"")</f>
        <v/>
      </c>
      <c r="CI9" s="67" t="str">
        <f t="shared" si="91"/>
        <v/>
      </c>
      <c r="CJ9" s="67" t="str">
        <f t="shared" si="91"/>
        <v/>
      </c>
      <c r="CK9" s="67" t="str">
        <f t="shared" si="91"/>
        <v/>
      </c>
      <c r="CL9" s="67">
        <f t="shared" si="23"/>
        <v>2</v>
      </c>
      <c r="CM9" s="67" t="str">
        <f t="shared" si="24"/>
        <v>CSID</v>
      </c>
      <c r="CP9" s="67">
        <f t="shared" ref="CP9:CS9" si="92">VALUE(AG9&amp;CP$2)</f>
        <v>161</v>
      </c>
      <c r="CQ9" s="67">
        <f t="shared" si="92"/>
        <v>182</v>
      </c>
      <c r="CR9" s="67">
        <f t="shared" si="92"/>
        <v>193</v>
      </c>
      <c r="CS9" s="67">
        <f t="shared" si="92"/>
        <v>194</v>
      </c>
      <c r="CT9" s="67"/>
      <c r="CU9" s="67">
        <f t="shared" ref="CU9:CX9" si="93">LARGE($CP9:$CS9,CU$2)</f>
        <v>194</v>
      </c>
      <c r="CV9" s="67">
        <f t="shared" si="93"/>
        <v>193</v>
      </c>
      <c r="CW9" s="67">
        <f t="shared" si="93"/>
        <v>182</v>
      </c>
      <c r="CX9" s="67">
        <f t="shared" si="93"/>
        <v>161</v>
      </c>
      <c r="CZ9" s="67" t="str">
        <f>VLOOKUP(VALUE(RIGHT(CU9,1)),misc!$A$2:$B$5,2,0)</f>
        <v>C</v>
      </c>
      <c r="DA9" s="67" t="str">
        <f>VLOOKUP(VALUE(RIGHT(CV9,1)),misc!$A$2:$B$5,2,0)</f>
        <v>S</v>
      </c>
      <c r="DB9" s="67" t="str">
        <f>VLOOKUP(VALUE(RIGHT(CW9,1)),misc!$A$2:$B$5,2,0)</f>
        <v>I</v>
      </c>
      <c r="DC9" s="67" t="str">
        <f>VLOOKUP(VALUE(RIGHT(CX9,1)),misc!$A$2:$B$5,2,0)</f>
        <v>D</v>
      </c>
      <c r="DE9" s="67" t="str">
        <f t="shared" ref="DE9:DH9" si="94">IF(VALUE(CU9)&gt;=170,CZ9,"")</f>
        <v>C</v>
      </c>
      <c r="DF9" s="67" t="str">
        <f t="shared" si="94"/>
        <v>S</v>
      </c>
      <c r="DG9" s="67" t="str">
        <f t="shared" si="94"/>
        <v>I</v>
      </c>
      <c r="DH9" s="67" t="str">
        <f t="shared" si="94"/>
        <v/>
      </c>
      <c r="DJ9" s="67" t="str">
        <f t="shared" ref="DJ9:DM9" si="95">IF(VALUE(CU9)&lt;170,CZ9,"")</f>
        <v/>
      </c>
      <c r="DK9" s="67" t="str">
        <f t="shared" si="95"/>
        <v/>
      </c>
      <c r="DL9" s="67" t="str">
        <f t="shared" si="95"/>
        <v/>
      </c>
      <c r="DM9" s="67" t="str">
        <f t="shared" si="95"/>
        <v>D</v>
      </c>
      <c r="DN9" s="67">
        <f t="shared" si="29"/>
        <v>3</v>
      </c>
      <c r="DO9" s="67" t="str">
        <f t="shared" si="30"/>
        <v>CSI</v>
      </c>
      <c r="DP9" s="1" t="str">
        <f t="shared" si="31"/>
        <v>123</v>
      </c>
      <c r="DQ9" s="1" t="str">
        <f t="shared" si="32"/>
        <v/>
      </c>
      <c r="DR9" s="1">
        <f>VLOOKUP(G9,tableD1,3,0)</f>
        <v>1</v>
      </c>
      <c r="DS9" s="1">
        <f>VLOOKUP(H9,tableI1,3,0)</f>
        <v>1</v>
      </c>
      <c r="DT9" s="1">
        <f>VLOOKUP(I9,table1S,3,0)</f>
        <v>2</v>
      </c>
      <c r="DU9" s="1">
        <f>VLOOKUP(J9,table1C,3,0)</f>
        <v>1</v>
      </c>
      <c r="DV9" s="1">
        <f>VLOOKUP(L9,table2D,3,0)</f>
        <v>8</v>
      </c>
      <c r="DW9" s="1">
        <f>VLOOKUP(M9,table2I,3,0)</f>
        <v>8</v>
      </c>
      <c r="DX9" s="1">
        <f>VLOOKUP(N9,table2S,3,0)</f>
        <v>8</v>
      </c>
      <c r="DY9" s="1">
        <f>VLOOKUP(O9,table2C,3,0)</f>
        <v>8</v>
      </c>
      <c r="DZ9" s="1">
        <f>VLOOKUP(Q9,table3D,3,0)</f>
        <v>4</v>
      </c>
      <c r="EA9" s="1">
        <f>VLOOKUP(R9,table3I,3,0)</f>
        <v>5</v>
      </c>
      <c r="EB9" s="1">
        <f>VLOOKUP(S9,table3S,3,0)</f>
        <v>5</v>
      </c>
      <c r="EC9" s="1">
        <f>VLOOKUP(T9,table3C,3,0)</f>
        <v>5</v>
      </c>
      <c r="ED9" s="67">
        <f t="array" ref="ED9">VLOOKUP(INDEX(JD,data!$AA$1),key!$J$3:$L$27,3,0)</f>
        <v>6</v>
      </c>
      <c r="EE9" s="67">
        <f t="array" ref="EE9">VLOOKUP(INDEX(JI,data!$AA$1),key!$J$3:$L$27,3,0)</f>
        <v>4</v>
      </c>
      <c r="EF9" s="67">
        <f t="array" ref="EF9">VLOOKUP(INDEX(JS,data!$AA$1),key!$J$3:$L$27,3,0)</f>
        <v>4</v>
      </c>
      <c r="EG9" s="67">
        <f t="array" ref="EG9">VLOOKUP(INDEX(JC,data!$AA$1),key!$J$3:$L$27,3,0)</f>
        <v>7</v>
      </c>
      <c r="EH9" s="1">
        <f>VLOOKUP(DR9,tabel_jpm,ED9+1,0)</f>
        <v>8</v>
      </c>
      <c r="EI9" s="1">
        <f>VLOOKUP(DS9,tabel_jpm,EE9+1,0)</f>
        <v>16</v>
      </c>
      <c r="EJ9" s="1">
        <f>VLOOKUP(DT9,tabel_jpm,EF9+1,0)</f>
        <v>20</v>
      </c>
      <c r="EK9" s="1">
        <f>VLOOKUP(DU9,tabel_jpm,EG9+1,0)</f>
        <v>4</v>
      </c>
      <c r="EL9" s="1">
        <f>IF(B9="Pria",VLOOKUP(AVERAGE(EH9:EK9),agreement_p,4),VLOOKUP(AVERAGE(EH9:EK9),agreement_w,4))</f>
        <v>32</v>
      </c>
      <c r="EM9" s="67" t="str">
        <f t="shared" si="33"/>
        <v>N/A</v>
      </c>
      <c r="EN9" s="1">
        <f>VLOOKUP(DV9,tabel_jpm,ED9+1,0)</f>
        <v>20</v>
      </c>
      <c r="EO9" s="1">
        <f>VLOOKUP(DW9,tabel_jpm,EE9+1,0)</f>
        <v>12</v>
      </c>
      <c r="EP9" s="1">
        <f>VLOOKUP(DX9,tabel_jpm,EF9+1,0)</f>
        <v>12</v>
      </c>
      <c r="EQ9" s="1">
        <f>VLOOKUP(DY9,tabel_jpm,EG9+1,0)</f>
        <v>24</v>
      </c>
      <c r="ER9" s="1">
        <f>IF(B9="Pria",VLOOKUP(AVERAGE(EN9:EQ9),agreement_p,4),VLOOKUP(AVERAGE(EN9:EQ9),agreement_w,4))</f>
        <v>50</v>
      </c>
      <c r="ES9" s="67" t="str">
        <f t="shared" si="34"/>
        <v>N/A</v>
      </c>
      <c r="ET9" s="1">
        <f>VLOOKUP(DZ9,tabel_jpm,ED9+1,0)</f>
        <v>20</v>
      </c>
      <c r="EU9" s="1">
        <f>VLOOKUP(EA9,tabel_jpm,EE9+1,0)</f>
        <v>24</v>
      </c>
      <c r="EV9" s="1">
        <f>VLOOKUP(EB9,tabel_jpm,EF9+1,0)</f>
        <v>24</v>
      </c>
      <c r="EW9" s="1">
        <f>VLOOKUP(EC9,tabel_jpm,EG9+1,0)</f>
        <v>20</v>
      </c>
      <c r="EX9" s="1">
        <f>IF(B9="Pria",VLOOKUP(AVERAGE(ET9:EW9),agreement_p,4),VLOOKUP(AVERAGE(ET9:EW9),agreement_w,4))</f>
        <v>68</v>
      </c>
      <c r="EY9" s="67" t="str">
        <f t="shared" si="35"/>
        <v>N/A</v>
      </c>
    </row>
    <row r="10">
      <c r="A10" s="1" t="str">
        <f>data!A10</f>
        <v/>
      </c>
      <c r="B10" s="1" t="str">
        <f>data!B10</f>
        <v/>
      </c>
      <c r="C10" s="1" t="str">
        <f>data!C10</f>
        <v/>
      </c>
      <c r="D10" s="65" t="str">
        <f>data!D10</f>
        <v/>
      </c>
      <c r="E10" s="1" t="str">
        <f>data!E10</f>
        <v/>
      </c>
      <c r="F10" s="1" t="str">
        <f>data!F10</f>
        <v/>
      </c>
      <c r="G10" s="1" t="str">
        <f>data!G10</f>
        <v/>
      </c>
      <c r="H10" s="1" t="str">
        <f>data!H10</f>
        <v/>
      </c>
      <c r="I10" s="1" t="str">
        <f>data!I10</f>
        <v/>
      </c>
      <c r="J10" s="1" t="str">
        <f>data!J10</f>
        <v/>
      </c>
      <c r="K10" s="1" t="str">
        <f>data!K10</f>
        <v/>
      </c>
      <c r="L10" s="1" t="str">
        <f>data!L10</f>
        <v/>
      </c>
      <c r="M10" s="1" t="str">
        <f>data!M10</f>
        <v/>
      </c>
      <c r="N10" s="1" t="str">
        <f>data!N10</f>
        <v/>
      </c>
      <c r="O10" s="1" t="str">
        <f>data!O10</f>
        <v/>
      </c>
      <c r="P10" s="1" t="str">
        <f>data!P10</f>
        <v/>
      </c>
      <c r="Q10" s="1" t="str">
        <f>data!Q10</f>
        <v/>
      </c>
      <c r="R10" s="1" t="str">
        <f>data!R10</f>
        <v/>
      </c>
      <c r="S10" s="1" t="str">
        <f>data!S10</f>
        <v/>
      </c>
      <c r="T10" s="1" t="str">
        <f>data!T10</f>
        <v/>
      </c>
      <c r="U10" s="1" t="str">
        <f>data!U10</f>
        <v/>
      </c>
      <c r="V10" s="1" t="str">
        <f>data!V10</f>
        <v/>
      </c>
      <c r="W10" s="1" t="str">
        <f>data!W10</f>
        <v/>
      </c>
      <c r="Y10" s="67">
        <f>VLOOKUP(G10,tableD1,2,0)</f>
        <v>4</v>
      </c>
      <c r="Z10" s="67">
        <f>VLOOKUP(H10,tableI1,2,0)</f>
        <v>3</v>
      </c>
      <c r="AA10" s="67">
        <f>VLOOKUP(I10,table1S,2,0)</f>
        <v>5</v>
      </c>
      <c r="AB10" s="67">
        <f>VLOOKUP(J10,table1C,2,0)</f>
        <v>4</v>
      </c>
      <c r="AC10" s="67">
        <f>VLOOKUP(L10,table2D,2,0)</f>
        <v>31</v>
      </c>
      <c r="AD10" s="67">
        <f>VLOOKUP(M10,table2I,2,0)</f>
        <v>31</v>
      </c>
      <c r="AE10" s="67">
        <f>VLOOKUP(N10,table2S,2,0)</f>
        <v>32</v>
      </c>
      <c r="AF10" s="67">
        <f>VLOOKUP(O10,table2C,2,0)</f>
        <v>32</v>
      </c>
      <c r="AG10" s="67">
        <f>VLOOKUP(Q10,table3D,2,0)</f>
        <v>16</v>
      </c>
      <c r="AH10" s="67">
        <f>VLOOKUP(R10,table3I,2,0)</f>
        <v>18</v>
      </c>
      <c r="AI10" s="67">
        <f>VLOOKUP(S10,table3S,2,0)</f>
        <v>19</v>
      </c>
      <c r="AJ10" s="67">
        <f>VLOOKUP(T10,table3C,2,0)</f>
        <v>19</v>
      </c>
      <c r="AL10" s="67">
        <f t="shared" ref="AL10:AO10" si="96">VALUE(Y10&amp;AL$2)</f>
        <v>41</v>
      </c>
      <c r="AM10" s="67">
        <f t="shared" si="96"/>
        <v>32</v>
      </c>
      <c r="AN10" s="67">
        <f t="shared" si="96"/>
        <v>53</v>
      </c>
      <c r="AO10" s="67">
        <f t="shared" si="96"/>
        <v>44</v>
      </c>
      <c r="AP10" s="67"/>
      <c r="AQ10" s="67">
        <f t="shared" ref="AQ10:AT10" si="97">LARGE($AL10:$AO10,AQ$2)</f>
        <v>53</v>
      </c>
      <c r="AR10" s="67">
        <f t="shared" si="97"/>
        <v>44</v>
      </c>
      <c r="AS10" s="67">
        <f t="shared" si="97"/>
        <v>41</v>
      </c>
      <c r="AT10" s="67">
        <f t="shared" si="97"/>
        <v>32</v>
      </c>
      <c r="AV10" s="67" t="str">
        <f>VLOOKUP(VALUE(RIGHT(AQ10,1)),misc!$A$2:$B$5,2,0)</f>
        <v>S</v>
      </c>
      <c r="AW10" s="67" t="str">
        <f>VLOOKUP(VALUE(RIGHT(AR10,1)),misc!$A$2:$B$5,2,0)</f>
        <v>C</v>
      </c>
      <c r="AX10" s="67" t="str">
        <f>VLOOKUP(VALUE(RIGHT(AS10,1)),misc!$A$2:$B$5,2,0)</f>
        <v>D</v>
      </c>
      <c r="AY10" s="67" t="str">
        <f>VLOOKUP(VALUE(RIGHT(AT10,1)),misc!$A$2:$B$5,2,0)</f>
        <v>I</v>
      </c>
      <c r="BA10" s="67" t="str">
        <f t="shared" ref="BA10:BD10" si="98">IF(VALUE(AQ10)&gt;=170,AV10,"")</f>
        <v/>
      </c>
      <c r="BB10" s="67" t="str">
        <f t="shared" si="98"/>
        <v/>
      </c>
      <c r="BC10" s="67" t="str">
        <f t="shared" si="98"/>
        <v/>
      </c>
      <c r="BD10" s="67" t="str">
        <f t="shared" si="98"/>
        <v/>
      </c>
      <c r="BF10" s="67" t="str">
        <f t="shared" ref="BF10:BI10" si="99">IF(VALUE(AQ10)&lt;170,AV10,"")</f>
        <v>S</v>
      </c>
      <c r="BG10" s="67" t="str">
        <f t="shared" si="99"/>
        <v>C</v>
      </c>
      <c r="BH10" s="67" t="str">
        <f t="shared" si="99"/>
        <v>D</v>
      </c>
      <c r="BI10" s="67" t="str">
        <f t="shared" si="99"/>
        <v>I</v>
      </c>
      <c r="BJ10" s="67">
        <f t="shared" si="17"/>
        <v>1</v>
      </c>
      <c r="BK10" s="67" t="str">
        <f t="shared" si="18"/>
        <v/>
      </c>
      <c r="BN10" s="67">
        <f t="shared" ref="BN10:BQ10" si="100">VALUE(AC10&amp;BN$2)</f>
        <v>311</v>
      </c>
      <c r="BO10" s="67">
        <f t="shared" si="100"/>
        <v>312</v>
      </c>
      <c r="BP10" s="67">
        <f t="shared" si="100"/>
        <v>323</v>
      </c>
      <c r="BQ10" s="67">
        <f t="shared" si="100"/>
        <v>324</v>
      </c>
      <c r="BR10" s="67"/>
      <c r="BS10" s="67">
        <f t="shared" ref="BS10:BV10" si="101">LARGE($BN10:$BQ10,BS$2)</f>
        <v>324</v>
      </c>
      <c r="BT10" s="67">
        <f t="shared" si="101"/>
        <v>323</v>
      </c>
      <c r="BU10" s="67">
        <f t="shared" si="101"/>
        <v>312</v>
      </c>
      <c r="BV10" s="67">
        <f t="shared" si="101"/>
        <v>311</v>
      </c>
      <c r="BX10" s="67" t="str">
        <f>VLOOKUP(VALUE(RIGHT(BS10,1)),misc!$A$2:$B$5,2,0)</f>
        <v>C</v>
      </c>
      <c r="BY10" s="67" t="str">
        <f>VLOOKUP(VALUE(RIGHT(BT10,1)),misc!$A$2:$B$5,2,0)</f>
        <v>S</v>
      </c>
      <c r="BZ10" s="67" t="str">
        <f>VLOOKUP(VALUE(RIGHT(BU10,1)),misc!$A$2:$B$5,2,0)</f>
        <v>I</v>
      </c>
      <c r="CA10" s="67" t="str">
        <f>VLOOKUP(VALUE(RIGHT(BV10,1)),misc!$A$2:$B$5,2,0)</f>
        <v>D</v>
      </c>
      <c r="CC10" s="67" t="str">
        <f t="shared" ref="CC10:CF10" si="102">IF(VALUE(BS10)&gt;=170,BX10,"")</f>
        <v>C</v>
      </c>
      <c r="CD10" s="67" t="str">
        <f t="shared" si="102"/>
        <v>S</v>
      </c>
      <c r="CE10" s="67" t="str">
        <f t="shared" si="102"/>
        <v>I</v>
      </c>
      <c r="CF10" s="67" t="str">
        <f t="shared" si="102"/>
        <v>D</v>
      </c>
      <c r="CH10" s="67" t="str">
        <f t="shared" ref="CH10:CK10" si="103">IF(VALUE(BS10)&lt;170,BX10,"")</f>
        <v/>
      </c>
      <c r="CI10" s="67" t="str">
        <f t="shared" si="103"/>
        <v/>
      </c>
      <c r="CJ10" s="67" t="str">
        <f t="shared" si="103"/>
        <v/>
      </c>
      <c r="CK10" s="67" t="str">
        <f t="shared" si="103"/>
        <v/>
      </c>
      <c r="CL10" s="67">
        <f t="shared" si="23"/>
        <v>2</v>
      </c>
      <c r="CM10" s="67" t="str">
        <f t="shared" si="24"/>
        <v>CSID</v>
      </c>
      <c r="CP10" s="67">
        <f t="shared" ref="CP10:CS10" si="104">VALUE(AG10&amp;CP$2)</f>
        <v>161</v>
      </c>
      <c r="CQ10" s="67">
        <f t="shared" si="104"/>
        <v>182</v>
      </c>
      <c r="CR10" s="67">
        <f t="shared" si="104"/>
        <v>193</v>
      </c>
      <c r="CS10" s="67">
        <f t="shared" si="104"/>
        <v>194</v>
      </c>
      <c r="CT10" s="67"/>
      <c r="CU10" s="67">
        <f t="shared" ref="CU10:CX10" si="105">LARGE($CP10:$CS10,CU$2)</f>
        <v>194</v>
      </c>
      <c r="CV10" s="67">
        <f t="shared" si="105"/>
        <v>193</v>
      </c>
      <c r="CW10" s="67">
        <f t="shared" si="105"/>
        <v>182</v>
      </c>
      <c r="CX10" s="67">
        <f t="shared" si="105"/>
        <v>161</v>
      </c>
      <c r="CZ10" s="67" t="str">
        <f>VLOOKUP(VALUE(RIGHT(CU10,1)),misc!$A$2:$B$5,2,0)</f>
        <v>C</v>
      </c>
      <c r="DA10" s="67" t="str">
        <f>VLOOKUP(VALUE(RIGHT(CV10,1)),misc!$A$2:$B$5,2,0)</f>
        <v>S</v>
      </c>
      <c r="DB10" s="67" t="str">
        <f>VLOOKUP(VALUE(RIGHT(CW10,1)),misc!$A$2:$B$5,2,0)</f>
        <v>I</v>
      </c>
      <c r="DC10" s="67" t="str">
        <f>VLOOKUP(VALUE(RIGHT(CX10,1)),misc!$A$2:$B$5,2,0)</f>
        <v>D</v>
      </c>
      <c r="DE10" s="67" t="str">
        <f t="shared" ref="DE10:DH10" si="106">IF(VALUE(CU10)&gt;=170,CZ10,"")</f>
        <v>C</v>
      </c>
      <c r="DF10" s="67" t="str">
        <f t="shared" si="106"/>
        <v>S</v>
      </c>
      <c r="DG10" s="67" t="str">
        <f t="shared" si="106"/>
        <v>I</v>
      </c>
      <c r="DH10" s="67" t="str">
        <f t="shared" si="106"/>
        <v/>
      </c>
      <c r="DJ10" s="67" t="str">
        <f t="shared" ref="DJ10:DM10" si="107">IF(VALUE(CU10)&lt;170,CZ10,"")</f>
        <v/>
      </c>
      <c r="DK10" s="67" t="str">
        <f t="shared" si="107"/>
        <v/>
      </c>
      <c r="DL10" s="67" t="str">
        <f t="shared" si="107"/>
        <v/>
      </c>
      <c r="DM10" s="67" t="str">
        <f t="shared" si="107"/>
        <v>D</v>
      </c>
      <c r="DN10" s="67">
        <f t="shared" si="29"/>
        <v>3</v>
      </c>
      <c r="DO10" s="67" t="str">
        <f t="shared" si="30"/>
        <v>CSI</v>
      </c>
      <c r="DP10" s="1" t="str">
        <f t="shared" si="31"/>
        <v>123</v>
      </c>
      <c r="DQ10" s="1" t="str">
        <f t="shared" si="32"/>
        <v/>
      </c>
      <c r="DR10" s="1">
        <f>VLOOKUP(G10,tableD1,3,0)</f>
        <v>1</v>
      </c>
      <c r="DS10" s="1">
        <f>VLOOKUP(H10,tableI1,3,0)</f>
        <v>1</v>
      </c>
      <c r="DT10" s="1">
        <f>VLOOKUP(I10,table1S,3,0)</f>
        <v>2</v>
      </c>
      <c r="DU10" s="1">
        <f>VLOOKUP(J10,table1C,3,0)</f>
        <v>1</v>
      </c>
      <c r="DV10" s="1">
        <f>VLOOKUP(L10,table2D,3,0)</f>
        <v>8</v>
      </c>
      <c r="DW10" s="1">
        <f>VLOOKUP(M10,table2I,3,0)</f>
        <v>8</v>
      </c>
      <c r="DX10" s="1">
        <f>VLOOKUP(N10,table2S,3,0)</f>
        <v>8</v>
      </c>
      <c r="DY10" s="1">
        <f>VLOOKUP(O10,table2C,3,0)</f>
        <v>8</v>
      </c>
      <c r="DZ10" s="1">
        <f>VLOOKUP(Q10,table3D,3,0)</f>
        <v>4</v>
      </c>
      <c r="EA10" s="1">
        <f>VLOOKUP(R10,table3I,3,0)</f>
        <v>5</v>
      </c>
      <c r="EB10" s="1">
        <f>VLOOKUP(S10,table3S,3,0)</f>
        <v>5</v>
      </c>
      <c r="EC10" s="1">
        <f>VLOOKUP(T10,table3C,3,0)</f>
        <v>5</v>
      </c>
      <c r="ED10" s="67">
        <f t="array" ref="ED10">VLOOKUP(INDEX(JD,data!$AA$1),key!$J$3:$L$27,3,0)</f>
        <v>6</v>
      </c>
      <c r="EE10" s="67">
        <f t="array" ref="EE10">VLOOKUP(INDEX(JI,data!$AA$1),key!$J$3:$L$27,3,0)</f>
        <v>4</v>
      </c>
      <c r="EF10" s="67">
        <f t="array" ref="EF10">VLOOKUP(INDEX(JS,data!$AA$1),key!$J$3:$L$27,3,0)</f>
        <v>4</v>
      </c>
      <c r="EG10" s="67">
        <f t="array" ref="EG10">VLOOKUP(INDEX(JC,data!$AA$1),key!$J$3:$L$27,3,0)</f>
        <v>7</v>
      </c>
      <c r="EH10" s="1">
        <f>VLOOKUP(DR10,tabel_jpm,ED10+1,0)</f>
        <v>8</v>
      </c>
      <c r="EI10" s="1">
        <f>VLOOKUP(DS10,tabel_jpm,EE10+1,0)</f>
        <v>16</v>
      </c>
      <c r="EJ10" s="1">
        <f>VLOOKUP(DT10,tabel_jpm,EF10+1,0)</f>
        <v>20</v>
      </c>
      <c r="EK10" s="1">
        <f>VLOOKUP(DU10,tabel_jpm,EG10+1,0)</f>
        <v>4</v>
      </c>
      <c r="EL10" s="1">
        <f>IF(B10="Pria",VLOOKUP(AVERAGE(EH10:EK10),agreement_p,4),VLOOKUP(AVERAGE(EH10:EK10),agreement_w,4))</f>
        <v>32</v>
      </c>
      <c r="EM10" s="67" t="str">
        <f t="shared" si="33"/>
        <v>N/A</v>
      </c>
      <c r="EN10" s="1">
        <f>VLOOKUP(DV10,tabel_jpm,ED10+1,0)</f>
        <v>20</v>
      </c>
      <c r="EO10" s="1">
        <f>VLOOKUP(DW10,tabel_jpm,EE10+1,0)</f>
        <v>12</v>
      </c>
      <c r="EP10" s="1">
        <f>VLOOKUP(DX10,tabel_jpm,EF10+1,0)</f>
        <v>12</v>
      </c>
      <c r="EQ10" s="1">
        <f>VLOOKUP(DY10,tabel_jpm,EG10+1,0)</f>
        <v>24</v>
      </c>
      <c r="ER10" s="1">
        <f>IF(B10="Pria",VLOOKUP(AVERAGE(EN10:EQ10),agreement_p,4),VLOOKUP(AVERAGE(EN10:EQ10),agreement_w,4))</f>
        <v>50</v>
      </c>
      <c r="ES10" s="67" t="str">
        <f t="shared" si="34"/>
        <v>N/A</v>
      </c>
      <c r="ET10" s="1">
        <f>VLOOKUP(DZ10,tabel_jpm,ED10+1,0)</f>
        <v>20</v>
      </c>
      <c r="EU10" s="1">
        <f>VLOOKUP(EA10,tabel_jpm,EE10+1,0)</f>
        <v>24</v>
      </c>
      <c r="EV10" s="1">
        <f>VLOOKUP(EB10,tabel_jpm,EF10+1,0)</f>
        <v>24</v>
      </c>
      <c r="EW10" s="1">
        <f>VLOOKUP(EC10,tabel_jpm,EG10+1,0)</f>
        <v>20</v>
      </c>
      <c r="EX10" s="1">
        <f>IF(B10="Pria",VLOOKUP(AVERAGE(ET10:EW10),agreement_p,4),VLOOKUP(AVERAGE(ET10:EW10),agreement_w,4))</f>
        <v>68</v>
      </c>
      <c r="EY10" s="67" t="str">
        <f t="shared" si="35"/>
        <v>N/A</v>
      </c>
    </row>
    <row r="11">
      <c r="A11" s="1" t="str">
        <f>data!A11</f>
        <v/>
      </c>
      <c r="B11" s="1" t="str">
        <f>data!B11</f>
        <v/>
      </c>
      <c r="C11" s="1" t="str">
        <f>data!C11</f>
        <v/>
      </c>
      <c r="D11" s="65" t="str">
        <f>data!D11</f>
        <v/>
      </c>
      <c r="E11" s="1" t="str">
        <f>data!E11</f>
        <v/>
      </c>
      <c r="F11" s="1" t="str">
        <f>data!F11</f>
        <v/>
      </c>
      <c r="G11" s="1" t="str">
        <f>data!G11</f>
        <v/>
      </c>
      <c r="H11" s="1" t="str">
        <f>data!H11</f>
        <v/>
      </c>
      <c r="I11" s="1" t="str">
        <f>data!I11</f>
        <v/>
      </c>
      <c r="J11" s="1" t="str">
        <f>data!J11</f>
        <v/>
      </c>
      <c r="K11" s="1" t="str">
        <f>data!K11</f>
        <v/>
      </c>
      <c r="L11" s="1" t="str">
        <f>data!L11</f>
        <v/>
      </c>
      <c r="M11" s="1" t="str">
        <f>data!M11</f>
        <v/>
      </c>
      <c r="N11" s="1" t="str">
        <f>data!N11</f>
        <v/>
      </c>
      <c r="O11" s="1" t="str">
        <f>data!O11</f>
        <v/>
      </c>
      <c r="P11" s="1" t="str">
        <f>data!P11</f>
        <v/>
      </c>
      <c r="Q11" s="1" t="str">
        <f>data!Q11</f>
        <v/>
      </c>
      <c r="R11" s="1" t="str">
        <f>data!R11</f>
        <v/>
      </c>
      <c r="S11" s="1" t="str">
        <f>data!S11</f>
        <v/>
      </c>
      <c r="T11" s="1" t="str">
        <f>data!T11</f>
        <v/>
      </c>
      <c r="U11" s="1" t="str">
        <f>data!U11</f>
        <v/>
      </c>
      <c r="V11" s="1" t="str">
        <f>data!V11</f>
        <v/>
      </c>
      <c r="W11" s="1" t="str">
        <f>data!W11</f>
        <v/>
      </c>
      <c r="Y11" s="67">
        <f>VLOOKUP(G11,tableD1,2,0)</f>
        <v>4</v>
      </c>
      <c r="Z11" s="67">
        <f>VLOOKUP(H11,tableI1,2,0)</f>
        <v>3</v>
      </c>
      <c r="AA11" s="67">
        <f>VLOOKUP(I11,table1S,2,0)</f>
        <v>5</v>
      </c>
      <c r="AB11" s="67">
        <f>VLOOKUP(J11,table1C,2,0)</f>
        <v>4</v>
      </c>
      <c r="AC11" s="67">
        <f>VLOOKUP(L11,table2D,2,0)</f>
        <v>31</v>
      </c>
      <c r="AD11" s="67">
        <f>VLOOKUP(M11,table2I,2,0)</f>
        <v>31</v>
      </c>
      <c r="AE11" s="67">
        <f>VLOOKUP(N11,table2S,2,0)</f>
        <v>32</v>
      </c>
      <c r="AF11" s="67">
        <f>VLOOKUP(O11,table2C,2,0)</f>
        <v>32</v>
      </c>
      <c r="AG11" s="67">
        <f>VLOOKUP(Q11,table3D,2,0)</f>
        <v>16</v>
      </c>
      <c r="AH11" s="67">
        <f>VLOOKUP(R11,table3I,2,0)</f>
        <v>18</v>
      </c>
      <c r="AI11" s="67">
        <f>VLOOKUP(S11,table3S,2,0)</f>
        <v>19</v>
      </c>
      <c r="AJ11" s="67">
        <f>VLOOKUP(T11,table3C,2,0)</f>
        <v>19</v>
      </c>
      <c r="AL11" s="67">
        <f t="shared" ref="AL11:AO11" si="108">VALUE(Y11&amp;AL$2)</f>
        <v>41</v>
      </c>
      <c r="AM11" s="67">
        <f t="shared" si="108"/>
        <v>32</v>
      </c>
      <c r="AN11" s="67">
        <f t="shared" si="108"/>
        <v>53</v>
      </c>
      <c r="AO11" s="67">
        <f t="shared" si="108"/>
        <v>44</v>
      </c>
      <c r="AP11" s="67"/>
      <c r="AQ11" s="67">
        <f t="shared" ref="AQ11:AT11" si="109">LARGE($AL11:$AO11,AQ$2)</f>
        <v>53</v>
      </c>
      <c r="AR11" s="67">
        <f t="shared" si="109"/>
        <v>44</v>
      </c>
      <c r="AS11" s="67">
        <f t="shared" si="109"/>
        <v>41</v>
      </c>
      <c r="AT11" s="67">
        <f t="shared" si="109"/>
        <v>32</v>
      </c>
      <c r="AV11" s="67" t="str">
        <f>VLOOKUP(VALUE(RIGHT(AQ11,1)),misc!$A$2:$B$5,2,0)</f>
        <v>S</v>
      </c>
      <c r="AW11" s="67" t="str">
        <f>VLOOKUP(VALUE(RIGHT(AR11,1)),misc!$A$2:$B$5,2,0)</f>
        <v>C</v>
      </c>
      <c r="AX11" s="67" t="str">
        <f>VLOOKUP(VALUE(RIGHT(AS11,1)),misc!$A$2:$B$5,2,0)</f>
        <v>D</v>
      </c>
      <c r="AY11" s="67" t="str">
        <f>VLOOKUP(VALUE(RIGHT(AT11,1)),misc!$A$2:$B$5,2,0)</f>
        <v>I</v>
      </c>
      <c r="BA11" s="67" t="str">
        <f t="shared" ref="BA11:BD11" si="110">IF(VALUE(AQ11)&gt;=170,AV11,"")</f>
        <v/>
      </c>
      <c r="BB11" s="67" t="str">
        <f t="shared" si="110"/>
        <v/>
      </c>
      <c r="BC11" s="67" t="str">
        <f t="shared" si="110"/>
        <v/>
      </c>
      <c r="BD11" s="67" t="str">
        <f t="shared" si="110"/>
        <v/>
      </c>
      <c r="BF11" s="67" t="str">
        <f t="shared" ref="BF11:BI11" si="111">IF(VALUE(AQ11)&lt;170,AV11,"")</f>
        <v>S</v>
      </c>
      <c r="BG11" s="67" t="str">
        <f t="shared" si="111"/>
        <v>C</v>
      </c>
      <c r="BH11" s="67" t="str">
        <f t="shared" si="111"/>
        <v>D</v>
      </c>
      <c r="BI11" s="67" t="str">
        <f t="shared" si="111"/>
        <v>I</v>
      </c>
      <c r="BJ11" s="67">
        <f t="shared" si="17"/>
        <v>1</v>
      </c>
      <c r="BK11" s="67" t="str">
        <f t="shared" si="18"/>
        <v/>
      </c>
      <c r="BN11" s="67">
        <f t="shared" ref="BN11:BQ11" si="112">VALUE(AC11&amp;BN$2)</f>
        <v>311</v>
      </c>
      <c r="BO11" s="67">
        <f t="shared" si="112"/>
        <v>312</v>
      </c>
      <c r="BP11" s="67">
        <f t="shared" si="112"/>
        <v>323</v>
      </c>
      <c r="BQ11" s="67">
        <f t="shared" si="112"/>
        <v>324</v>
      </c>
      <c r="BR11" s="67"/>
      <c r="BS11" s="67">
        <f t="shared" ref="BS11:BV11" si="113">LARGE($BN11:$BQ11,BS$2)</f>
        <v>324</v>
      </c>
      <c r="BT11" s="67">
        <f t="shared" si="113"/>
        <v>323</v>
      </c>
      <c r="BU11" s="67">
        <f t="shared" si="113"/>
        <v>312</v>
      </c>
      <c r="BV11" s="67">
        <f t="shared" si="113"/>
        <v>311</v>
      </c>
      <c r="BX11" s="67" t="str">
        <f>VLOOKUP(VALUE(RIGHT(BS11,1)),misc!$A$2:$B$5,2,0)</f>
        <v>C</v>
      </c>
      <c r="BY11" s="67" t="str">
        <f>VLOOKUP(VALUE(RIGHT(BT11,1)),misc!$A$2:$B$5,2,0)</f>
        <v>S</v>
      </c>
      <c r="BZ11" s="67" t="str">
        <f>VLOOKUP(VALUE(RIGHT(BU11,1)),misc!$A$2:$B$5,2,0)</f>
        <v>I</v>
      </c>
      <c r="CA11" s="67" t="str">
        <f>VLOOKUP(VALUE(RIGHT(BV11,1)),misc!$A$2:$B$5,2,0)</f>
        <v>D</v>
      </c>
      <c r="CC11" s="67" t="str">
        <f t="shared" ref="CC11:CF11" si="114">IF(VALUE(BS11)&gt;=170,BX11,"")</f>
        <v>C</v>
      </c>
      <c r="CD11" s="67" t="str">
        <f t="shared" si="114"/>
        <v>S</v>
      </c>
      <c r="CE11" s="67" t="str">
        <f t="shared" si="114"/>
        <v>I</v>
      </c>
      <c r="CF11" s="67" t="str">
        <f t="shared" si="114"/>
        <v>D</v>
      </c>
      <c r="CH11" s="67" t="str">
        <f t="shared" ref="CH11:CK11" si="115">IF(VALUE(BS11)&lt;170,BX11,"")</f>
        <v/>
      </c>
      <c r="CI11" s="67" t="str">
        <f t="shared" si="115"/>
        <v/>
      </c>
      <c r="CJ11" s="67" t="str">
        <f t="shared" si="115"/>
        <v/>
      </c>
      <c r="CK11" s="67" t="str">
        <f t="shared" si="115"/>
        <v/>
      </c>
      <c r="CL11" s="67">
        <f t="shared" si="23"/>
        <v>2</v>
      </c>
      <c r="CM11" s="67" t="str">
        <f t="shared" si="24"/>
        <v>CSID</v>
      </c>
      <c r="CP11" s="67">
        <f t="shared" ref="CP11:CS11" si="116">VALUE(AG11&amp;CP$2)</f>
        <v>161</v>
      </c>
      <c r="CQ11" s="67">
        <f t="shared" si="116"/>
        <v>182</v>
      </c>
      <c r="CR11" s="67">
        <f t="shared" si="116"/>
        <v>193</v>
      </c>
      <c r="CS11" s="67">
        <f t="shared" si="116"/>
        <v>194</v>
      </c>
      <c r="CT11" s="67"/>
      <c r="CU11" s="67">
        <f t="shared" ref="CU11:CX11" si="117">LARGE($CP11:$CS11,CU$2)</f>
        <v>194</v>
      </c>
      <c r="CV11" s="67">
        <f t="shared" si="117"/>
        <v>193</v>
      </c>
      <c r="CW11" s="67">
        <f t="shared" si="117"/>
        <v>182</v>
      </c>
      <c r="CX11" s="67">
        <f t="shared" si="117"/>
        <v>161</v>
      </c>
      <c r="CZ11" s="67" t="str">
        <f>VLOOKUP(VALUE(RIGHT(CU11,1)),misc!$A$2:$B$5,2,0)</f>
        <v>C</v>
      </c>
      <c r="DA11" s="67" t="str">
        <f>VLOOKUP(VALUE(RIGHT(CV11,1)),misc!$A$2:$B$5,2,0)</f>
        <v>S</v>
      </c>
      <c r="DB11" s="67" t="str">
        <f>VLOOKUP(VALUE(RIGHT(CW11,1)),misc!$A$2:$B$5,2,0)</f>
        <v>I</v>
      </c>
      <c r="DC11" s="67" t="str">
        <f>VLOOKUP(VALUE(RIGHT(CX11,1)),misc!$A$2:$B$5,2,0)</f>
        <v>D</v>
      </c>
      <c r="DE11" s="67" t="str">
        <f t="shared" ref="DE11:DH11" si="118">IF(VALUE(CU11)&gt;=170,CZ11,"")</f>
        <v>C</v>
      </c>
      <c r="DF11" s="67" t="str">
        <f t="shared" si="118"/>
        <v>S</v>
      </c>
      <c r="DG11" s="67" t="str">
        <f t="shared" si="118"/>
        <v>I</v>
      </c>
      <c r="DH11" s="67" t="str">
        <f t="shared" si="118"/>
        <v/>
      </c>
      <c r="DJ11" s="67" t="str">
        <f t="shared" ref="DJ11:DM11" si="119">IF(VALUE(CU11)&lt;170,CZ11,"")</f>
        <v/>
      </c>
      <c r="DK11" s="67" t="str">
        <f t="shared" si="119"/>
        <v/>
      </c>
      <c r="DL11" s="67" t="str">
        <f t="shared" si="119"/>
        <v/>
      </c>
      <c r="DM11" s="67" t="str">
        <f t="shared" si="119"/>
        <v>D</v>
      </c>
      <c r="DN11" s="67">
        <f t="shared" si="29"/>
        <v>3</v>
      </c>
      <c r="DO11" s="67" t="str">
        <f t="shared" si="30"/>
        <v>CSI</v>
      </c>
      <c r="DP11" s="1" t="str">
        <f t="shared" si="31"/>
        <v>123</v>
      </c>
      <c r="DQ11" s="1" t="str">
        <f t="shared" si="32"/>
        <v/>
      </c>
      <c r="DR11" s="1">
        <f>VLOOKUP(G11,tableD1,3,0)</f>
        <v>1</v>
      </c>
      <c r="DS11" s="1">
        <f>VLOOKUP(H11,tableI1,3,0)</f>
        <v>1</v>
      </c>
      <c r="DT11" s="1">
        <f>VLOOKUP(I11,table1S,3,0)</f>
        <v>2</v>
      </c>
      <c r="DU11" s="1">
        <f>VLOOKUP(J11,table1C,3,0)</f>
        <v>1</v>
      </c>
      <c r="DV11" s="1">
        <f>VLOOKUP(L11,table2D,3,0)</f>
        <v>8</v>
      </c>
      <c r="DW11" s="1">
        <f>VLOOKUP(M11,table2I,3,0)</f>
        <v>8</v>
      </c>
      <c r="DX11" s="1">
        <f>VLOOKUP(N11,table2S,3,0)</f>
        <v>8</v>
      </c>
      <c r="DY11" s="1">
        <f>VLOOKUP(O11,table2C,3,0)</f>
        <v>8</v>
      </c>
      <c r="DZ11" s="1">
        <f>VLOOKUP(Q11,table3D,3,0)</f>
        <v>4</v>
      </c>
      <c r="EA11" s="1">
        <f>VLOOKUP(R11,table3I,3,0)</f>
        <v>5</v>
      </c>
      <c r="EB11" s="1">
        <f>VLOOKUP(S11,table3S,3,0)</f>
        <v>5</v>
      </c>
      <c r="EC11" s="1">
        <f>VLOOKUP(T11,table3C,3,0)</f>
        <v>5</v>
      </c>
      <c r="ED11" s="67">
        <f t="array" ref="ED11">VLOOKUP(INDEX(JD,data!$AA$1),key!$J$3:$L$27,3,0)</f>
        <v>6</v>
      </c>
      <c r="EE11" s="67">
        <f t="array" ref="EE11">VLOOKUP(INDEX(JI,data!$AA$1),key!$J$3:$L$27,3,0)</f>
        <v>4</v>
      </c>
      <c r="EF11" s="67">
        <f t="array" ref="EF11">VLOOKUP(INDEX(JS,data!$AA$1),key!$J$3:$L$27,3,0)</f>
        <v>4</v>
      </c>
      <c r="EG11" s="67">
        <f t="array" ref="EG11">VLOOKUP(INDEX(JC,data!$AA$1),key!$J$3:$L$27,3,0)</f>
        <v>7</v>
      </c>
      <c r="EH11" s="1">
        <f>VLOOKUP(DR11,tabel_jpm,ED11+1,0)</f>
        <v>8</v>
      </c>
      <c r="EI11" s="1">
        <f>VLOOKUP(DS11,tabel_jpm,EE11+1,0)</f>
        <v>16</v>
      </c>
      <c r="EJ11" s="1">
        <f>VLOOKUP(DT11,tabel_jpm,EF11+1,0)</f>
        <v>20</v>
      </c>
      <c r="EK11" s="1">
        <f>VLOOKUP(DU11,tabel_jpm,EG11+1,0)</f>
        <v>4</v>
      </c>
      <c r="EL11" s="1">
        <f>IF(B11="Pria",VLOOKUP(AVERAGE(EH11:EK11),agreement_p,4),VLOOKUP(AVERAGE(EH11:EK11),agreement_w,4))</f>
        <v>32</v>
      </c>
      <c r="EM11" s="67" t="str">
        <f t="shared" si="33"/>
        <v>N/A</v>
      </c>
      <c r="EN11" s="1">
        <f>VLOOKUP(DV11,tabel_jpm,ED11+1,0)</f>
        <v>20</v>
      </c>
      <c r="EO11" s="1">
        <f>VLOOKUP(DW11,tabel_jpm,EE11+1,0)</f>
        <v>12</v>
      </c>
      <c r="EP11" s="1">
        <f>VLOOKUP(DX11,tabel_jpm,EF11+1,0)</f>
        <v>12</v>
      </c>
      <c r="EQ11" s="1">
        <f>VLOOKUP(DY11,tabel_jpm,EG11+1,0)</f>
        <v>24</v>
      </c>
      <c r="ER11" s="1">
        <f>IF(B11="Pria",VLOOKUP(AVERAGE(EN11:EQ11),agreement_p,4),VLOOKUP(AVERAGE(EN11:EQ11),agreement_w,4))</f>
        <v>50</v>
      </c>
      <c r="ES11" s="67" t="str">
        <f t="shared" si="34"/>
        <v>N/A</v>
      </c>
      <c r="ET11" s="1">
        <f>VLOOKUP(DZ11,tabel_jpm,ED11+1,0)</f>
        <v>20</v>
      </c>
      <c r="EU11" s="1">
        <f>VLOOKUP(EA11,tabel_jpm,EE11+1,0)</f>
        <v>24</v>
      </c>
      <c r="EV11" s="1">
        <f>VLOOKUP(EB11,tabel_jpm,EF11+1,0)</f>
        <v>24</v>
      </c>
      <c r="EW11" s="1">
        <f>VLOOKUP(EC11,tabel_jpm,EG11+1,0)</f>
        <v>20</v>
      </c>
      <c r="EX11" s="1">
        <f>IF(B11="Pria",VLOOKUP(AVERAGE(ET11:EW11),agreement_p,4),VLOOKUP(AVERAGE(ET11:EW11),agreement_w,4))</f>
        <v>68</v>
      </c>
      <c r="EY11" s="67" t="str">
        <f t="shared" si="35"/>
        <v>N/A</v>
      </c>
    </row>
    <row r="12">
      <c r="A12" s="1" t="str">
        <f>data!A12</f>
        <v/>
      </c>
      <c r="B12" s="1" t="str">
        <f>data!B12</f>
        <v/>
      </c>
      <c r="C12" s="1" t="str">
        <f>data!C12</f>
        <v/>
      </c>
      <c r="D12" s="65" t="str">
        <f>data!D12</f>
        <v/>
      </c>
      <c r="E12" s="1" t="str">
        <f>data!E12</f>
        <v/>
      </c>
      <c r="F12" s="1" t="str">
        <f>data!F12</f>
        <v/>
      </c>
      <c r="G12" s="1" t="str">
        <f>data!G12</f>
        <v/>
      </c>
      <c r="H12" s="1" t="str">
        <f>data!H12</f>
        <v/>
      </c>
      <c r="I12" s="1" t="str">
        <f>data!I12</f>
        <v/>
      </c>
      <c r="J12" s="1" t="str">
        <f>data!J12</f>
        <v/>
      </c>
      <c r="K12" s="1" t="str">
        <f>data!K12</f>
        <v/>
      </c>
      <c r="L12" s="1" t="str">
        <f>data!L12</f>
        <v/>
      </c>
      <c r="M12" s="1" t="str">
        <f>data!M12</f>
        <v/>
      </c>
      <c r="N12" s="1" t="str">
        <f>data!N12</f>
        <v/>
      </c>
      <c r="O12" s="1" t="str">
        <f>data!O12</f>
        <v/>
      </c>
      <c r="P12" s="1" t="str">
        <f>data!P12</f>
        <v/>
      </c>
      <c r="Q12" s="1" t="str">
        <f>data!Q12</f>
        <v/>
      </c>
      <c r="R12" s="1" t="str">
        <f>data!R12</f>
        <v/>
      </c>
      <c r="S12" s="1" t="str">
        <f>data!S12</f>
        <v/>
      </c>
      <c r="T12" s="1" t="str">
        <f>data!T12</f>
        <v/>
      </c>
      <c r="U12" s="1" t="str">
        <f>data!U12</f>
        <v/>
      </c>
      <c r="V12" s="1" t="str">
        <f>data!V12</f>
        <v/>
      </c>
      <c r="W12" s="1" t="str">
        <f>data!W12</f>
        <v/>
      </c>
      <c r="Y12" s="67">
        <f>VLOOKUP(G12,tableD1,2,0)</f>
        <v>4</v>
      </c>
      <c r="Z12" s="67">
        <f>VLOOKUP(H12,tableI1,2,0)</f>
        <v>3</v>
      </c>
      <c r="AA12" s="67">
        <f>VLOOKUP(I12,table1S,2,0)</f>
        <v>5</v>
      </c>
      <c r="AB12" s="67">
        <f>VLOOKUP(J12,table1C,2,0)</f>
        <v>4</v>
      </c>
      <c r="AC12" s="67">
        <f>VLOOKUP(L12,table2D,2,0)</f>
        <v>31</v>
      </c>
      <c r="AD12" s="67">
        <f>VLOOKUP(M12,table2I,2,0)</f>
        <v>31</v>
      </c>
      <c r="AE12" s="67">
        <f>VLOOKUP(N12,table2S,2,0)</f>
        <v>32</v>
      </c>
      <c r="AF12" s="67">
        <f>VLOOKUP(O12,table2C,2,0)</f>
        <v>32</v>
      </c>
      <c r="AG12" s="67">
        <f>VLOOKUP(Q12,table3D,2,0)</f>
        <v>16</v>
      </c>
      <c r="AH12" s="67">
        <f>VLOOKUP(R12,table3I,2,0)</f>
        <v>18</v>
      </c>
      <c r="AI12" s="67">
        <f>VLOOKUP(S12,table3S,2,0)</f>
        <v>19</v>
      </c>
      <c r="AJ12" s="67">
        <f>VLOOKUP(T12,table3C,2,0)</f>
        <v>19</v>
      </c>
      <c r="AL12" s="67">
        <f t="shared" ref="AL12:AO12" si="120">VALUE(Y12&amp;AL$2)</f>
        <v>41</v>
      </c>
      <c r="AM12" s="67">
        <f t="shared" si="120"/>
        <v>32</v>
      </c>
      <c r="AN12" s="67">
        <f t="shared" si="120"/>
        <v>53</v>
      </c>
      <c r="AO12" s="67">
        <f t="shared" si="120"/>
        <v>44</v>
      </c>
      <c r="AP12" s="67"/>
      <c r="AQ12" s="67">
        <f t="shared" ref="AQ12:AT12" si="121">LARGE($AL12:$AO12,AQ$2)</f>
        <v>53</v>
      </c>
      <c r="AR12" s="67">
        <f t="shared" si="121"/>
        <v>44</v>
      </c>
      <c r="AS12" s="67">
        <f t="shared" si="121"/>
        <v>41</v>
      </c>
      <c r="AT12" s="67">
        <f t="shared" si="121"/>
        <v>32</v>
      </c>
      <c r="AV12" s="67" t="str">
        <f>VLOOKUP(VALUE(RIGHT(AQ12,1)),misc!$A$2:$B$5,2,0)</f>
        <v>S</v>
      </c>
      <c r="AW12" s="67" t="str">
        <f>VLOOKUP(VALUE(RIGHT(AR12,1)),misc!$A$2:$B$5,2,0)</f>
        <v>C</v>
      </c>
      <c r="AX12" s="67" t="str">
        <f>VLOOKUP(VALUE(RIGHT(AS12,1)),misc!$A$2:$B$5,2,0)</f>
        <v>D</v>
      </c>
      <c r="AY12" s="67" t="str">
        <f>VLOOKUP(VALUE(RIGHT(AT12,1)),misc!$A$2:$B$5,2,0)</f>
        <v>I</v>
      </c>
      <c r="BA12" s="67" t="str">
        <f t="shared" ref="BA12:BD12" si="122">IF(VALUE(AQ12)&gt;=170,AV12,"")</f>
        <v/>
      </c>
      <c r="BB12" s="67" t="str">
        <f t="shared" si="122"/>
        <v/>
      </c>
      <c r="BC12" s="67" t="str">
        <f t="shared" si="122"/>
        <v/>
      </c>
      <c r="BD12" s="67" t="str">
        <f t="shared" si="122"/>
        <v/>
      </c>
      <c r="BF12" s="67" t="str">
        <f t="shared" ref="BF12:BI12" si="123">IF(VALUE(AQ12)&lt;170,AV12,"")</f>
        <v>S</v>
      </c>
      <c r="BG12" s="67" t="str">
        <f t="shared" si="123"/>
        <v>C</v>
      </c>
      <c r="BH12" s="67" t="str">
        <f t="shared" si="123"/>
        <v>D</v>
      </c>
      <c r="BI12" s="67" t="str">
        <f t="shared" si="123"/>
        <v>I</v>
      </c>
      <c r="BJ12" s="67">
        <f t="shared" si="17"/>
        <v>1</v>
      </c>
      <c r="BK12" s="67" t="str">
        <f t="shared" si="18"/>
        <v/>
      </c>
      <c r="BN12" s="67">
        <f t="shared" ref="BN12:BQ12" si="124">VALUE(AC12&amp;BN$2)</f>
        <v>311</v>
      </c>
      <c r="BO12" s="67">
        <f t="shared" si="124"/>
        <v>312</v>
      </c>
      <c r="BP12" s="67">
        <f t="shared" si="124"/>
        <v>323</v>
      </c>
      <c r="BQ12" s="67">
        <f t="shared" si="124"/>
        <v>324</v>
      </c>
      <c r="BR12" s="67"/>
      <c r="BS12" s="67">
        <f t="shared" ref="BS12:BV12" si="125">LARGE($BN12:$BQ12,BS$2)</f>
        <v>324</v>
      </c>
      <c r="BT12" s="67">
        <f t="shared" si="125"/>
        <v>323</v>
      </c>
      <c r="BU12" s="67">
        <f t="shared" si="125"/>
        <v>312</v>
      </c>
      <c r="BV12" s="67">
        <f t="shared" si="125"/>
        <v>311</v>
      </c>
      <c r="BX12" s="67" t="str">
        <f>VLOOKUP(VALUE(RIGHT(BS12,1)),misc!$A$2:$B$5,2,0)</f>
        <v>C</v>
      </c>
      <c r="BY12" s="67" t="str">
        <f>VLOOKUP(VALUE(RIGHT(BT12,1)),misc!$A$2:$B$5,2,0)</f>
        <v>S</v>
      </c>
      <c r="BZ12" s="67" t="str">
        <f>VLOOKUP(VALUE(RIGHT(BU12,1)),misc!$A$2:$B$5,2,0)</f>
        <v>I</v>
      </c>
      <c r="CA12" s="67" t="str">
        <f>VLOOKUP(VALUE(RIGHT(BV12,1)),misc!$A$2:$B$5,2,0)</f>
        <v>D</v>
      </c>
      <c r="CC12" s="67" t="str">
        <f t="shared" ref="CC12:CF12" si="126">IF(VALUE(BS12)&gt;=170,BX12,"")</f>
        <v>C</v>
      </c>
      <c r="CD12" s="67" t="str">
        <f t="shared" si="126"/>
        <v>S</v>
      </c>
      <c r="CE12" s="67" t="str">
        <f t="shared" si="126"/>
        <v>I</v>
      </c>
      <c r="CF12" s="67" t="str">
        <f t="shared" si="126"/>
        <v>D</v>
      </c>
      <c r="CH12" s="67" t="str">
        <f t="shared" ref="CH12:CK12" si="127">IF(VALUE(BS12)&lt;170,BX12,"")</f>
        <v/>
      </c>
      <c r="CI12" s="67" t="str">
        <f t="shared" si="127"/>
        <v/>
      </c>
      <c r="CJ12" s="67" t="str">
        <f t="shared" si="127"/>
        <v/>
      </c>
      <c r="CK12" s="67" t="str">
        <f t="shared" si="127"/>
        <v/>
      </c>
      <c r="CL12" s="67">
        <f t="shared" si="23"/>
        <v>2</v>
      </c>
      <c r="CM12" s="67" t="str">
        <f t="shared" si="24"/>
        <v>CSID</v>
      </c>
      <c r="CP12" s="67">
        <f t="shared" ref="CP12:CS12" si="128">VALUE(AG12&amp;CP$2)</f>
        <v>161</v>
      </c>
      <c r="CQ12" s="67">
        <f t="shared" si="128"/>
        <v>182</v>
      </c>
      <c r="CR12" s="67">
        <f t="shared" si="128"/>
        <v>193</v>
      </c>
      <c r="CS12" s="67">
        <f t="shared" si="128"/>
        <v>194</v>
      </c>
      <c r="CT12" s="67"/>
      <c r="CU12" s="67">
        <f t="shared" ref="CU12:CX12" si="129">LARGE($CP12:$CS12,CU$2)</f>
        <v>194</v>
      </c>
      <c r="CV12" s="67">
        <f t="shared" si="129"/>
        <v>193</v>
      </c>
      <c r="CW12" s="67">
        <f t="shared" si="129"/>
        <v>182</v>
      </c>
      <c r="CX12" s="67">
        <f t="shared" si="129"/>
        <v>161</v>
      </c>
      <c r="CZ12" s="67" t="str">
        <f>VLOOKUP(VALUE(RIGHT(CU12,1)),misc!$A$2:$B$5,2,0)</f>
        <v>C</v>
      </c>
      <c r="DA12" s="67" t="str">
        <f>VLOOKUP(VALUE(RIGHT(CV12,1)),misc!$A$2:$B$5,2,0)</f>
        <v>S</v>
      </c>
      <c r="DB12" s="67" t="str">
        <f>VLOOKUP(VALUE(RIGHT(CW12,1)),misc!$A$2:$B$5,2,0)</f>
        <v>I</v>
      </c>
      <c r="DC12" s="67" t="str">
        <f>VLOOKUP(VALUE(RIGHT(CX12,1)),misc!$A$2:$B$5,2,0)</f>
        <v>D</v>
      </c>
      <c r="DE12" s="67" t="str">
        <f t="shared" ref="DE12:DH12" si="130">IF(VALUE(CU12)&gt;=170,CZ12,"")</f>
        <v>C</v>
      </c>
      <c r="DF12" s="67" t="str">
        <f t="shared" si="130"/>
        <v>S</v>
      </c>
      <c r="DG12" s="67" t="str">
        <f t="shared" si="130"/>
        <v>I</v>
      </c>
      <c r="DH12" s="67" t="str">
        <f t="shared" si="130"/>
        <v/>
      </c>
      <c r="DJ12" s="67" t="str">
        <f t="shared" ref="DJ12:DM12" si="131">IF(VALUE(CU12)&lt;170,CZ12,"")</f>
        <v/>
      </c>
      <c r="DK12" s="67" t="str">
        <f t="shared" si="131"/>
        <v/>
      </c>
      <c r="DL12" s="67" t="str">
        <f t="shared" si="131"/>
        <v/>
      </c>
      <c r="DM12" s="67" t="str">
        <f t="shared" si="131"/>
        <v>D</v>
      </c>
      <c r="DN12" s="67">
        <f t="shared" si="29"/>
        <v>3</v>
      </c>
      <c r="DO12" s="67" t="str">
        <f t="shared" si="30"/>
        <v>CSI</v>
      </c>
      <c r="DP12" s="1" t="str">
        <f t="shared" si="31"/>
        <v>123</v>
      </c>
      <c r="DQ12" s="1" t="str">
        <f t="shared" si="32"/>
        <v/>
      </c>
      <c r="DR12" s="1">
        <f>VLOOKUP(G12,tableD1,3,0)</f>
        <v>1</v>
      </c>
      <c r="DS12" s="1">
        <f>VLOOKUP(H12,tableI1,3,0)</f>
        <v>1</v>
      </c>
      <c r="DT12" s="1">
        <f>VLOOKUP(I12,table1S,3,0)</f>
        <v>2</v>
      </c>
      <c r="DU12" s="1">
        <f>VLOOKUP(J12,table1C,3,0)</f>
        <v>1</v>
      </c>
      <c r="DV12" s="1">
        <f>VLOOKUP(L12,table2D,3,0)</f>
        <v>8</v>
      </c>
      <c r="DW12" s="1">
        <f>VLOOKUP(M12,table2I,3,0)</f>
        <v>8</v>
      </c>
      <c r="DX12" s="1">
        <f>VLOOKUP(N12,table2S,3,0)</f>
        <v>8</v>
      </c>
      <c r="DY12" s="1">
        <f>VLOOKUP(O12,table2C,3,0)</f>
        <v>8</v>
      </c>
      <c r="DZ12" s="1">
        <f>VLOOKUP(Q12,table3D,3,0)</f>
        <v>4</v>
      </c>
      <c r="EA12" s="1">
        <f>VLOOKUP(R12,table3I,3,0)</f>
        <v>5</v>
      </c>
      <c r="EB12" s="1">
        <f>VLOOKUP(S12,table3S,3,0)</f>
        <v>5</v>
      </c>
      <c r="EC12" s="1">
        <f>VLOOKUP(T12,table3C,3,0)</f>
        <v>5</v>
      </c>
      <c r="ED12" s="67">
        <f t="array" ref="ED12">VLOOKUP(INDEX(JD,data!$AA$1),key!$J$3:$L$27,3,0)</f>
        <v>6</v>
      </c>
      <c r="EE12" s="67">
        <f t="array" ref="EE12">VLOOKUP(INDEX(JI,data!$AA$1),key!$J$3:$L$27,3,0)</f>
        <v>4</v>
      </c>
      <c r="EF12" s="67">
        <f t="array" ref="EF12">VLOOKUP(INDEX(JS,data!$AA$1),key!$J$3:$L$27,3,0)</f>
        <v>4</v>
      </c>
      <c r="EG12" s="67">
        <f t="array" ref="EG12">VLOOKUP(INDEX(JC,data!$AA$1),key!$J$3:$L$27,3,0)</f>
        <v>7</v>
      </c>
      <c r="EH12" s="1">
        <f>VLOOKUP(DR12,tabel_jpm,ED12+1,0)</f>
        <v>8</v>
      </c>
      <c r="EI12" s="1">
        <f>VLOOKUP(DS12,tabel_jpm,EE12+1,0)</f>
        <v>16</v>
      </c>
      <c r="EJ12" s="1">
        <f>VLOOKUP(DT12,tabel_jpm,EF12+1,0)</f>
        <v>20</v>
      </c>
      <c r="EK12" s="1">
        <f>VLOOKUP(DU12,tabel_jpm,EG12+1,0)</f>
        <v>4</v>
      </c>
      <c r="EL12" s="1">
        <f>IF(B12="Pria",VLOOKUP(AVERAGE(EH12:EK12),agreement_p,4),VLOOKUP(AVERAGE(EH12:EK12),agreement_w,4))</f>
        <v>32</v>
      </c>
      <c r="EM12" s="67" t="str">
        <f t="shared" si="33"/>
        <v>N/A</v>
      </c>
      <c r="EN12" s="1">
        <f>VLOOKUP(DV12,tabel_jpm,ED12+1,0)</f>
        <v>20</v>
      </c>
      <c r="EO12" s="1">
        <f>VLOOKUP(DW12,tabel_jpm,EE12+1,0)</f>
        <v>12</v>
      </c>
      <c r="EP12" s="1">
        <f>VLOOKUP(DX12,tabel_jpm,EF12+1,0)</f>
        <v>12</v>
      </c>
      <c r="EQ12" s="1">
        <f>VLOOKUP(DY12,tabel_jpm,EG12+1,0)</f>
        <v>24</v>
      </c>
      <c r="ER12" s="1">
        <f>IF(B12="Pria",VLOOKUP(AVERAGE(EN12:EQ12),agreement_p,4),VLOOKUP(AVERAGE(EN12:EQ12),agreement_w,4))</f>
        <v>50</v>
      </c>
      <c r="ES12" s="67" t="str">
        <f t="shared" si="34"/>
        <v>N/A</v>
      </c>
      <c r="ET12" s="1">
        <f>VLOOKUP(DZ12,tabel_jpm,ED12+1,0)</f>
        <v>20</v>
      </c>
      <c r="EU12" s="1">
        <f>VLOOKUP(EA12,tabel_jpm,EE12+1,0)</f>
        <v>24</v>
      </c>
      <c r="EV12" s="1">
        <f>VLOOKUP(EB12,tabel_jpm,EF12+1,0)</f>
        <v>24</v>
      </c>
      <c r="EW12" s="1">
        <f>VLOOKUP(EC12,tabel_jpm,EG12+1,0)</f>
        <v>20</v>
      </c>
      <c r="EX12" s="1">
        <f>IF(B12="Pria",VLOOKUP(AVERAGE(ET12:EW12),agreement_p,4),VLOOKUP(AVERAGE(ET12:EW12),agreement_w,4))</f>
        <v>68</v>
      </c>
      <c r="EY12" s="67" t="str">
        <f t="shared" si="35"/>
        <v>N/A</v>
      </c>
    </row>
    <row r="13">
      <c r="A13" s="1" t="str">
        <f>data!A13</f>
        <v/>
      </c>
      <c r="B13" s="1" t="str">
        <f>data!B13</f>
        <v/>
      </c>
      <c r="C13" s="1" t="str">
        <f>data!C13</f>
        <v/>
      </c>
      <c r="D13" s="65" t="str">
        <f>data!D13</f>
        <v/>
      </c>
      <c r="E13" s="1" t="str">
        <f>data!E13</f>
        <v/>
      </c>
      <c r="F13" s="1" t="str">
        <f>data!F13</f>
        <v/>
      </c>
      <c r="G13" s="1" t="str">
        <f>data!G13</f>
        <v/>
      </c>
      <c r="H13" s="1" t="str">
        <f>data!H13</f>
        <v/>
      </c>
      <c r="I13" s="1" t="str">
        <f>data!I13</f>
        <v/>
      </c>
      <c r="J13" s="1" t="str">
        <f>data!J13</f>
        <v/>
      </c>
      <c r="K13" s="1" t="str">
        <f>data!K13</f>
        <v/>
      </c>
      <c r="L13" s="1" t="str">
        <f>data!L13</f>
        <v/>
      </c>
      <c r="M13" s="1" t="str">
        <f>data!M13</f>
        <v/>
      </c>
      <c r="N13" s="1" t="str">
        <f>data!N13</f>
        <v/>
      </c>
      <c r="O13" s="1" t="str">
        <f>data!O13</f>
        <v/>
      </c>
      <c r="P13" s="1" t="str">
        <f>data!P13</f>
        <v/>
      </c>
      <c r="Q13" s="1" t="str">
        <f>data!Q13</f>
        <v/>
      </c>
      <c r="R13" s="1" t="str">
        <f>data!R13</f>
        <v/>
      </c>
      <c r="S13" s="1" t="str">
        <f>data!S13</f>
        <v/>
      </c>
      <c r="T13" s="1" t="str">
        <f>data!T13</f>
        <v/>
      </c>
      <c r="U13" s="1" t="str">
        <f>data!U13</f>
        <v/>
      </c>
      <c r="V13" s="1" t="str">
        <f>data!V13</f>
        <v/>
      </c>
      <c r="W13" s="1" t="str">
        <f>data!W13</f>
        <v/>
      </c>
      <c r="Y13" s="67">
        <f>VLOOKUP(G13,tableD1,2,0)</f>
        <v>4</v>
      </c>
      <c r="Z13" s="67">
        <f>VLOOKUP(H13,tableI1,2,0)</f>
        <v>3</v>
      </c>
      <c r="AA13" s="67">
        <f>VLOOKUP(I13,table1S,2,0)</f>
        <v>5</v>
      </c>
      <c r="AB13" s="67">
        <f>VLOOKUP(J13,table1C,2,0)</f>
        <v>4</v>
      </c>
      <c r="AC13" s="67">
        <f>VLOOKUP(L13,table2D,2,0)</f>
        <v>31</v>
      </c>
      <c r="AD13" s="67">
        <f>VLOOKUP(M13,table2I,2,0)</f>
        <v>31</v>
      </c>
      <c r="AE13" s="67">
        <f>VLOOKUP(N13,table2S,2,0)</f>
        <v>32</v>
      </c>
      <c r="AF13" s="67">
        <f>VLOOKUP(O13,table2C,2,0)</f>
        <v>32</v>
      </c>
      <c r="AG13" s="67">
        <f>VLOOKUP(Q13,table3D,2,0)</f>
        <v>16</v>
      </c>
      <c r="AH13" s="67">
        <f>VLOOKUP(R13,table3I,2,0)</f>
        <v>18</v>
      </c>
      <c r="AI13" s="67">
        <f>VLOOKUP(S13,table3S,2,0)</f>
        <v>19</v>
      </c>
      <c r="AJ13" s="67">
        <f>VLOOKUP(T13,table3C,2,0)</f>
        <v>19</v>
      </c>
      <c r="AL13" s="67">
        <f t="shared" ref="AL13:AO13" si="132">VALUE(Y13&amp;AL$2)</f>
        <v>41</v>
      </c>
      <c r="AM13" s="67">
        <f t="shared" si="132"/>
        <v>32</v>
      </c>
      <c r="AN13" s="67">
        <f t="shared" si="132"/>
        <v>53</v>
      </c>
      <c r="AO13" s="67">
        <f t="shared" si="132"/>
        <v>44</v>
      </c>
      <c r="AP13" s="67"/>
      <c r="AQ13" s="67">
        <f t="shared" ref="AQ13:AT13" si="133">LARGE($AL13:$AO13,AQ$2)</f>
        <v>53</v>
      </c>
      <c r="AR13" s="67">
        <f t="shared" si="133"/>
        <v>44</v>
      </c>
      <c r="AS13" s="67">
        <f t="shared" si="133"/>
        <v>41</v>
      </c>
      <c r="AT13" s="67">
        <f t="shared" si="133"/>
        <v>32</v>
      </c>
      <c r="AV13" s="67" t="str">
        <f>VLOOKUP(VALUE(RIGHT(AQ13,1)),misc!$A$2:$B$5,2,0)</f>
        <v>S</v>
      </c>
      <c r="AW13" s="67" t="str">
        <f>VLOOKUP(VALUE(RIGHT(AR13,1)),misc!$A$2:$B$5,2,0)</f>
        <v>C</v>
      </c>
      <c r="AX13" s="67" t="str">
        <f>VLOOKUP(VALUE(RIGHT(AS13,1)),misc!$A$2:$B$5,2,0)</f>
        <v>D</v>
      </c>
      <c r="AY13" s="67" t="str">
        <f>VLOOKUP(VALUE(RIGHT(AT13,1)),misc!$A$2:$B$5,2,0)</f>
        <v>I</v>
      </c>
      <c r="BA13" s="67" t="str">
        <f t="shared" ref="BA13:BD13" si="134">IF(VALUE(AQ13)&gt;=170,AV13,"")</f>
        <v/>
      </c>
      <c r="BB13" s="67" t="str">
        <f t="shared" si="134"/>
        <v/>
      </c>
      <c r="BC13" s="67" t="str">
        <f t="shared" si="134"/>
        <v/>
      </c>
      <c r="BD13" s="67" t="str">
        <f t="shared" si="134"/>
        <v/>
      </c>
      <c r="BF13" s="67" t="str">
        <f t="shared" ref="BF13:BI13" si="135">IF(VALUE(AQ13)&lt;170,AV13,"")</f>
        <v>S</v>
      </c>
      <c r="BG13" s="67" t="str">
        <f t="shared" si="135"/>
        <v>C</v>
      </c>
      <c r="BH13" s="67" t="str">
        <f t="shared" si="135"/>
        <v>D</v>
      </c>
      <c r="BI13" s="67" t="str">
        <f t="shared" si="135"/>
        <v>I</v>
      </c>
      <c r="BJ13" s="67">
        <f t="shared" si="17"/>
        <v>1</v>
      </c>
      <c r="BK13" s="67" t="str">
        <f t="shared" si="18"/>
        <v/>
      </c>
      <c r="BN13" s="67">
        <f t="shared" ref="BN13:BQ13" si="136">VALUE(AC13&amp;BN$2)</f>
        <v>311</v>
      </c>
      <c r="BO13" s="67">
        <f t="shared" si="136"/>
        <v>312</v>
      </c>
      <c r="BP13" s="67">
        <f t="shared" si="136"/>
        <v>323</v>
      </c>
      <c r="BQ13" s="67">
        <f t="shared" si="136"/>
        <v>324</v>
      </c>
      <c r="BR13" s="67"/>
      <c r="BS13" s="67">
        <f t="shared" ref="BS13:BV13" si="137">LARGE($BN13:$BQ13,BS$2)</f>
        <v>324</v>
      </c>
      <c r="BT13" s="67">
        <f t="shared" si="137"/>
        <v>323</v>
      </c>
      <c r="BU13" s="67">
        <f t="shared" si="137"/>
        <v>312</v>
      </c>
      <c r="BV13" s="67">
        <f t="shared" si="137"/>
        <v>311</v>
      </c>
      <c r="BX13" s="67" t="str">
        <f>VLOOKUP(VALUE(RIGHT(BS13,1)),misc!$A$2:$B$5,2,0)</f>
        <v>C</v>
      </c>
      <c r="BY13" s="67" t="str">
        <f>VLOOKUP(VALUE(RIGHT(BT13,1)),misc!$A$2:$B$5,2,0)</f>
        <v>S</v>
      </c>
      <c r="BZ13" s="67" t="str">
        <f>VLOOKUP(VALUE(RIGHT(BU13,1)),misc!$A$2:$B$5,2,0)</f>
        <v>I</v>
      </c>
      <c r="CA13" s="67" t="str">
        <f>VLOOKUP(VALUE(RIGHT(BV13,1)),misc!$A$2:$B$5,2,0)</f>
        <v>D</v>
      </c>
      <c r="CC13" s="67" t="str">
        <f t="shared" ref="CC13:CF13" si="138">IF(VALUE(BS13)&gt;=170,BX13,"")</f>
        <v>C</v>
      </c>
      <c r="CD13" s="67" t="str">
        <f t="shared" si="138"/>
        <v>S</v>
      </c>
      <c r="CE13" s="67" t="str">
        <f t="shared" si="138"/>
        <v>I</v>
      </c>
      <c r="CF13" s="67" t="str">
        <f t="shared" si="138"/>
        <v>D</v>
      </c>
      <c r="CH13" s="67" t="str">
        <f t="shared" ref="CH13:CK13" si="139">IF(VALUE(BS13)&lt;170,BX13,"")</f>
        <v/>
      </c>
      <c r="CI13" s="67" t="str">
        <f t="shared" si="139"/>
        <v/>
      </c>
      <c r="CJ13" s="67" t="str">
        <f t="shared" si="139"/>
        <v/>
      </c>
      <c r="CK13" s="67" t="str">
        <f t="shared" si="139"/>
        <v/>
      </c>
      <c r="CL13" s="67">
        <f t="shared" si="23"/>
        <v>2</v>
      </c>
      <c r="CM13" s="67" t="str">
        <f t="shared" si="24"/>
        <v>CSID</v>
      </c>
      <c r="CP13" s="67">
        <f t="shared" ref="CP13:CS13" si="140">VALUE(AG13&amp;CP$2)</f>
        <v>161</v>
      </c>
      <c r="CQ13" s="67">
        <f t="shared" si="140"/>
        <v>182</v>
      </c>
      <c r="CR13" s="67">
        <f t="shared" si="140"/>
        <v>193</v>
      </c>
      <c r="CS13" s="67">
        <f t="shared" si="140"/>
        <v>194</v>
      </c>
      <c r="CT13" s="67"/>
      <c r="CU13" s="67">
        <f t="shared" ref="CU13:CX13" si="141">LARGE($CP13:$CS13,CU$2)</f>
        <v>194</v>
      </c>
      <c r="CV13" s="67">
        <f t="shared" si="141"/>
        <v>193</v>
      </c>
      <c r="CW13" s="67">
        <f t="shared" si="141"/>
        <v>182</v>
      </c>
      <c r="CX13" s="67">
        <f t="shared" si="141"/>
        <v>161</v>
      </c>
      <c r="CZ13" s="67" t="str">
        <f>VLOOKUP(VALUE(RIGHT(CU13,1)),misc!$A$2:$B$5,2,0)</f>
        <v>C</v>
      </c>
      <c r="DA13" s="67" t="str">
        <f>VLOOKUP(VALUE(RIGHT(CV13,1)),misc!$A$2:$B$5,2,0)</f>
        <v>S</v>
      </c>
      <c r="DB13" s="67" t="str">
        <f>VLOOKUP(VALUE(RIGHT(CW13,1)),misc!$A$2:$B$5,2,0)</f>
        <v>I</v>
      </c>
      <c r="DC13" s="67" t="str">
        <f>VLOOKUP(VALUE(RIGHT(CX13,1)),misc!$A$2:$B$5,2,0)</f>
        <v>D</v>
      </c>
      <c r="DE13" s="67" t="str">
        <f t="shared" ref="DE13:DH13" si="142">IF(VALUE(CU13)&gt;=170,CZ13,"")</f>
        <v>C</v>
      </c>
      <c r="DF13" s="67" t="str">
        <f t="shared" si="142"/>
        <v>S</v>
      </c>
      <c r="DG13" s="67" t="str">
        <f t="shared" si="142"/>
        <v>I</v>
      </c>
      <c r="DH13" s="67" t="str">
        <f t="shared" si="142"/>
        <v/>
      </c>
      <c r="DJ13" s="67" t="str">
        <f t="shared" ref="DJ13:DM13" si="143">IF(VALUE(CU13)&lt;170,CZ13,"")</f>
        <v/>
      </c>
      <c r="DK13" s="67" t="str">
        <f t="shared" si="143"/>
        <v/>
      </c>
      <c r="DL13" s="67" t="str">
        <f t="shared" si="143"/>
        <v/>
      </c>
      <c r="DM13" s="67" t="str">
        <f t="shared" si="143"/>
        <v>D</v>
      </c>
      <c r="DN13" s="67">
        <f t="shared" si="29"/>
        <v>3</v>
      </c>
      <c r="DO13" s="67" t="str">
        <f t="shared" si="30"/>
        <v>CSI</v>
      </c>
      <c r="DP13" s="1" t="str">
        <f t="shared" si="31"/>
        <v>123</v>
      </c>
      <c r="DQ13" s="1" t="str">
        <f t="shared" si="32"/>
        <v/>
      </c>
      <c r="DR13" s="1">
        <f>VLOOKUP(G13,tableD1,3,0)</f>
        <v>1</v>
      </c>
      <c r="DS13" s="1">
        <f>VLOOKUP(H13,tableI1,3,0)</f>
        <v>1</v>
      </c>
      <c r="DT13" s="1">
        <f>VLOOKUP(I13,table1S,3,0)</f>
        <v>2</v>
      </c>
      <c r="DU13" s="1">
        <f>VLOOKUP(J13,table1C,3,0)</f>
        <v>1</v>
      </c>
      <c r="DV13" s="1">
        <f>VLOOKUP(L13,table2D,3,0)</f>
        <v>8</v>
      </c>
      <c r="DW13" s="1">
        <f>VLOOKUP(M13,table2I,3,0)</f>
        <v>8</v>
      </c>
      <c r="DX13" s="1">
        <f>VLOOKUP(N13,table2S,3,0)</f>
        <v>8</v>
      </c>
      <c r="DY13" s="1">
        <f>VLOOKUP(O13,table2C,3,0)</f>
        <v>8</v>
      </c>
      <c r="DZ13" s="1">
        <f>VLOOKUP(Q13,table3D,3,0)</f>
        <v>4</v>
      </c>
      <c r="EA13" s="1">
        <f>VLOOKUP(R13,table3I,3,0)</f>
        <v>5</v>
      </c>
      <c r="EB13" s="1">
        <f>VLOOKUP(S13,table3S,3,0)</f>
        <v>5</v>
      </c>
      <c r="EC13" s="1">
        <f>VLOOKUP(T13,table3C,3,0)</f>
        <v>5</v>
      </c>
      <c r="ED13" s="67">
        <f t="array" ref="ED13">VLOOKUP(INDEX(JD,data!$AA$1),key!$J$3:$L$27,3,0)</f>
        <v>6</v>
      </c>
      <c r="EE13" s="67">
        <f t="array" ref="EE13">VLOOKUP(INDEX(JI,data!$AA$1),key!$J$3:$L$27,3,0)</f>
        <v>4</v>
      </c>
      <c r="EF13" s="67">
        <f t="array" ref="EF13">VLOOKUP(INDEX(JS,data!$AA$1),key!$J$3:$L$27,3,0)</f>
        <v>4</v>
      </c>
      <c r="EG13" s="67">
        <f t="array" ref="EG13">VLOOKUP(INDEX(JC,data!$AA$1),key!$J$3:$L$27,3,0)</f>
        <v>7</v>
      </c>
      <c r="EH13" s="1">
        <f>VLOOKUP(DR13,tabel_jpm,ED13+1,0)</f>
        <v>8</v>
      </c>
      <c r="EI13" s="1">
        <f>VLOOKUP(DS13,tabel_jpm,EE13+1,0)</f>
        <v>16</v>
      </c>
      <c r="EJ13" s="1">
        <f>VLOOKUP(DT13,tabel_jpm,EF13+1,0)</f>
        <v>20</v>
      </c>
      <c r="EK13" s="1">
        <f>VLOOKUP(DU13,tabel_jpm,EG13+1,0)</f>
        <v>4</v>
      </c>
      <c r="EL13" s="1">
        <f>IF(B13="Pria",VLOOKUP(AVERAGE(EH13:EK13),agreement_p,4),VLOOKUP(AVERAGE(EH13:EK13),agreement_w,4))</f>
        <v>32</v>
      </c>
      <c r="EM13" s="67" t="str">
        <f t="shared" si="33"/>
        <v>N/A</v>
      </c>
      <c r="EN13" s="1">
        <f>VLOOKUP(DV13,tabel_jpm,ED13+1,0)</f>
        <v>20</v>
      </c>
      <c r="EO13" s="1">
        <f>VLOOKUP(DW13,tabel_jpm,EE13+1,0)</f>
        <v>12</v>
      </c>
      <c r="EP13" s="1">
        <f>VLOOKUP(DX13,tabel_jpm,EF13+1,0)</f>
        <v>12</v>
      </c>
      <c r="EQ13" s="1">
        <f>VLOOKUP(DY13,tabel_jpm,EG13+1,0)</f>
        <v>24</v>
      </c>
      <c r="ER13" s="1">
        <f>IF(B13="Pria",VLOOKUP(AVERAGE(EN13:EQ13),agreement_p,4),VLOOKUP(AVERAGE(EN13:EQ13),agreement_w,4))</f>
        <v>50</v>
      </c>
      <c r="ES13" s="67" t="str">
        <f t="shared" si="34"/>
        <v>N/A</v>
      </c>
      <c r="ET13" s="1">
        <f>VLOOKUP(DZ13,tabel_jpm,ED13+1,0)</f>
        <v>20</v>
      </c>
      <c r="EU13" s="1">
        <f>VLOOKUP(EA13,tabel_jpm,EE13+1,0)</f>
        <v>24</v>
      </c>
      <c r="EV13" s="1">
        <f>VLOOKUP(EB13,tabel_jpm,EF13+1,0)</f>
        <v>24</v>
      </c>
      <c r="EW13" s="1">
        <f>VLOOKUP(EC13,tabel_jpm,EG13+1,0)</f>
        <v>20</v>
      </c>
      <c r="EX13" s="1">
        <f>IF(B13="Pria",VLOOKUP(AVERAGE(ET13:EW13),agreement_p,4),VLOOKUP(AVERAGE(ET13:EW13),agreement_w,4))</f>
        <v>68</v>
      </c>
      <c r="EY13" s="67" t="str">
        <f t="shared" si="35"/>
        <v>N/A</v>
      </c>
    </row>
    <row r="14">
      <c r="A14" s="1" t="str">
        <f>data!A14</f>
        <v/>
      </c>
      <c r="B14" s="1" t="str">
        <f>data!B14</f>
        <v/>
      </c>
      <c r="C14" s="1" t="str">
        <f>data!C14</f>
        <v/>
      </c>
      <c r="D14" s="65" t="str">
        <f>data!D14</f>
        <v/>
      </c>
      <c r="E14" s="1" t="str">
        <f>data!E14</f>
        <v/>
      </c>
      <c r="F14" s="1" t="str">
        <f>data!F14</f>
        <v/>
      </c>
      <c r="G14" s="1" t="str">
        <f>data!G14</f>
        <v/>
      </c>
      <c r="H14" s="1" t="str">
        <f>data!H14</f>
        <v/>
      </c>
      <c r="I14" s="1" t="str">
        <f>data!I14</f>
        <v/>
      </c>
      <c r="J14" s="1" t="str">
        <f>data!J14</f>
        <v/>
      </c>
      <c r="K14" s="1" t="str">
        <f>data!K14</f>
        <v/>
      </c>
      <c r="L14" s="1" t="str">
        <f>data!L14</f>
        <v/>
      </c>
      <c r="M14" s="1" t="str">
        <f>data!M14</f>
        <v/>
      </c>
      <c r="N14" s="1" t="str">
        <f>data!N14</f>
        <v/>
      </c>
      <c r="O14" s="1" t="str">
        <f>data!O14</f>
        <v/>
      </c>
      <c r="P14" s="1" t="str">
        <f>data!P14</f>
        <v/>
      </c>
      <c r="Q14" s="1" t="str">
        <f>data!Q14</f>
        <v/>
      </c>
      <c r="R14" s="1" t="str">
        <f>data!R14</f>
        <v/>
      </c>
      <c r="S14" s="1" t="str">
        <f>data!S14</f>
        <v/>
      </c>
      <c r="T14" s="1" t="str">
        <f>data!T14</f>
        <v/>
      </c>
      <c r="U14" s="1" t="str">
        <f>data!U14</f>
        <v/>
      </c>
      <c r="V14" s="1" t="str">
        <f>data!V14</f>
        <v/>
      </c>
      <c r="W14" s="1" t="str">
        <f>data!W14</f>
        <v/>
      </c>
      <c r="Y14" s="67">
        <f>VLOOKUP(G14,tableD1,2,0)</f>
        <v>4</v>
      </c>
      <c r="Z14" s="67">
        <f>VLOOKUP(H14,tableI1,2,0)</f>
        <v>3</v>
      </c>
      <c r="AA14" s="67">
        <f>VLOOKUP(I14,table1S,2,0)</f>
        <v>5</v>
      </c>
      <c r="AB14" s="67">
        <f>VLOOKUP(J14,table1C,2,0)</f>
        <v>4</v>
      </c>
      <c r="AC14" s="67">
        <f>VLOOKUP(L14,table2D,2,0)</f>
        <v>31</v>
      </c>
      <c r="AD14" s="67">
        <f>VLOOKUP(M14,table2I,2,0)</f>
        <v>31</v>
      </c>
      <c r="AE14" s="67">
        <f>VLOOKUP(N14,table2S,2,0)</f>
        <v>32</v>
      </c>
      <c r="AF14" s="67">
        <f>VLOOKUP(O14,table2C,2,0)</f>
        <v>32</v>
      </c>
      <c r="AG14" s="67">
        <f>VLOOKUP(Q14,table3D,2,0)</f>
        <v>16</v>
      </c>
      <c r="AH14" s="67">
        <f>VLOOKUP(R14,table3I,2,0)</f>
        <v>18</v>
      </c>
      <c r="AI14" s="67">
        <f>VLOOKUP(S14,table3S,2,0)</f>
        <v>19</v>
      </c>
      <c r="AJ14" s="67">
        <f>VLOOKUP(T14,table3C,2,0)</f>
        <v>19</v>
      </c>
      <c r="AL14" s="67">
        <f t="shared" ref="AL14:AO14" si="144">VALUE(Y14&amp;AL$2)</f>
        <v>41</v>
      </c>
      <c r="AM14" s="67">
        <f t="shared" si="144"/>
        <v>32</v>
      </c>
      <c r="AN14" s="67">
        <f t="shared" si="144"/>
        <v>53</v>
      </c>
      <c r="AO14" s="67">
        <f t="shared" si="144"/>
        <v>44</v>
      </c>
      <c r="AP14" s="67"/>
      <c r="AQ14" s="67">
        <f t="shared" ref="AQ14:AT14" si="145">LARGE($AL14:$AO14,AQ$2)</f>
        <v>53</v>
      </c>
      <c r="AR14" s="67">
        <f t="shared" si="145"/>
        <v>44</v>
      </c>
      <c r="AS14" s="67">
        <f t="shared" si="145"/>
        <v>41</v>
      </c>
      <c r="AT14" s="67">
        <f t="shared" si="145"/>
        <v>32</v>
      </c>
      <c r="AV14" s="67" t="str">
        <f>VLOOKUP(VALUE(RIGHT(AQ14,1)),misc!$A$2:$B$5,2,0)</f>
        <v>S</v>
      </c>
      <c r="AW14" s="67" t="str">
        <f>VLOOKUP(VALUE(RIGHT(AR14,1)),misc!$A$2:$B$5,2,0)</f>
        <v>C</v>
      </c>
      <c r="AX14" s="67" t="str">
        <f>VLOOKUP(VALUE(RIGHT(AS14,1)),misc!$A$2:$B$5,2,0)</f>
        <v>D</v>
      </c>
      <c r="AY14" s="67" t="str">
        <f>VLOOKUP(VALUE(RIGHT(AT14,1)),misc!$A$2:$B$5,2,0)</f>
        <v>I</v>
      </c>
      <c r="BA14" s="67" t="str">
        <f t="shared" ref="BA14:BD14" si="146">IF(VALUE(AQ14)&gt;=170,AV14,"")</f>
        <v/>
      </c>
      <c r="BB14" s="67" t="str">
        <f t="shared" si="146"/>
        <v/>
      </c>
      <c r="BC14" s="67" t="str">
        <f t="shared" si="146"/>
        <v/>
      </c>
      <c r="BD14" s="67" t="str">
        <f t="shared" si="146"/>
        <v/>
      </c>
      <c r="BF14" s="67" t="str">
        <f t="shared" ref="BF14:BI14" si="147">IF(VALUE(AQ14)&lt;170,AV14,"")</f>
        <v>S</v>
      </c>
      <c r="BG14" s="67" t="str">
        <f t="shared" si="147"/>
        <v>C</v>
      </c>
      <c r="BH14" s="67" t="str">
        <f t="shared" si="147"/>
        <v>D</v>
      </c>
      <c r="BI14" s="67" t="str">
        <f t="shared" si="147"/>
        <v>I</v>
      </c>
      <c r="BJ14" s="67">
        <f t="shared" si="17"/>
        <v>1</v>
      </c>
      <c r="BK14" s="67" t="str">
        <f t="shared" si="18"/>
        <v/>
      </c>
      <c r="BN14" s="67">
        <f t="shared" ref="BN14:BQ14" si="148">VALUE(AC14&amp;BN$2)</f>
        <v>311</v>
      </c>
      <c r="BO14" s="67">
        <f t="shared" si="148"/>
        <v>312</v>
      </c>
      <c r="BP14" s="67">
        <f t="shared" si="148"/>
        <v>323</v>
      </c>
      <c r="BQ14" s="67">
        <f t="shared" si="148"/>
        <v>324</v>
      </c>
      <c r="BR14" s="67"/>
      <c r="BS14" s="67">
        <f t="shared" ref="BS14:BV14" si="149">LARGE($BN14:$BQ14,BS$2)</f>
        <v>324</v>
      </c>
      <c r="BT14" s="67">
        <f t="shared" si="149"/>
        <v>323</v>
      </c>
      <c r="BU14" s="67">
        <f t="shared" si="149"/>
        <v>312</v>
      </c>
      <c r="BV14" s="67">
        <f t="shared" si="149"/>
        <v>311</v>
      </c>
      <c r="BX14" s="67" t="str">
        <f>VLOOKUP(VALUE(RIGHT(BS14,1)),misc!$A$2:$B$5,2,0)</f>
        <v>C</v>
      </c>
      <c r="BY14" s="67" t="str">
        <f>VLOOKUP(VALUE(RIGHT(BT14,1)),misc!$A$2:$B$5,2,0)</f>
        <v>S</v>
      </c>
      <c r="BZ14" s="67" t="str">
        <f>VLOOKUP(VALUE(RIGHT(BU14,1)),misc!$A$2:$B$5,2,0)</f>
        <v>I</v>
      </c>
      <c r="CA14" s="67" t="str">
        <f>VLOOKUP(VALUE(RIGHT(BV14,1)),misc!$A$2:$B$5,2,0)</f>
        <v>D</v>
      </c>
      <c r="CC14" s="67" t="str">
        <f t="shared" ref="CC14:CF14" si="150">IF(VALUE(BS14)&gt;=170,BX14,"")</f>
        <v>C</v>
      </c>
      <c r="CD14" s="67" t="str">
        <f t="shared" si="150"/>
        <v>S</v>
      </c>
      <c r="CE14" s="67" t="str">
        <f t="shared" si="150"/>
        <v>I</v>
      </c>
      <c r="CF14" s="67" t="str">
        <f t="shared" si="150"/>
        <v>D</v>
      </c>
      <c r="CH14" s="67" t="str">
        <f t="shared" ref="CH14:CK14" si="151">IF(VALUE(BS14)&lt;170,BX14,"")</f>
        <v/>
      </c>
      <c r="CI14" s="67" t="str">
        <f t="shared" si="151"/>
        <v/>
      </c>
      <c r="CJ14" s="67" t="str">
        <f t="shared" si="151"/>
        <v/>
      </c>
      <c r="CK14" s="67" t="str">
        <f t="shared" si="151"/>
        <v/>
      </c>
      <c r="CL14" s="67">
        <f t="shared" si="23"/>
        <v>2</v>
      </c>
      <c r="CM14" s="67" t="str">
        <f t="shared" si="24"/>
        <v>CSID</v>
      </c>
      <c r="CP14" s="67">
        <f t="shared" ref="CP14:CS14" si="152">VALUE(AG14&amp;CP$2)</f>
        <v>161</v>
      </c>
      <c r="CQ14" s="67">
        <f t="shared" si="152"/>
        <v>182</v>
      </c>
      <c r="CR14" s="67">
        <f t="shared" si="152"/>
        <v>193</v>
      </c>
      <c r="CS14" s="67">
        <f t="shared" si="152"/>
        <v>194</v>
      </c>
      <c r="CT14" s="67"/>
      <c r="CU14" s="67">
        <f t="shared" ref="CU14:CX14" si="153">LARGE($CP14:$CS14,CU$2)</f>
        <v>194</v>
      </c>
      <c r="CV14" s="67">
        <f t="shared" si="153"/>
        <v>193</v>
      </c>
      <c r="CW14" s="67">
        <f t="shared" si="153"/>
        <v>182</v>
      </c>
      <c r="CX14" s="67">
        <f t="shared" si="153"/>
        <v>161</v>
      </c>
      <c r="CZ14" s="67" t="str">
        <f>VLOOKUP(VALUE(RIGHT(CU14,1)),misc!$A$2:$B$5,2,0)</f>
        <v>C</v>
      </c>
      <c r="DA14" s="67" t="str">
        <f>VLOOKUP(VALUE(RIGHT(CV14,1)),misc!$A$2:$B$5,2,0)</f>
        <v>S</v>
      </c>
      <c r="DB14" s="67" t="str">
        <f>VLOOKUP(VALUE(RIGHT(CW14,1)),misc!$A$2:$B$5,2,0)</f>
        <v>I</v>
      </c>
      <c r="DC14" s="67" t="str">
        <f>VLOOKUP(VALUE(RIGHT(CX14,1)),misc!$A$2:$B$5,2,0)</f>
        <v>D</v>
      </c>
      <c r="DE14" s="67" t="str">
        <f t="shared" ref="DE14:DH14" si="154">IF(VALUE(CU14)&gt;=170,CZ14,"")</f>
        <v>C</v>
      </c>
      <c r="DF14" s="67" t="str">
        <f t="shared" si="154"/>
        <v>S</v>
      </c>
      <c r="DG14" s="67" t="str">
        <f t="shared" si="154"/>
        <v>I</v>
      </c>
      <c r="DH14" s="67" t="str">
        <f t="shared" si="154"/>
        <v/>
      </c>
      <c r="DJ14" s="67" t="str">
        <f t="shared" ref="DJ14:DM14" si="155">IF(VALUE(CU14)&lt;170,CZ14,"")</f>
        <v/>
      </c>
      <c r="DK14" s="67" t="str">
        <f t="shared" si="155"/>
        <v/>
      </c>
      <c r="DL14" s="67" t="str">
        <f t="shared" si="155"/>
        <v/>
      </c>
      <c r="DM14" s="67" t="str">
        <f t="shared" si="155"/>
        <v>D</v>
      </c>
      <c r="DN14" s="67">
        <f t="shared" si="29"/>
        <v>3</v>
      </c>
      <c r="DO14" s="67" t="str">
        <f t="shared" si="30"/>
        <v>CSI</v>
      </c>
      <c r="DP14" s="1" t="str">
        <f t="shared" si="31"/>
        <v>123</v>
      </c>
      <c r="DQ14" s="1" t="str">
        <f t="shared" si="32"/>
        <v/>
      </c>
      <c r="DR14" s="1">
        <f>VLOOKUP(G14,tableD1,3,0)</f>
        <v>1</v>
      </c>
      <c r="DS14" s="1">
        <f>VLOOKUP(H14,tableI1,3,0)</f>
        <v>1</v>
      </c>
      <c r="DT14" s="1">
        <f>VLOOKUP(I14,table1S,3,0)</f>
        <v>2</v>
      </c>
      <c r="DU14" s="1">
        <f>VLOOKUP(J14,table1C,3,0)</f>
        <v>1</v>
      </c>
      <c r="DV14" s="1">
        <f>VLOOKUP(L14,table2D,3,0)</f>
        <v>8</v>
      </c>
      <c r="DW14" s="1">
        <f>VLOOKUP(M14,table2I,3,0)</f>
        <v>8</v>
      </c>
      <c r="DX14" s="1">
        <f>VLOOKUP(N14,table2S,3,0)</f>
        <v>8</v>
      </c>
      <c r="DY14" s="1">
        <f>VLOOKUP(O14,table2C,3,0)</f>
        <v>8</v>
      </c>
      <c r="DZ14" s="1">
        <f>VLOOKUP(Q14,table3D,3,0)</f>
        <v>4</v>
      </c>
      <c r="EA14" s="1">
        <f>VLOOKUP(R14,table3I,3,0)</f>
        <v>5</v>
      </c>
      <c r="EB14" s="1">
        <f>VLOOKUP(S14,table3S,3,0)</f>
        <v>5</v>
      </c>
      <c r="EC14" s="1">
        <f>VLOOKUP(T14,table3C,3,0)</f>
        <v>5</v>
      </c>
      <c r="ED14" s="67">
        <f t="array" ref="ED14">VLOOKUP(INDEX(JD,data!$AA$1),key!$J$3:$L$27,3,0)</f>
        <v>6</v>
      </c>
      <c r="EE14" s="67">
        <f t="array" ref="EE14">VLOOKUP(INDEX(JI,data!$AA$1),key!$J$3:$L$27,3,0)</f>
        <v>4</v>
      </c>
      <c r="EF14" s="67">
        <f t="array" ref="EF14">VLOOKUP(INDEX(JS,data!$AA$1),key!$J$3:$L$27,3,0)</f>
        <v>4</v>
      </c>
      <c r="EG14" s="67">
        <f t="array" ref="EG14">VLOOKUP(INDEX(JC,data!$AA$1),key!$J$3:$L$27,3,0)</f>
        <v>7</v>
      </c>
      <c r="EH14" s="1">
        <f>VLOOKUP(DR14,tabel_jpm,ED14+1,0)</f>
        <v>8</v>
      </c>
      <c r="EI14" s="1">
        <f>VLOOKUP(DS14,tabel_jpm,EE14+1,0)</f>
        <v>16</v>
      </c>
      <c r="EJ14" s="1">
        <f>VLOOKUP(DT14,tabel_jpm,EF14+1,0)</f>
        <v>20</v>
      </c>
      <c r="EK14" s="1">
        <f>VLOOKUP(DU14,tabel_jpm,EG14+1,0)</f>
        <v>4</v>
      </c>
      <c r="EL14" s="1">
        <f>IF(B14="Pria",VLOOKUP(AVERAGE(EH14:EK14),agreement_p,4),VLOOKUP(AVERAGE(EH14:EK14),agreement_w,4))</f>
        <v>32</v>
      </c>
      <c r="EM14" s="67" t="str">
        <f t="shared" si="33"/>
        <v>N/A</v>
      </c>
      <c r="EN14" s="1">
        <f>VLOOKUP(DV14,tabel_jpm,ED14+1,0)</f>
        <v>20</v>
      </c>
      <c r="EO14" s="1">
        <f>VLOOKUP(DW14,tabel_jpm,EE14+1,0)</f>
        <v>12</v>
      </c>
      <c r="EP14" s="1">
        <f>VLOOKUP(DX14,tabel_jpm,EF14+1,0)</f>
        <v>12</v>
      </c>
      <c r="EQ14" s="1">
        <f>VLOOKUP(DY14,tabel_jpm,EG14+1,0)</f>
        <v>24</v>
      </c>
      <c r="ER14" s="1">
        <f>IF(B14="Pria",VLOOKUP(AVERAGE(EN14:EQ14),agreement_p,4),VLOOKUP(AVERAGE(EN14:EQ14),agreement_w,4))</f>
        <v>50</v>
      </c>
      <c r="ES14" s="67" t="str">
        <f t="shared" si="34"/>
        <v>N/A</v>
      </c>
      <c r="ET14" s="1">
        <f>VLOOKUP(DZ14,tabel_jpm,ED14+1,0)</f>
        <v>20</v>
      </c>
      <c r="EU14" s="1">
        <f>VLOOKUP(EA14,tabel_jpm,EE14+1,0)</f>
        <v>24</v>
      </c>
      <c r="EV14" s="1">
        <f>VLOOKUP(EB14,tabel_jpm,EF14+1,0)</f>
        <v>24</v>
      </c>
      <c r="EW14" s="1">
        <f>VLOOKUP(EC14,tabel_jpm,EG14+1,0)</f>
        <v>20</v>
      </c>
      <c r="EX14" s="1">
        <f>IF(B14="Pria",VLOOKUP(AVERAGE(ET14:EW14),agreement_p,4),VLOOKUP(AVERAGE(ET14:EW14),agreement_w,4))</f>
        <v>68</v>
      </c>
      <c r="EY14" s="67" t="str">
        <f t="shared" si="35"/>
        <v>N/A</v>
      </c>
    </row>
    <row r="15">
      <c r="A15" s="1" t="str">
        <f>data!A15</f>
        <v/>
      </c>
      <c r="B15" s="1" t="str">
        <f>data!B15</f>
        <v/>
      </c>
      <c r="C15" s="1" t="str">
        <f>data!C15</f>
        <v/>
      </c>
      <c r="D15" s="65" t="str">
        <f>data!D15</f>
        <v/>
      </c>
      <c r="E15" s="1" t="str">
        <f>data!E15</f>
        <v/>
      </c>
      <c r="F15" s="1" t="str">
        <f>data!F15</f>
        <v/>
      </c>
      <c r="G15" s="1" t="str">
        <f>data!G15</f>
        <v/>
      </c>
      <c r="H15" s="1" t="str">
        <f>data!H15</f>
        <v/>
      </c>
      <c r="I15" s="1" t="str">
        <f>data!I15</f>
        <v/>
      </c>
      <c r="J15" s="1" t="str">
        <f>data!J15</f>
        <v/>
      </c>
      <c r="K15" s="1" t="str">
        <f>data!K15</f>
        <v/>
      </c>
      <c r="L15" s="1" t="str">
        <f>data!L15</f>
        <v/>
      </c>
      <c r="M15" s="1" t="str">
        <f>data!M15</f>
        <v/>
      </c>
      <c r="N15" s="1" t="str">
        <f>data!N15</f>
        <v/>
      </c>
      <c r="O15" s="1" t="str">
        <f>data!O15</f>
        <v/>
      </c>
      <c r="P15" s="1" t="str">
        <f>data!P15</f>
        <v/>
      </c>
      <c r="Q15" s="1" t="str">
        <f>data!Q15</f>
        <v/>
      </c>
      <c r="R15" s="1" t="str">
        <f>data!R15</f>
        <v/>
      </c>
      <c r="S15" s="1" t="str">
        <f>data!S15</f>
        <v/>
      </c>
      <c r="T15" s="1" t="str">
        <f>data!T15</f>
        <v/>
      </c>
      <c r="U15" s="1" t="str">
        <f>data!U15</f>
        <v/>
      </c>
      <c r="V15" s="1" t="str">
        <f>data!V15</f>
        <v/>
      </c>
      <c r="W15" s="1" t="str">
        <f>data!W15</f>
        <v/>
      </c>
      <c r="Y15" s="67">
        <f>VLOOKUP(G15,tableD1,2,0)</f>
        <v>4</v>
      </c>
      <c r="Z15" s="67">
        <f>VLOOKUP(H15,tableI1,2,0)</f>
        <v>3</v>
      </c>
      <c r="AA15" s="67">
        <f>VLOOKUP(I15,table1S,2,0)</f>
        <v>5</v>
      </c>
      <c r="AB15" s="67">
        <f>VLOOKUP(J15,table1C,2,0)</f>
        <v>4</v>
      </c>
      <c r="AC15" s="67">
        <f>VLOOKUP(L15,table2D,2,0)</f>
        <v>31</v>
      </c>
      <c r="AD15" s="67">
        <f>VLOOKUP(M15,table2I,2,0)</f>
        <v>31</v>
      </c>
      <c r="AE15" s="67">
        <f>VLOOKUP(N15,table2S,2,0)</f>
        <v>32</v>
      </c>
      <c r="AF15" s="67">
        <f>VLOOKUP(O15,table2C,2,0)</f>
        <v>32</v>
      </c>
      <c r="AG15" s="67">
        <f>VLOOKUP(Q15,table3D,2,0)</f>
        <v>16</v>
      </c>
      <c r="AH15" s="67">
        <f>VLOOKUP(R15,table3I,2,0)</f>
        <v>18</v>
      </c>
      <c r="AI15" s="67">
        <f>VLOOKUP(S15,table3S,2,0)</f>
        <v>19</v>
      </c>
      <c r="AJ15" s="67">
        <f>VLOOKUP(T15,table3C,2,0)</f>
        <v>19</v>
      </c>
      <c r="AL15" s="67">
        <f t="shared" ref="AL15:AO15" si="156">VALUE(Y15&amp;AL$2)</f>
        <v>41</v>
      </c>
      <c r="AM15" s="67">
        <f t="shared" si="156"/>
        <v>32</v>
      </c>
      <c r="AN15" s="67">
        <f t="shared" si="156"/>
        <v>53</v>
      </c>
      <c r="AO15" s="67">
        <f t="shared" si="156"/>
        <v>44</v>
      </c>
      <c r="AP15" s="67"/>
      <c r="AQ15" s="67">
        <f t="shared" ref="AQ15:AT15" si="157">LARGE($AL15:$AO15,AQ$2)</f>
        <v>53</v>
      </c>
      <c r="AR15" s="67">
        <f t="shared" si="157"/>
        <v>44</v>
      </c>
      <c r="AS15" s="67">
        <f t="shared" si="157"/>
        <v>41</v>
      </c>
      <c r="AT15" s="67">
        <f t="shared" si="157"/>
        <v>32</v>
      </c>
      <c r="AV15" s="67" t="str">
        <f>VLOOKUP(VALUE(RIGHT(AQ15,1)),misc!$A$2:$B$5,2,0)</f>
        <v>S</v>
      </c>
      <c r="AW15" s="67" t="str">
        <f>VLOOKUP(VALUE(RIGHT(AR15,1)),misc!$A$2:$B$5,2,0)</f>
        <v>C</v>
      </c>
      <c r="AX15" s="67" t="str">
        <f>VLOOKUP(VALUE(RIGHT(AS15,1)),misc!$A$2:$B$5,2,0)</f>
        <v>D</v>
      </c>
      <c r="AY15" s="67" t="str">
        <f>VLOOKUP(VALUE(RIGHT(AT15,1)),misc!$A$2:$B$5,2,0)</f>
        <v>I</v>
      </c>
      <c r="BA15" s="67" t="str">
        <f t="shared" ref="BA15:BD15" si="158">IF(VALUE(AQ15)&gt;=170,AV15,"")</f>
        <v/>
      </c>
      <c r="BB15" s="67" t="str">
        <f t="shared" si="158"/>
        <v/>
      </c>
      <c r="BC15" s="67" t="str">
        <f t="shared" si="158"/>
        <v/>
      </c>
      <c r="BD15" s="67" t="str">
        <f t="shared" si="158"/>
        <v/>
      </c>
      <c r="BF15" s="67" t="str">
        <f t="shared" ref="BF15:BI15" si="159">IF(VALUE(AQ15)&lt;170,AV15,"")</f>
        <v>S</v>
      </c>
      <c r="BG15" s="67" t="str">
        <f t="shared" si="159"/>
        <v>C</v>
      </c>
      <c r="BH15" s="67" t="str">
        <f t="shared" si="159"/>
        <v>D</v>
      </c>
      <c r="BI15" s="67" t="str">
        <f t="shared" si="159"/>
        <v>I</v>
      </c>
      <c r="BJ15" s="67">
        <f t="shared" si="17"/>
        <v>1</v>
      </c>
      <c r="BK15" s="67" t="str">
        <f t="shared" si="18"/>
        <v/>
      </c>
      <c r="BN15" s="67">
        <f t="shared" ref="BN15:BQ15" si="160">VALUE(AC15&amp;BN$2)</f>
        <v>311</v>
      </c>
      <c r="BO15" s="67">
        <f t="shared" si="160"/>
        <v>312</v>
      </c>
      <c r="BP15" s="67">
        <f t="shared" si="160"/>
        <v>323</v>
      </c>
      <c r="BQ15" s="67">
        <f t="shared" si="160"/>
        <v>324</v>
      </c>
      <c r="BR15" s="67"/>
      <c r="BS15" s="67">
        <f t="shared" ref="BS15:BV15" si="161">LARGE($BN15:$BQ15,BS$2)</f>
        <v>324</v>
      </c>
      <c r="BT15" s="67">
        <f t="shared" si="161"/>
        <v>323</v>
      </c>
      <c r="BU15" s="67">
        <f t="shared" si="161"/>
        <v>312</v>
      </c>
      <c r="BV15" s="67">
        <f t="shared" si="161"/>
        <v>311</v>
      </c>
      <c r="BX15" s="67" t="str">
        <f>VLOOKUP(VALUE(RIGHT(BS15,1)),misc!$A$2:$B$5,2,0)</f>
        <v>C</v>
      </c>
      <c r="BY15" s="67" t="str">
        <f>VLOOKUP(VALUE(RIGHT(BT15,1)),misc!$A$2:$B$5,2,0)</f>
        <v>S</v>
      </c>
      <c r="BZ15" s="67" t="str">
        <f>VLOOKUP(VALUE(RIGHT(BU15,1)),misc!$A$2:$B$5,2,0)</f>
        <v>I</v>
      </c>
      <c r="CA15" s="67" t="str">
        <f>VLOOKUP(VALUE(RIGHT(BV15,1)),misc!$A$2:$B$5,2,0)</f>
        <v>D</v>
      </c>
      <c r="CC15" s="67" t="str">
        <f t="shared" ref="CC15:CF15" si="162">IF(VALUE(BS15)&gt;=170,BX15,"")</f>
        <v>C</v>
      </c>
      <c r="CD15" s="67" t="str">
        <f t="shared" si="162"/>
        <v>S</v>
      </c>
      <c r="CE15" s="67" t="str">
        <f t="shared" si="162"/>
        <v>I</v>
      </c>
      <c r="CF15" s="67" t="str">
        <f t="shared" si="162"/>
        <v>D</v>
      </c>
      <c r="CH15" s="67" t="str">
        <f t="shared" ref="CH15:CK15" si="163">IF(VALUE(BS15)&lt;170,BX15,"")</f>
        <v/>
      </c>
      <c r="CI15" s="67" t="str">
        <f t="shared" si="163"/>
        <v/>
      </c>
      <c r="CJ15" s="67" t="str">
        <f t="shared" si="163"/>
        <v/>
      </c>
      <c r="CK15" s="67" t="str">
        <f t="shared" si="163"/>
        <v/>
      </c>
      <c r="CL15" s="67">
        <f t="shared" si="23"/>
        <v>2</v>
      </c>
      <c r="CM15" s="67" t="str">
        <f t="shared" si="24"/>
        <v>CSID</v>
      </c>
      <c r="CP15" s="67">
        <f t="shared" ref="CP15:CS15" si="164">VALUE(AG15&amp;CP$2)</f>
        <v>161</v>
      </c>
      <c r="CQ15" s="67">
        <f t="shared" si="164"/>
        <v>182</v>
      </c>
      <c r="CR15" s="67">
        <f t="shared" si="164"/>
        <v>193</v>
      </c>
      <c r="CS15" s="67">
        <f t="shared" si="164"/>
        <v>194</v>
      </c>
      <c r="CT15" s="67"/>
      <c r="CU15" s="67">
        <f t="shared" ref="CU15:CX15" si="165">LARGE($CP15:$CS15,CU$2)</f>
        <v>194</v>
      </c>
      <c r="CV15" s="67">
        <f t="shared" si="165"/>
        <v>193</v>
      </c>
      <c r="CW15" s="67">
        <f t="shared" si="165"/>
        <v>182</v>
      </c>
      <c r="CX15" s="67">
        <f t="shared" si="165"/>
        <v>161</v>
      </c>
      <c r="CZ15" s="67" t="str">
        <f>VLOOKUP(VALUE(RIGHT(CU15,1)),misc!$A$2:$B$5,2,0)</f>
        <v>C</v>
      </c>
      <c r="DA15" s="67" t="str">
        <f>VLOOKUP(VALUE(RIGHT(CV15,1)),misc!$A$2:$B$5,2,0)</f>
        <v>S</v>
      </c>
      <c r="DB15" s="67" t="str">
        <f>VLOOKUP(VALUE(RIGHT(CW15,1)),misc!$A$2:$B$5,2,0)</f>
        <v>I</v>
      </c>
      <c r="DC15" s="67" t="str">
        <f>VLOOKUP(VALUE(RIGHT(CX15,1)),misc!$A$2:$B$5,2,0)</f>
        <v>D</v>
      </c>
      <c r="DE15" s="67" t="str">
        <f t="shared" ref="DE15:DH15" si="166">IF(VALUE(CU15)&gt;=170,CZ15,"")</f>
        <v>C</v>
      </c>
      <c r="DF15" s="67" t="str">
        <f t="shared" si="166"/>
        <v>S</v>
      </c>
      <c r="DG15" s="67" t="str">
        <f t="shared" si="166"/>
        <v>I</v>
      </c>
      <c r="DH15" s="67" t="str">
        <f t="shared" si="166"/>
        <v/>
      </c>
      <c r="DJ15" s="67" t="str">
        <f t="shared" ref="DJ15:DM15" si="167">IF(VALUE(CU15)&lt;170,CZ15,"")</f>
        <v/>
      </c>
      <c r="DK15" s="67" t="str">
        <f t="shared" si="167"/>
        <v/>
      </c>
      <c r="DL15" s="67" t="str">
        <f t="shared" si="167"/>
        <v/>
      </c>
      <c r="DM15" s="67" t="str">
        <f t="shared" si="167"/>
        <v>D</v>
      </c>
      <c r="DN15" s="67">
        <f t="shared" si="29"/>
        <v>3</v>
      </c>
      <c r="DO15" s="67" t="str">
        <f t="shared" si="30"/>
        <v>CSI</v>
      </c>
      <c r="DP15" s="1" t="str">
        <f t="shared" si="31"/>
        <v>123</v>
      </c>
      <c r="DQ15" s="1" t="str">
        <f t="shared" si="32"/>
        <v/>
      </c>
      <c r="DR15" s="1">
        <f>VLOOKUP(G15,tableD1,3,0)</f>
        <v>1</v>
      </c>
      <c r="DS15" s="1">
        <f>VLOOKUP(H15,tableI1,3,0)</f>
        <v>1</v>
      </c>
      <c r="DT15" s="1">
        <f>VLOOKUP(I15,table1S,3,0)</f>
        <v>2</v>
      </c>
      <c r="DU15" s="1">
        <f>VLOOKUP(J15,table1C,3,0)</f>
        <v>1</v>
      </c>
      <c r="DV15" s="1">
        <f>VLOOKUP(L15,table2D,3,0)</f>
        <v>8</v>
      </c>
      <c r="DW15" s="1">
        <f>VLOOKUP(M15,table2I,3,0)</f>
        <v>8</v>
      </c>
      <c r="DX15" s="1">
        <f>VLOOKUP(N15,table2S,3,0)</f>
        <v>8</v>
      </c>
      <c r="DY15" s="1">
        <f>VLOOKUP(O15,table2C,3,0)</f>
        <v>8</v>
      </c>
      <c r="DZ15" s="1">
        <f>VLOOKUP(Q15,table3D,3,0)</f>
        <v>4</v>
      </c>
      <c r="EA15" s="1">
        <f>VLOOKUP(R15,table3I,3,0)</f>
        <v>5</v>
      </c>
      <c r="EB15" s="1">
        <f>VLOOKUP(S15,table3S,3,0)</f>
        <v>5</v>
      </c>
      <c r="EC15" s="1">
        <f>VLOOKUP(T15,table3C,3,0)</f>
        <v>5</v>
      </c>
      <c r="ED15" s="67">
        <f t="array" ref="ED15">VLOOKUP(INDEX(JD,data!$AA$1),key!$J$3:$L$27,3,0)</f>
        <v>6</v>
      </c>
      <c r="EE15" s="67">
        <f t="array" ref="EE15">VLOOKUP(INDEX(JI,data!$AA$1),key!$J$3:$L$27,3,0)</f>
        <v>4</v>
      </c>
      <c r="EF15" s="67">
        <f t="array" ref="EF15">VLOOKUP(INDEX(JS,data!$AA$1),key!$J$3:$L$27,3,0)</f>
        <v>4</v>
      </c>
      <c r="EG15" s="67">
        <f t="array" ref="EG15">VLOOKUP(INDEX(JC,data!$AA$1),key!$J$3:$L$27,3,0)</f>
        <v>7</v>
      </c>
      <c r="EH15" s="1">
        <f>VLOOKUP(DR15,tabel_jpm,ED15+1,0)</f>
        <v>8</v>
      </c>
      <c r="EI15" s="1">
        <f>VLOOKUP(DS15,tabel_jpm,EE15+1,0)</f>
        <v>16</v>
      </c>
      <c r="EJ15" s="1">
        <f>VLOOKUP(DT15,tabel_jpm,EF15+1,0)</f>
        <v>20</v>
      </c>
      <c r="EK15" s="1">
        <f>VLOOKUP(DU15,tabel_jpm,EG15+1,0)</f>
        <v>4</v>
      </c>
      <c r="EL15" s="1">
        <f>IF(B15="Pria",VLOOKUP(AVERAGE(EH15:EK15),agreement_p,4),VLOOKUP(AVERAGE(EH15:EK15),agreement_w,4))</f>
        <v>32</v>
      </c>
      <c r="EM15" s="67" t="str">
        <f t="shared" si="33"/>
        <v>N/A</v>
      </c>
      <c r="EN15" s="1">
        <f>VLOOKUP(DV15,tabel_jpm,ED15+1,0)</f>
        <v>20</v>
      </c>
      <c r="EO15" s="1">
        <f>VLOOKUP(DW15,tabel_jpm,EE15+1,0)</f>
        <v>12</v>
      </c>
      <c r="EP15" s="1">
        <f>VLOOKUP(DX15,tabel_jpm,EF15+1,0)</f>
        <v>12</v>
      </c>
      <c r="EQ15" s="1">
        <f>VLOOKUP(DY15,tabel_jpm,EG15+1,0)</f>
        <v>24</v>
      </c>
      <c r="ER15" s="1">
        <f>IF(B15="Pria",VLOOKUP(AVERAGE(EN15:EQ15),agreement_p,4),VLOOKUP(AVERAGE(EN15:EQ15),agreement_w,4))</f>
        <v>50</v>
      </c>
      <c r="ES15" s="67" t="str">
        <f t="shared" si="34"/>
        <v>N/A</v>
      </c>
      <c r="ET15" s="1">
        <f>VLOOKUP(DZ15,tabel_jpm,ED15+1,0)</f>
        <v>20</v>
      </c>
      <c r="EU15" s="1">
        <f>VLOOKUP(EA15,tabel_jpm,EE15+1,0)</f>
        <v>24</v>
      </c>
      <c r="EV15" s="1">
        <f>VLOOKUP(EB15,tabel_jpm,EF15+1,0)</f>
        <v>24</v>
      </c>
      <c r="EW15" s="1">
        <f>VLOOKUP(EC15,tabel_jpm,EG15+1,0)</f>
        <v>20</v>
      </c>
      <c r="EX15" s="1">
        <f>IF(B15="Pria",VLOOKUP(AVERAGE(ET15:EW15),agreement_p,4),VLOOKUP(AVERAGE(ET15:EW15),agreement_w,4))</f>
        <v>68</v>
      </c>
      <c r="EY15" s="67" t="str">
        <f t="shared" si="35"/>
        <v>N/A</v>
      </c>
    </row>
    <row r="16">
      <c r="A16" s="1" t="str">
        <f>data!A16</f>
        <v/>
      </c>
      <c r="B16" s="1" t="str">
        <f>data!B16</f>
        <v/>
      </c>
      <c r="C16" s="1" t="str">
        <f>data!C16</f>
        <v/>
      </c>
      <c r="D16" s="65" t="str">
        <f>data!D16</f>
        <v/>
      </c>
      <c r="E16" s="1" t="str">
        <f>data!E16</f>
        <v/>
      </c>
      <c r="F16" s="1" t="str">
        <f>data!F16</f>
        <v/>
      </c>
      <c r="G16" s="1" t="str">
        <f>data!G16</f>
        <v/>
      </c>
      <c r="H16" s="1" t="str">
        <f>data!H16</f>
        <v/>
      </c>
      <c r="I16" s="1" t="str">
        <f>data!I16</f>
        <v/>
      </c>
      <c r="J16" s="1" t="str">
        <f>data!J16</f>
        <v/>
      </c>
      <c r="K16" s="1" t="str">
        <f>data!K16</f>
        <v/>
      </c>
      <c r="L16" s="1" t="str">
        <f>data!L16</f>
        <v/>
      </c>
      <c r="M16" s="1" t="str">
        <f>data!M16</f>
        <v/>
      </c>
      <c r="N16" s="1" t="str">
        <f>data!N16</f>
        <v/>
      </c>
      <c r="O16" s="1" t="str">
        <f>data!O16</f>
        <v/>
      </c>
      <c r="P16" s="1" t="str">
        <f>data!P16</f>
        <v/>
      </c>
      <c r="Q16" s="1" t="str">
        <f>data!Q16</f>
        <v/>
      </c>
      <c r="R16" s="1" t="str">
        <f>data!R16</f>
        <v/>
      </c>
      <c r="S16" s="1" t="str">
        <f>data!S16</f>
        <v/>
      </c>
      <c r="T16" s="1" t="str">
        <f>data!T16</f>
        <v/>
      </c>
      <c r="U16" s="1" t="str">
        <f>data!U16</f>
        <v/>
      </c>
      <c r="V16" s="1" t="str">
        <f>data!V16</f>
        <v/>
      </c>
      <c r="W16" s="1" t="str">
        <f>data!W16</f>
        <v/>
      </c>
      <c r="Y16" s="67">
        <f>VLOOKUP(G16,tableD1,2,0)</f>
        <v>4</v>
      </c>
      <c r="Z16" s="67">
        <f>VLOOKUP(H16,tableI1,2,0)</f>
        <v>3</v>
      </c>
      <c r="AA16" s="67">
        <f>VLOOKUP(I16,table1S,2,0)</f>
        <v>5</v>
      </c>
      <c r="AB16" s="67">
        <f>VLOOKUP(J16,table1C,2,0)</f>
        <v>4</v>
      </c>
      <c r="AC16" s="67">
        <f>VLOOKUP(L16,table2D,2,0)</f>
        <v>31</v>
      </c>
      <c r="AD16" s="67">
        <f>VLOOKUP(M16,table2I,2,0)</f>
        <v>31</v>
      </c>
      <c r="AE16" s="67">
        <f>VLOOKUP(N16,table2S,2,0)</f>
        <v>32</v>
      </c>
      <c r="AF16" s="67">
        <f>VLOOKUP(O16,table2C,2,0)</f>
        <v>32</v>
      </c>
      <c r="AG16" s="67">
        <f>VLOOKUP(Q16,table3D,2,0)</f>
        <v>16</v>
      </c>
      <c r="AH16" s="67">
        <f>VLOOKUP(R16,table3I,2,0)</f>
        <v>18</v>
      </c>
      <c r="AI16" s="67">
        <f>VLOOKUP(S16,table3S,2,0)</f>
        <v>19</v>
      </c>
      <c r="AJ16" s="67">
        <f>VLOOKUP(T16,table3C,2,0)</f>
        <v>19</v>
      </c>
      <c r="AL16" s="67">
        <f t="shared" ref="AL16:AO16" si="168">VALUE(Y16&amp;AL$2)</f>
        <v>41</v>
      </c>
      <c r="AM16" s="67">
        <f t="shared" si="168"/>
        <v>32</v>
      </c>
      <c r="AN16" s="67">
        <f t="shared" si="168"/>
        <v>53</v>
      </c>
      <c r="AO16" s="67">
        <f t="shared" si="168"/>
        <v>44</v>
      </c>
      <c r="AP16" s="67"/>
      <c r="AQ16" s="67">
        <f t="shared" ref="AQ16:AT16" si="169">LARGE($AL16:$AO16,AQ$2)</f>
        <v>53</v>
      </c>
      <c r="AR16" s="67">
        <f t="shared" si="169"/>
        <v>44</v>
      </c>
      <c r="AS16" s="67">
        <f t="shared" si="169"/>
        <v>41</v>
      </c>
      <c r="AT16" s="67">
        <f t="shared" si="169"/>
        <v>32</v>
      </c>
      <c r="AV16" s="67" t="str">
        <f>VLOOKUP(VALUE(RIGHT(AQ16,1)),misc!$A$2:$B$5,2,0)</f>
        <v>S</v>
      </c>
      <c r="AW16" s="67" t="str">
        <f>VLOOKUP(VALUE(RIGHT(AR16,1)),misc!$A$2:$B$5,2,0)</f>
        <v>C</v>
      </c>
      <c r="AX16" s="67" t="str">
        <f>VLOOKUP(VALUE(RIGHT(AS16,1)),misc!$A$2:$B$5,2,0)</f>
        <v>D</v>
      </c>
      <c r="AY16" s="67" t="str">
        <f>VLOOKUP(VALUE(RIGHT(AT16,1)),misc!$A$2:$B$5,2,0)</f>
        <v>I</v>
      </c>
      <c r="BA16" s="67" t="str">
        <f t="shared" ref="BA16:BD16" si="170">IF(VALUE(AQ16)&gt;=170,AV16,"")</f>
        <v/>
      </c>
      <c r="BB16" s="67" t="str">
        <f t="shared" si="170"/>
        <v/>
      </c>
      <c r="BC16" s="67" t="str">
        <f t="shared" si="170"/>
        <v/>
      </c>
      <c r="BD16" s="67" t="str">
        <f t="shared" si="170"/>
        <v/>
      </c>
      <c r="BF16" s="67" t="str">
        <f t="shared" ref="BF16:BI16" si="171">IF(VALUE(AQ16)&lt;170,AV16,"")</f>
        <v>S</v>
      </c>
      <c r="BG16" s="67" t="str">
        <f t="shared" si="171"/>
        <v>C</v>
      </c>
      <c r="BH16" s="67" t="str">
        <f t="shared" si="171"/>
        <v>D</v>
      </c>
      <c r="BI16" s="67" t="str">
        <f t="shared" si="171"/>
        <v>I</v>
      </c>
      <c r="BJ16" s="67">
        <f t="shared" si="17"/>
        <v>1</v>
      </c>
      <c r="BK16" s="67" t="str">
        <f t="shared" si="18"/>
        <v/>
      </c>
      <c r="BN16" s="67">
        <f t="shared" ref="BN16:BQ16" si="172">VALUE(AC16&amp;BN$2)</f>
        <v>311</v>
      </c>
      <c r="BO16" s="67">
        <f t="shared" si="172"/>
        <v>312</v>
      </c>
      <c r="BP16" s="67">
        <f t="shared" si="172"/>
        <v>323</v>
      </c>
      <c r="BQ16" s="67">
        <f t="shared" si="172"/>
        <v>324</v>
      </c>
      <c r="BR16" s="67"/>
      <c r="BS16" s="67">
        <f t="shared" ref="BS16:BV16" si="173">LARGE($BN16:$BQ16,BS$2)</f>
        <v>324</v>
      </c>
      <c r="BT16" s="67">
        <f t="shared" si="173"/>
        <v>323</v>
      </c>
      <c r="BU16" s="67">
        <f t="shared" si="173"/>
        <v>312</v>
      </c>
      <c r="BV16" s="67">
        <f t="shared" si="173"/>
        <v>311</v>
      </c>
      <c r="BX16" s="67" t="str">
        <f>VLOOKUP(VALUE(RIGHT(BS16,1)),misc!$A$2:$B$5,2,0)</f>
        <v>C</v>
      </c>
      <c r="BY16" s="67" t="str">
        <f>VLOOKUP(VALUE(RIGHT(BT16,1)),misc!$A$2:$B$5,2,0)</f>
        <v>S</v>
      </c>
      <c r="BZ16" s="67" t="str">
        <f>VLOOKUP(VALUE(RIGHT(BU16,1)),misc!$A$2:$B$5,2,0)</f>
        <v>I</v>
      </c>
      <c r="CA16" s="67" t="str">
        <f>VLOOKUP(VALUE(RIGHT(BV16,1)),misc!$A$2:$B$5,2,0)</f>
        <v>D</v>
      </c>
      <c r="CC16" s="67" t="str">
        <f t="shared" ref="CC16:CF16" si="174">IF(VALUE(BS16)&gt;=170,BX16,"")</f>
        <v>C</v>
      </c>
      <c r="CD16" s="67" t="str">
        <f t="shared" si="174"/>
        <v>S</v>
      </c>
      <c r="CE16" s="67" t="str">
        <f t="shared" si="174"/>
        <v>I</v>
      </c>
      <c r="CF16" s="67" t="str">
        <f t="shared" si="174"/>
        <v>D</v>
      </c>
      <c r="CH16" s="67" t="str">
        <f t="shared" ref="CH16:CK16" si="175">IF(VALUE(BS16)&lt;170,BX16,"")</f>
        <v/>
      </c>
      <c r="CI16" s="67" t="str">
        <f t="shared" si="175"/>
        <v/>
      </c>
      <c r="CJ16" s="67" t="str">
        <f t="shared" si="175"/>
        <v/>
      </c>
      <c r="CK16" s="67" t="str">
        <f t="shared" si="175"/>
        <v/>
      </c>
      <c r="CL16" s="67">
        <f t="shared" si="23"/>
        <v>2</v>
      </c>
      <c r="CM16" s="67" t="str">
        <f t="shared" si="24"/>
        <v>CSID</v>
      </c>
      <c r="CP16" s="67">
        <f t="shared" ref="CP16:CS16" si="176">VALUE(AG16&amp;CP$2)</f>
        <v>161</v>
      </c>
      <c r="CQ16" s="67">
        <f t="shared" si="176"/>
        <v>182</v>
      </c>
      <c r="CR16" s="67">
        <f t="shared" si="176"/>
        <v>193</v>
      </c>
      <c r="CS16" s="67">
        <f t="shared" si="176"/>
        <v>194</v>
      </c>
      <c r="CT16" s="67"/>
      <c r="CU16" s="67">
        <f t="shared" ref="CU16:CX16" si="177">LARGE($CP16:$CS16,CU$2)</f>
        <v>194</v>
      </c>
      <c r="CV16" s="67">
        <f t="shared" si="177"/>
        <v>193</v>
      </c>
      <c r="CW16" s="67">
        <f t="shared" si="177"/>
        <v>182</v>
      </c>
      <c r="CX16" s="67">
        <f t="shared" si="177"/>
        <v>161</v>
      </c>
      <c r="CZ16" s="67" t="str">
        <f>VLOOKUP(VALUE(RIGHT(CU16,1)),misc!$A$2:$B$5,2,0)</f>
        <v>C</v>
      </c>
      <c r="DA16" s="67" t="str">
        <f>VLOOKUP(VALUE(RIGHT(CV16,1)),misc!$A$2:$B$5,2,0)</f>
        <v>S</v>
      </c>
      <c r="DB16" s="67" t="str">
        <f>VLOOKUP(VALUE(RIGHT(CW16,1)),misc!$A$2:$B$5,2,0)</f>
        <v>I</v>
      </c>
      <c r="DC16" s="67" t="str">
        <f>VLOOKUP(VALUE(RIGHT(CX16,1)),misc!$A$2:$B$5,2,0)</f>
        <v>D</v>
      </c>
      <c r="DE16" s="67" t="str">
        <f t="shared" ref="DE16:DH16" si="178">IF(VALUE(CU16)&gt;=170,CZ16,"")</f>
        <v>C</v>
      </c>
      <c r="DF16" s="67" t="str">
        <f t="shared" si="178"/>
        <v>S</v>
      </c>
      <c r="DG16" s="67" t="str">
        <f t="shared" si="178"/>
        <v>I</v>
      </c>
      <c r="DH16" s="67" t="str">
        <f t="shared" si="178"/>
        <v/>
      </c>
      <c r="DJ16" s="67" t="str">
        <f t="shared" ref="DJ16:DM16" si="179">IF(VALUE(CU16)&lt;170,CZ16,"")</f>
        <v/>
      </c>
      <c r="DK16" s="67" t="str">
        <f t="shared" si="179"/>
        <v/>
      </c>
      <c r="DL16" s="67" t="str">
        <f t="shared" si="179"/>
        <v/>
      </c>
      <c r="DM16" s="67" t="str">
        <f t="shared" si="179"/>
        <v>D</v>
      </c>
      <c r="DN16" s="67">
        <f t="shared" si="29"/>
        <v>3</v>
      </c>
      <c r="DO16" s="67" t="str">
        <f t="shared" si="30"/>
        <v>CSI</v>
      </c>
      <c r="DP16" s="1" t="str">
        <f t="shared" si="31"/>
        <v>123</v>
      </c>
      <c r="DQ16" s="1" t="str">
        <f t="shared" si="32"/>
        <v/>
      </c>
      <c r="DR16" s="1">
        <f>VLOOKUP(G16,tableD1,3,0)</f>
        <v>1</v>
      </c>
      <c r="DS16" s="1">
        <f>VLOOKUP(H16,tableI1,3,0)</f>
        <v>1</v>
      </c>
      <c r="DT16" s="1">
        <f>VLOOKUP(I16,table1S,3,0)</f>
        <v>2</v>
      </c>
      <c r="DU16" s="1">
        <f>VLOOKUP(J16,table1C,3,0)</f>
        <v>1</v>
      </c>
      <c r="DV16" s="1">
        <f>VLOOKUP(L16,table2D,3,0)</f>
        <v>8</v>
      </c>
      <c r="DW16" s="1">
        <f>VLOOKUP(M16,table2I,3,0)</f>
        <v>8</v>
      </c>
      <c r="DX16" s="1">
        <f>VLOOKUP(N16,table2S,3,0)</f>
        <v>8</v>
      </c>
      <c r="DY16" s="1">
        <f>VLOOKUP(O16,table2C,3,0)</f>
        <v>8</v>
      </c>
      <c r="DZ16" s="1">
        <f>VLOOKUP(Q16,table3D,3,0)</f>
        <v>4</v>
      </c>
      <c r="EA16" s="1">
        <f>VLOOKUP(R16,table3I,3,0)</f>
        <v>5</v>
      </c>
      <c r="EB16" s="1">
        <f>VLOOKUP(S16,table3S,3,0)</f>
        <v>5</v>
      </c>
      <c r="EC16" s="1">
        <f>VLOOKUP(T16,table3C,3,0)</f>
        <v>5</v>
      </c>
      <c r="ED16" s="67">
        <f t="array" ref="ED16">VLOOKUP(INDEX(JD,data!$AA$1),key!$J$3:$L$27,3,0)</f>
        <v>6</v>
      </c>
      <c r="EE16" s="67">
        <f t="array" ref="EE16">VLOOKUP(INDEX(JI,data!$AA$1),key!$J$3:$L$27,3,0)</f>
        <v>4</v>
      </c>
      <c r="EF16" s="67">
        <f t="array" ref="EF16">VLOOKUP(INDEX(JS,data!$AA$1),key!$J$3:$L$27,3,0)</f>
        <v>4</v>
      </c>
      <c r="EG16" s="67">
        <f t="array" ref="EG16">VLOOKUP(INDEX(JC,data!$AA$1),key!$J$3:$L$27,3,0)</f>
        <v>7</v>
      </c>
      <c r="EH16" s="1">
        <f>VLOOKUP(DR16,tabel_jpm,ED16+1,0)</f>
        <v>8</v>
      </c>
      <c r="EI16" s="1">
        <f>VLOOKUP(DS16,tabel_jpm,EE16+1,0)</f>
        <v>16</v>
      </c>
      <c r="EJ16" s="1">
        <f>VLOOKUP(DT16,tabel_jpm,EF16+1,0)</f>
        <v>20</v>
      </c>
      <c r="EK16" s="1">
        <f>VLOOKUP(DU16,tabel_jpm,EG16+1,0)</f>
        <v>4</v>
      </c>
      <c r="EL16" s="1">
        <f>IF(B16="Pria",VLOOKUP(AVERAGE(EH16:EK16),agreement_p,4),VLOOKUP(AVERAGE(EH16:EK16),agreement_w,4))</f>
        <v>32</v>
      </c>
      <c r="EM16" s="67" t="str">
        <f t="shared" si="33"/>
        <v>N/A</v>
      </c>
      <c r="EN16" s="1">
        <f>VLOOKUP(DV16,tabel_jpm,ED16+1,0)</f>
        <v>20</v>
      </c>
      <c r="EO16" s="1">
        <f>VLOOKUP(DW16,tabel_jpm,EE16+1,0)</f>
        <v>12</v>
      </c>
      <c r="EP16" s="1">
        <f>VLOOKUP(DX16,tabel_jpm,EF16+1,0)</f>
        <v>12</v>
      </c>
      <c r="EQ16" s="1">
        <f>VLOOKUP(DY16,tabel_jpm,EG16+1,0)</f>
        <v>24</v>
      </c>
      <c r="ER16" s="1">
        <f>IF(B16="Pria",VLOOKUP(AVERAGE(EN16:EQ16),agreement_p,4),VLOOKUP(AVERAGE(EN16:EQ16),agreement_w,4))</f>
        <v>50</v>
      </c>
      <c r="ES16" s="67" t="str">
        <f t="shared" si="34"/>
        <v>N/A</v>
      </c>
      <c r="ET16" s="1">
        <f>VLOOKUP(DZ16,tabel_jpm,ED16+1,0)</f>
        <v>20</v>
      </c>
      <c r="EU16" s="1">
        <f>VLOOKUP(EA16,tabel_jpm,EE16+1,0)</f>
        <v>24</v>
      </c>
      <c r="EV16" s="1">
        <f>VLOOKUP(EB16,tabel_jpm,EF16+1,0)</f>
        <v>24</v>
      </c>
      <c r="EW16" s="1">
        <f>VLOOKUP(EC16,tabel_jpm,EG16+1,0)</f>
        <v>20</v>
      </c>
      <c r="EX16" s="1">
        <f>IF(B16="Pria",VLOOKUP(AVERAGE(ET16:EW16),agreement_p,4),VLOOKUP(AVERAGE(ET16:EW16),agreement_w,4))</f>
        <v>68</v>
      </c>
      <c r="EY16" s="67" t="str">
        <f t="shared" si="35"/>
        <v>N/A</v>
      </c>
    </row>
    <row r="17">
      <c r="A17" s="1" t="str">
        <f>data!A17</f>
        <v/>
      </c>
      <c r="B17" s="1" t="str">
        <f>data!B17</f>
        <v/>
      </c>
      <c r="C17" s="1" t="str">
        <f>data!C17</f>
        <v/>
      </c>
      <c r="D17" s="65" t="str">
        <f>data!D17</f>
        <v/>
      </c>
      <c r="E17" s="1" t="str">
        <f>data!E17</f>
        <v/>
      </c>
      <c r="F17" s="1" t="str">
        <f>data!F17</f>
        <v/>
      </c>
      <c r="G17" s="1" t="str">
        <f>data!G17</f>
        <v/>
      </c>
      <c r="H17" s="1" t="str">
        <f>data!H17</f>
        <v/>
      </c>
      <c r="I17" s="1" t="str">
        <f>data!I17</f>
        <v/>
      </c>
      <c r="J17" s="1" t="str">
        <f>data!J17</f>
        <v/>
      </c>
      <c r="K17" s="1" t="str">
        <f>data!K17</f>
        <v/>
      </c>
      <c r="L17" s="1" t="str">
        <f>data!L17</f>
        <v/>
      </c>
      <c r="M17" s="1" t="str">
        <f>data!M17</f>
        <v/>
      </c>
      <c r="N17" s="1" t="str">
        <f>data!N17</f>
        <v/>
      </c>
      <c r="O17" s="1" t="str">
        <f>data!O17</f>
        <v/>
      </c>
      <c r="P17" s="1" t="str">
        <f>data!P17</f>
        <v/>
      </c>
      <c r="Q17" s="1" t="str">
        <f>data!Q17</f>
        <v/>
      </c>
      <c r="R17" s="1" t="str">
        <f>data!R17</f>
        <v/>
      </c>
      <c r="S17" s="1" t="str">
        <f>data!S17</f>
        <v/>
      </c>
      <c r="T17" s="1" t="str">
        <f>data!T17</f>
        <v/>
      </c>
      <c r="U17" s="1" t="str">
        <f>data!U17</f>
        <v/>
      </c>
      <c r="V17" s="1" t="str">
        <f>data!V17</f>
        <v/>
      </c>
      <c r="W17" s="1" t="str">
        <f>data!W17</f>
        <v/>
      </c>
      <c r="Y17" s="67">
        <f>VLOOKUP(G17,tableD1,2,0)</f>
        <v>4</v>
      </c>
      <c r="Z17" s="67">
        <f>VLOOKUP(H17,tableI1,2,0)</f>
        <v>3</v>
      </c>
      <c r="AA17" s="67">
        <f>VLOOKUP(I17,table1S,2,0)</f>
        <v>5</v>
      </c>
      <c r="AB17" s="67">
        <f>VLOOKUP(J17,table1C,2,0)</f>
        <v>4</v>
      </c>
      <c r="AC17" s="67">
        <f>VLOOKUP(L17,table2D,2,0)</f>
        <v>31</v>
      </c>
      <c r="AD17" s="67">
        <f>VLOOKUP(M17,table2I,2,0)</f>
        <v>31</v>
      </c>
      <c r="AE17" s="67">
        <f>VLOOKUP(N17,table2S,2,0)</f>
        <v>32</v>
      </c>
      <c r="AF17" s="67">
        <f>VLOOKUP(O17,table2C,2,0)</f>
        <v>32</v>
      </c>
      <c r="AG17" s="67">
        <f>VLOOKUP(Q17,table3D,2,0)</f>
        <v>16</v>
      </c>
      <c r="AH17" s="67">
        <f>VLOOKUP(R17,table3I,2,0)</f>
        <v>18</v>
      </c>
      <c r="AI17" s="67">
        <f>VLOOKUP(S17,table3S,2,0)</f>
        <v>19</v>
      </c>
      <c r="AJ17" s="67">
        <f>VLOOKUP(T17,table3C,2,0)</f>
        <v>19</v>
      </c>
      <c r="AL17" s="67">
        <f t="shared" ref="AL17:AO17" si="180">VALUE(Y17&amp;AL$2)</f>
        <v>41</v>
      </c>
      <c r="AM17" s="67">
        <f t="shared" si="180"/>
        <v>32</v>
      </c>
      <c r="AN17" s="67">
        <f t="shared" si="180"/>
        <v>53</v>
      </c>
      <c r="AO17" s="67">
        <f t="shared" si="180"/>
        <v>44</v>
      </c>
      <c r="AP17" s="67"/>
      <c r="AQ17" s="67">
        <f t="shared" ref="AQ17:AT17" si="181">LARGE($AL17:$AO17,AQ$2)</f>
        <v>53</v>
      </c>
      <c r="AR17" s="67">
        <f t="shared" si="181"/>
        <v>44</v>
      </c>
      <c r="AS17" s="67">
        <f t="shared" si="181"/>
        <v>41</v>
      </c>
      <c r="AT17" s="67">
        <f t="shared" si="181"/>
        <v>32</v>
      </c>
      <c r="AV17" s="67" t="str">
        <f>VLOOKUP(VALUE(RIGHT(AQ17,1)),misc!$A$2:$B$5,2,0)</f>
        <v>S</v>
      </c>
      <c r="AW17" s="67" t="str">
        <f>VLOOKUP(VALUE(RIGHT(AR17,1)),misc!$A$2:$B$5,2,0)</f>
        <v>C</v>
      </c>
      <c r="AX17" s="67" t="str">
        <f>VLOOKUP(VALUE(RIGHT(AS17,1)),misc!$A$2:$B$5,2,0)</f>
        <v>D</v>
      </c>
      <c r="AY17" s="67" t="str">
        <f>VLOOKUP(VALUE(RIGHT(AT17,1)),misc!$A$2:$B$5,2,0)</f>
        <v>I</v>
      </c>
      <c r="BA17" s="67" t="str">
        <f t="shared" ref="BA17:BD17" si="182">IF(VALUE(AQ17)&gt;=170,AV17,"")</f>
        <v/>
      </c>
      <c r="BB17" s="67" t="str">
        <f t="shared" si="182"/>
        <v/>
      </c>
      <c r="BC17" s="67" t="str">
        <f t="shared" si="182"/>
        <v/>
      </c>
      <c r="BD17" s="67" t="str">
        <f t="shared" si="182"/>
        <v/>
      </c>
      <c r="BF17" s="67" t="str">
        <f t="shared" ref="BF17:BI17" si="183">IF(VALUE(AQ17)&lt;170,AV17,"")</f>
        <v>S</v>
      </c>
      <c r="BG17" s="67" t="str">
        <f t="shared" si="183"/>
        <v>C</v>
      </c>
      <c r="BH17" s="67" t="str">
        <f t="shared" si="183"/>
        <v>D</v>
      </c>
      <c r="BI17" s="67" t="str">
        <f t="shared" si="183"/>
        <v>I</v>
      </c>
      <c r="BJ17" s="67">
        <f t="shared" si="17"/>
        <v>1</v>
      </c>
      <c r="BK17" s="67" t="str">
        <f t="shared" si="18"/>
        <v/>
      </c>
      <c r="BN17" s="67">
        <f t="shared" ref="BN17:BQ17" si="184">VALUE(AC17&amp;BN$2)</f>
        <v>311</v>
      </c>
      <c r="BO17" s="67">
        <f t="shared" si="184"/>
        <v>312</v>
      </c>
      <c r="BP17" s="67">
        <f t="shared" si="184"/>
        <v>323</v>
      </c>
      <c r="BQ17" s="67">
        <f t="shared" si="184"/>
        <v>324</v>
      </c>
      <c r="BR17" s="67"/>
      <c r="BS17" s="67">
        <f t="shared" ref="BS17:BV17" si="185">LARGE($BN17:$BQ17,BS$2)</f>
        <v>324</v>
      </c>
      <c r="BT17" s="67">
        <f t="shared" si="185"/>
        <v>323</v>
      </c>
      <c r="BU17" s="67">
        <f t="shared" si="185"/>
        <v>312</v>
      </c>
      <c r="BV17" s="67">
        <f t="shared" si="185"/>
        <v>311</v>
      </c>
      <c r="BX17" s="67" t="str">
        <f>VLOOKUP(VALUE(RIGHT(BS17,1)),misc!$A$2:$B$5,2,0)</f>
        <v>C</v>
      </c>
      <c r="BY17" s="67" t="str">
        <f>VLOOKUP(VALUE(RIGHT(BT17,1)),misc!$A$2:$B$5,2,0)</f>
        <v>S</v>
      </c>
      <c r="BZ17" s="67" t="str">
        <f>VLOOKUP(VALUE(RIGHT(BU17,1)),misc!$A$2:$B$5,2,0)</f>
        <v>I</v>
      </c>
      <c r="CA17" s="67" t="str">
        <f>VLOOKUP(VALUE(RIGHT(BV17,1)),misc!$A$2:$B$5,2,0)</f>
        <v>D</v>
      </c>
      <c r="CC17" s="67" t="str">
        <f t="shared" ref="CC17:CF17" si="186">IF(VALUE(BS17)&gt;=170,BX17,"")</f>
        <v>C</v>
      </c>
      <c r="CD17" s="67" t="str">
        <f t="shared" si="186"/>
        <v>S</v>
      </c>
      <c r="CE17" s="67" t="str">
        <f t="shared" si="186"/>
        <v>I</v>
      </c>
      <c r="CF17" s="67" t="str">
        <f t="shared" si="186"/>
        <v>D</v>
      </c>
      <c r="CH17" s="67" t="str">
        <f t="shared" ref="CH17:CK17" si="187">IF(VALUE(BS17)&lt;170,BX17,"")</f>
        <v/>
      </c>
      <c r="CI17" s="67" t="str">
        <f t="shared" si="187"/>
        <v/>
      </c>
      <c r="CJ17" s="67" t="str">
        <f t="shared" si="187"/>
        <v/>
      </c>
      <c r="CK17" s="67" t="str">
        <f t="shared" si="187"/>
        <v/>
      </c>
      <c r="CL17" s="67">
        <f t="shared" si="23"/>
        <v>2</v>
      </c>
      <c r="CM17" s="67" t="str">
        <f t="shared" si="24"/>
        <v>CSID</v>
      </c>
      <c r="CP17" s="67">
        <f t="shared" ref="CP17:CS17" si="188">VALUE(AG17&amp;CP$2)</f>
        <v>161</v>
      </c>
      <c r="CQ17" s="67">
        <f t="shared" si="188"/>
        <v>182</v>
      </c>
      <c r="CR17" s="67">
        <f t="shared" si="188"/>
        <v>193</v>
      </c>
      <c r="CS17" s="67">
        <f t="shared" si="188"/>
        <v>194</v>
      </c>
      <c r="CT17" s="67"/>
      <c r="CU17" s="67">
        <f t="shared" ref="CU17:CX17" si="189">LARGE($CP17:$CS17,CU$2)</f>
        <v>194</v>
      </c>
      <c r="CV17" s="67">
        <f t="shared" si="189"/>
        <v>193</v>
      </c>
      <c r="CW17" s="67">
        <f t="shared" si="189"/>
        <v>182</v>
      </c>
      <c r="CX17" s="67">
        <f t="shared" si="189"/>
        <v>161</v>
      </c>
      <c r="CZ17" s="67" t="str">
        <f>VLOOKUP(VALUE(RIGHT(CU17,1)),misc!$A$2:$B$5,2,0)</f>
        <v>C</v>
      </c>
      <c r="DA17" s="67" t="str">
        <f>VLOOKUP(VALUE(RIGHT(CV17,1)),misc!$A$2:$B$5,2,0)</f>
        <v>S</v>
      </c>
      <c r="DB17" s="67" t="str">
        <f>VLOOKUP(VALUE(RIGHT(CW17,1)),misc!$A$2:$B$5,2,0)</f>
        <v>I</v>
      </c>
      <c r="DC17" s="67" t="str">
        <f>VLOOKUP(VALUE(RIGHT(CX17,1)),misc!$A$2:$B$5,2,0)</f>
        <v>D</v>
      </c>
      <c r="DE17" s="67" t="str">
        <f t="shared" ref="DE17:DH17" si="190">IF(VALUE(CU17)&gt;=170,CZ17,"")</f>
        <v>C</v>
      </c>
      <c r="DF17" s="67" t="str">
        <f t="shared" si="190"/>
        <v>S</v>
      </c>
      <c r="DG17" s="67" t="str">
        <f t="shared" si="190"/>
        <v>I</v>
      </c>
      <c r="DH17" s="67" t="str">
        <f t="shared" si="190"/>
        <v/>
      </c>
      <c r="DJ17" s="67" t="str">
        <f t="shared" ref="DJ17:DM17" si="191">IF(VALUE(CU17)&lt;170,CZ17,"")</f>
        <v/>
      </c>
      <c r="DK17" s="67" t="str">
        <f t="shared" si="191"/>
        <v/>
      </c>
      <c r="DL17" s="67" t="str">
        <f t="shared" si="191"/>
        <v/>
      </c>
      <c r="DM17" s="67" t="str">
        <f t="shared" si="191"/>
        <v>D</v>
      </c>
      <c r="DN17" s="67">
        <f t="shared" si="29"/>
        <v>3</v>
      </c>
      <c r="DO17" s="67" t="str">
        <f t="shared" si="30"/>
        <v>CSI</v>
      </c>
      <c r="DP17" s="1" t="str">
        <f t="shared" si="31"/>
        <v>123</v>
      </c>
      <c r="DQ17" s="1" t="str">
        <f t="shared" si="32"/>
        <v/>
      </c>
      <c r="DR17" s="1">
        <f>VLOOKUP(G17,tableD1,3,0)</f>
        <v>1</v>
      </c>
      <c r="DS17" s="1">
        <f>VLOOKUP(H17,tableI1,3,0)</f>
        <v>1</v>
      </c>
      <c r="DT17" s="1">
        <f>VLOOKUP(I17,table1S,3,0)</f>
        <v>2</v>
      </c>
      <c r="DU17" s="1">
        <f>VLOOKUP(J17,table1C,3,0)</f>
        <v>1</v>
      </c>
      <c r="DV17" s="1">
        <f>VLOOKUP(L17,table2D,3,0)</f>
        <v>8</v>
      </c>
      <c r="DW17" s="1">
        <f>VLOOKUP(M17,table2I,3,0)</f>
        <v>8</v>
      </c>
      <c r="DX17" s="1">
        <f>VLOOKUP(N17,table2S,3,0)</f>
        <v>8</v>
      </c>
      <c r="DY17" s="1">
        <f>VLOOKUP(O17,table2C,3,0)</f>
        <v>8</v>
      </c>
      <c r="DZ17" s="1">
        <f>VLOOKUP(Q17,table3D,3,0)</f>
        <v>4</v>
      </c>
      <c r="EA17" s="1">
        <f>VLOOKUP(R17,table3I,3,0)</f>
        <v>5</v>
      </c>
      <c r="EB17" s="1">
        <f>VLOOKUP(S17,table3S,3,0)</f>
        <v>5</v>
      </c>
      <c r="EC17" s="1">
        <f>VLOOKUP(T17,table3C,3,0)</f>
        <v>5</v>
      </c>
      <c r="ED17" s="67">
        <f t="array" ref="ED17">VLOOKUP(INDEX(JD,data!$AA$1),key!$J$3:$L$27,3,0)</f>
        <v>6</v>
      </c>
      <c r="EE17" s="67">
        <f t="array" ref="EE17">VLOOKUP(INDEX(JI,data!$AA$1),key!$J$3:$L$27,3,0)</f>
        <v>4</v>
      </c>
      <c r="EF17" s="67">
        <f t="array" ref="EF17">VLOOKUP(INDEX(JS,data!$AA$1),key!$J$3:$L$27,3,0)</f>
        <v>4</v>
      </c>
      <c r="EG17" s="67">
        <f t="array" ref="EG17">VLOOKUP(INDEX(JC,data!$AA$1),key!$J$3:$L$27,3,0)</f>
        <v>7</v>
      </c>
      <c r="EH17" s="1">
        <f>VLOOKUP(DR17,tabel_jpm,ED17+1,0)</f>
        <v>8</v>
      </c>
      <c r="EI17" s="1">
        <f>VLOOKUP(DS17,tabel_jpm,EE17+1,0)</f>
        <v>16</v>
      </c>
      <c r="EJ17" s="1">
        <f>VLOOKUP(DT17,tabel_jpm,EF17+1,0)</f>
        <v>20</v>
      </c>
      <c r="EK17" s="1">
        <f>VLOOKUP(DU17,tabel_jpm,EG17+1,0)</f>
        <v>4</v>
      </c>
      <c r="EL17" s="1">
        <f>IF(B17="Pria",VLOOKUP(AVERAGE(EH17:EK17),agreement_p,4),VLOOKUP(AVERAGE(EH17:EK17),agreement_w,4))</f>
        <v>32</v>
      </c>
      <c r="EM17" s="67" t="str">
        <f t="shared" si="33"/>
        <v>N/A</v>
      </c>
      <c r="EN17" s="1">
        <f>VLOOKUP(DV17,tabel_jpm,ED17+1,0)</f>
        <v>20</v>
      </c>
      <c r="EO17" s="1">
        <f>VLOOKUP(DW17,tabel_jpm,EE17+1,0)</f>
        <v>12</v>
      </c>
      <c r="EP17" s="1">
        <f>VLOOKUP(DX17,tabel_jpm,EF17+1,0)</f>
        <v>12</v>
      </c>
      <c r="EQ17" s="1">
        <f>VLOOKUP(DY17,tabel_jpm,EG17+1,0)</f>
        <v>24</v>
      </c>
      <c r="ER17" s="1">
        <f>IF(B17="Pria",VLOOKUP(AVERAGE(EN17:EQ17),agreement_p,4),VLOOKUP(AVERAGE(EN17:EQ17),agreement_w,4))</f>
        <v>50</v>
      </c>
      <c r="ES17" s="67" t="str">
        <f t="shared" si="34"/>
        <v>N/A</v>
      </c>
      <c r="ET17" s="1">
        <f>VLOOKUP(DZ17,tabel_jpm,ED17+1,0)</f>
        <v>20</v>
      </c>
      <c r="EU17" s="1">
        <f>VLOOKUP(EA17,tabel_jpm,EE17+1,0)</f>
        <v>24</v>
      </c>
      <c r="EV17" s="1">
        <f>VLOOKUP(EB17,tabel_jpm,EF17+1,0)</f>
        <v>24</v>
      </c>
      <c r="EW17" s="1">
        <f>VLOOKUP(EC17,tabel_jpm,EG17+1,0)</f>
        <v>20</v>
      </c>
      <c r="EX17" s="1">
        <f>IF(B17="Pria",VLOOKUP(AVERAGE(ET17:EW17),agreement_p,4),VLOOKUP(AVERAGE(ET17:EW17),agreement_w,4))</f>
        <v>68</v>
      </c>
      <c r="EY17" s="67" t="str">
        <f t="shared" si="35"/>
        <v>N/A</v>
      </c>
    </row>
    <row r="18">
      <c r="A18" s="1" t="str">
        <f>data!A18</f>
        <v/>
      </c>
      <c r="B18" s="1" t="str">
        <f>data!B18</f>
        <v/>
      </c>
      <c r="C18" s="1" t="str">
        <f>data!C18</f>
        <v/>
      </c>
      <c r="D18" s="65" t="str">
        <f>data!D18</f>
        <v/>
      </c>
      <c r="E18" s="1" t="str">
        <f>data!E18</f>
        <v/>
      </c>
      <c r="F18" s="1" t="str">
        <f>data!F18</f>
        <v/>
      </c>
      <c r="G18" s="1" t="str">
        <f>data!G18</f>
        <v/>
      </c>
      <c r="H18" s="1" t="str">
        <f>data!H18</f>
        <v/>
      </c>
      <c r="I18" s="1" t="str">
        <f>data!I18</f>
        <v/>
      </c>
      <c r="J18" s="1" t="str">
        <f>data!J18</f>
        <v/>
      </c>
      <c r="K18" s="1" t="str">
        <f>data!K18</f>
        <v/>
      </c>
      <c r="L18" s="1" t="str">
        <f>data!L18</f>
        <v/>
      </c>
      <c r="M18" s="1" t="str">
        <f>data!M18</f>
        <v/>
      </c>
      <c r="N18" s="1" t="str">
        <f>data!N18</f>
        <v/>
      </c>
      <c r="O18" s="1" t="str">
        <f>data!O18</f>
        <v/>
      </c>
      <c r="P18" s="1" t="str">
        <f>data!P18</f>
        <v/>
      </c>
      <c r="Q18" s="1" t="str">
        <f>data!Q18</f>
        <v/>
      </c>
      <c r="R18" s="1" t="str">
        <f>data!R18</f>
        <v/>
      </c>
      <c r="S18" s="1" t="str">
        <f>data!S18</f>
        <v/>
      </c>
      <c r="T18" s="1" t="str">
        <f>data!T18</f>
        <v/>
      </c>
      <c r="U18" s="1" t="str">
        <f>data!U18</f>
        <v/>
      </c>
      <c r="V18" s="1" t="str">
        <f>data!V18</f>
        <v/>
      </c>
      <c r="W18" s="1" t="str">
        <f>data!W18</f>
        <v/>
      </c>
      <c r="Y18" s="67">
        <f>VLOOKUP(G18,tableD1,2,0)</f>
        <v>4</v>
      </c>
      <c r="Z18" s="67">
        <f>VLOOKUP(H18,tableI1,2,0)</f>
        <v>3</v>
      </c>
      <c r="AA18" s="67">
        <f>VLOOKUP(I18,table1S,2,0)</f>
        <v>5</v>
      </c>
      <c r="AB18" s="67">
        <f>VLOOKUP(J18,table1C,2,0)</f>
        <v>4</v>
      </c>
      <c r="AC18" s="67">
        <f>VLOOKUP(L18,table2D,2,0)</f>
        <v>31</v>
      </c>
      <c r="AD18" s="67">
        <f>VLOOKUP(M18,table2I,2,0)</f>
        <v>31</v>
      </c>
      <c r="AE18" s="67">
        <f>VLOOKUP(N18,table2S,2,0)</f>
        <v>32</v>
      </c>
      <c r="AF18" s="67">
        <f>VLOOKUP(O18,table2C,2,0)</f>
        <v>32</v>
      </c>
      <c r="AG18" s="67">
        <f>VLOOKUP(Q18,table3D,2,0)</f>
        <v>16</v>
      </c>
      <c r="AH18" s="67">
        <f>VLOOKUP(R18,table3I,2,0)</f>
        <v>18</v>
      </c>
      <c r="AI18" s="67">
        <f>VLOOKUP(S18,table3S,2,0)</f>
        <v>19</v>
      </c>
      <c r="AJ18" s="67">
        <f>VLOOKUP(T18,table3C,2,0)</f>
        <v>19</v>
      </c>
      <c r="AL18" s="67">
        <f t="shared" ref="AL18:AO18" si="192">VALUE(Y18&amp;AL$2)</f>
        <v>41</v>
      </c>
      <c r="AM18" s="67">
        <f t="shared" si="192"/>
        <v>32</v>
      </c>
      <c r="AN18" s="67">
        <f t="shared" si="192"/>
        <v>53</v>
      </c>
      <c r="AO18" s="67">
        <f t="shared" si="192"/>
        <v>44</v>
      </c>
      <c r="AP18" s="67"/>
      <c r="AQ18" s="67">
        <f t="shared" ref="AQ18:AT18" si="193">LARGE($AL18:$AO18,AQ$2)</f>
        <v>53</v>
      </c>
      <c r="AR18" s="67">
        <f t="shared" si="193"/>
        <v>44</v>
      </c>
      <c r="AS18" s="67">
        <f t="shared" si="193"/>
        <v>41</v>
      </c>
      <c r="AT18" s="67">
        <f t="shared" si="193"/>
        <v>32</v>
      </c>
      <c r="AV18" s="67" t="str">
        <f>VLOOKUP(VALUE(RIGHT(AQ18,1)),misc!$A$2:$B$5,2,0)</f>
        <v>S</v>
      </c>
      <c r="AW18" s="67" t="str">
        <f>VLOOKUP(VALUE(RIGHT(AR18,1)),misc!$A$2:$B$5,2,0)</f>
        <v>C</v>
      </c>
      <c r="AX18" s="67" t="str">
        <f>VLOOKUP(VALUE(RIGHT(AS18,1)),misc!$A$2:$B$5,2,0)</f>
        <v>D</v>
      </c>
      <c r="AY18" s="67" t="str">
        <f>VLOOKUP(VALUE(RIGHT(AT18,1)),misc!$A$2:$B$5,2,0)</f>
        <v>I</v>
      </c>
      <c r="BA18" s="67" t="str">
        <f t="shared" ref="BA18:BD18" si="194">IF(VALUE(AQ18)&gt;=170,AV18,"")</f>
        <v/>
      </c>
      <c r="BB18" s="67" t="str">
        <f t="shared" si="194"/>
        <v/>
      </c>
      <c r="BC18" s="67" t="str">
        <f t="shared" si="194"/>
        <v/>
      </c>
      <c r="BD18" s="67" t="str">
        <f t="shared" si="194"/>
        <v/>
      </c>
      <c r="BF18" s="67" t="str">
        <f t="shared" ref="BF18:BI18" si="195">IF(VALUE(AQ18)&lt;170,AV18,"")</f>
        <v>S</v>
      </c>
      <c r="BG18" s="67" t="str">
        <f t="shared" si="195"/>
        <v>C</v>
      </c>
      <c r="BH18" s="67" t="str">
        <f t="shared" si="195"/>
        <v>D</v>
      </c>
      <c r="BI18" s="67" t="str">
        <f t="shared" si="195"/>
        <v>I</v>
      </c>
      <c r="BJ18" s="67">
        <f t="shared" si="17"/>
        <v>1</v>
      </c>
      <c r="BK18" s="67" t="str">
        <f t="shared" si="18"/>
        <v/>
      </c>
      <c r="BN18" s="67">
        <f t="shared" ref="BN18:BQ18" si="196">VALUE(AC18&amp;BN$2)</f>
        <v>311</v>
      </c>
      <c r="BO18" s="67">
        <f t="shared" si="196"/>
        <v>312</v>
      </c>
      <c r="BP18" s="67">
        <f t="shared" si="196"/>
        <v>323</v>
      </c>
      <c r="BQ18" s="67">
        <f t="shared" si="196"/>
        <v>324</v>
      </c>
      <c r="BR18" s="67"/>
      <c r="BS18" s="67">
        <f t="shared" ref="BS18:BV18" si="197">LARGE($BN18:$BQ18,BS$2)</f>
        <v>324</v>
      </c>
      <c r="BT18" s="67">
        <f t="shared" si="197"/>
        <v>323</v>
      </c>
      <c r="BU18" s="67">
        <f t="shared" si="197"/>
        <v>312</v>
      </c>
      <c r="BV18" s="67">
        <f t="shared" si="197"/>
        <v>311</v>
      </c>
      <c r="BX18" s="67" t="str">
        <f>VLOOKUP(VALUE(RIGHT(BS18,1)),misc!$A$2:$B$5,2,0)</f>
        <v>C</v>
      </c>
      <c r="BY18" s="67" t="str">
        <f>VLOOKUP(VALUE(RIGHT(BT18,1)),misc!$A$2:$B$5,2,0)</f>
        <v>S</v>
      </c>
      <c r="BZ18" s="67" t="str">
        <f>VLOOKUP(VALUE(RIGHT(BU18,1)),misc!$A$2:$B$5,2,0)</f>
        <v>I</v>
      </c>
      <c r="CA18" s="67" t="str">
        <f>VLOOKUP(VALUE(RIGHT(BV18,1)),misc!$A$2:$B$5,2,0)</f>
        <v>D</v>
      </c>
      <c r="CC18" s="67" t="str">
        <f t="shared" ref="CC18:CF18" si="198">IF(VALUE(BS18)&gt;=170,BX18,"")</f>
        <v>C</v>
      </c>
      <c r="CD18" s="67" t="str">
        <f t="shared" si="198"/>
        <v>S</v>
      </c>
      <c r="CE18" s="67" t="str">
        <f t="shared" si="198"/>
        <v>I</v>
      </c>
      <c r="CF18" s="67" t="str">
        <f t="shared" si="198"/>
        <v>D</v>
      </c>
      <c r="CH18" s="67" t="str">
        <f t="shared" ref="CH18:CK18" si="199">IF(VALUE(BS18)&lt;170,BX18,"")</f>
        <v/>
      </c>
      <c r="CI18" s="67" t="str">
        <f t="shared" si="199"/>
        <v/>
      </c>
      <c r="CJ18" s="67" t="str">
        <f t="shared" si="199"/>
        <v/>
      </c>
      <c r="CK18" s="67" t="str">
        <f t="shared" si="199"/>
        <v/>
      </c>
      <c r="CL18" s="67">
        <f t="shared" si="23"/>
        <v>2</v>
      </c>
      <c r="CM18" s="67" t="str">
        <f t="shared" si="24"/>
        <v>CSID</v>
      </c>
      <c r="CP18" s="67">
        <f t="shared" ref="CP18:CS18" si="200">VALUE(AG18&amp;CP$2)</f>
        <v>161</v>
      </c>
      <c r="CQ18" s="67">
        <f t="shared" si="200"/>
        <v>182</v>
      </c>
      <c r="CR18" s="67">
        <f t="shared" si="200"/>
        <v>193</v>
      </c>
      <c r="CS18" s="67">
        <f t="shared" si="200"/>
        <v>194</v>
      </c>
      <c r="CT18" s="67"/>
      <c r="CU18" s="67">
        <f t="shared" ref="CU18:CX18" si="201">LARGE($CP18:$CS18,CU$2)</f>
        <v>194</v>
      </c>
      <c r="CV18" s="67">
        <f t="shared" si="201"/>
        <v>193</v>
      </c>
      <c r="CW18" s="67">
        <f t="shared" si="201"/>
        <v>182</v>
      </c>
      <c r="CX18" s="67">
        <f t="shared" si="201"/>
        <v>161</v>
      </c>
      <c r="CZ18" s="67" t="str">
        <f>VLOOKUP(VALUE(RIGHT(CU18,1)),misc!$A$2:$B$5,2,0)</f>
        <v>C</v>
      </c>
      <c r="DA18" s="67" t="str">
        <f>VLOOKUP(VALUE(RIGHT(CV18,1)),misc!$A$2:$B$5,2,0)</f>
        <v>S</v>
      </c>
      <c r="DB18" s="67" t="str">
        <f>VLOOKUP(VALUE(RIGHT(CW18,1)),misc!$A$2:$B$5,2,0)</f>
        <v>I</v>
      </c>
      <c r="DC18" s="67" t="str">
        <f>VLOOKUP(VALUE(RIGHT(CX18,1)),misc!$A$2:$B$5,2,0)</f>
        <v>D</v>
      </c>
      <c r="DE18" s="67" t="str">
        <f t="shared" ref="DE18:DH18" si="202">IF(VALUE(CU18)&gt;=170,CZ18,"")</f>
        <v>C</v>
      </c>
      <c r="DF18" s="67" t="str">
        <f t="shared" si="202"/>
        <v>S</v>
      </c>
      <c r="DG18" s="67" t="str">
        <f t="shared" si="202"/>
        <v>I</v>
      </c>
      <c r="DH18" s="67" t="str">
        <f t="shared" si="202"/>
        <v/>
      </c>
      <c r="DJ18" s="67" t="str">
        <f t="shared" ref="DJ18:DM18" si="203">IF(VALUE(CU18)&lt;170,CZ18,"")</f>
        <v/>
      </c>
      <c r="DK18" s="67" t="str">
        <f t="shared" si="203"/>
        <v/>
      </c>
      <c r="DL18" s="67" t="str">
        <f t="shared" si="203"/>
        <v/>
      </c>
      <c r="DM18" s="67" t="str">
        <f t="shared" si="203"/>
        <v>D</v>
      </c>
      <c r="DN18" s="67">
        <f t="shared" si="29"/>
        <v>3</v>
      </c>
      <c r="DO18" s="67" t="str">
        <f t="shared" si="30"/>
        <v>CSI</v>
      </c>
      <c r="DP18" s="1" t="str">
        <f t="shared" si="31"/>
        <v>123</v>
      </c>
      <c r="DQ18" s="1" t="str">
        <f t="shared" si="32"/>
        <v/>
      </c>
      <c r="DR18" s="1">
        <f>VLOOKUP(G18,tableD1,3,0)</f>
        <v>1</v>
      </c>
      <c r="DS18" s="1">
        <f>VLOOKUP(H18,tableI1,3,0)</f>
        <v>1</v>
      </c>
      <c r="DT18" s="1">
        <f>VLOOKUP(I18,table1S,3,0)</f>
        <v>2</v>
      </c>
      <c r="DU18" s="1">
        <f>VLOOKUP(J18,table1C,3,0)</f>
        <v>1</v>
      </c>
      <c r="DV18" s="1">
        <f>VLOOKUP(L18,table2D,3,0)</f>
        <v>8</v>
      </c>
      <c r="DW18" s="1">
        <f>VLOOKUP(M18,table2I,3,0)</f>
        <v>8</v>
      </c>
      <c r="DX18" s="1">
        <f>VLOOKUP(N18,table2S,3,0)</f>
        <v>8</v>
      </c>
      <c r="DY18" s="1">
        <f>VLOOKUP(O18,table2C,3,0)</f>
        <v>8</v>
      </c>
      <c r="DZ18" s="1">
        <f>VLOOKUP(Q18,table3D,3,0)</f>
        <v>4</v>
      </c>
      <c r="EA18" s="1">
        <f>VLOOKUP(R18,table3I,3,0)</f>
        <v>5</v>
      </c>
      <c r="EB18" s="1">
        <f>VLOOKUP(S18,table3S,3,0)</f>
        <v>5</v>
      </c>
      <c r="EC18" s="1">
        <f>VLOOKUP(T18,table3C,3,0)</f>
        <v>5</v>
      </c>
      <c r="ED18" s="67">
        <f t="array" ref="ED18">VLOOKUP(INDEX(JD,data!$AA$1),key!$J$3:$L$27,3,0)</f>
        <v>6</v>
      </c>
      <c r="EE18" s="67">
        <f t="array" ref="EE18">VLOOKUP(INDEX(JI,data!$AA$1),key!$J$3:$L$27,3,0)</f>
        <v>4</v>
      </c>
      <c r="EF18" s="67">
        <f t="array" ref="EF18">VLOOKUP(INDEX(JS,data!$AA$1),key!$J$3:$L$27,3,0)</f>
        <v>4</v>
      </c>
      <c r="EG18" s="67">
        <f t="array" ref="EG18">VLOOKUP(INDEX(JC,data!$AA$1),key!$J$3:$L$27,3,0)</f>
        <v>7</v>
      </c>
      <c r="EH18" s="1">
        <f>VLOOKUP(DR18,tabel_jpm,ED18+1,0)</f>
        <v>8</v>
      </c>
      <c r="EI18" s="1">
        <f>VLOOKUP(DS18,tabel_jpm,EE18+1,0)</f>
        <v>16</v>
      </c>
      <c r="EJ18" s="1">
        <f>VLOOKUP(DT18,tabel_jpm,EF18+1,0)</f>
        <v>20</v>
      </c>
      <c r="EK18" s="1">
        <f>VLOOKUP(DU18,tabel_jpm,EG18+1,0)</f>
        <v>4</v>
      </c>
      <c r="EL18" s="1">
        <f>IF(B18="Pria",VLOOKUP(AVERAGE(EH18:EK18),agreement_p,4),VLOOKUP(AVERAGE(EH18:EK18),agreement_w,4))</f>
        <v>32</v>
      </c>
      <c r="EM18" s="67" t="str">
        <f t="shared" si="33"/>
        <v>N/A</v>
      </c>
      <c r="EN18" s="1">
        <f>VLOOKUP(DV18,tabel_jpm,ED18+1,0)</f>
        <v>20</v>
      </c>
      <c r="EO18" s="1">
        <f>VLOOKUP(DW18,tabel_jpm,EE18+1,0)</f>
        <v>12</v>
      </c>
      <c r="EP18" s="1">
        <f>VLOOKUP(DX18,tabel_jpm,EF18+1,0)</f>
        <v>12</v>
      </c>
      <c r="EQ18" s="1">
        <f>VLOOKUP(DY18,tabel_jpm,EG18+1,0)</f>
        <v>24</v>
      </c>
      <c r="ER18" s="1">
        <f>IF(B18="Pria",VLOOKUP(AVERAGE(EN18:EQ18),agreement_p,4),VLOOKUP(AVERAGE(EN18:EQ18),agreement_w,4))</f>
        <v>50</v>
      </c>
      <c r="ES18" s="67" t="str">
        <f t="shared" si="34"/>
        <v>N/A</v>
      </c>
      <c r="ET18" s="1">
        <f>VLOOKUP(DZ18,tabel_jpm,ED18+1,0)</f>
        <v>20</v>
      </c>
      <c r="EU18" s="1">
        <f>VLOOKUP(EA18,tabel_jpm,EE18+1,0)</f>
        <v>24</v>
      </c>
      <c r="EV18" s="1">
        <f>VLOOKUP(EB18,tabel_jpm,EF18+1,0)</f>
        <v>24</v>
      </c>
      <c r="EW18" s="1">
        <f>VLOOKUP(EC18,tabel_jpm,EG18+1,0)</f>
        <v>20</v>
      </c>
      <c r="EX18" s="1">
        <f>IF(B18="Pria",VLOOKUP(AVERAGE(ET18:EW18),agreement_p,4),VLOOKUP(AVERAGE(ET18:EW18),agreement_w,4))</f>
        <v>68</v>
      </c>
      <c r="EY18" s="67" t="str">
        <f t="shared" si="35"/>
        <v>N/A</v>
      </c>
    </row>
    <row r="19">
      <c r="A19" s="1" t="str">
        <f>data!A19</f>
        <v/>
      </c>
      <c r="B19" s="1" t="str">
        <f>data!B19</f>
        <v/>
      </c>
      <c r="C19" s="1" t="str">
        <f>data!C19</f>
        <v/>
      </c>
      <c r="D19" s="65" t="str">
        <f>data!D19</f>
        <v/>
      </c>
      <c r="E19" s="1" t="str">
        <f>data!E19</f>
        <v/>
      </c>
      <c r="F19" s="1" t="str">
        <f>data!F19</f>
        <v/>
      </c>
      <c r="G19" s="1" t="str">
        <f>data!G19</f>
        <v/>
      </c>
      <c r="H19" s="1" t="str">
        <f>data!H19</f>
        <v/>
      </c>
      <c r="I19" s="1" t="str">
        <f>data!I19</f>
        <v/>
      </c>
      <c r="J19" s="1" t="str">
        <f>data!J19</f>
        <v/>
      </c>
      <c r="K19" s="1" t="str">
        <f>data!K19</f>
        <v/>
      </c>
      <c r="L19" s="1" t="str">
        <f>data!L19</f>
        <v/>
      </c>
      <c r="M19" s="1" t="str">
        <f>data!M19</f>
        <v/>
      </c>
      <c r="N19" s="1" t="str">
        <f>data!N19</f>
        <v/>
      </c>
      <c r="O19" s="1" t="str">
        <f>data!O19</f>
        <v/>
      </c>
      <c r="P19" s="1" t="str">
        <f>data!P19</f>
        <v/>
      </c>
      <c r="Q19" s="1" t="str">
        <f>data!Q19</f>
        <v/>
      </c>
      <c r="R19" s="1" t="str">
        <f>data!R19</f>
        <v/>
      </c>
      <c r="S19" s="1" t="str">
        <f>data!S19</f>
        <v/>
      </c>
      <c r="T19" s="1" t="str">
        <f>data!T19</f>
        <v/>
      </c>
      <c r="U19" s="1" t="str">
        <f>data!U19</f>
        <v/>
      </c>
      <c r="V19" s="1" t="str">
        <f>data!V19</f>
        <v/>
      </c>
      <c r="W19" s="1" t="str">
        <f>data!W19</f>
        <v/>
      </c>
      <c r="Y19" s="67">
        <f>VLOOKUP(G19,tableD1,2,0)</f>
        <v>4</v>
      </c>
      <c r="Z19" s="67">
        <f>VLOOKUP(H19,tableI1,2,0)</f>
        <v>3</v>
      </c>
      <c r="AA19" s="67">
        <f>VLOOKUP(I19,table1S,2,0)</f>
        <v>5</v>
      </c>
      <c r="AB19" s="67">
        <f>VLOOKUP(J19,table1C,2,0)</f>
        <v>4</v>
      </c>
      <c r="AC19" s="67">
        <f>VLOOKUP(L19,table2D,2,0)</f>
        <v>31</v>
      </c>
      <c r="AD19" s="67">
        <f>VLOOKUP(M19,table2I,2,0)</f>
        <v>31</v>
      </c>
      <c r="AE19" s="67">
        <f>VLOOKUP(N19,table2S,2,0)</f>
        <v>32</v>
      </c>
      <c r="AF19" s="67">
        <f>VLOOKUP(O19,table2C,2,0)</f>
        <v>32</v>
      </c>
      <c r="AG19" s="67">
        <f>VLOOKUP(Q19,table3D,2,0)</f>
        <v>16</v>
      </c>
      <c r="AH19" s="67">
        <f>VLOOKUP(R19,table3I,2,0)</f>
        <v>18</v>
      </c>
      <c r="AI19" s="67">
        <f>VLOOKUP(S19,table3S,2,0)</f>
        <v>19</v>
      </c>
      <c r="AJ19" s="67">
        <f>VLOOKUP(T19,table3C,2,0)</f>
        <v>19</v>
      </c>
      <c r="AL19" s="67">
        <f t="shared" ref="AL19:AO19" si="204">VALUE(Y19&amp;AL$2)</f>
        <v>41</v>
      </c>
      <c r="AM19" s="67">
        <f t="shared" si="204"/>
        <v>32</v>
      </c>
      <c r="AN19" s="67">
        <f t="shared" si="204"/>
        <v>53</v>
      </c>
      <c r="AO19" s="67">
        <f t="shared" si="204"/>
        <v>44</v>
      </c>
      <c r="AP19" s="67"/>
      <c r="AQ19" s="67">
        <f t="shared" ref="AQ19:AT19" si="205">LARGE($AL19:$AO19,AQ$2)</f>
        <v>53</v>
      </c>
      <c r="AR19" s="67">
        <f t="shared" si="205"/>
        <v>44</v>
      </c>
      <c r="AS19" s="67">
        <f t="shared" si="205"/>
        <v>41</v>
      </c>
      <c r="AT19" s="67">
        <f t="shared" si="205"/>
        <v>32</v>
      </c>
      <c r="AV19" s="67" t="str">
        <f>VLOOKUP(VALUE(RIGHT(AQ19,1)),misc!$A$2:$B$5,2,0)</f>
        <v>S</v>
      </c>
      <c r="AW19" s="67" t="str">
        <f>VLOOKUP(VALUE(RIGHT(AR19,1)),misc!$A$2:$B$5,2,0)</f>
        <v>C</v>
      </c>
      <c r="AX19" s="67" t="str">
        <f>VLOOKUP(VALUE(RIGHT(AS19,1)),misc!$A$2:$B$5,2,0)</f>
        <v>D</v>
      </c>
      <c r="AY19" s="67" t="str">
        <f>VLOOKUP(VALUE(RIGHT(AT19,1)),misc!$A$2:$B$5,2,0)</f>
        <v>I</v>
      </c>
      <c r="BA19" s="67" t="str">
        <f t="shared" ref="BA19:BD19" si="206">IF(VALUE(AQ19)&gt;=170,AV19,"")</f>
        <v/>
      </c>
      <c r="BB19" s="67" t="str">
        <f t="shared" si="206"/>
        <v/>
      </c>
      <c r="BC19" s="67" t="str">
        <f t="shared" si="206"/>
        <v/>
      </c>
      <c r="BD19" s="67" t="str">
        <f t="shared" si="206"/>
        <v/>
      </c>
      <c r="BF19" s="67" t="str">
        <f t="shared" ref="BF19:BI19" si="207">IF(VALUE(AQ19)&lt;170,AV19,"")</f>
        <v>S</v>
      </c>
      <c r="BG19" s="67" t="str">
        <f t="shared" si="207"/>
        <v>C</v>
      </c>
      <c r="BH19" s="67" t="str">
        <f t="shared" si="207"/>
        <v>D</v>
      </c>
      <c r="BI19" s="67" t="str">
        <f t="shared" si="207"/>
        <v>I</v>
      </c>
      <c r="BJ19" s="67">
        <f t="shared" si="17"/>
        <v>1</v>
      </c>
      <c r="BK19" s="67" t="str">
        <f t="shared" si="18"/>
        <v/>
      </c>
      <c r="BN19" s="67">
        <f t="shared" ref="BN19:BQ19" si="208">VALUE(AC19&amp;BN$2)</f>
        <v>311</v>
      </c>
      <c r="BO19" s="67">
        <f t="shared" si="208"/>
        <v>312</v>
      </c>
      <c r="BP19" s="67">
        <f t="shared" si="208"/>
        <v>323</v>
      </c>
      <c r="BQ19" s="67">
        <f t="shared" si="208"/>
        <v>324</v>
      </c>
      <c r="BR19" s="67"/>
      <c r="BS19" s="67">
        <f t="shared" ref="BS19:BV19" si="209">LARGE($BN19:$BQ19,BS$2)</f>
        <v>324</v>
      </c>
      <c r="BT19" s="67">
        <f t="shared" si="209"/>
        <v>323</v>
      </c>
      <c r="BU19" s="67">
        <f t="shared" si="209"/>
        <v>312</v>
      </c>
      <c r="BV19" s="67">
        <f t="shared" si="209"/>
        <v>311</v>
      </c>
      <c r="BX19" s="67" t="str">
        <f>VLOOKUP(VALUE(RIGHT(BS19,1)),misc!$A$2:$B$5,2,0)</f>
        <v>C</v>
      </c>
      <c r="BY19" s="67" t="str">
        <f>VLOOKUP(VALUE(RIGHT(BT19,1)),misc!$A$2:$B$5,2,0)</f>
        <v>S</v>
      </c>
      <c r="BZ19" s="67" t="str">
        <f>VLOOKUP(VALUE(RIGHT(BU19,1)),misc!$A$2:$B$5,2,0)</f>
        <v>I</v>
      </c>
      <c r="CA19" s="67" t="str">
        <f>VLOOKUP(VALUE(RIGHT(BV19,1)),misc!$A$2:$B$5,2,0)</f>
        <v>D</v>
      </c>
      <c r="CC19" s="67" t="str">
        <f t="shared" ref="CC19:CF19" si="210">IF(VALUE(BS19)&gt;=170,BX19,"")</f>
        <v>C</v>
      </c>
      <c r="CD19" s="67" t="str">
        <f t="shared" si="210"/>
        <v>S</v>
      </c>
      <c r="CE19" s="67" t="str">
        <f t="shared" si="210"/>
        <v>I</v>
      </c>
      <c r="CF19" s="67" t="str">
        <f t="shared" si="210"/>
        <v>D</v>
      </c>
      <c r="CH19" s="67" t="str">
        <f t="shared" ref="CH19:CK19" si="211">IF(VALUE(BS19)&lt;170,BX19,"")</f>
        <v/>
      </c>
      <c r="CI19" s="67" t="str">
        <f t="shared" si="211"/>
        <v/>
      </c>
      <c r="CJ19" s="67" t="str">
        <f t="shared" si="211"/>
        <v/>
      </c>
      <c r="CK19" s="67" t="str">
        <f t="shared" si="211"/>
        <v/>
      </c>
      <c r="CL19" s="67">
        <f t="shared" si="23"/>
        <v>2</v>
      </c>
      <c r="CM19" s="67" t="str">
        <f t="shared" si="24"/>
        <v>CSID</v>
      </c>
      <c r="CP19" s="67">
        <f t="shared" ref="CP19:CS19" si="212">VALUE(AG19&amp;CP$2)</f>
        <v>161</v>
      </c>
      <c r="CQ19" s="67">
        <f t="shared" si="212"/>
        <v>182</v>
      </c>
      <c r="CR19" s="67">
        <f t="shared" si="212"/>
        <v>193</v>
      </c>
      <c r="CS19" s="67">
        <f t="shared" si="212"/>
        <v>194</v>
      </c>
      <c r="CT19" s="67"/>
      <c r="CU19" s="67">
        <f t="shared" ref="CU19:CX19" si="213">LARGE($CP19:$CS19,CU$2)</f>
        <v>194</v>
      </c>
      <c r="CV19" s="67">
        <f t="shared" si="213"/>
        <v>193</v>
      </c>
      <c r="CW19" s="67">
        <f t="shared" si="213"/>
        <v>182</v>
      </c>
      <c r="CX19" s="67">
        <f t="shared" si="213"/>
        <v>161</v>
      </c>
      <c r="CZ19" s="67" t="str">
        <f>VLOOKUP(VALUE(RIGHT(CU19,1)),misc!$A$2:$B$5,2,0)</f>
        <v>C</v>
      </c>
      <c r="DA19" s="67" t="str">
        <f>VLOOKUP(VALUE(RIGHT(CV19,1)),misc!$A$2:$B$5,2,0)</f>
        <v>S</v>
      </c>
      <c r="DB19" s="67" t="str">
        <f>VLOOKUP(VALUE(RIGHT(CW19,1)),misc!$A$2:$B$5,2,0)</f>
        <v>I</v>
      </c>
      <c r="DC19" s="67" t="str">
        <f>VLOOKUP(VALUE(RIGHT(CX19,1)),misc!$A$2:$B$5,2,0)</f>
        <v>D</v>
      </c>
      <c r="DE19" s="67" t="str">
        <f t="shared" ref="DE19:DH19" si="214">IF(VALUE(CU19)&gt;=170,CZ19,"")</f>
        <v>C</v>
      </c>
      <c r="DF19" s="67" t="str">
        <f t="shared" si="214"/>
        <v>S</v>
      </c>
      <c r="DG19" s="67" t="str">
        <f t="shared" si="214"/>
        <v>I</v>
      </c>
      <c r="DH19" s="67" t="str">
        <f t="shared" si="214"/>
        <v/>
      </c>
      <c r="DJ19" s="67" t="str">
        <f t="shared" ref="DJ19:DM19" si="215">IF(VALUE(CU19)&lt;170,CZ19,"")</f>
        <v/>
      </c>
      <c r="DK19" s="67" t="str">
        <f t="shared" si="215"/>
        <v/>
      </c>
      <c r="DL19" s="67" t="str">
        <f t="shared" si="215"/>
        <v/>
      </c>
      <c r="DM19" s="67" t="str">
        <f t="shared" si="215"/>
        <v>D</v>
      </c>
      <c r="DN19" s="67">
        <f t="shared" si="29"/>
        <v>3</v>
      </c>
      <c r="DO19" s="67" t="str">
        <f t="shared" si="30"/>
        <v>CSI</v>
      </c>
      <c r="DP19" s="1" t="str">
        <f t="shared" si="31"/>
        <v>123</v>
      </c>
      <c r="DQ19" s="1" t="str">
        <f t="shared" si="32"/>
        <v/>
      </c>
      <c r="DR19" s="1">
        <f>VLOOKUP(G19,tableD1,3,0)</f>
        <v>1</v>
      </c>
      <c r="DS19" s="1">
        <f>VLOOKUP(H19,tableI1,3,0)</f>
        <v>1</v>
      </c>
      <c r="DT19" s="1">
        <f>VLOOKUP(I19,table1S,3,0)</f>
        <v>2</v>
      </c>
      <c r="DU19" s="1">
        <f>VLOOKUP(J19,table1C,3,0)</f>
        <v>1</v>
      </c>
      <c r="DV19" s="1">
        <f>VLOOKUP(L19,table2D,3,0)</f>
        <v>8</v>
      </c>
      <c r="DW19" s="1">
        <f>VLOOKUP(M19,table2I,3,0)</f>
        <v>8</v>
      </c>
      <c r="DX19" s="1">
        <f>VLOOKUP(N19,table2S,3,0)</f>
        <v>8</v>
      </c>
      <c r="DY19" s="1">
        <f>VLOOKUP(O19,table2C,3,0)</f>
        <v>8</v>
      </c>
      <c r="DZ19" s="1">
        <f>VLOOKUP(Q19,table3D,3,0)</f>
        <v>4</v>
      </c>
      <c r="EA19" s="1">
        <f>VLOOKUP(R19,table3I,3,0)</f>
        <v>5</v>
      </c>
      <c r="EB19" s="1">
        <f>VLOOKUP(S19,table3S,3,0)</f>
        <v>5</v>
      </c>
      <c r="EC19" s="1">
        <f>VLOOKUP(T19,table3C,3,0)</f>
        <v>5</v>
      </c>
      <c r="ED19" s="67">
        <f t="array" ref="ED19">VLOOKUP(INDEX(JD,data!$AA$1),key!$J$3:$L$27,3,0)</f>
        <v>6</v>
      </c>
      <c r="EE19" s="67">
        <f t="array" ref="EE19">VLOOKUP(INDEX(JI,data!$AA$1),key!$J$3:$L$27,3,0)</f>
        <v>4</v>
      </c>
      <c r="EF19" s="67">
        <f t="array" ref="EF19">VLOOKUP(INDEX(JS,data!$AA$1),key!$J$3:$L$27,3,0)</f>
        <v>4</v>
      </c>
      <c r="EG19" s="67">
        <f t="array" ref="EG19">VLOOKUP(INDEX(JC,data!$AA$1),key!$J$3:$L$27,3,0)</f>
        <v>7</v>
      </c>
      <c r="EH19" s="1">
        <f>VLOOKUP(DR19,tabel_jpm,ED19+1,0)</f>
        <v>8</v>
      </c>
      <c r="EI19" s="1">
        <f>VLOOKUP(DS19,tabel_jpm,EE19+1,0)</f>
        <v>16</v>
      </c>
      <c r="EJ19" s="1">
        <f>VLOOKUP(DT19,tabel_jpm,EF19+1,0)</f>
        <v>20</v>
      </c>
      <c r="EK19" s="1">
        <f>VLOOKUP(DU19,tabel_jpm,EG19+1,0)</f>
        <v>4</v>
      </c>
      <c r="EL19" s="1">
        <f>IF(B19="Pria",VLOOKUP(AVERAGE(EH19:EK19),agreement_p,4),VLOOKUP(AVERAGE(EH19:EK19),agreement_w,4))</f>
        <v>32</v>
      </c>
      <c r="EM19" s="67" t="str">
        <f t="shared" si="33"/>
        <v>N/A</v>
      </c>
      <c r="EN19" s="1">
        <f>VLOOKUP(DV19,tabel_jpm,ED19+1,0)</f>
        <v>20</v>
      </c>
      <c r="EO19" s="1">
        <f>VLOOKUP(DW19,tabel_jpm,EE19+1,0)</f>
        <v>12</v>
      </c>
      <c r="EP19" s="1">
        <f>VLOOKUP(DX19,tabel_jpm,EF19+1,0)</f>
        <v>12</v>
      </c>
      <c r="EQ19" s="1">
        <f>VLOOKUP(DY19,tabel_jpm,EG19+1,0)</f>
        <v>24</v>
      </c>
      <c r="ER19" s="1">
        <f>IF(B19="Pria",VLOOKUP(AVERAGE(EN19:EQ19),agreement_p,4),VLOOKUP(AVERAGE(EN19:EQ19),agreement_w,4))</f>
        <v>50</v>
      </c>
      <c r="ES19" s="67" t="str">
        <f t="shared" si="34"/>
        <v>N/A</v>
      </c>
      <c r="ET19" s="1">
        <f>VLOOKUP(DZ19,tabel_jpm,ED19+1,0)</f>
        <v>20</v>
      </c>
      <c r="EU19" s="1">
        <f>VLOOKUP(EA19,tabel_jpm,EE19+1,0)</f>
        <v>24</v>
      </c>
      <c r="EV19" s="1">
        <f>VLOOKUP(EB19,tabel_jpm,EF19+1,0)</f>
        <v>24</v>
      </c>
      <c r="EW19" s="1">
        <f>VLOOKUP(EC19,tabel_jpm,EG19+1,0)</f>
        <v>20</v>
      </c>
      <c r="EX19" s="1">
        <f>IF(B19="Pria",VLOOKUP(AVERAGE(ET19:EW19),agreement_p,4),VLOOKUP(AVERAGE(ET19:EW19),agreement_w,4))</f>
        <v>68</v>
      </c>
      <c r="EY19" s="67" t="str">
        <f t="shared" si="35"/>
        <v>N/A</v>
      </c>
    </row>
    <row r="20">
      <c r="A20" s="1" t="str">
        <f>data!A20</f>
        <v/>
      </c>
      <c r="B20" s="1" t="str">
        <f>data!B20</f>
        <v/>
      </c>
      <c r="C20" s="1" t="str">
        <f>data!C20</f>
        <v/>
      </c>
      <c r="D20" s="65" t="str">
        <f>data!D20</f>
        <v/>
      </c>
      <c r="E20" s="1" t="str">
        <f>data!E20</f>
        <v/>
      </c>
      <c r="F20" s="1" t="str">
        <f>data!F20</f>
        <v/>
      </c>
      <c r="G20" s="1" t="str">
        <f>data!G20</f>
        <v/>
      </c>
      <c r="H20" s="1" t="str">
        <f>data!H20</f>
        <v/>
      </c>
      <c r="I20" s="1" t="str">
        <f>data!I20</f>
        <v/>
      </c>
      <c r="J20" s="1" t="str">
        <f>data!J20</f>
        <v/>
      </c>
      <c r="K20" s="1" t="str">
        <f>data!K20</f>
        <v/>
      </c>
      <c r="L20" s="1" t="str">
        <f>data!L20</f>
        <v/>
      </c>
      <c r="M20" s="1" t="str">
        <f>data!M20</f>
        <v/>
      </c>
      <c r="N20" s="1" t="str">
        <f>data!N20</f>
        <v/>
      </c>
      <c r="O20" s="1" t="str">
        <f>data!O20</f>
        <v/>
      </c>
      <c r="P20" s="1" t="str">
        <f>data!P20</f>
        <v/>
      </c>
      <c r="Q20" s="1" t="str">
        <f>data!Q20</f>
        <v/>
      </c>
      <c r="R20" s="1" t="str">
        <f>data!R20</f>
        <v/>
      </c>
      <c r="S20" s="1" t="str">
        <f>data!S20</f>
        <v/>
      </c>
      <c r="T20" s="1" t="str">
        <f>data!T20</f>
        <v/>
      </c>
      <c r="U20" s="1" t="str">
        <f>data!U20</f>
        <v/>
      </c>
      <c r="V20" s="1" t="str">
        <f>data!V20</f>
        <v/>
      </c>
      <c r="W20" s="1" t="str">
        <f>data!W20</f>
        <v/>
      </c>
      <c r="Y20" s="67">
        <f>VLOOKUP(G20,tableD1,2,0)</f>
        <v>4</v>
      </c>
      <c r="Z20" s="67">
        <f>VLOOKUP(H20,tableI1,2,0)</f>
        <v>3</v>
      </c>
      <c r="AA20" s="67">
        <f>VLOOKUP(I20,table1S,2,0)</f>
        <v>5</v>
      </c>
      <c r="AB20" s="67">
        <f>VLOOKUP(J20,table1C,2,0)</f>
        <v>4</v>
      </c>
      <c r="AC20" s="67">
        <f>VLOOKUP(L20,table2D,2,0)</f>
        <v>31</v>
      </c>
      <c r="AD20" s="67">
        <f>VLOOKUP(M20,table2I,2,0)</f>
        <v>31</v>
      </c>
      <c r="AE20" s="67">
        <f>VLOOKUP(N20,table2S,2,0)</f>
        <v>32</v>
      </c>
      <c r="AF20" s="67">
        <f>VLOOKUP(O20,table2C,2,0)</f>
        <v>32</v>
      </c>
      <c r="AG20" s="67">
        <f>VLOOKUP(Q20,table3D,2,0)</f>
        <v>16</v>
      </c>
      <c r="AH20" s="67">
        <f>VLOOKUP(R20,table3I,2,0)</f>
        <v>18</v>
      </c>
      <c r="AI20" s="67">
        <f>VLOOKUP(S20,table3S,2,0)</f>
        <v>19</v>
      </c>
      <c r="AJ20" s="67">
        <f>VLOOKUP(T20,table3C,2,0)</f>
        <v>19</v>
      </c>
      <c r="AL20" s="67">
        <f t="shared" ref="AL20:AO20" si="216">VALUE(Y20&amp;AL$2)</f>
        <v>41</v>
      </c>
      <c r="AM20" s="67">
        <f t="shared" si="216"/>
        <v>32</v>
      </c>
      <c r="AN20" s="67">
        <f t="shared" si="216"/>
        <v>53</v>
      </c>
      <c r="AO20" s="67">
        <f t="shared" si="216"/>
        <v>44</v>
      </c>
      <c r="AP20" s="67"/>
      <c r="AQ20" s="67">
        <f t="shared" ref="AQ20:AT20" si="217">LARGE($AL20:$AO20,AQ$2)</f>
        <v>53</v>
      </c>
      <c r="AR20" s="67">
        <f t="shared" si="217"/>
        <v>44</v>
      </c>
      <c r="AS20" s="67">
        <f t="shared" si="217"/>
        <v>41</v>
      </c>
      <c r="AT20" s="67">
        <f t="shared" si="217"/>
        <v>32</v>
      </c>
      <c r="AV20" s="67" t="str">
        <f>VLOOKUP(VALUE(RIGHT(AQ20,1)),misc!$A$2:$B$5,2,0)</f>
        <v>S</v>
      </c>
      <c r="AW20" s="67" t="str">
        <f>VLOOKUP(VALUE(RIGHT(AR20,1)),misc!$A$2:$B$5,2,0)</f>
        <v>C</v>
      </c>
      <c r="AX20" s="67" t="str">
        <f>VLOOKUP(VALUE(RIGHT(AS20,1)),misc!$A$2:$B$5,2,0)</f>
        <v>D</v>
      </c>
      <c r="AY20" s="67" t="str">
        <f>VLOOKUP(VALUE(RIGHT(AT20,1)),misc!$A$2:$B$5,2,0)</f>
        <v>I</v>
      </c>
      <c r="BA20" s="67" t="str">
        <f t="shared" ref="BA20:BD20" si="218">IF(VALUE(AQ20)&gt;=170,AV20,"")</f>
        <v/>
      </c>
      <c r="BB20" s="67" t="str">
        <f t="shared" si="218"/>
        <v/>
      </c>
      <c r="BC20" s="67" t="str">
        <f t="shared" si="218"/>
        <v/>
      </c>
      <c r="BD20" s="67" t="str">
        <f t="shared" si="218"/>
        <v/>
      </c>
      <c r="BF20" s="67" t="str">
        <f t="shared" ref="BF20:BI20" si="219">IF(VALUE(AQ20)&lt;170,AV20,"")</f>
        <v>S</v>
      </c>
      <c r="BG20" s="67" t="str">
        <f t="shared" si="219"/>
        <v>C</v>
      </c>
      <c r="BH20" s="67" t="str">
        <f t="shared" si="219"/>
        <v>D</v>
      </c>
      <c r="BI20" s="67" t="str">
        <f t="shared" si="219"/>
        <v>I</v>
      </c>
      <c r="BJ20" s="67">
        <f t="shared" si="17"/>
        <v>1</v>
      </c>
      <c r="BK20" s="67" t="str">
        <f t="shared" si="18"/>
        <v/>
      </c>
      <c r="BN20" s="67">
        <f t="shared" ref="BN20:BQ20" si="220">VALUE(AC20&amp;BN$2)</f>
        <v>311</v>
      </c>
      <c r="BO20" s="67">
        <f t="shared" si="220"/>
        <v>312</v>
      </c>
      <c r="BP20" s="67">
        <f t="shared" si="220"/>
        <v>323</v>
      </c>
      <c r="BQ20" s="67">
        <f t="shared" si="220"/>
        <v>324</v>
      </c>
      <c r="BR20" s="67"/>
      <c r="BS20" s="67">
        <f t="shared" ref="BS20:BV20" si="221">LARGE($BN20:$BQ20,BS$2)</f>
        <v>324</v>
      </c>
      <c r="BT20" s="67">
        <f t="shared" si="221"/>
        <v>323</v>
      </c>
      <c r="BU20" s="67">
        <f t="shared" si="221"/>
        <v>312</v>
      </c>
      <c r="BV20" s="67">
        <f t="shared" si="221"/>
        <v>311</v>
      </c>
      <c r="BX20" s="67" t="str">
        <f>VLOOKUP(VALUE(RIGHT(BS20,1)),misc!$A$2:$B$5,2,0)</f>
        <v>C</v>
      </c>
      <c r="BY20" s="67" t="str">
        <f>VLOOKUP(VALUE(RIGHT(BT20,1)),misc!$A$2:$B$5,2,0)</f>
        <v>S</v>
      </c>
      <c r="BZ20" s="67" t="str">
        <f>VLOOKUP(VALUE(RIGHT(BU20,1)),misc!$A$2:$B$5,2,0)</f>
        <v>I</v>
      </c>
      <c r="CA20" s="67" t="str">
        <f>VLOOKUP(VALUE(RIGHT(BV20,1)),misc!$A$2:$B$5,2,0)</f>
        <v>D</v>
      </c>
      <c r="CC20" s="67" t="str">
        <f t="shared" ref="CC20:CF20" si="222">IF(VALUE(BS20)&gt;=170,BX20,"")</f>
        <v>C</v>
      </c>
      <c r="CD20" s="67" t="str">
        <f t="shared" si="222"/>
        <v>S</v>
      </c>
      <c r="CE20" s="67" t="str">
        <f t="shared" si="222"/>
        <v>I</v>
      </c>
      <c r="CF20" s="67" t="str">
        <f t="shared" si="222"/>
        <v>D</v>
      </c>
      <c r="CH20" s="67" t="str">
        <f t="shared" ref="CH20:CK20" si="223">IF(VALUE(BS20)&lt;170,BX20,"")</f>
        <v/>
      </c>
      <c r="CI20" s="67" t="str">
        <f t="shared" si="223"/>
        <v/>
      </c>
      <c r="CJ20" s="67" t="str">
        <f t="shared" si="223"/>
        <v/>
      </c>
      <c r="CK20" s="67" t="str">
        <f t="shared" si="223"/>
        <v/>
      </c>
      <c r="CL20" s="67">
        <f t="shared" si="23"/>
        <v>2</v>
      </c>
      <c r="CM20" s="67" t="str">
        <f t="shared" si="24"/>
        <v>CSID</v>
      </c>
      <c r="CP20" s="67">
        <f t="shared" ref="CP20:CS20" si="224">VALUE(AG20&amp;CP$2)</f>
        <v>161</v>
      </c>
      <c r="CQ20" s="67">
        <f t="shared" si="224"/>
        <v>182</v>
      </c>
      <c r="CR20" s="67">
        <f t="shared" si="224"/>
        <v>193</v>
      </c>
      <c r="CS20" s="67">
        <f t="shared" si="224"/>
        <v>194</v>
      </c>
      <c r="CT20" s="67"/>
      <c r="CU20" s="67">
        <f t="shared" ref="CU20:CX20" si="225">LARGE($CP20:$CS20,CU$2)</f>
        <v>194</v>
      </c>
      <c r="CV20" s="67">
        <f t="shared" si="225"/>
        <v>193</v>
      </c>
      <c r="CW20" s="67">
        <f t="shared" si="225"/>
        <v>182</v>
      </c>
      <c r="CX20" s="67">
        <f t="shared" si="225"/>
        <v>161</v>
      </c>
      <c r="CZ20" s="67" t="str">
        <f>VLOOKUP(VALUE(RIGHT(CU20,1)),misc!$A$2:$B$5,2,0)</f>
        <v>C</v>
      </c>
      <c r="DA20" s="67" t="str">
        <f>VLOOKUP(VALUE(RIGHT(CV20,1)),misc!$A$2:$B$5,2,0)</f>
        <v>S</v>
      </c>
      <c r="DB20" s="67" t="str">
        <f>VLOOKUP(VALUE(RIGHT(CW20,1)),misc!$A$2:$B$5,2,0)</f>
        <v>I</v>
      </c>
      <c r="DC20" s="67" t="str">
        <f>VLOOKUP(VALUE(RIGHT(CX20,1)),misc!$A$2:$B$5,2,0)</f>
        <v>D</v>
      </c>
      <c r="DE20" s="67" t="str">
        <f t="shared" ref="DE20:DH20" si="226">IF(VALUE(CU20)&gt;=170,CZ20,"")</f>
        <v>C</v>
      </c>
      <c r="DF20" s="67" t="str">
        <f t="shared" si="226"/>
        <v>S</v>
      </c>
      <c r="DG20" s="67" t="str">
        <f t="shared" si="226"/>
        <v>I</v>
      </c>
      <c r="DH20" s="67" t="str">
        <f t="shared" si="226"/>
        <v/>
      </c>
      <c r="DJ20" s="67" t="str">
        <f t="shared" ref="DJ20:DM20" si="227">IF(VALUE(CU20)&lt;170,CZ20,"")</f>
        <v/>
      </c>
      <c r="DK20" s="67" t="str">
        <f t="shared" si="227"/>
        <v/>
      </c>
      <c r="DL20" s="67" t="str">
        <f t="shared" si="227"/>
        <v/>
      </c>
      <c r="DM20" s="67" t="str">
        <f t="shared" si="227"/>
        <v>D</v>
      </c>
      <c r="DN20" s="67">
        <f t="shared" si="29"/>
        <v>3</v>
      </c>
      <c r="DO20" s="67" t="str">
        <f t="shared" si="30"/>
        <v>CSI</v>
      </c>
      <c r="DP20" s="1" t="str">
        <f t="shared" si="31"/>
        <v>123</v>
      </c>
      <c r="DQ20" s="1" t="str">
        <f t="shared" si="32"/>
        <v/>
      </c>
      <c r="DR20" s="1">
        <f>VLOOKUP(G20,tableD1,3,0)</f>
        <v>1</v>
      </c>
      <c r="DS20" s="1">
        <f>VLOOKUP(H20,tableI1,3,0)</f>
        <v>1</v>
      </c>
      <c r="DT20" s="1">
        <f>VLOOKUP(I20,table1S,3,0)</f>
        <v>2</v>
      </c>
      <c r="DU20" s="1">
        <f>VLOOKUP(J20,table1C,3,0)</f>
        <v>1</v>
      </c>
      <c r="DV20" s="1">
        <f>VLOOKUP(L20,table2D,3,0)</f>
        <v>8</v>
      </c>
      <c r="DW20" s="1">
        <f>VLOOKUP(M20,table2I,3,0)</f>
        <v>8</v>
      </c>
      <c r="DX20" s="1">
        <f>VLOOKUP(N20,table2S,3,0)</f>
        <v>8</v>
      </c>
      <c r="DY20" s="1">
        <f>VLOOKUP(O20,table2C,3,0)</f>
        <v>8</v>
      </c>
      <c r="DZ20" s="1">
        <f>VLOOKUP(Q20,table3D,3,0)</f>
        <v>4</v>
      </c>
      <c r="EA20" s="1">
        <f>VLOOKUP(R20,table3I,3,0)</f>
        <v>5</v>
      </c>
      <c r="EB20" s="1">
        <f>VLOOKUP(S20,table3S,3,0)</f>
        <v>5</v>
      </c>
      <c r="EC20" s="1">
        <f>VLOOKUP(T20,table3C,3,0)</f>
        <v>5</v>
      </c>
      <c r="ED20" s="67">
        <f t="array" ref="ED20">VLOOKUP(INDEX(JD,data!$AA$1),key!$J$3:$L$27,3,0)</f>
        <v>6</v>
      </c>
      <c r="EE20" s="67">
        <f t="array" ref="EE20">VLOOKUP(INDEX(JI,data!$AA$1),key!$J$3:$L$27,3,0)</f>
        <v>4</v>
      </c>
      <c r="EF20" s="67">
        <f t="array" ref="EF20">VLOOKUP(INDEX(JS,data!$AA$1),key!$J$3:$L$27,3,0)</f>
        <v>4</v>
      </c>
      <c r="EG20" s="67">
        <f t="array" ref="EG20">VLOOKUP(INDEX(JC,data!$AA$1),key!$J$3:$L$27,3,0)</f>
        <v>7</v>
      </c>
      <c r="EH20" s="1">
        <f>VLOOKUP(DR20,tabel_jpm,ED20+1,0)</f>
        <v>8</v>
      </c>
      <c r="EI20" s="1">
        <f>VLOOKUP(DS20,tabel_jpm,EE20+1,0)</f>
        <v>16</v>
      </c>
      <c r="EJ20" s="1">
        <f>VLOOKUP(DT20,tabel_jpm,EF20+1,0)</f>
        <v>20</v>
      </c>
      <c r="EK20" s="1">
        <f>VLOOKUP(DU20,tabel_jpm,EG20+1,0)</f>
        <v>4</v>
      </c>
      <c r="EL20" s="1">
        <f>IF(B20="Pria",VLOOKUP(AVERAGE(EH20:EK20),agreement_p,4),VLOOKUP(AVERAGE(EH20:EK20),agreement_w,4))</f>
        <v>32</v>
      </c>
      <c r="EM20" s="67" t="str">
        <f t="shared" si="33"/>
        <v>N/A</v>
      </c>
      <c r="EN20" s="1">
        <f>VLOOKUP(DV20,tabel_jpm,ED20+1,0)</f>
        <v>20</v>
      </c>
      <c r="EO20" s="1">
        <f>VLOOKUP(DW20,tabel_jpm,EE20+1,0)</f>
        <v>12</v>
      </c>
      <c r="EP20" s="1">
        <f>VLOOKUP(DX20,tabel_jpm,EF20+1,0)</f>
        <v>12</v>
      </c>
      <c r="EQ20" s="1">
        <f>VLOOKUP(DY20,tabel_jpm,EG20+1,0)</f>
        <v>24</v>
      </c>
      <c r="ER20" s="1">
        <f>IF(B20="Pria",VLOOKUP(AVERAGE(EN20:EQ20),agreement_p,4),VLOOKUP(AVERAGE(EN20:EQ20),agreement_w,4))</f>
        <v>50</v>
      </c>
      <c r="ES20" s="67" t="str">
        <f t="shared" si="34"/>
        <v>N/A</v>
      </c>
      <c r="ET20" s="1">
        <f>VLOOKUP(DZ20,tabel_jpm,ED20+1,0)</f>
        <v>20</v>
      </c>
      <c r="EU20" s="1">
        <f>VLOOKUP(EA20,tabel_jpm,EE20+1,0)</f>
        <v>24</v>
      </c>
      <c r="EV20" s="1">
        <f>VLOOKUP(EB20,tabel_jpm,EF20+1,0)</f>
        <v>24</v>
      </c>
      <c r="EW20" s="1">
        <f>VLOOKUP(EC20,tabel_jpm,EG20+1,0)</f>
        <v>20</v>
      </c>
      <c r="EX20" s="1">
        <f>IF(B20="Pria",VLOOKUP(AVERAGE(ET20:EW20),agreement_p,4),VLOOKUP(AVERAGE(ET20:EW20),agreement_w,4))</f>
        <v>68</v>
      </c>
      <c r="EY20" s="67" t="str">
        <f t="shared" si="35"/>
        <v>N/A</v>
      </c>
    </row>
    <row r="21" ht="15.75" customHeight="1">
      <c r="A21" s="1" t="str">
        <f>data!A21</f>
        <v/>
      </c>
      <c r="B21" s="1" t="str">
        <f>data!B21</f>
        <v/>
      </c>
      <c r="C21" s="1" t="str">
        <f>data!C21</f>
        <v/>
      </c>
      <c r="D21" s="65" t="str">
        <f>data!D21</f>
        <v/>
      </c>
      <c r="E21" s="1" t="str">
        <f>data!E21</f>
        <v/>
      </c>
      <c r="F21" s="1" t="str">
        <f>data!F21</f>
        <v/>
      </c>
      <c r="G21" s="1" t="str">
        <f>data!G21</f>
        <v/>
      </c>
      <c r="H21" s="1" t="str">
        <f>data!H21</f>
        <v/>
      </c>
      <c r="I21" s="1" t="str">
        <f>data!I21</f>
        <v/>
      </c>
      <c r="J21" s="1" t="str">
        <f>data!J21</f>
        <v/>
      </c>
      <c r="K21" s="1" t="str">
        <f>data!K21</f>
        <v/>
      </c>
      <c r="L21" s="1" t="str">
        <f>data!L21</f>
        <v/>
      </c>
      <c r="M21" s="1" t="str">
        <f>data!M21</f>
        <v/>
      </c>
      <c r="N21" s="1" t="str">
        <f>data!N21</f>
        <v/>
      </c>
      <c r="O21" s="1" t="str">
        <f>data!O21</f>
        <v/>
      </c>
      <c r="P21" s="1" t="str">
        <f>data!P21</f>
        <v/>
      </c>
      <c r="Q21" s="1" t="str">
        <f>data!Q21</f>
        <v/>
      </c>
      <c r="R21" s="1" t="str">
        <f>data!R21</f>
        <v/>
      </c>
      <c r="S21" s="1" t="str">
        <f>data!S21</f>
        <v/>
      </c>
      <c r="T21" s="1" t="str">
        <f>data!T21</f>
        <v/>
      </c>
      <c r="U21" s="1" t="str">
        <f>data!U21</f>
        <v/>
      </c>
      <c r="V21" s="1" t="str">
        <f>data!V21</f>
        <v/>
      </c>
      <c r="W21" s="1" t="str">
        <f>data!W21</f>
        <v/>
      </c>
      <c r="Y21" s="67">
        <f>VLOOKUP(G21,tableD1,2,0)</f>
        <v>4</v>
      </c>
      <c r="Z21" s="67">
        <f>VLOOKUP(H21,tableI1,2,0)</f>
        <v>3</v>
      </c>
      <c r="AA21" s="67">
        <f>VLOOKUP(I21,table1S,2,0)</f>
        <v>5</v>
      </c>
      <c r="AB21" s="67">
        <f>VLOOKUP(J21,table1C,2,0)</f>
        <v>4</v>
      </c>
      <c r="AC21" s="67">
        <f>VLOOKUP(L21,table2D,2,0)</f>
        <v>31</v>
      </c>
      <c r="AD21" s="67">
        <f>VLOOKUP(M21,table2I,2,0)</f>
        <v>31</v>
      </c>
      <c r="AE21" s="67">
        <f>VLOOKUP(N21,table2S,2,0)</f>
        <v>32</v>
      </c>
      <c r="AF21" s="67">
        <f>VLOOKUP(O21,table2C,2,0)</f>
        <v>32</v>
      </c>
      <c r="AG21" s="67">
        <f>VLOOKUP(Q21,table3D,2,0)</f>
        <v>16</v>
      </c>
      <c r="AH21" s="67">
        <f>VLOOKUP(R21,table3I,2,0)</f>
        <v>18</v>
      </c>
      <c r="AI21" s="67">
        <f>VLOOKUP(S21,table3S,2,0)</f>
        <v>19</v>
      </c>
      <c r="AJ21" s="67">
        <f>VLOOKUP(T21,table3C,2,0)</f>
        <v>19</v>
      </c>
      <c r="AL21" s="67">
        <f t="shared" ref="AL21:AO21" si="228">VALUE(Y21&amp;AL$2)</f>
        <v>41</v>
      </c>
      <c r="AM21" s="67">
        <f t="shared" si="228"/>
        <v>32</v>
      </c>
      <c r="AN21" s="67">
        <f t="shared" si="228"/>
        <v>53</v>
      </c>
      <c r="AO21" s="67">
        <f t="shared" si="228"/>
        <v>44</v>
      </c>
      <c r="AP21" s="67"/>
      <c r="AQ21" s="67">
        <f t="shared" ref="AQ21:AT21" si="229">LARGE($AL21:$AO21,AQ$2)</f>
        <v>53</v>
      </c>
      <c r="AR21" s="67">
        <f t="shared" si="229"/>
        <v>44</v>
      </c>
      <c r="AS21" s="67">
        <f t="shared" si="229"/>
        <v>41</v>
      </c>
      <c r="AT21" s="67">
        <f t="shared" si="229"/>
        <v>32</v>
      </c>
      <c r="AV21" s="67" t="str">
        <f>VLOOKUP(VALUE(RIGHT(AQ21,1)),misc!$A$2:$B$5,2,0)</f>
        <v>S</v>
      </c>
      <c r="AW21" s="67" t="str">
        <f>VLOOKUP(VALUE(RIGHT(AR21,1)),misc!$A$2:$B$5,2,0)</f>
        <v>C</v>
      </c>
      <c r="AX21" s="67" t="str">
        <f>VLOOKUP(VALUE(RIGHT(AS21,1)),misc!$A$2:$B$5,2,0)</f>
        <v>D</v>
      </c>
      <c r="AY21" s="67" t="str">
        <f>VLOOKUP(VALUE(RIGHT(AT21,1)),misc!$A$2:$B$5,2,0)</f>
        <v>I</v>
      </c>
      <c r="BA21" s="67" t="str">
        <f t="shared" ref="BA21:BD21" si="230">IF(VALUE(AQ21)&gt;=170,AV21,"")</f>
        <v/>
      </c>
      <c r="BB21" s="67" t="str">
        <f t="shared" si="230"/>
        <v/>
      </c>
      <c r="BC21" s="67" t="str">
        <f t="shared" si="230"/>
        <v/>
      </c>
      <c r="BD21" s="67" t="str">
        <f t="shared" si="230"/>
        <v/>
      </c>
      <c r="BF21" s="67" t="str">
        <f t="shared" ref="BF21:BI21" si="231">IF(VALUE(AQ21)&lt;170,AV21,"")</f>
        <v>S</v>
      </c>
      <c r="BG21" s="67" t="str">
        <f t="shared" si="231"/>
        <v>C</v>
      </c>
      <c r="BH21" s="67" t="str">
        <f t="shared" si="231"/>
        <v>D</v>
      </c>
      <c r="BI21" s="67" t="str">
        <f t="shared" si="231"/>
        <v>I</v>
      </c>
      <c r="BJ21" s="67">
        <f t="shared" si="17"/>
        <v>1</v>
      </c>
      <c r="BK21" s="67" t="str">
        <f t="shared" si="18"/>
        <v/>
      </c>
      <c r="BN21" s="67">
        <f t="shared" ref="BN21:BQ21" si="232">VALUE(AC21&amp;BN$2)</f>
        <v>311</v>
      </c>
      <c r="BO21" s="67">
        <f t="shared" si="232"/>
        <v>312</v>
      </c>
      <c r="BP21" s="67">
        <f t="shared" si="232"/>
        <v>323</v>
      </c>
      <c r="BQ21" s="67">
        <f t="shared" si="232"/>
        <v>324</v>
      </c>
      <c r="BR21" s="67"/>
      <c r="BS21" s="67">
        <f t="shared" ref="BS21:BV21" si="233">LARGE($BN21:$BQ21,BS$2)</f>
        <v>324</v>
      </c>
      <c r="BT21" s="67">
        <f t="shared" si="233"/>
        <v>323</v>
      </c>
      <c r="BU21" s="67">
        <f t="shared" si="233"/>
        <v>312</v>
      </c>
      <c r="BV21" s="67">
        <f t="shared" si="233"/>
        <v>311</v>
      </c>
      <c r="BX21" s="67" t="str">
        <f>VLOOKUP(VALUE(RIGHT(BS21,1)),misc!$A$2:$B$5,2,0)</f>
        <v>C</v>
      </c>
      <c r="BY21" s="67" t="str">
        <f>VLOOKUP(VALUE(RIGHT(BT21,1)),misc!$A$2:$B$5,2,0)</f>
        <v>S</v>
      </c>
      <c r="BZ21" s="67" t="str">
        <f>VLOOKUP(VALUE(RIGHT(BU21,1)),misc!$A$2:$B$5,2,0)</f>
        <v>I</v>
      </c>
      <c r="CA21" s="67" t="str">
        <f>VLOOKUP(VALUE(RIGHT(BV21,1)),misc!$A$2:$B$5,2,0)</f>
        <v>D</v>
      </c>
      <c r="CC21" s="67" t="str">
        <f t="shared" ref="CC21:CF21" si="234">IF(VALUE(BS21)&gt;=170,BX21,"")</f>
        <v>C</v>
      </c>
      <c r="CD21" s="67" t="str">
        <f t="shared" si="234"/>
        <v>S</v>
      </c>
      <c r="CE21" s="67" t="str">
        <f t="shared" si="234"/>
        <v>I</v>
      </c>
      <c r="CF21" s="67" t="str">
        <f t="shared" si="234"/>
        <v>D</v>
      </c>
      <c r="CH21" s="67" t="str">
        <f t="shared" ref="CH21:CK21" si="235">IF(VALUE(BS21)&lt;170,BX21,"")</f>
        <v/>
      </c>
      <c r="CI21" s="67" t="str">
        <f t="shared" si="235"/>
        <v/>
      </c>
      <c r="CJ21" s="67" t="str">
        <f t="shared" si="235"/>
        <v/>
      </c>
      <c r="CK21" s="67" t="str">
        <f t="shared" si="235"/>
        <v/>
      </c>
      <c r="CL21" s="67">
        <f t="shared" si="23"/>
        <v>2</v>
      </c>
      <c r="CM21" s="67" t="str">
        <f t="shared" si="24"/>
        <v>CSID</v>
      </c>
      <c r="CP21" s="67">
        <f t="shared" ref="CP21:CS21" si="236">VALUE(AG21&amp;CP$2)</f>
        <v>161</v>
      </c>
      <c r="CQ21" s="67">
        <f t="shared" si="236"/>
        <v>182</v>
      </c>
      <c r="CR21" s="67">
        <f t="shared" si="236"/>
        <v>193</v>
      </c>
      <c r="CS21" s="67">
        <f t="shared" si="236"/>
        <v>194</v>
      </c>
      <c r="CT21" s="67"/>
      <c r="CU21" s="67">
        <f t="shared" ref="CU21:CX21" si="237">LARGE($CP21:$CS21,CU$2)</f>
        <v>194</v>
      </c>
      <c r="CV21" s="67">
        <f t="shared" si="237"/>
        <v>193</v>
      </c>
      <c r="CW21" s="67">
        <f t="shared" si="237"/>
        <v>182</v>
      </c>
      <c r="CX21" s="67">
        <f t="shared" si="237"/>
        <v>161</v>
      </c>
      <c r="CZ21" s="67" t="str">
        <f>VLOOKUP(VALUE(RIGHT(CU21,1)),misc!$A$2:$B$5,2,0)</f>
        <v>C</v>
      </c>
      <c r="DA21" s="67" t="str">
        <f>VLOOKUP(VALUE(RIGHT(CV21,1)),misc!$A$2:$B$5,2,0)</f>
        <v>S</v>
      </c>
      <c r="DB21" s="67" t="str">
        <f>VLOOKUP(VALUE(RIGHT(CW21,1)),misc!$A$2:$B$5,2,0)</f>
        <v>I</v>
      </c>
      <c r="DC21" s="67" t="str">
        <f>VLOOKUP(VALUE(RIGHT(CX21,1)),misc!$A$2:$B$5,2,0)</f>
        <v>D</v>
      </c>
      <c r="DE21" s="67" t="str">
        <f t="shared" ref="DE21:DH21" si="238">IF(VALUE(CU21)&gt;=170,CZ21,"")</f>
        <v>C</v>
      </c>
      <c r="DF21" s="67" t="str">
        <f t="shared" si="238"/>
        <v>S</v>
      </c>
      <c r="DG21" s="67" t="str">
        <f t="shared" si="238"/>
        <v>I</v>
      </c>
      <c r="DH21" s="67" t="str">
        <f t="shared" si="238"/>
        <v/>
      </c>
      <c r="DJ21" s="67" t="str">
        <f t="shared" ref="DJ21:DM21" si="239">IF(VALUE(CU21)&lt;170,CZ21,"")</f>
        <v/>
      </c>
      <c r="DK21" s="67" t="str">
        <f t="shared" si="239"/>
        <v/>
      </c>
      <c r="DL21" s="67" t="str">
        <f t="shared" si="239"/>
        <v/>
      </c>
      <c r="DM21" s="67" t="str">
        <f t="shared" si="239"/>
        <v>D</v>
      </c>
      <c r="DN21" s="67">
        <f t="shared" si="29"/>
        <v>3</v>
      </c>
      <c r="DO21" s="67" t="str">
        <f t="shared" si="30"/>
        <v>CSI</v>
      </c>
      <c r="DP21" s="1" t="str">
        <f t="shared" si="31"/>
        <v>123</v>
      </c>
      <c r="DQ21" s="1" t="str">
        <f t="shared" si="32"/>
        <v/>
      </c>
      <c r="DR21" s="1">
        <f>VLOOKUP(G21,tableD1,3,0)</f>
        <v>1</v>
      </c>
      <c r="DS21" s="1">
        <f>VLOOKUP(H21,tableI1,3,0)</f>
        <v>1</v>
      </c>
      <c r="DT21" s="1">
        <f>VLOOKUP(I21,table1S,3,0)</f>
        <v>2</v>
      </c>
      <c r="DU21" s="1">
        <f>VLOOKUP(J21,table1C,3,0)</f>
        <v>1</v>
      </c>
      <c r="DV21" s="1">
        <f>VLOOKUP(L21,table2D,3,0)</f>
        <v>8</v>
      </c>
      <c r="DW21" s="1">
        <f>VLOOKUP(M21,table2I,3,0)</f>
        <v>8</v>
      </c>
      <c r="DX21" s="1">
        <f>VLOOKUP(N21,table2S,3,0)</f>
        <v>8</v>
      </c>
      <c r="DY21" s="1">
        <f>VLOOKUP(O21,table2C,3,0)</f>
        <v>8</v>
      </c>
      <c r="DZ21" s="1">
        <f>VLOOKUP(Q21,table3D,3,0)</f>
        <v>4</v>
      </c>
      <c r="EA21" s="1">
        <f>VLOOKUP(R21,table3I,3,0)</f>
        <v>5</v>
      </c>
      <c r="EB21" s="1">
        <f>VLOOKUP(S21,table3S,3,0)</f>
        <v>5</v>
      </c>
      <c r="EC21" s="1">
        <f>VLOOKUP(T21,table3C,3,0)</f>
        <v>5</v>
      </c>
      <c r="ED21" s="67">
        <f t="array" ref="ED21">VLOOKUP(INDEX(JD,data!$AA$1),key!$J$3:$L$27,3,0)</f>
        <v>6</v>
      </c>
      <c r="EE21" s="67">
        <f t="array" ref="EE21">VLOOKUP(INDEX(JI,data!$AA$1),key!$J$3:$L$27,3,0)</f>
        <v>4</v>
      </c>
      <c r="EF21" s="67">
        <f t="array" ref="EF21">VLOOKUP(INDEX(JS,data!$AA$1),key!$J$3:$L$27,3,0)</f>
        <v>4</v>
      </c>
      <c r="EG21" s="67">
        <f t="array" ref="EG21">VLOOKUP(INDEX(JC,data!$AA$1),key!$J$3:$L$27,3,0)</f>
        <v>7</v>
      </c>
      <c r="EH21" s="1">
        <f>VLOOKUP(DR21,tabel_jpm,ED21+1,0)</f>
        <v>8</v>
      </c>
      <c r="EI21" s="1">
        <f>VLOOKUP(DS21,tabel_jpm,EE21+1,0)</f>
        <v>16</v>
      </c>
      <c r="EJ21" s="1">
        <f>VLOOKUP(DT21,tabel_jpm,EF21+1,0)</f>
        <v>20</v>
      </c>
      <c r="EK21" s="1">
        <f>VLOOKUP(DU21,tabel_jpm,EG21+1,0)</f>
        <v>4</v>
      </c>
      <c r="EL21" s="1">
        <f>IF(B21="Pria",VLOOKUP(AVERAGE(EH21:EK21),agreement_p,4),VLOOKUP(AVERAGE(EH21:EK21),agreement_w,4))</f>
        <v>32</v>
      </c>
      <c r="EM21" s="67" t="str">
        <f t="shared" si="33"/>
        <v>N/A</v>
      </c>
      <c r="EN21" s="1">
        <f>VLOOKUP(DV21,tabel_jpm,ED21+1,0)</f>
        <v>20</v>
      </c>
      <c r="EO21" s="1">
        <f>VLOOKUP(DW21,tabel_jpm,EE21+1,0)</f>
        <v>12</v>
      </c>
      <c r="EP21" s="1">
        <f>VLOOKUP(DX21,tabel_jpm,EF21+1,0)</f>
        <v>12</v>
      </c>
      <c r="EQ21" s="1">
        <f>VLOOKUP(DY21,tabel_jpm,EG21+1,0)</f>
        <v>24</v>
      </c>
      <c r="ER21" s="1">
        <f>IF(B21="Pria",VLOOKUP(AVERAGE(EN21:EQ21),agreement_p,4),VLOOKUP(AVERAGE(EN21:EQ21),agreement_w,4))</f>
        <v>50</v>
      </c>
      <c r="ES21" s="67" t="str">
        <f t="shared" si="34"/>
        <v>N/A</v>
      </c>
      <c r="ET21" s="1">
        <f>VLOOKUP(DZ21,tabel_jpm,ED21+1,0)</f>
        <v>20</v>
      </c>
      <c r="EU21" s="1">
        <f>VLOOKUP(EA21,tabel_jpm,EE21+1,0)</f>
        <v>24</v>
      </c>
      <c r="EV21" s="1">
        <f>VLOOKUP(EB21,tabel_jpm,EF21+1,0)</f>
        <v>24</v>
      </c>
      <c r="EW21" s="1">
        <f>VLOOKUP(EC21,tabel_jpm,EG21+1,0)</f>
        <v>20</v>
      </c>
      <c r="EX21" s="1">
        <f>IF(B21="Pria",VLOOKUP(AVERAGE(ET21:EW21),agreement_p,4),VLOOKUP(AVERAGE(ET21:EW21),agreement_w,4))</f>
        <v>68</v>
      </c>
      <c r="EY21" s="67" t="str">
        <f t="shared" si="35"/>
        <v>N/A</v>
      </c>
    </row>
    <row r="22" ht="15.75" customHeight="1">
      <c r="A22" s="1" t="str">
        <f>data!A22</f>
        <v/>
      </c>
      <c r="B22" s="1" t="str">
        <f>data!B22</f>
        <v/>
      </c>
      <c r="C22" s="1" t="str">
        <f>data!C22</f>
        <v/>
      </c>
      <c r="D22" s="65" t="str">
        <f>data!D22</f>
        <v/>
      </c>
      <c r="E22" s="1" t="str">
        <f>data!E22</f>
        <v/>
      </c>
      <c r="F22" s="1" t="str">
        <f>data!F22</f>
        <v/>
      </c>
      <c r="G22" s="1" t="str">
        <f>data!G22</f>
        <v/>
      </c>
      <c r="H22" s="1" t="str">
        <f>data!H22</f>
        <v/>
      </c>
      <c r="I22" s="1" t="str">
        <f>data!I22</f>
        <v/>
      </c>
      <c r="J22" s="1" t="str">
        <f>data!J22</f>
        <v/>
      </c>
      <c r="K22" s="1" t="str">
        <f>data!K22</f>
        <v/>
      </c>
      <c r="L22" s="1" t="str">
        <f>data!L22</f>
        <v/>
      </c>
      <c r="M22" s="1" t="str">
        <f>data!M22</f>
        <v/>
      </c>
      <c r="N22" s="1" t="str">
        <f>data!N22</f>
        <v/>
      </c>
      <c r="O22" s="1" t="str">
        <f>data!O22</f>
        <v/>
      </c>
      <c r="P22" s="1" t="str">
        <f>data!P22</f>
        <v/>
      </c>
      <c r="Q22" s="1" t="str">
        <f>data!Q22</f>
        <v/>
      </c>
      <c r="R22" s="1" t="str">
        <f>data!R22</f>
        <v/>
      </c>
      <c r="S22" s="1" t="str">
        <f>data!S22</f>
        <v/>
      </c>
      <c r="T22" s="1" t="str">
        <f>data!T22</f>
        <v/>
      </c>
      <c r="U22" s="1" t="str">
        <f>data!U22</f>
        <v/>
      </c>
      <c r="V22" s="1" t="str">
        <f>data!V22</f>
        <v/>
      </c>
      <c r="W22" s="1" t="str">
        <f>data!W22</f>
        <v/>
      </c>
      <c r="Y22" s="67">
        <f>VLOOKUP(G22,tableD1,2,0)</f>
        <v>4</v>
      </c>
      <c r="Z22" s="67">
        <f>VLOOKUP(H22,tableI1,2,0)</f>
        <v>3</v>
      </c>
      <c r="AA22" s="67">
        <f>VLOOKUP(I22,table1S,2,0)</f>
        <v>5</v>
      </c>
      <c r="AB22" s="67">
        <f>VLOOKUP(J22,table1C,2,0)</f>
        <v>4</v>
      </c>
      <c r="AC22" s="67">
        <f>VLOOKUP(L22,table2D,2,0)</f>
        <v>31</v>
      </c>
      <c r="AD22" s="67">
        <f>VLOOKUP(M22,table2I,2,0)</f>
        <v>31</v>
      </c>
      <c r="AE22" s="67">
        <f>VLOOKUP(N22,table2S,2,0)</f>
        <v>32</v>
      </c>
      <c r="AF22" s="67">
        <f>VLOOKUP(O22,table2C,2,0)</f>
        <v>32</v>
      </c>
      <c r="AG22" s="67">
        <f>VLOOKUP(Q22,table3D,2,0)</f>
        <v>16</v>
      </c>
      <c r="AH22" s="67">
        <f>VLOOKUP(R22,table3I,2,0)</f>
        <v>18</v>
      </c>
      <c r="AI22" s="67">
        <f>VLOOKUP(S22,table3S,2,0)</f>
        <v>19</v>
      </c>
      <c r="AJ22" s="67">
        <f>VLOOKUP(T22,table3C,2,0)</f>
        <v>19</v>
      </c>
      <c r="AL22" s="67">
        <f t="shared" ref="AL22:AO22" si="240">VALUE(Y22&amp;AL$2)</f>
        <v>41</v>
      </c>
      <c r="AM22" s="67">
        <f t="shared" si="240"/>
        <v>32</v>
      </c>
      <c r="AN22" s="67">
        <f t="shared" si="240"/>
        <v>53</v>
      </c>
      <c r="AO22" s="67">
        <f t="shared" si="240"/>
        <v>44</v>
      </c>
      <c r="AP22" s="67"/>
      <c r="AQ22" s="67">
        <f t="shared" ref="AQ22:AT22" si="241">LARGE($AL22:$AO22,AQ$2)</f>
        <v>53</v>
      </c>
      <c r="AR22" s="67">
        <f t="shared" si="241"/>
        <v>44</v>
      </c>
      <c r="AS22" s="67">
        <f t="shared" si="241"/>
        <v>41</v>
      </c>
      <c r="AT22" s="67">
        <f t="shared" si="241"/>
        <v>32</v>
      </c>
      <c r="AV22" s="67" t="str">
        <f>VLOOKUP(VALUE(RIGHT(AQ22,1)),misc!$A$2:$B$5,2,0)</f>
        <v>S</v>
      </c>
      <c r="AW22" s="67" t="str">
        <f>VLOOKUP(VALUE(RIGHT(AR22,1)),misc!$A$2:$B$5,2,0)</f>
        <v>C</v>
      </c>
      <c r="AX22" s="67" t="str">
        <f>VLOOKUP(VALUE(RIGHT(AS22,1)),misc!$A$2:$B$5,2,0)</f>
        <v>D</v>
      </c>
      <c r="AY22" s="67" t="str">
        <f>VLOOKUP(VALUE(RIGHT(AT22,1)),misc!$A$2:$B$5,2,0)</f>
        <v>I</v>
      </c>
      <c r="BA22" s="67" t="str">
        <f t="shared" ref="BA22:BD22" si="242">IF(VALUE(AQ22)&gt;=170,AV22,"")</f>
        <v/>
      </c>
      <c r="BB22" s="67" t="str">
        <f t="shared" si="242"/>
        <v/>
      </c>
      <c r="BC22" s="67" t="str">
        <f t="shared" si="242"/>
        <v/>
      </c>
      <c r="BD22" s="67" t="str">
        <f t="shared" si="242"/>
        <v/>
      </c>
      <c r="BF22" s="67" t="str">
        <f t="shared" ref="BF22:BI22" si="243">IF(VALUE(AQ22)&lt;170,AV22,"")</f>
        <v>S</v>
      </c>
      <c r="BG22" s="67" t="str">
        <f t="shared" si="243"/>
        <v>C</v>
      </c>
      <c r="BH22" s="67" t="str">
        <f t="shared" si="243"/>
        <v>D</v>
      </c>
      <c r="BI22" s="67" t="str">
        <f t="shared" si="243"/>
        <v>I</v>
      </c>
      <c r="BJ22" s="67">
        <f t="shared" si="17"/>
        <v>1</v>
      </c>
      <c r="BK22" s="67" t="str">
        <f t="shared" si="18"/>
        <v/>
      </c>
      <c r="BN22" s="67">
        <f t="shared" ref="BN22:BQ22" si="244">VALUE(AC22&amp;BN$2)</f>
        <v>311</v>
      </c>
      <c r="BO22" s="67">
        <f t="shared" si="244"/>
        <v>312</v>
      </c>
      <c r="BP22" s="67">
        <f t="shared" si="244"/>
        <v>323</v>
      </c>
      <c r="BQ22" s="67">
        <f t="shared" si="244"/>
        <v>324</v>
      </c>
      <c r="BR22" s="67"/>
      <c r="BS22" s="67">
        <f t="shared" ref="BS22:BV22" si="245">LARGE($BN22:$BQ22,BS$2)</f>
        <v>324</v>
      </c>
      <c r="BT22" s="67">
        <f t="shared" si="245"/>
        <v>323</v>
      </c>
      <c r="BU22" s="67">
        <f t="shared" si="245"/>
        <v>312</v>
      </c>
      <c r="BV22" s="67">
        <f t="shared" si="245"/>
        <v>311</v>
      </c>
      <c r="BX22" s="67" t="str">
        <f>VLOOKUP(VALUE(RIGHT(BS22,1)),misc!$A$2:$B$5,2,0)</f>
        <v>C</v>
      </c>
      <c r="BY22" s="67" t="str">
        <f>VLOOKUP(VALUE(RIGHT(BT22,1)),misc!$A$2:$B$5,2,0)</f>
        <v>S</v>
      </c>
      <c r="BZ22" s="67" t="str">
        <f>VLOOKUP(VALUE(RIGHT(BU22,1)),misc!$A$2:$B$5,2,0)</f>
        <v>I</v>
      </c>
      <c r="CA22" s="67" t="str">
        <f>VLOOKUP(VALUE(RIGHT(BV22,1)),misc!$A$2:$B$5,2,0)</f>
        <v>D</v>
      </c>
      <c r="CC22" s="67" t="str">
        <f t="shared" ref="CC22:CF22" si="246">IF(VALUE(BS22)&gt;=170,BX22,"")</f>
        <v>C</v>
      </c>
      <c r="CD22" s="67" t="str">
        <f t="shared" si="246"/>
        <v>S</v>
      </c>
      <c r="CE22" s="67" t="str">
        <f t="shared" si="246"/>
        <v>I</v>
      </c>
      <c r="CF22" s="67" t="str">
        <f t="shared" si="246"/>
        <v>D</v>
      </c>
      <c r="CH22" s="67" t="str">
        <f t="shared" ref="CH22:CK22" si="247">IF(VALUE(BS22)&lt;170,BX22,"")</f>
        <v/>
      </c>
      <c r="CI22" s="67" t="str">
        <f t="shared" si="247"/>
        <v/>
      </c>
      <c r="CJ22" s="67" t="str">
        <f t="shared" si="247"/>
        <v/>
      </c>
      <c r="CK22" s="67" t="str">
        <f t="shared" si="247"/>
        <v/>
      </c>
      <c r="CL22" s="67">
        <f t="shared" si="23"/>
        <v>2</v>
      </c>
      <c r="CM22" s="67" t="str">
        <f t="shared" si="24"/>
        <v>CSID</v>
      </c>
      <c r="CP22" s="67">
        <f t="shared" ref="CP22:CS22" si="248">VALUE(AG22&amp;CP$2)</f>
        <v>161</v>
      </c>
      <c r="CQ22" s="67">
        <f t="shared" si="248"/>
        <v>182</v>
      </c>
      <c r="CR22" s="67">
        <f t="shared" si="248"/>
        <v>193</v>
      </c>
      <c r="CS22" s="67">
        <f t="shared" si="248"/>
        <v>194</v>
      </c>
      <c r="CT22" s="67"/>
      <c r="CU22" s="67">
        <f t="shared" ref="CU22:CX22" si="249">LARGE($CP22:$CS22,CU$2)</f>
        <v>194</v>
      </c>
      <c r="CV22" s="67">
        <f t="shared" si="249"/>
        <v>193</v>
      </c>
      <c r="CW22" s="67">
        <f t="shared" si="249"/>
        <v>182</v>
      </c>
      <c r="CX22" s="67">
        <f t="shared" si="249"/>
        <v>161</v>
      </c>
      <c r="CZ22" s="67" t="str">
        <f>VLOOKUP(VALUE(RIGHT(CU22,1)),misc!$A$2:$B$5,2,0)</f>
        <v>C</v>
      </c>
      <c r="DA22" s="67" t="str">
        <f>VLOOKUP(VALUE(RIGHT(CV22,1)),misc!$A$2:$B$5,2,0)</f>
        <v>S</v>
      </c>
      <c r="DB22" s="67" t="str">
        <f>VLOOKUP(VALUE(RIGHT(CW22,1)),misc!$A$2:$B$5,2,0)</f>
        <v>I</v>
      </c>
      <c r="DC22" s="67" t="str">
        <f>VLOOKUP(VALUE(RIGHT(CX22,1)),misc!$A$2:$B$5,2,0)</f>
        <v>D</v>
      </c>
      <c r="DE22" s="67" t="str">
        <f t="shared" ref="DE22:DH22" si="250">IF(VALUE(CU22)&gt;=170,CZ22,"")</f>
        <v>C</v>
      </c>
      <c r="DF22" s="67" t="str">
        <f t="shared" si="250"/>
        <v>S</v>
      </c>
      <c r="DG22" s="67" t="str">
        <f t="shared" si="250"/>
        <v>I</v>
      </c>
      <c r="DH22" s="67" t="str">
        <f t="shared" si="250"/>
        <v/>
      </c>
      <c r="DJ22" s="67" t="str">
        <f t="shared" ref="DJ22:DM22" si="251">IF(VALUE(CU22)&lt;170,CZ22,"")</f>
        <v/>
      </c>
      <c r="DK22" s="67" t="str">
        <f t="shared" si="251"/>
        <v/>
      </c>
      <c r="DL22" s="67" t="str">
        <f t="shared" si="251"/>
        <v/>
      </c>
      <c r="DM22" s="67" t="str">
        <f t="shared" si="251"/>
        <v>D</v>
      </c>
      <c r="DN22" s="67">
        <f t="shared" si="29"/>
        <v>3</v>
      </c>
      <c r="DO22" s="67" t="str">
        <f t="shared" si="30"/>
        <v>CSI</v>
      </c>
      <c r="DP22" s="1" t="str">
        <f t="shared" si="31"/>
        <v>123</v>
      </c>
      <c r="DQ22" s="1" t="str">
        <f t="shared" si="32"/>
        <v/>
      </c>
      <c r="DR22" s="1">
        <f>VLOOKUP(G22,tableD1,3,0)</f>
        <v>1</v>
      </c>
      <c r="DS22" s="1">
        <f>VLOOKUP(H22,tableI1,3,0)</f>
        <v>1</v>
      </c>
      <c r="DT22" s="1">
        <f>VLOOKUP(I22,table1S,3,0)</f>
        <v>2</v>
      </c>
      <c r="DU22" s="1">
        <f>VLOOKUP(J22,table1C,3,0)</f>
        <v>1</v>
      </c>
      <c r="DV22" s="1">
        <f>VLOOKUP(L22,table2D,3,0)</f>
        <v>8</v>
      </c>
      <c r="DW22" s="1">
        <f>VLOOKUP(M22,table2I,3,0)</f>
        <v>8</v>
      </c>
      <c r="DX22" s="1">
        <f>VLOOKUP(N22,table2S,3,0)</f>
        <v>8</v>
      </c>
      <c r="DY22" s="1">
        <f>VLOOKUP(O22,table2C,3,0)</f>
        <v>8</v>
      </c>
      <c r="DZ22" s="1">
        <f>VLOOKUP(Q22,table3D,3,0)</f>
        <v>4</v>
      </c>
      <c r="EA22" s="1">
        <f>VLOOKUP(R22,table3I,3,0)</f>
        <v>5</v>
      </c>
      <c r="EB22" s="1">
        <f>VLOOKUP(S22,table3S,3,0)</f>
        <v>5</v>
      </c>
      <c r="EC22" s="1">
        <f>VLOOKUP(T22,table3C,3,0)</f>
        <v>5</v>
      </c>
      <c r="ED22" s="67">
        <f t="array" ref="ED22">VLOOKUP(INDEX(JD,data!$AA$1),key!$J$3:$L$27,3,0)</f>
        <v>6</v>
      </c>
      <c r="EE22" s="67">
        <f t="array" ref="EE22">VLOOKUP(INDEX(JI,data!$AA$1),key!$J$3:$L$27,3,0)</f>
        <v>4</v>
      </c>
      <c r="EF22" s="67">
        <f t="array" ref="EF22">VLOOKUP(INDEX(JS,data!$AA$1),key!$J$3:$L$27,3,0)</f>
        <v>4</v>
      </c>
      <c r="EG22" s="67">
        <f t="array" ref="EG22">VLOOKUP(INDEX(JC,data!$AA$1),key!$J$3:$L$27,3,0)</f>
        <v>7</v>
      </c>
      <c r="EH22" s="1">
        <f>VLOOKUP(DR22,tabel_jpm,ED22+1,0)</f>
        <v>8</v>
      </c>
      <c r="EI22" s="1">
        <f>VLOOKUP(DS22,tabel_jpm,EE22+1,0)</f>
        <v>16</v>
      </c>
      <c r="EJ22" s="1">
        <f>VLOOKUP(DT22,tabel_jpm,EF22+1,0)</f>
        <v>20</v>
      </c>
      <c r="EK22" s="1">
        <f>VLOOKUP(DU22,tabel_jpm,EG22+1,0)</f>
        <v>4</v>
      </c>
      <c r="EL22" s="1">
        <f>IF(B22="Pria",VLOOKUP(AVERAGE(EH22:EK22),agreement_p,4),VLOOKUP(AVERAGE(EH22:EK22),agreement_w,4))</f>
        <v>32</v>
      </c>
      <c r="EM22" s="67" t="str">
        <f t="shared" si="33"/>
        <v>N/A</v>
      </c>
      <c r="EN22" s="1">
        <f>VLOOKUP(DV22,tabel_jpm,ED22+1,0)</f>
        <v>20</v>
      </c>
      <c r="EO22" s="1">
        <f>VLOOKUP(DW22,tabel_jpm,EE22+1,0)</f>
        <v>12</v>
      </c>
      <c r="EP22" s="1">
        <f>VLOOKUP(DX22,tabel_jpm,EF22+1,0)</f>
        <v>12</v>
      </c>
      <c r="EQ22" s="1">
        <f>VLOOKUP(DY22,tabel_jpm,EG22+1,0)</f>
        <v>24</v>
      </c>
      <c r="ER22" s="1">
        <f>IF(B22="Pria",VLOOKUP(AVERAGE(EN22:EQ22),agreement_p,4),VLOOKUP(AVERAGE(EN22:EQ22),agreement_w,4))</f>
        <v>50</v>
      </c>
      <c r="ES22" s="67" t="str">
        <f t="shared" si="34"/>
        <v>N/A</v>
      </c>
      <c r="ET22" s="1">
        <f>VLOOKUP(DZ22,tabel_jpm,ED22+1,0)</f>
        <v>20</v>
      </c>
      <c r="EU22" s="1">
        <f>VLOOKUP(EA22,tabel_jpm,EE22+1,0)</f>
        <v>24</v>
      </c>
      <c r="EV22" s="1">
        <f>VLOOKUP(EB22,tabel_jpm,EF22+1,0)</f>
        <v>24</v>
      </c>
      <c r="EW22" s="1">
        <f>VLOOKUP(EC22,tabel_jpm,EG22+1,0)</f>
        <v>20</v>
      </c>
      <c r="EX22" s="1">
        <f>IF(B22="Pria",VLOOKUP(AVERAGE(ET22:EW22),agreement_p,4),VLOOKUP(AVERAGE(ET22:EW22),agreement_w,4))</f>
        <v>68</v>
      </c>
      <c r="EY22" s="67" t="str">
        <f t="shared" si="35"/>
        <v>N/A</v>
      </c>
    </row>
    <row r="23" ht="15.75" customHeight="1">
      <c r="A23" s="1" t="str">
        <f>data!A23</f>
        <v/>
      </c>
      <c r="B23" s="1" t="str">
        <f>data!B23</f>
        <v/>
      </c>
      <c r="C23" s="1" t="str">
        <f>data!C23</f>
        <v/>
      </c>
      <c r="D23" s="65" t="str">
        <f>data!D23</f>
        <v/>
      </c>
      <c r="E23" s="1" t="str">
        <f>data!E23</f>
        <v/>
      </c>
      <c r="F23" s="1" t="str">
        <f>data!F23</f>
        <v/>
      </c>
      <c r="G23" s="1" t="str">
        <f>data!G23</f>
        <v/>
      </c>
      <c r="H23" s="1" t="str">
        <f>data!H23</f>
        <v/>
      </c>
      <c r="I23" s="1" t="str">
        <f>data!I23</f>
        <v/>
      </c>
      <c r="J23" s="1" t="str">
        <f>data!J23</f>
        <v/>
      </c>
      <c r="K23" s="1" t="str">
        <f>data!K23</f>
        <v/>
      </c>
      <c r="L23" s="1" t="str">
        <f>data!L23</f>
        <v/>
      </c>
      <c r="M23" s="1" t="str">
        <f>data!M23</f>
        <v/>
      </c>
      <c r="N23" s="1" t="str">
        <f>data!N23</f>
        <v/>
      </c>
      <c r="O23" s="1" t="str">
        <f>data!O23</f>
        <v/>
      </c>
      <c r="P23" s="1" t="str">
        <f>data!P23</f>
        <v/>
      </c>
      <c r="Q23" s="1" t="str">
        <f>data!Q23</f>
        <v/>
      </c>
      <c r="R23" s="1" t="str">
        <f>data!R23</f>
        <v/>
      </c>
      <c r="S23" s="1" t="str">
        <f>data!S23</f>
        <v/>
      </c>
      <c r="T23" s="1" t="str">
        <f>data!T23</f>
        <v/>
      </c>
      <c r="U23" s="1" t="str">
        <f>data!U23</f>
        <v/>
      </c>
      <c r="V23" s="1" t="str">
        <f>data!V23</f>
        <v/>
      </c>
      <c r="W23" s="1" t="str">
        <f>data!W23</f>
        <v/>
      </c>
      <c r="Y23" s="67">
        <f>VLOOKUP(G23,tableD1,2,0)</f>
        <v>4</v>
      </c>
      <c r="Z23" s="67">
        <f>VLOOKUP(H23,tableI1,2,0)</f>
        <v>3</v>
      </c>
      <c r="AA23" s="67">
        <f>VLOOKUP(I23,table1S,2,0)</f>
        <v>5</v>
      </c>
      <c r="AB23" s="67">
        <f>VLOOKUP(J23,table1C,2,0)</f>
        <v>4</v>
      </c>
      <c r="AC23" s="67">
        <f>VLOOKUP(L23,table2D,2,0)</f>
        <v>31</v>
      </c>
      <c r="AD23" s="67">
        <f>VLOOKUP(M23,table2I,2,0)</f>
        <v>31</v>
      </c>
      <c r="AE23" s="67">
        <f>VLOOKUP(N23,table2S,2,0)</f>
        <v>32</v>
      </c>
      <c r="AF23" s="67">
        <f>VLOOKUP(O23,table2C,2,0)</f>
        <v>32</v>
      </c>
      <c r="AG23" s="67">
        <f>VLOOKUP(Q23,table3D,2,0)</f>
        <v>16</v>
      </c>
      <c r="AH23" s="67">
        <f>VLOOKUP(R23,table3I,2,0)</f>
        <v>18</v>
      </c>
      <c r="AI23" s="67">
        <f>VLOOKUP(S23,table3S,2,0)</f>
        <v>19</v>
      </c>
      <c r="AJ23" s="67">
        <f>VLOOKUP(T23,table3C,2,0)</f>
        <v>19</v>
      </c>
      <c r="AL23" s="67">
        <f t="shared" ref="AL23:AO23" si="252">VALUE(Y23&amp;AL$2)</f>
        <v>41</v>
      </c>
      <c r="AM23" s="67">
        <f t="shared" si="252"/>
        <v>32</v>
      </c>
      <c r="AN23" s="67">
        <f t="shared" si="252"/>
        <v>53</v>
      </c>
      <c r="AO23" s="67">
        <f t="shared" si="252"/>
        <v>44</v>
      </c>
      <c r="AP23" s="67"/>
      <c r="AQ23" s="67">
        <f t="shared" ref="AQ23:AT23" si="253">LARGE($AL23:$AO23,AQ$2)</f>
        <v>53</v>
      </c>
      <c r="AR23" s="67">
        <f t="shared" si="253"/>
        <v>44</v>
      </c>
      <c r="AS23" s="67">
        <f t="shared" si="253"/>
        <v>41</v>
      </c>
      <c r="AT23" s="67">
        <f t="shared" si="253"/>
        <v>32</v>
      </c>
      <c r="AV23" s="67" t="str">
        <f>VLOOKUP(VALUE(RIGHT(AQ23,1)),misc!$A$2:$B$5,2,0)</f>
        <v>S</v>
      </c>
      <c r="AW23" s="67" t="str">
        <f>VLOOKUP(VALUE(RIGHT(AR23,1)),misc!$A$2:$B$5,2,0)</f>
        <v>C</v>
      </c>
      <c r="AX23" s="67" t="str">
        <f>VLOOKUP(VALUE(RIGHT(AS23,1)),misc!$A$2:$B$5,2,0)</f>
        <v>D</v>
      </c>
      <c r="AY23" s="67" t="str">
        <f>VLOOKUP(VALUE(RIGHT(AT23,1)),misc!$A$2:$B$5,2,0)</f>
        <v>I</v>
      </c>
      <c r="BA23" s="67" t="str">
        <f t="shared" ref="BA23:BD23" si="254">IF(VALUE(AQ23)&gt;=170,AV23,"")</f>
        <v/>
      </c>
      <c r="BB23" s="67" t="str">
        <f t="shared" si="254"/>
        <v/>
      </c>
      <c r="BC23" s="67" t="str">
        <f t="shared" si="254"/>
        <v/>
      </c>
      <c r="BD23" s="67" t="str">
        <f t="shared" si="254"/>
        <v/>
      </c>
      <c r="BF23" s="67" t="str">
        <f t="shared" ref="BF23:BI23" si="255">IF(VALUE(AQ23)&lt;170,AV23,"")</f>
        <v>S</v>
      </c>
      <c r="BG23" s="67" t="str">
        <f t="shared" si="255"/>
        <v>C</v>
      </c>
      <c r="BH23" s="67" t="str">
        <f t="shared" si="255"/>
        <v>D</v>
      </c>
      <c r="BI23" s="67" t="str">
        <f t="shared" si="255"/>
        <v>I</v>
      </c>
      <c r="BJ23" s="67">
        <f t="shared" si="17"/>
        <v>1</v>
      </c>
      <c r="BK23" s="67" t="str">
        <f t="shared" si="18"/>
        <v/>
      </c>
      <c r="BN23" s="67">
        <f t="shared" ref="BN23:BQ23" si="256">VALUE(AC23&amp;BN$2)</f>
        <v>311</v>
      </c>
      <c r="BO23" s="67">
        <f t="shared" si="256"/>
        <v>312</v>
      </c>
      <c r="BP23" s="67">
        <f t="shared" si="256"/>
        <v>323</v>
      </c>
      <c r="BQ23" s="67">
        <f t="shared" si="256"/>
        <v>324</v>
      </c>
      <c r="BR23" s="67"/>
      <c r="BS23" s="67">
        <f t="shared" ref="BS23:BV23" si="257">LARGE($BN23:$BQ23,BS$2)</f>
        <v>324</v>
      </c>
      <c r="BT23" s="67">
        <f t="shared" si="257"/>
        <v>323</v>
      </c>
      <c r="BU23" s="67">
        <f t="shared" si="257"/>
        <v>312</v>
      </c>
      <c r="BV23" s="67">
        <f t="shared" si="257"/>
        <v>311</v>
      </c>
      <c r="BX23" s="67" t="str">
        <f>VLOOKUP(VALUE(RIGHT(BS23,1)),misc!$A$2:$B$5,2,0)</f>
        <v>C</v>
      </c>
      <c r="BY23" s="67" t="str">
        <f>VLOOKUP(VALUE(RIGHT(BT23,1)),misc!$A$2:$B$5,2,0)</f>
        <v>S</v>
      </c>
      <c r="BZ23" s="67" t="str">
        <f>VLOOKUP(VALUE(RIGHT(BU23,1)),misc!$A$2:$B$5,2,0)</f>
        <v>I</v>
      </c>
      <c r="CA23" s="67" t="str">
        <f>VLOOKUP(VALUE(RIGHT(BV23,1)),misc!$A$2:$B$5,2,0)</f>
        <v>D</v>
      </c>
      <c r="CC23" s="67" t="str">
        <f t="shared" ref="CC23:CF23" si="258">IF(VALUE(BS23)&gt;=170,BX23,"")</f>
        <v>C</v>
      </c>
      <c r="CD23" s="67" t="str">
        <f t="shared" si="258"/>
        <v>S</v>
      </c>
      <c r="CE23" s="67" t="str">
        <f t="shared" si="258"/>
        <v>I</v>
      </c>
      <c r="CF23" s="67" t="str">
        <f t="shared" si="258"/>
        <v>D</v>
      </c>
      <c r="CH23" s="67" t="str">
        <f t="shared" ref="CH23:CK23" si="259">IF(VALUE(BS23)&lt;170,BX23,"")</f>
        <v/>
      </c>
      <c r="CI23" s="67" t="str">
        <f t="shared" si="259"/>
        <v/>
      </c>
      <c r="CJ23" s="67" t="str">
        <f t="shared" si="259"/>
        <v/>
      </c>
      <c r="CK23" s="67" t="str">
        <f t="shared" si="259"/>
        <v/>
      </c>
      <c r="CL23" s="67">
        <f t="shared" si="23"/>
        <v>2</v>
      </c>
      <c r="CM23" s="67" t="str">
        <f t="shared" si="24"/>
        <v>CSID</v>
      </c>
      <c r="CP23" s="67">
        <f t="shared" ref="CP23:CS23" si="260">VALUE(AG23&amp;CP$2)</f>
        <v>161</v>
      </c>
      <c r="CQ23" s="67">
        <f t="shared" si="260"/>
        <v>182</v>
      </c>
      <c r="CR23" s="67">
        <f t="shared" si="260"/>
        <v>193</v>
      </c>
      <c r="CS23" s="67">
        <f t="shared" si="260"/>
        <v>194</v>
      </c>
      <c r="CT23" s="67"/>
      <c r="CU23" s="67">
        <f t="shared" ref="CU23:CX23" si="261">LARGE($CP23:$CS23,CU$2)</f>
        <v>194</v>
      </c>
      <c r="CV23" s="67">
        <f t="shared" si="261"/>
        <v>193</v>
      </c>
      <c r="CW23" s="67">
        <f t="shared" si="261"/>
        <v>182</v>
      </c>
      <c r="CX23" s="67">
        <f t="shared" si="261"/>
        <v>161</v>
      </c>
      <c r="CZ23" s="67" t="str">
        <f>VLOOKUP(VALUE(RIGHT(CU23,1)),misc!$A$2:$B$5,2,0)</f>
        <v>C</v>
      </c>
      <c r="DA23" s="67" t="str">
        <f>VLOOKUP(VALUE(RIGHT(CV23,1)),misc!$A$2:$B$5,2,0)</f>
        <v>S</v>
      </c>
      <c r="DB23" s="67" t="str">
        <f>VLOOKUP(VALUE(RIGHT(CW23,1)),misc!$A$2:$B$5,2,0)</f>
        <v>I</v>
      </c>
      <c r="DC23" s="67" t="str">
        <f>VLOOKUP(VALUE(RIGHT(CX23,1)),misc!$A$2:$B$5,2,0)</f>
        <v>D</v>
      </c>
      <c r="DE23" s="67" t="str">
        <f t="shared" ref="DE23:DH23" si="262">IF(VALUE(CU23)&gt;=170,CZ23,"")</f>
        <v>C</v>
      </c>
      <c r="DF23" s="67" t="str">
        <f t="shared" si="262"/>
        <v>S</v>
      </c>
      <c r="DG23" s="67" t="str">
        <f t="shared" si="262"/>
        <v>I</v>
      </c>
      <c r="DH23" s="67" t="str">
        <f t="shared" si="262"/>
        <v/>
      </c>
      <c r="DJ23" s="67" t="str">
        <f t="shared" ref="DJ23:DM23" si="263">IF(VALUE(CU23)&lt;170,CZ23,"")</f>
        <v/>
      </c>
      <c r="DK23" s="67" t="str">
        <f t="shared" si="263"/>
        <v/>
      </c>
      <c r="DL23" s="67" t="str">
        <f t="shared" si="263"/>
        <v/>
      </c>
      <c r="DM23" s="67" t="str">
        <f t="shared" si="263"/>
        <v>D</v>
      </c>
      <c r="DN23" s="67">
        <f t="shared" si="29"/>
        <v>3</v>
      </c>
      <c r="DO23" s="67" t="str">
        <f t="shared" si="30"/>
        <v>CSI</v>
      </c>
      <c r="DP23" s="1" t="str">
        <f t="shared" si="31"/>
        <v>123</v>
      </c>
      <c r="DQ23" s="1" t="str">
        <f t="shared" si="32"/>
        <v/>
      </c>
      <c r="DR23" s="1">
        <f>VLOOKUP(G23,tableD1,3,0)</f>
        <v>1</v>
      </c>
      <c r="DS23" s="1">
        <f>VLOOKUP(H23,tableI1,3,0)</f>
        <v>1</v>
      </c>
      <c r="DT23" s="1">
        <f>VLOOKUP(I23,table1S,3,0)</f>
        <v>2</v>
      </c>
      <c r="DU23" s="1">
        <f>VLOOKUP(J23,table1C,3,0)</f>
        <v>1</v>
      </c>
      <c r="DV23" s="1">
        <f>VLOOKUP(L23,table2D,3,0)</f>
        <v>8</v>
      </c>
      <c r="DW23" s="1">
        <f>VLOOKUP(M23,table2I,3,0)</f>
        <v>8</v>
      </c>
      <c r="DX23" s="1">
        <f>VLOOKUP(N23,table2S,3,0)</f>
        <v>8</v>
      </c>
      <c r="DY23" s="1">
        <f>VLOOKUP(O23,table2C,3,0)</f>
        <v>8</v>
      </c>
      <c r="DZ23" s="1">
        <f>VLOOKUP(Q23,table3D,3,0)</f>
        <v>4</v>
      </c>
      <c r="EA23" s="1">
        <f>VLOOKUP(R23,table3I,3,0)</f>
        <v>5</v>
      </c>
      <c r="EB23" s="1">
        <f>VLOOKUP(S23,table3S,3,0)</f>
        <v>5</v>
      </c>
      <c r="EC23" s="1">
        <f>VLOOKUP(T23,table3C,3,0)</f>
        <v>5</v>
      </c>
      <c r="ED23" s="67">
        <f t="array" ref="ED23">VLOOKUP(INDEX(JD,data!$AA$1),key!$J$3:$L$27,3,0)</f>
        <v>6</v>
      </c>
      <c r="EE23" s="67">
        <f t="array" ref="EE23">VLOOKUP(INDEX(JI,data!$AA$1),key!$J$3:$L$27,3,0)</f>
        <v>4</v>
      </c>
      <c r="EF23" s="67">
        <f t="array" ref="EF23">VLOOKUP(INDEX(JS,data!$AA$1),key!$J$3:$L$27,3,0)</f>
        <v>4</v>
      </c>
      <c r="EG23" s="67">
        <f t="array" ref="EG23">VLOOKUP(INDEX(JC,data!$AA$1),key!$J$3:$L$27,3,0)</f>
        <v>7</v>
      </c>
      <c r="EH23" s="1">
        <f>VLOOKUP(DR23,tabel_jpm,ED23+1,0)</f>
        <v>8</v>
      </c>
      <c r="EI23" s="1">
        <f>VLOOKUP(DS23,tabel_jpm,EE23+1,0)</f>
        <v>16</v>
      </c>
      <c r="EJ23" s="1">
        <f>VLOOKUP(DT23,tabel_jpm,EF23+1,0)</f>
        <v>20</v>
      </c>
      <c r="EK23" s="1">
        <f>VLOOKUP(DU23,tabel_jpm,EG23+1,0)</f>
        <v>4</v>
      </c>
      <c r="EL23" s="1">
        <f>IF(B23="Pria",VLOOKUP(AVERAGE(EH23:EK23),agreement_p,4),VLOOKUP(AVERAGE(EH23:EK23),agreement_w,4))</f>
        <v>32</v>
      </c>
      <c r="EM23" s="67" t="str">
        <f t="shared" si="33"/>
        <v>N/A</v>
      </c>
      <c r="EN23" s="1">
        <f>VLOOKUP(DV23,tabel_jpm,ED23+1,0)</f>
        <v>20</v>
      </c>
      <c r="EO23" s="1">
        <f>VLOOKUP(DW23,tabel_jpm,EE23+1,0)</f>
        <v>12</v>
      </c>
      <c r="EP23" s="1">
        <f>VLOOKUP(DX23,tabel_jpm,EF23+1,0)</f>
        <v>12</v>
      </c>
      <c r="EQ23" s="1">
        <f>VLOOKUP(DY23,tabel_jpm,EG23+1,0)</f>
        <v>24</v>
      </c>
      <c r="ER23" s="1">
        <f>IF(B23="Pria",VLOOKUP(AVERAGE(EN23:EQ23),agreement_p,4),VLOOKUP(AVERAGE(EN23:EQ23),agreement_w,4))</f>
        <v>50</v>
      </c>
      <c r="ES23" s="67" t="str">
        <f t="shared" si="34"/>
        <v>N/A</v>
      </c>
      <c r="ET23" s="1">
        <f>VLOOKUP(DZ23,tabel_jpm,ED23+1,0)</f>
        <v>20</v>
      </c>
      <c r="EU23" s="1">
        <f>VLOOKUP(EA23,tabel_jpm,EE23+1,0)</f>
        <v>24</v>
      </c>
      <c r="EV23" s="1">
        <f>VLOOKUP(EB23,tabel_jpm,EF23+1,0)</f>
        <v>24</v>
      </c>
      <c r="EW23" s="1">
        <f>VLOOKUP(EC23,tabel_jpm,EG23+1,0)</f>
        <v>20</v>
      </c>
      <c r="EX23" s="1">
        <f>IF(B23="Pria",VLOOKUP(AVERAGE(ET23:EW23),agreement_p,4),VLOOKUP(AVERAGE(ET23:EW23),agreement_w,4))</f>
        <v>68</v>
      </c>
      <c r="EY23" s="67" t="str">
        <f t="shared" si="35"/>
        <v>N/A</v>
      </c>
    </row>
    <row r="24" ht="15.75" customHeight="1">
      <c r="A24" s="1" t="str">
        <f>data!A24</f>
        <v/>
      </c>
      <c r="B24" s="1" t="str">
        <f>data!B24</f>
        <v/>
      </c>
      <c r="C24" s="1" t="str">
        <f>data!C24</f>
        <v/>
      </c>
      <c r="D24" s="65" t="str">
        <f>data!D24</f>
        <v/>
      </c>
      <c r="E24" s="1" t="str">
        <f>data!E24</f>
        <v/>
      </c>
      <c r="F24" s="1" t="str">
        <f>data!F24</f>
        <v/>
      </c>
      <c r="G24" s="1" t="str">
        <f>data!G24</f>
        <v/>
      </c>
      <c r="H24" s="1" t="str">
        <f>data!H24</f>
        <v/>
      </c>
      <c r="I24" s="1" t="str">
        <f>data!I24</f>
        <v/>
      </c>
      <c r="J24" s="1" t="str">
        <f>data!J24</f>
        <v/>
      </c>
      <c r="K24" s="1" t="str">
        <f>data!K24</f>
        <v/>
      </c>
      <c r="L24" s="1" t="str">
        <f>data!L24</f>
        <v/>
      </c>
      <c r="M24" s="1" t="str">
        <f>data!M24</f>
        <v/>
      </c>
      <c r="N24" s="1" t="str">
        <f>data!N24</f>
        <v/>
      </c>
      <c r="O24" s="1" t="str">
        <f>data!O24</f>
        <v/>
      </c>
      <c r="P24" s="1" t="str">
        <f>data!P24</f>
        <v/>
      </c>
      <c r="Q24" s="1" t="str">
        <f>data!Q24</f>
        <v/>
      </c>
      <c r="R24" s="1" t="str">
        <f>data!R24</f>
        <v/>
      </c>
      <c r="S24" s="1" t="str">
        <f>data!S24</f>
        <v/>
      </c>
      <c r="T24" s="1" t="str">
        <f>data!T24</f>
        <v/>
      </c>
      <c r="U24" s="1" t="str">
        <f>data!U24</f>
        <v/>
      </c>
      <c r="V24" s="1" t="str">
        <f>data!V24</f>
        <v/>
      </c>
      <c r="W24" s="1" t="str">
        <f>data!W24</f>
        <v/>
      </c>
      <c r="Y24" s="67">
        <f>VLOOKUP(G24,tableD1,2,0)</f>
        <v>4</v>
      </c>
      <c r="Z24" s="67">
        <f>VLOOKUP(H24,tableI1,2,0)</f>
        <v>3</v>
      </c>
      <c r="AA24" s="67">
        <f>VLOOKUP(I24,table1S,2,0)</f>
        <v>5</v>
      </c>
      <c r="AB24" s="67">
        <f>VLOOKUP(J24,table1C,2,0)</f>
        <v>4</v>
      </c>
      <c r="AC24" s="67">
        <f>VLOOKUP(L24,table2D,2,0)</f>
        <v>31</v>
      </c>
      <c r="AD24" s="67">
        <f>VLOOKUP(M24,table2I,2,0)</f>
        <v>31</v>
      </c>
      <c r="AE24" s="67">
        <f>VLOOKUP(N24,table2S,2,0)</f>
        <v>32</v>
      </c>
      <c r="AF24" s="67">
        <f>VLOOKUP(O24,table2C,2,0)</f>
        <v>32</v>
      </c>
      <c r="AG24" s="67">
        <f>VLOOKUP(Q24,table3D,2,0)</f>
        <v>16</v>
      </c>
      <c r="AH24" s="67">
        <f>VLOOKUP(R24,table3I,2,0)</f>
        <v>18</v>
      </c>
      <c r="AI24" s="67">
        <f>VLOOKUP(S24,table3S,2,0)</f>
        <v>19</v>
      </c>
      <c r="AJ24" s="67">
        <f>VLOOKUP(T24,table3C,2,0)</f>
        <v>19</v>
      </c>
      <c r="AL24" s="67">
        <f t="shared" ref="AL24:AO24" si="264">VALUE(Y24&amp;AL$2)</f>
        <v>41</v>
      </c>
      <c r="AM24" s="67">
        <f t="shared" si="264"/>
        <v>32</v>
      </c>
      <c r="AN24" s="67">
        <f t="shared" si="264"/>
        <v>53</v>
      </c>
      <c r="AO24" s="67">
        <f t="shared" si="264"/>
        <v>44</v>
      </c>
      <c r="AP24" s="67"/>
      <c r="AQ24" s="67">
        <f t="shared" ref="AQ24:AT24" si="265">LARGE($AL24:$AO24,AQ$2)</f>
        <v>53</v>
      </c>
      <c r="AR24" s="67">
        <f t="shared" si="265"/>
        <v>44</v>
      </c>
      <c r="AS24" s="67">
        <f t="shared" si="265"/>
        <v>41</v>
      </c>
      <c r="AT24" s="67">
        <f t="shared" si="265"/>
        <v>32</v>
      </c>
      <c r="AV24" s="67" t="str">
        <f>VLOOKUP(VALUE(RIGHT(AQ24,1)),misc!$A$2:$B$5,2,0)</f>
        <v>S</v>
      </c>
      <c r="AW24" s="67" t="str">
        <f>VLOOKUP(VALUE(RIGHT(AR24,1)),misc!$A$2:$B$5,2,0)</f>
        <v>C</v>
      </c>
      <c r="AX24" s="67" t="str">
        <f>VLOOKUP(VALUE(RIGHT(AS24,1)),misc!$A$2:$B$5,2,0)</f>
        <v>D</v>
      </c>
      <c r="AY24" s="67" t="str">
        <f>VLOOKUP(VALUE(RIGHT(AT24,1)),misc!$A$2:$B$5,2,0)</f>
        <v>I</v>
      </c>
      <c r="BA24" s="67" t="str">
        <f t="shared" ref="BA24:BD24" si="266">IF(VALUE(AQ24)&gt;=170,AV24,"")</f>
        <v/>
      </c>
      <c r="BB24" s="67" t="str">
        <f t="shared" si="266"/>
        <v/>
      </c>
      <c r="BC24" s="67" t="str">
        <f t="shared" si="266"/>
        <v/>
      </c>
      <c r="BD24" s="67" t="str">
        <f t="shared" si="266"/>
        <v/>
      </c>
      <c r="BF24" s="67" t="str">
        <f t="shared" ref="BF24:BI24" si="267">IF(VALUE(AQ24)&lt;170,AV24,"")</f>
        <v>S</v>
      </c>
      <c r="BG24" s="67" t="str">
        <f t="shared" si="267"/>
        <v>C</v>
      </c>
      <c r="BH24" s="67" t="str">
        <f t="shared" si="267"/>
        <v>D</v>
      </c>
      <c r="BI24" s="67" t="str">
        <f t="shared" si="267"/>
        <v>I</v>
      </c>
      <c r="BJ24" s="67">
        <f t="shared" si="17"/>
        <v>1</v>
      </c>
      <c r="BK24" s="67" t="str">
        <f t="shared" si="18"/>
        <v/>
      </c>
      <c r="BN24" s="67">
        <f t="shared" ref="BN24:BQ24" si="268">VALUE(AC24&amp;BN$2)</f>
        <v>311</v>
      </c>
      <c r="BO24" s="67">
        <f t="shared" si="268"/>
        <v>312</v>
      </c>
      <c r="BP24" s="67">
        <f t="shared" si="268"/>
        <v>323</v>
      </c>
      <c r="BQ24" s="67">
        <f t="shared" si="268"/>
        <v>324</v>
      </c>
      <c r="BR24" s="67"/>
      <c r="BS24" s="67">
        <f t="shared" ref="BS24:BV24" si="269">LARGE($BN24:$BQ24,BS$2)</f>
        <v>324</v>
      </c>
      <c r="BT24" s="67">
        <f t="shared" si="269"/>
        <v>323</v>
      </c>
      <c r="BU24" s="67">
        <f t="shared" si="269"/>
        <v>312</v>
      </c>
      <c r="BV24" s="67">
        <f t="shared" si="269"/>
        <v>311</v>
      </c>
      <c r="BX24" s="67" t="str">
        <f>VLOOKUP(VALUE(RIGHT(BS24,1)),misc!$A$2:$B$5,2,0)</f>
        <v>C</v>
      </c>
      <c r="BY24" s="67" t="str">
        <f>VLOOKUP(VALUE(RIGHT(BT24,1)),misc!$A$2:$B$5,2,0)</f>
        <v>S</v>
      </c>
      <c r="BZ24" s="67" t="str">
        <f>VLOOKUP(VALUE(RIGHT(BU24,1)),misc!$A$2:$B$5,2,0)</f>
        <v>I</v>
      </c>
      <c r="CA24" s="67" t="str">
        <f>VLOOKUP(VALUE(RIGHT(BV24,1)),misc!$A$2:$B$5,2,0)</f>
        <v>D</v>
      </c>
      <c r="CC24" s="67" t="str">
        <f t="shared" ref="CC24:CF24" si="270">IF(VALUE(BS24)&gt;=170,BX24,"")</f>
        <v>C</v>
      </c>
      <c r="CD24" s="67" t="str">
        <f t="shared" si="270"/>
        <v>S</v>
      </c>
      <c r="CE24" s="67" t="str">
        <f t="shared" si="270"/>
        <v>I</v>
      </c>
      <c r="CF24" s="67" t="str">
        <f t="shared" si="270"/>
        <v>D</v>
      </c>
      <c r="CH24" s="67" t="str">
        <f t="shared" ref="CH24:CK24" si="271">IF(VALUE(BS24)&lt;170,BX24,"")</f>
        <v/>
      </c>
      <c r="CI24" s="67" t="str">
        <f t="shared" si="271"/>
        <v/>
      </c>
      <c r="CJ24" s="67" t="str">
        <f t="shared" si="271"/>
        <v/>
      </c>
      <c r="CK24" s="67" t="str">
        <f t="shared" si="271"/>
        <v/>
      </c>
      <c r="CL24" s="67">
        <f t="shared" si="23"/>
        <v>2</v>
      </c>
      <c r="CM24" s="67" t="str">
        <f t="shared" si="24"/>
        <v>CSID</v>
      </c>
      <c r="CP24" s="67">
        <f t="shared" ref="CP24:CS24" si="272">VALUE(AG24&amp;CP$2)</f>
        <v>161</v>
      </c>
      <c r="CQ24" s="67">
        <f t="shared" si="272"/>
        <v>182</v>
      </c>
      <c r="CR24" s="67">
        <f t="shared" si="272"/>
        <v>193</v>
      </c>
      <c r="CS24" s="67">
        <f t="shared" si="272"/>
        <v>194</v>
      </c>
      <c r="CT24" s="67"/>
      <c r="CU24" s="67">
        <f t="shared" ref="CU24:CX24" si="273">LARGE($CP24:$CS24,CU$2)</f>
        <v>194</v>
      </c>
      <c r="CV24" s="67">
        <f t="shared" si="273"/>
        <v>193</v>
      </c>
      <c r="CW24" s="67">
        <f t="shared" si="273"/>
        <v>182</v>
      </c>
      <c r="CX24" s="67">
        <f t="shared" si="273"/>
        <v>161</v>
      </c>
      <c r="CZ24" s="67" t="str">
        <f>VLOOKUP(VALUE(RIGHT(CU24,1)),misc!$A$2:$B$5,2,0)</f>
        <v>C</v>
      </c>
      <c r="DA24" s="67" t="str">
        <f>VLOOKUP(VALUE(RIGHT(CV24,1)),misc!$A$2:$B$5,2,0)</f>
        <v>S</v>
      </c>
      <c r="DB24" s="67" t="str">
        <f>VLOOKUP(VALUE(RIGHT(CW24,1)),misc!$A$2:$B$5,2,0)</f>
        <v>I</v>
      </c>
      <c r="DC24" s="67" t="str">
        <f>VLOOKUP(VALUE(RIGHT(CX24,1)),misc!$A$2:$B$5,2,0)</f>
        <v>D</v>
      </c>
      <c r="DE24" s="67" t="str">
        <f t="shared" ref="DE24:DH24" si="274">IF(VALUE(CU24)&gt;=170,CZ24,"")</f>
        <v>C</v>
      </c>
      <c r="DF24" s="67" t="str">
        <f t="shared" si="274"/>
        <v>S</v>
      </c>
      <c r="DG24" s="67" t="str">
        <f t="shared" si="274"/>
        <v>I</v>
      </c>
      <c r="DH24" s="67" t="str">
        <f t="shared" si="274"/>
        <v/>
      </c>
      <c r="DJ24" s="67" t="str">
        <f t="shared" ref="DJ24:DM24" si="275">IF(VALUE(CU24)&lt;170,CZ24,"")</f>
        <v/>
      </c>
      <c r="DK24" s="67" t="str">
        <f t="shared" si="275"/>
        <v/>
      </c>
      <c r="DL24" s="67" t="str">
        <f t="shared" si="275"/>
        <v/>
      </c>
      <c r="DM24" s="67" t="str">
        <f t="shared" si="275"/>
        <v>D</v>
      </c>
      <c r="DN24" s="67">
        <f t="shared" si="29"/>
        <v>3</v>
      </c>
      <c r="DO24" s="67" t="str">
        <f t="shared" si="30"/>
        <v>CSI</v>
      </c>
      <c r="DP24" s="1" t="str">
        <f t="shared" si="31"/>
        <v>123</v>
      </c>
      <c r="DQ24" s="1" t="str">
        <f t="shared" si="32"/>
        <v/>
      </c>
      <c r="DR24" s="1">
        <f>VLOOKUP(G24,tableD1,3,0)</f>
        <v>1</v>
      </c>
      <c r="DS24" s="1">
        <f>VLOOKUP(H24,tableI1,3,0)</f>
        <v>1</v>
      </c>
      <c r="DT24" s="1">
        <f>VLOOKUP(I24,table1S,3,0)</f>
        <v>2</v>
      </c>
      <c r="DU24" s="1">
        <f>VLOOKUP(J24,table1C,3,0)</f>
        <v>1</v>
      </c>
      <c r="DV24" s="1">
        <f>VLOOKUP(L24,table2D,3,0)</f>
        <v>8</v>
      </c>
      <c r="DW24" s="1">
        <f>VLOOKUP(M24,table2I,3,0)</f>
        <v>8</v>
      </c>
      <c r="DX24" s="1">
        <f>VLOOKUP(N24,table2S,3,0)</f>
        <v>8</v>
      </c>
      <c r="DY24" s="1">
        <f>VLOOKUP(O24,table2C,3,0)</f>
        <v>8</v>
      </c>
      <c r="DZ24" s="1">
        <f>VLOOKUP(Q24,table3D,3,0)</f>
        <v>4</v>
      </c>
      <c r="EA24" s="1">
        <f>VLOOKUP(R24,table3I,3,0)</f>
        <v>5</v>
      </c>
      <c r="EB24" s="1">
        <f>VLOOKUP(S24,table3S,3,0)</f>
        <v>5</v>
      </c>
      <c r="EC24" s="1">
        <f>VLOOKUP(T24,table3C,3,0)</f>
        <v>5</v>
      </c>
      <c r="ED24" s="67">
        <f t="array" ref="ED24">VLOOKUP(INDEX(JD,data!$AA$1),key!$J$3:$L$27,3,0)</f>
        <v>6</v>
      </c>
      <c r="EE24" s="67">
        <f t="array" ref="EE24">VLOOKUP(INDEX(JI,data!$AA$1),key!$J$3:$L$27,3,0)</f>
        <v>4</v>
      </c>
      <c r="EF24" s="67">
        <f t="array" ref="EF24">VLOOKUP(INDEX(JS,data!$AA$1),key!$J$3:$L$27,3,0)</f>
        <v>4</v>
      </c>
      <c r="EG24" s="67">
        <f t="array" ref="EG24">VLOOKUP(INDEX(JC,data!$AA$1),key!$J$3:$L$27,3,0)</f>
        <v>7</v>
      </c>
      <c r="EH24" s="1">
        <f>VLOOKUP(DR24,tabel_jpm,ED24+1,0)</f>
        <v>8</v>
      </c>
      <c r="EI24" s="1">
        <f>VLOOKUP(DS24,tabel_jpm,EE24+1,0)</f>
        <v>16</v>
      </c>
      <c r="EJ24" s="1">
        <f>VLOOKUP(DT24,tabel_jpm,EF24+1,0)</f>
        <v>20</v>
      </c>
      <c r="EK24" s="1">
        <f>VLOOKUP(DU24,tabel_jpm,EG24+1,0)</f>
        <v>4</v>
      </c>
      <c r="EL24" s="1">
        <f>IF(B24="Pria",VLOOKUP(AVERAGE(EH24:EK24),agreement_p,4),VLOOKUP(AVERAGE(EH24:EK24),agreement_w,4))</f>
        <v>32</v>
      </c>
      <c r="EM24" s="67" t="str">
        <f t="shared" si="33"/>
        <v>N/A</v>
      </c>
      <c r="EN24" s="1">
        <f>VLOOKUP(DV24,tabel_jpm,ED24+1,0)</f>
        <v>20</v>
      </c>
      <c r="EO24" s="1">
        <f>VLOOKUP(DW24,tabel_jpm,EE24+1,0)</f>
        <v>12</v>
      </c>
      <c r="EP24" s="1">
        <f>VLOOKUP(DX24,tabel_jpm,EF24+1,0)</f>
        <v>12</v>
      </c>
      <c r="EQ24" s="1">
        <f>VLOOKUP(DY24,tabel_jpm,EG24+1,0)</f>
        <v>24</v>
      </c>
      <c r="ER24" s="1">
        <f>IF(B24="Pria",VLOOKUP(AVERAGE(EN24:EQ24),agreement_p,4),VLOOKUP(AVERAGE(EN24:EQ24),agreement_w,4))</f>
        <v>50</v>
      </c>
      <c r="ES24" s="67" t="str">
        <f t="shared" si="34"/>
        <v>N/A</v>
      </c>
      <c r="ET24" s="1">
        <f>VLOOKUP(DZ24,tabel_jpm,ED24+1,0)</f>
        <v>20</v>
      </c>
      <c r="EU24" s="1">
        <f>VLOOKUP(EA24,tabel_jpm,EE24+1,0)</f>
        <v>24</v>
      </c>
      <c r="EV24" s="1">
        <f>VLOOKUP(EB24,tabel_jpm,EF24+1,0)</f>
        <v>24</v>
      </c>
      <c r="EW24" s="1">
        <f>VLOOKUP(EC24,tabel_jpm,EG24+1,0)</f>
        <v>20</v>
      </c>
      <c r="EX24" s="1">
        <f>IF(B24="Pria",VLOOKUP(AVERAGE(ET24:EW24),agreement_p,4),VLOOKUP(AVERAGE(ET24:EW24),agreement_w,4))</f>
        <v>68</v>
      </c>
      <c r="EY24" s="67" t="str">
        <f t="shared" si="35"/>
        <v>N/A</v>
      </c>
    </row>
    <row r="25" ht="15.75" customHeight="1">
      <c r="A25" s="1" t="str">
        <f>data!A25</f>
        <v/>
      </c>
      <c r="B25" s="1" t="str">
        <f>data!B25</f>
        <v/>
      </c>
      <c r="C25" s="1" t="str">
        <f>data!C25</f>
        <v/>
      </c>
      <c r="D25" s="65" t="str">
        <f>data!D25</f>
        <v/>
      </c>
      <c r="E25" s="1" t="str">
        <f>data!E25</f>
        <v/>
      </c>
      <c r="F25" s="1" t="str">
        <f>data!F25</f>
        <v/>
      </c>
      <c r="G25" s="1" t="str">
        <f>data!G25</f>
        <v/>
      </c>
      <c r="H25" s="1" t="str">
        <f>data!H25</f>
        <v/>
      </c>
      <c r="I25" s="1" t="str">
        <f>data!I25</f>
        <v/>
      </c>
      <c r="J25" s="1" t="str">
        <f>data!J25</f>
        <v/>
      </c>
      <c r="K25" s="1" t="str">
        <f>data!K25</f>
        <v/>
      </c>
      <c r="L25" s="1" t="str">
        <f>data!L25</f>
        <v/>
      </c>
      <c r="M25" s="1" t="str">
        <f>data!M25</f>
        <v/>
      </c>
      <c r="N25" s="1" t="str">
        <f>data!N25</f>
        <v/>
      </c>
      <c r="O25" s="1" t="str">
        <f>data!O25</f>
        <v/>
      </c>
      <c r="P25" s="1" t="str">
        <f>data!P25</f>
        <v/>
      </c>
      <c r="Q25" s="1" t="str">
        <f>data!Q25</f>
        <v/>
      </c>
      <c r="R25" s="1" t="str">
        <f>data!R25</f>
        <v/>
      </c>
      <c r="S25" s="1" t="str">
        <f>data!S25</f>
        <v/>
      </c>
      <c r="T25" s="1" t="str">
        <f>data!T25</f>
        <v/>
      </c>
      <c r="U25" s="1" t="str">
        <f>data!U25</f>
        <v/>
      </c>
      <c r="V25" s="1" t="str">
        <f>data!V25</f>
        <v/>
      </c>
      <c r="W25" s="1" t="str">
        <f>data!W25</f>
        <v/>
      </c>
      <c r="Y25" s="67">
        <f>VLOOKUP(G25,tableD1,2,0)</f>
        <v>4</v>
      </c>
      <c r="Z25" s="67">
        <f>VLOOKUP(H25,tableI1,2,0)</f>
        <v>3</v>
      </c>
      <c r="AA25" s="67">
        <f>VLOOKUP(I25,table1S,2,0)</f>
        <v>5</v>
      </c>
      <c r="AB25" s="67">
        <f>VLOOKUP(J25,table1C,2,0)</f>
        <v>4</v>
      </c>
      <c r="AC25" s="67">
        <f>VLOOKUP(L25,table2D,2,0)</f>
        <v>31</v>
      </c>
      <c r="AD25" s="67">
        <f>VLOOKUP(M25,table2I,2,0)</f>
        <v>31</v>
      </c>
      <c r="AE25" s="67">
        <f>VLOOKUP(N25,table2S,2,0)</f>
        <v>32</v>
      </c>
      <c r="AF25" s="67">
        <f>VLOOKUP(O25,table2C,2,0)</f>
        <v>32</v>
      </c>
      <c r="AG25" s="67">
        <f>VLOOKUP(Q25,table3D,2,0)</f>
        <v>16</v>
      </c>
      <c r="AH25" s="67">
        <f>VLOOKUP(R25,table3I,2,0)</f>
        <v>18</v>
      </c>
      <c r="AI25" s="67">
        <f>VLOOKUP(S25,table3S,2,0)</f>
        <v>19</v>
      </c>
      <c r="AJ25" s="67">
        <f>VLOOKUP(T25,table3C,2,0)</f>
        <v>19</v>
      </c>
      <c r="AL25" s="67">
        <f t="shared" ref="AL25:AO25" si="276">VALUE(Y25&amp;AL$2)</f>
        <v>41</v>
      </c>
      <c r="AM25" s="67">
        <f t="shared" si="276"/>
        <v>32</v>
      </c>
      <c r="AN25" s="67">
        <f t="shared" si="276"/>
        <v>53</v>
      </c>
      <c r="AO25" s="67">
        <f t="shared" si="276"/>
        <v>44</v>
      </c>
      <c r="AP25" s="67"/>
      <c r="AQ25" s="67">
        <f t="shared" ref="AQ25:AT25" si="277">LARGE($AL25:$AO25,AQ$2)</f>
        <v>53</v>
      </c>
      <c r="AR25" s="67">
        <f t="shared" si="277"/>
        <v>44</v>
      </c>
      <c r="AS25" s="67">
        <f t="shared" si="277"/>
        <v>41</v>
      </c>
      <c r="AT25" s="67">
        <f t="shared" si="277"/>
        <v>32</v>
      </c>
      <c r="AV25" s="67" t="str">
        <f>VLOOKUP(VALUE(RIGHT(AQ25,1)),misc!$A$2:$B$5,2,0)</f>
        <v>S</v>
      </c>
      <c r="AW25" s="67" t="str">
        <f>VLOOKUP(VALUE(RIGHT(AR25,1)),misc!$A$2:$B$5,2,0)</f>
        <v>C</v>
      </c>
      <c r="AX25" s="67" t="str">
        <f>VLOOKUP(VALUE(RIGHT(AS25,1)),misc!$A$2:$B$5,2,0)</f>
        <v>D</v>
      </c>
      <c r="AY25" s="67" t="str">
        <f>VLOOKUP(VALUE(RIGHT(AT25,1)),misc!$A$2:$B$5,2,0)</f>
        <v>I</v>
      </c>
      <c r="BA25" s="67" t="str">
        <f t="shared" ref="BA25:BD25" si="278">IF(VALUE(AQ25)&gt;=170,AV25,"")</f>
        <v/>
      </c>
      <c r="BB25" s="67" t="str">
        <f t="shared" si="278"/>
        <v/>
      </c>
      <c r="BC25" s="67" t="str">
        <f t="shared" si="278"/>
        <v/>
      </c>
      <c r="BD25" s="67" t="str">
        <f t="shared" si="278"/>
        <v/>
      </c>
      <c r="BF25" s="67" t="str">
        <f t="shared" ref="BF25:BI25" si="279">IF(VALUE(AQ25)&lt;170,AV25,"")</f>
        <v>S</v>
      </c>
      <c r="BG25" s="67" t="str">
        <f t="shared" si="279"/>
        <v>C</v>
      </c>
      <c r="BH25" s="67" t="str">
        <f t="shared" si="279"/>
        <v>D</v>
      </c>
      <c r="BI25" s="67" t="str">
        <f t="shared" si="279"/>
        <v>I</v>
      </c>
      <c r="BJ25" s="67">
        <f t="shared" si="17"/>
        <v>1</v>
      </c>
      <c r="BK25" s="67" t="str">
        <f t="shared" si="18"/>
        <v/>
      </c>
      <c r="BN25" s="67">
        <f t="shared" ref="BN25:BQ25" si="280">VALUE(AC25&amp;BN$2)</f>
        <v>311</v>
      </c>
      <c r="BO25" s="67">
        <f t="shared" si="280"/>
        <v>312</v>
      </c>
      <c r="BP25" s="67">
        <f t="shared" si="280"/>
        <v>323</v>
      </c>
      <c r="BQ25" s="67">
        <f t="shared" si="280"/>
        <v>324</v>
      </c>
      <c r="BR25" s="67"/>
      <c r="BS25" s="67">
        <f t="shared" ref="BS25:BV25" si="281">LARGE($BN25:$BQ25,BS$2)</f>
        <v>324</v>
      </c>
      <c r="BT25" s="67">
        <f t="shared" si="281"/>
        <v>323</v>
      </c>
      <c r="BU25" s="67">
        <f t="shared" si="281"/>
        <v>312</v>
      </c>
      <c r="BV25" s="67">
        <f t="shared" si="281"/>
        <v>311</v>
      </c>
      <c r="BX25" s="67" t="str">
        <f>VLOOKUP(VALUE(RIGHT(BS25,1)),misc!$A$2:$B$5,2,0)</f>
        <v>C</v>
      </c>
      <c r="BY25" s="67" t="str">
        <f>VLOOKUP(VALUE(RIGHT(BT25,1)),misc!$A$2:$B$5,2,0)</f>
        <v>S</v>
      </c>
      <c r="BZ25" s="67" t="str">
        <f>VLOOKUP(VALUE(RIGHT(BU25,1)),misc!$A$2:$B$5,2,0)</f>
        <v>I</v>
      </c>
      <c r="CA25" s="67" t="str">
        <f>VLOOKUP(VALUE(RIGHT(BV25,1)),misc!$A$2:$B$5,2,0)</f>
        <v>D</v>
      </c>
      <c r="CC25" s="67" t="str">
        <f t="shared" ref="CC25:CF25" si="282">IF(VALUE(BS25)&gt;=170,BX25,"")</f>
        <v>C</v>
      </c>
      <c r="CD25" s="67" t="str">
        <f t="shared" si="282"/>
        <v>S</v>
      </c>
      <c r="CE25" s="67" t="str">
        <f t="shared" si="282"/>
        <v>I</v>
      </c>
      <c r="CF25" s="67" t="str">
        <f t="shared" si="282"/>
        <v>D</v>
      </c>
      <c r="CH25" s="67" t="str">
        <f t="shared" ref="CH25:CK25" si="283">IF(VALUE(BS25)&lt;170,BX25,"")</f>
        <v/>
      </c>
      <c r="CI25" s="67" t="str">
        <f t="shared" si="283"/>
        <v/>
      </c>
      <c r="CJ25" s="67" t="str">
        <f t="shared" si="283"/>
        <v/>
      </c>
      <c r="CK25" s="67" t="str">
        <f t="shared" si="283"/>
        <v/>
      </c>
      <c r="CL25" s="67">
        <f t="shared" si="23"/>
        <v>2</v>
      </c>
      <c r="CM25" s="67" t="str">
        <f t="shared" si="24"/>
        <v>CSID</v>
      </c>
      <c r="CP25" s="67">
        <f t="shared" ref="CP25:CS25" si="284">VALUE(AG25&amp;CP$2)</f>
        <v>161</v>
      </c>
      <c r="CQ25" s="67">
        <f t="shared" si="284"/>
        <v>182</v>
      </c>
      <c r="CR25" s="67">
        <f t="shared" si="284"/>
        <v>193</v>
      </c>
      <c r="CS25" s="67">
        <f t="shared" si="284"/>
        <v>194</v>
      </c>
      <c r="CT25" s="67"/>
      <c r="CU25" s="67">
        <f t="shared" ref="CU25:CX25" si="285">LARGE($CP25:$CS25,CU$2)</f>
        <v>194</v>
      </c>
      <c r="CV25" s="67">
        <f t="shared" si="285"/>
        <v>193</v>
      </c>
      <c r="CW25" s="67">
        <f t="shared" si="285"/>
        <v>182</v>
      </c>
      <c r="CX25" s="67">
        <f t="shared" si="285"/>
        <v>161</v>
      </c>
      <c r="CZ25" s="67" t="str">
        <f>VLOOKUP(VALUE(RIGHT(CU25,1)),misc!$A$2:$B$5,2,0)</f>
        <v>C</v>
      </c>
      <c r="DA25" s="67" t="str">
        <f>VLOOKUP(VALUE(RIGHT(CV25,1)),misc!$A$2:$B$5,2,0)</f>
        <v>S</v>
      </c>
      <c r="DB25" s="67" t="str">
        <f>VLOOKUP(VALUE(RIGHT(CW25,1)),misc!$A$2:$B$5,2,0)</f>
        <v>I</v>
      </c>
      <c r="DC25" s="67" t="str">
        <f>VLOOKUP(VALUE(RIGHT(CX25,1)),misc!$A$2:$B$5,2,0)</f>
        <v>D</v>
      </c>
      <c r="DE25" s="67" t="str">
        <f t="shared" ref="DE25:DH25" si="286">IF(VALUE(CU25)&gt;=170,CZ25,"")</f>
        <v>C</v>
      </c>
      <c r="DF25" s="67" t="str">
        <f t="shared" si="286"/>
        <v>S</v>
      </c>
      <c r="DG25" s="67" t="str">
        <f t="shared" si="286"/>
        <v>I</v>
      </c>
      <c r="DH25" s="67" t="str">
        <f t="shared" si="286"/>
        <v/>
      </c>
      <c r="DJ25" s="67" t="str">
        <f t="shared" ref="DJ25:DM25" si="287">IF(VALUE(CU25)&lt;170,CZ25,"")</f>
        <v/>
      </c>
      <c r="DK25" s="67" t="str">
        <f t="shared" si="287"/>
        <v/>
      </c>
      <c r="DL25" s="67" t="str">
        <f t="shared" si="287"/>
        <v/>
      </c>
      <c r="DM25" s="67" t="str">
        <f t="shared" si="287"/>
        <v>D</v>
      </c>
      <c r="DN25" s="67">
        <f t="shared" si="29"/>
        <v>3</v>
      </c>
      <c r="DO25" s="67" t="str">
        <f t="shared" si="30"/>
        <v>CSI</v>
      </c>
      <c r="DP25" s="1" t="str">
        <f t="shared" si="31"/>
        <v>123</v>
      </c>
      <c r="DQ25" s="1" t="str">
        <f t="shared" si="32"/>
        <v/>
      </c>
      <c r="DR25" s="1">
        <f>VLOOKUP(G25,tableD1,3,0)</f>
        <v>1</v>
      </c>
      <c r="DS25" s="1">
        <f>VLOOKUP(H25,tableI1,3,0)</f>
        <v>1</v>
      </c>
      <c r="DT25" s="1">
        <f>VLOOKUP(I25,table1S,3,0)</f>
        <v>2</v>
      </c>
      <c r="DU25" s="1">
        <f>VLOOKUP(J25,table1C,3,0)</f>
        <v>1</v>
      </c>
      <c r="DV25" s="1">
        <f>VLOOKUP(L25,table2D,3,0)</f>
        <v>8</v>
      </c>
      <c r="DW25" s="1">
        <f>VLOOKUP(M25,table2I,3,0)</f>
        <v>8</v>
      </c>
      <c r="DX25" s="1">
        <f>VLOOKUP(N25,table2S,3,0)</f>
        <v>8</v>
      </c>
      <c r="DY25" s="1">
        <f>VLOOKUP(O25,table2C,3,0)</f>
        <v>8</v>
      </c>
      <c r="DZ25" s="1">
        <f>VLOOKUP(Q25,table3D,3,0)</f>
        <v>4</v>
      </c>
      <c r="EA25" s="1">
        <f>VLOOKUP(R25,table3I,3,0)</f>
        <v>5</v>
      </c>
      <c r="EB25" s="1">
        <f>VLOOKUP(S25,table3S,3,0)</f>
        <v>5</v>
      </c>
      <c r="EC25" s="1">
        <f>VLOOKUP(T25,table3C,3,0)</f>
        <v>5</v>
      </c>
      <c r="ED25" s="67">
        <f t="array" ref="ED25">VLOOKUP(INDEX(JD,data!$AA$1),key!$J$3:$L$27,3,0)</f>
        <v>6</v>
      </c>
      <c r="EE25" s="67">
        <f t="array" ref="EE25">VLOOKUP(INDEX(JI,data!$AA$1),key!$J$3:$L$27,3,0)</f>
        <v>4</v>
      </c>
      <c r="EF25" s="67">
        <f t="array" ref="EF25">VLOOKUP(INDEX(JS,data!$AA$1),key!$J$3:$L$27,3,0)</f>
        <v>4</v>
      </c>
      <c r="EG25" s="67">
        <f t="array" ref="EG25">VLOOKUP(INDEX(JC,data!$AA$1),key!$J$3:$L$27,3,0)</f>
        <v>7</v>
      </c>
      <c r="EH25" s="1">
        <f>VLOOKUP(DR25,tabel_jpm,ED25+1,0)</f>
        <v>8</v>
      </c>
      <c r="EI25" s="1">
        <f>VLOOKUP(DS25,tabel_jpm,EE25+1,0)</f>
        <v>16</v>
      </c>
      <c r="EJ25" s="1">
        <f>VLOOKUP(DT25,tabel_jpm,EF25+1,0)</f>
        <v>20</v>
      </c>
      <c r="EK25" s="1">
        <f>VLOOKUP(DU25,tabel_jpm,EG25+1,0)</f>
        <v>4</v>
      </c>
      <c r="EL25" s="1">
        <f>IF(B25="Pria",VLOOKUP(AVERAGE(EH25:EK25),agreement_p,4),VLOOKUP(AVERAGE(EH25:EK25),agreement_w,4))</f>
        <v>32</v>
      </c>
      <c r="EM25" s="67" t="str">
        <f t="shared" si="33"/>
        <v>N/A</v>
      </c>
      <c r="EN25" s="1">
        <f>VLOOKUP(DV25,tabel_jpm,ED25+1,0)</f>
        <v>20</v>
      </c>
      <c r="EO25" s="1">
        <f>VLOOKUP(DW25,tabel_jpm,EE25+1,0)</f>
        <v>12</v>
      </c>
      <c r="EP25" s="1">
        <f>VLOOKUP(DX25,tabel_jpm,EF25+1,0)</f>
        <v>12</v>
      </c>
      <c r="EQ25" s="1">
        <f>VLOOKUP(DY25,tabel_jpm,EG25+1,0)</f>
        <v>24</v>
      </c>
      <c r="ER25" s="1">
        <f>IF(B25="Pria",VLOOKUP(AVERAGE(EN25:EQ25),agreement_p,4),VLOOKUP(AVERAGE(EN25:EQ25),agreement_w,4))</f>
        <v>50</v>
      </c>
      <c r="ES25" s="67" t="str">
        <f t="shared" si="34"/>
        <v>N/A</v>
      </c>
      <c r="ET25" s="1">
        <f>VLOOKUP(DZ25,tabel_jpm,ED25+1,0)</f>
        <v>20</v>
      </c>
      <c r="EU25" s="1">
        <f>VLOOKUP(EA25,tabel_jpm,EE25+1,0)</f>
        <v>24</v>
      </c>
      <c r="EV25" s="1">
        <f>VLOOKUP(EB25,tabel_jpm,EF25+1,0)</f>
        <v>24</v>
      </c>
      <c r="EW25" s="1">
        <f>VLOOKUP(EC25,tabel_jpm,EG25+1,0)</f>
        <v>20</v>
      </c>
      <c r="EX25" s="1">
        <f>IF(B25="Pria",VLOOKUP(AVERAGE(ET25:EW25),agreement_p,4),VLOOKUP(AVERAGE(ET25:EW25),agreement_w,4))</f>
        <v>68</v>
      </c>
      <c r="EY25" s="67" t="str">
        <f t="shared" si="35"/>
        <v>N/A</v>
      </c>
    </row>
    <row r="26" ht="15.75" customHeight="1">
      <c r="A26" s="1" t="str">
        <f>data!A26</f>
        <v/>
      </c>
      <c r="B26" s="1" t="str">
        <f>data!B26</f>
        <v/>
      </c>
      <c r="C26" s="1" t="str">
        <f>data!C26</f>
        <v/>
      </c>
      <c r="D26" s="65" t="str">
        <f>data!D26</f>
        <v/>
      </c>
      <c r="E26" s="1" t="str">
        <f>data!E26</f>
        <v/>
      </c>
      <c r="F26" s="1" t="str">
        <f>data!F26</f>
        <v/>
      </c>
      <c r="G26" s="1" t="str">
        <f>data!G26</f>
        <v/>
      </c>
      <c r="H26" s="1" t="str">
        <f>data!H26</f>
        <v/>
      </c>
      <c r="I26" s="1" t="str">
        <f>data!I26</f>
        <v/>
      </c>
      <c r="J26" s="1" t="str">
        <f>data!J26</f>
        <v/>
      </c>
      <c r="K26" s="1" t="str">
        <f>data!K26</f>
        <v/>
      </c>
      <c r="L26" s="1" t="str">
        <f>data!L26</f>
        <v/>
      </c>
      <c r="M26" s="1" t="str">
        <f>data!M26</f>
        <v/>
      </c>
      <c r="N26" s="1" t="str">
        <f>data!N26</f>
        <v/>
      </c>
      <c r="O26" s="1" t="str">
        <f>data!O26</f>
        <v/>
      </c>
      <c r="P26" s="1" t="str">
        <f>data!P26</f>
        <v/>
      </c>
      <c r="Q26" s="1" t="str">
        <f>data!Q26</f>
        <v/>
      </c>
      <c r="R26" s="1" t="str">
        <f>data!R26</f>
        <v/>
      </c>
      <c r="S26" s="1" t="str">
        <f>data!S26</f>
        <v/>
      </c>
      <c r="T26" s="1" t="str">
        <f>data!T26</f>
        <v/>
      </c>
      <c r="U26" s="1" t="str">
        <f>data!U26</f>
        <v/>
      </c>
      <c r="V26" s="1" t="str">
        <f>data!V26</f>
        <v/>
      </c>
      <c r="W26" s="1" t="str">
        <f>data!W26</f>
        <v/>
      </c>
      <c r="Y26" s="67">
        <f>VLOOKUP(G26,tableD1,2,0)</f>
        <v>4</v>
      </c>
      <c r="Z26" s="67">
        <f>VLOOKUP(H26,tableI1,2,0)</f>
        <v>3</v>
      </c>
      <c r="AA26" s="67">
        <f>VLOOKUP(I26,table1S,2,0)</f>
        <v>5</v>
      </c>
      <c r="AB26" s="67">
        <f>VLOOKUP(J26,table1C,2,0)</f>
        <v>4</v>
      </c>
      <c r="AC26" s="67">
        <f>VLOOKUP(L26,table2D,2,0)</f>
        <v>31</v>
      </c>
      <c r="AD26" s="67">
        <f>VLOOKUP(M26,table2I,2,0)</f>
        <v>31</v>
      </c>
      <c r="AE26" s="67">
        <f>VLOOKUP(N26,table2S,2,0)</f>
        <v>32</v>
      </c>
      <c r="AF26" s="67">
        <f>VLOOKUP(O26,table2C,2,0)</f>
        <v>32</v>
      </c>
      <c r="AG26" s="67">
        <f>VLOOKUP(Q26,table3D,2,0)</f>
        <v>16</v>
      </c>
      <c r="AH26" s="67">
        <f>VLOOKUP(R26,table3I,2,0)</f>
        <v>18</v>
      </c>
      <c r="AI26" s="67">
        <f>VLOOKUP(S26,table3S,2,0)</f>
        <v>19</v>
      </c>
      <c r="AJ26" s="67">
        <f>VLOOKUP(T26,table3C,2,0)</f>
        <v>19</v>
      </c>
      <c r="AL26" s="67">
        <f t="shared" ref="AL26:AO26" si="288">VALUE(Y26&amp;AL$2)</f>
        <v>41</v>
      </c>
      <c r="AM26" s="67">
        <f t="shared" si="288"/>
        <v>32</v>
      </c>
      <c r="AN26" s="67">
        <f t="shared" si="288"/>
        <v>53</v>
      </c>
      <c r="AO26" s="67">
        <f t="shared" si="288"/>
        <v>44</v>
      </c>
      <c r="AP26" s="67"/>
      <c r="AQ26" s="67">
        <f t="shared" ref="AQ26:AT26" si="289">LARGE($AL26:$AO26,AQ$2)</f>
        <v>53</v>
      </c>
      <c r="AR26" s="67">
        <f t="shared" si="289"/>
        <v>44</v>
      </c>
      <c r="AS26" s="67">
        <f t="shared" si="289"/>
        <v>41</v>
      </c>
      <c r="AT26" s="67">
        <f t="shared" si="289"/>
        <v>32</v>
      </c>
      <c r="AV26" s="67" t="str">
        <f>VLOOKUP(VALUE(RIGHT(AQ26,1)),misc!$A$2:$B$5,2,0)</f>
        <v>S</v>
      </c>
      <c r="AW26" s="67" t="str">
        <f>VLOOKUP(VALUE(RIGHT(AR26,1)),misc!$A$2:$B$5,2,0)</f>
        <v>C</v>
      </c>
      <c r="AX26" s="67" t="str">
        <f>VLOOKUP(VALUE(RIGHT(AS26,1)),misc!$A$2:$B$5,2,0)</f>
        <v>D</v>
      </c>
      <c r="AY26" s="67" t="str">
        <f>VLOOKUP(VALUE(RIGHT(AT26,1)),misc!$A$2:$B$5,2,0)</f>
        <v>I</v>
      </c>
      <c r="BA26" s="67" t="str">
        <f t="shared" ref="BA26:BD26" si="290">IF(VALUE(AQ26)&gt;=170,AV26,"")</f>
        <v/>
      </c>
      <c r="BB26" s="67" t="str">
        <f t="shared" si="290"/>
        <v/>
      </c>
      <c r="BC26" s="67" t="str">
        <f t="shared" si="290"/>
        <v/>
      </c>
      <c r="BD26" s="67" t="str">
        <f t="shared" si="290"/>
        <v/>
      </c>
      <c r="BF26" s="67" t="str">
        <f t="shared" ref="BF26:BI26" si="291">IF(VALUE(AQ26)&lt;170,AV26,"")</f>
        <v>S</v>
      </c>
      <c r="BG26" s="67" t="str">
        <f t="shared" si="291"/>
        <v>C</v>
      </c>
      <c r="BH26" s="67" t="str">
        <f t="shared" si="291"/>
        <v>D</v>
      </c>
      <c r="BI26" s="67" t="str">
        <f t="shared" si="291"/>
        <v>I</v>
      </c>
      <c r="BJ26" s="67">
        <f t="shared" si="17"/>
        <v>1</v>
      </c>
      <c r="BK26" s="67" t="str">
        <f t="shared" si="18"/>
        <v/>
      </c>
      <c r="BN26" s="67">
        <f t="shared" ref="BN26:BQ26" si="292">VALUE(AC26&amp;BN$2)</f>
        <v>311</v>
      </c>
      <c r="BO26" s="67">
        <f t="shared" si="292"/>
        <v>312</v>
      </c>
      <c r="BP26" s="67">
        <f t="shared" si="292"/>
        <v>323</v>
      </c>
      <c r="BQ26" s="67">
        <f t="shared" si="292"/>
        <v>324</v>
      </c>
      <c r="BR26" s="67"/>
      <c r="BS26" s="67">
        <f t="shared" ref="BS26:BV26" si="293">LARGE($BN26:$BQ26,BS$2)</f>
        <v>324</v>
      </c>
      <c r="BT26" s="67">
        <f t="shared" si="293"/>
        <v>323</v>
      </c>
      <c r="BU26" s="67">
        <f t="shared" si="293"/>
        <v>312</v>
      </c>
      <c r="BV26" s="67">
        <f t="shared" si="293"/>
        <v>311</v>
      </c>
      <c r="BX26" s="67" t="str">
        <f>VLOOKUP(VALUE(RIGHT(BS26,1)),misc!$A$2:$B$5,2,0)</f>
        <v>C</v>
      </c>
      <c r="BY26" s="67" t="str">
        <f>VLOOKUP(VALUE(RIGHT(BT26,1)),misc!$A$2:$B$5,2,0)</f>
        <v>S</v>
      </c>
      <c r="BZ26" s="67" t="str">
        <f>VLOOKUP(VALUE(RIGHT(BU26,1)),misc!$A$2:$B$5,2,0)</f>
        <v>I</v>
      </c>
      <c r="CA26" s="67" t="str">
        <f>VLOOKUP(VALUE(RIGHT(BV26,1)),misc!$A$2:$B$5,2,0)</f>
        <v>D</v>
      </c>
      <c r="CC26" s="67" t="str">
        <f t="shared" ref="CC26:CF26" si="294">IF(VALUE(BS26)&gt;=170,BX26,"")</f>
        <v>C</v>
      </c>
      <c r="CD26" s="67" t="str">
        <f t="shared" si="294"/>
        <v>S</v>
      </c>
      <c r="CE26" s="67" t="str">
        <f t="shared" si="294"/>
        <v>I</v>
      </c>
      <c r="CF26" s="67" t="str">
        <f t="shared" si="294"/>
        <v>D</v>
      </c>
      <c r="CH26" s="67" t="str">
        <f t="shared" ref="CH26:CK26" si="295">IF(VALUE(BS26)&lt;170,BX26,"")</f>
        <v/>
      </c>
      <c r="CI26" s="67" t="str">
        <f t="shared" si="295"/>
        <v/>
      </c>
      <c r="CJ26" s="67" t="str">
        <f t="shared" si="295"/>
        <v/>
      </c>
      <c r="CK26" s="67" t="str">
        <f t="shared" si="295"/>
        <v/>
      </c>
      <c r="CL26" s="67">
        <f t="shared" si="23"/>
        <v>2</v>
      </c>
      <c r="CM26" s="67" t="str">
        <f t="shared" si="24"/>
        <v>CSID</v>
      </c>
      <c r="CP26" s="67">
        <f t="shared" ref="CP26:CS26" si="296">VALUE(AG26&amp;CP$2)</f>
        <v>161</v>
      </c>
      <c r="CQ26" s="67">
        <f t="shared" si="296"/>
        <v>182</v>
      </c>
      <c r="CR26" s="67">
        <f t="shared" si="296"/>
        <v>193</v>
      </c>
      <c r="CS26" s="67">
        <f t="shared" si="296"/>
        <v>194</v>
      </c>
      <c r="CT26" s="67"/>
      <c r="CU26" s="67">
        <f t="shared" ref="CU26:CX26" si="297">LARGE($CP26:$CS26,CU$2)</f>
        <v>194</v>
      </c>
      <c r="CV26" s="67">
        <f t="shared" si="297"/>
        <v>193</v>
      </c>
      <c r="CW26" s="67">
        <f t="shared" si="297"/>
        <v>182</v>
      </c>
      <c r="CX26" s="67">
        <f t="shared" si="297"/>
        <v>161</v>
      </c>
      <c r="CZ26" s="67" t="str">
        <f>VLOOKUP(VALUE(RIGHT(CU26,1)),misc!$A$2:$B$5,2,0)</f>
        <v>C</v>
      </c>
      <c r="DA26" s="67" t="str">
        <f>VLOOKUP(VALUE(RIGHT(CV26,1)),misc!$A$2:$B$5,2,0)</f>
        <v>S</v>
      </c>
      <c r="DB26" s="67" t="str">
        <f>VLOOKUP(VALUE(RIGHT(CW26,1)),misc!$A$2:$B$5,2,0)</f>
        <v>I</v>
      </c>
      <c r="DC26" s="67" t="str">
        <f>VLOOKUP(VALUE(RIGHT(CX26,1)),misc!$A$2:$B$5,2,0)</f>
        <v>D</v>
      </c>
      <c r="DE26" s="67" t="str">
        <f t="shared" ref="DE26:DH26" si="298">IF(VALUE(CU26)&gt;=170,CZ26,"")</f>
        <v>C</v>
      </c>
      <c r="DF26" s="67" t="str">
        <f t="shared" si="298"/>
        <v>S</v>
      </c>
      <c r="DG26" s="67" t="str">
        <f t="shared" si="298"/>
        <v>I</v>
      </c>
      <c r="DH26" s="67" t="str">
        <f t="shared" si="298"/>
        <v/>
      </c>
      <c r="DJ26" s="67" t="str">
        <f t="shared" ref="DJ26:DM26" si="299">IF(VALUE(CU26)&lt;170,CZ26,"")</f>
        <v/>
      </c>
      <c r="DK26" s="67" t="str">
        <f t="shared" si="299"/>
        <v/>
      </c>
      <c r="DL26" s="67" t="str">
        <f t="shared" si="299"/>
        <v/>
      </c>
      <c r="DM26" s="67" t="str">
        <f t="shared" si="299"/>
        <v>D</v>
      </c>
      <c r="DN26" s="67">
        <f t="shared" si="29"/>
        <v>3</v>
      </c>
      <c r="DO26" s="67" t="str">
        <f t="shared" si="30"/>
        <v>CSI</v>
      </c>
      <c r="DP26" s="1" t="str">
        <f t="shared" si="31"/>
        <v>123</v>
      </c>
      <c r="DQ26" s="1" t="str">
        <f t="shared" si="32"/>
        <v/>
      </c>
      <c r="DR26" s="1">
        <f>VLOOKUP(G26,tableD1,3,0)</f>
        <v>1</v>
      </c>
      <c r="DS26" s="1">
        <f>VLOOKUP(H26,tableI1,3,0)</f>
        <v>1</v>
      </c>
      <c r="DT26" s="1">
        <f>VLOOKUP(I26,table1S,3,0)</f>
        <v>2</v>
      </c>
      <c r="DU26" s="1">
        <f>VLOOKUP(J26,table1C,3,0)</f>
        <v>1</v>
      </c>
      <c r="DV26" s="1">
        <f>VLOOKUP(L26,table2D,3,0)</f>
        <v>8</v>
      </c>
      <c r="DW26" s="1">
        <f>VLOOKUP(M26,table2I,3,0)</f>
        <v>8</v>
      </c>
      <c r="DX26" s="1">
        <f>VLOOKUP(N26,table2S,3,0)</f>
        <v>8</v>
      </c>
      <c r="DY26" s="1">
        <f>VLOOKUP(O26,table2C,3,0)</f>
        <v>8</v>
      </c>
      <c r="DZ26" s="1">
        <f>VLOOKUP(Q26,table3D,3,0)</f>
        <v>4</v>
      </c>
      <c r="EA26" s="1">
        <f>VLOOKUP(R26,table3I,3,0)</f>
        <v>5</v>
      </c>
      <c r="EB26" s="1">
        <f>VLOOKUP(S26,table3S,3,0)</f>
        <v>5</v>
      </c>
      <c r="EC26" s="1">
        <f>VLOOKUP(T26,table3C,3,0)</f>
        <v>5</v>
      </c>
      <c r="ED26" s="67">
        <f t="array" ref="ED26">VLOOKUP(INDEX(JD,data!$AA$1),key!$J$3:$L$27,3,0)</f>
        <v>6</v>
      </c>
      <c r="EE26" s="67">
        <f t="array" ref="EE26">VLOOKUP(INDEX(JI,data!$AA$1),key!$J$3:$L$27,3,0)</f>
        <v>4</v>
      </c>
      <c r="EF26" s="67">
        <f t="array" ref="EF26">VLOOKUP(INDEX(JS,data!$AA$1),key!$J$3:$L$27,3,0)</f>
        <v>4</v>
      </c>
      <c r="EG26" s="67">
        <f t="array" ref="EG26">VLOOKUP(INDEX(JC,data!$AA$1),key!$J$3:$L$27,3,0)</f>
        <v>7</v>
      </c>
      <c r="EH26" s="1">
        <f>VLOOKUP(DR26,tabel_jpm,ED26+1,0)</f>
        <v>8</v>
      </c>
      <c r="EI26" s="1">
        <f>VLOOKUP(DS26,tabel_jpm,EE26+1,0)</f>
        <v>16</v>
      </c>
      <c r="EJ26" s="1">
        <f>VLOOKUP(DT26,tabel_jpm,EF26+1,0)</f>
        <v>20</v>
      </c>
      <c r="EK26" s="1">
        <f>VLOOKUP(DU26,tabel_jpm,EG26+1,0)</f>
        <v>4</v>
      </c>
      <c r="EL26" s="1">
        <f>IF(B26="Pria",VLOOKUP(AVERAGE(EH26:EK26),agreement_p,4),VLOOKUP(AVERAGE(EH26:EK26),agreement_w,4))</f>
        <v>32</v>
      </c>
      <c r="EM26" s="67" t="str">
        <f t="shared" si="33"/>
        <v>N/A</v>
      </c>
      <c r="EN26" s="1">
        <f>VLOOKUP(DV26,tabel_jpm,ED26+1,0)</f>
        <v>20</v>
      </c>
      <c r="EO26" s="1">
        <f>VLOOKUP(DW26,tabel_jpm,EE26+1,0)</f>
        <v>12</v>
      </c>
      <c r="EP26" s="1">
        <f>VLOOKUP(DX26,tabel_jpm,EF26+1,0)</f>
        <v>12</v>
      </c>
      <c r="EQ26" s="1">
        <f>VLOOKUP(DY26,tabel_jpm,EG26+1,0)</f>
        <v>24</v>
      </c>
      <c r="ER26" s="1">
        <f>IF(B26="Pria",VLOOKUP(AVERAGE(EN26:EQ26),agreement_p,4),VLOOKUP(AVERAGE(EN26:EQ26),agreement_w,4))</f>
        <v>50</v>
      </c>
      <c r="ES26" s="67" t="str">
        <f t="shared" si="34"/>
        <v>N/A</v>
      </c>
      <c r="ET26" s="1">
        <f>VLOOKUP(DZ26,tabel_jpm,ED26+1,0)</f>
        <v>20</v>
      </c>
      <c r="EU26" s="1">
        <f>VLOOKUP(EA26,tabel_jpm,EE26+1,0)</f>
        <v>24</v>
      </c>
      <c r="EV26" s="1">
        <f>VLOOKUP(EB26,tabel_jpm,EF26+1,0)</f>
        <v>24</v>
      </c>
      <c r="EW26" s="1">
        <f>VLOOKUP(EC26,tabel_jpm,EG26+1,0)</f>
        <v>20</v>
      </c>
      <c r="EX26" s="1">
        <f>IF(B26="Pria",VLOOKUP(AVERAGE(ET26:EW26),agreement_p,4),VLOOKUP(AVERAGE(ET26:EW26),agreement_w,4))</f>
        <v>68</v>
      </c>
      <c r="EY26" s="67" t="str">
        <f t="shared" si="35"/>
        <v>N/A</v>
      </c>
    </row>
    <row r="27" ht="15.75" customHeight="1">
      <c r="A27" s="1" t="str">
        <f>data!A27</f>
        <v/>
      </c>
      <c r="B27" s="1" t="str">
        <f>data!B27</f>
        <v/>
      </c>
      <c r="C27" s="1" t="str">
        <f>data!C27</f>
        <v/>
      </c>
      <c r="D27" s="65" t="str">
        <f>data!D27</f>
        <v/>
      </c>
      <c r="E27" s="1" t="str">
        <f>data!E27</f>
        <v/>
      </c>
      <c r="F27" s="1" t="str">
        <f>data!F27</f>
        <v/>
      </c>
      <c r="G27" s="1" t="str">
        <f>data!G27</f>
        <v/>
      </c>
      <c r="H27" s="1" t="str">
        <f>data!H27</f>
        <v/>
      </c>
      <c r="I27" s="1" t="str">
        <f>data!I27</f>
        <v/>
      </c>
      <c r="J27" s="1" t="str">
        <f>data!J27</f>
        <v/>
      </c>
      <c r="K27" s="1" t="str">
        <f>data!K27</f>
        <v/>
      </c>
      <c r="L27" s="1" t="str">
        <f>data!L27</f>
        <v/>
      </c>
      <c r="M27" s="1" t="str">
        <f>data!M27</f>
        <v/>
      </c>
      <c r="N27" s="1" t="str">
        <f>data!N27</f>
        <v/>
      </c>
      <c r="O27" s="1" t="str">
        <f>data!O27</f>
        <v/>
      </c>
      <c r="P27" s="1" t="str">
        <f>data!P27</f>
        <v/>
      </c>
      <c r="Q27" s="1" t="str">
        <f>data!Q27</f>
        <v/>
      </c>
      <c r="R27" s="1" t="str">
        <f>data!R27</f>
        <v/>
      </c>
      <c r="S27" s="1" t="str">
        <f>data!S27</f>
        <v/>
      </c>
      <c r="T27" s="1" t="str">
        <f>data!T27</f>
        <v/>
      </c>
      <c r="U27" s="1" t="str">
        <f>data!U27</f>
        <v/>
      </c>
      <c r="V27" s="1" t="str">
        <f>data!V27</f>
        <v/>
      </c>
      <c r="W27" s="1" t="str">
        <f>data!W27</f>
        <v/>
      </c>
      <c r="Y27" s="67">
        <f>VLOOKUP(G27,tableD1,2,0)</f>
        <v>4</v>
      </c>
      <c r="Z27" s="67">
        <f>VLOOKUP(H27,tableI1,2,0)</f>
        <v>3</v>
      </c>
      <c r="AA27" s="67">
        <f>VLOOKUP(I27,table1S,2,0)</f>
        <v>5</v>
      </c>
      <c r="AB27" s="67">
        <f>VLOOKUP(J27,table1C,2,0)</f>
        <v>4</v>
      </c>
      <c r="AC27" s="67">
        <f>VLOOKUP(L27,table2D,2,0)</f>
        <v>31</v>
      </c>
      <c r="AD27" s="67">
        <f>VLOOKUP(M27,table2I,2,0)</f>
        <v>31</v>
      </c>
      <c r="AE27" s="67">
        <f>VLOOKUP(N27,table2S,2,0)</f>
        <v>32</v>
      </c>
      <c r="AF27" s="67">
        <f>VLOOKUP(O27,table2C,2,0)</f>
        <v>32</v>
      </c>
      <c r="AG27" s="67">
        <f>VLOOKUP(Q27,table3D,2,0)</f>
        <v>16</v>
      </c>
      <c r="AH27" s="67">
        <f>VLOOKUP(R27,table3I,2,0)</f>
        <v>18</v>
      </c>
      <c r="AI27" s="67">
        <f>VLOOKUP(S27,table3S,2,0)</f>
        <v>19</v>
      </c>
      <c r="AJ27" s="67">
        <f>VLOOKUP(T27,table3C,2,0)</f>
        <v>19</v>
      </c>
      <c r="AL27" s="67">
        <f t="shared" ref="AL27:AO27" si="300">VALUE(Y27&amp;AL$2)</f>
        <v>41</v>
      </c>
      <c r="AM27" s="67">
        <f t="shared" si="300"/>
        <v>32</v>
      </c>
      <c r="AN27" s="67">
        <f t="shared" si="300"/>
        <v>53</v>
      </c>
      <c r="AO27" s="67">
        <f t="shared" si="300"/>
        <v>44</v>
      </c>
      <c r="AP27" s="67"/>
      <c r="AQ27" s="67">
        <f t="shared" ref="AQ27:AT27" si="301">LARGE($AL27:$AO27,AQ$2)</f>
        <v>53</v>
      </c>
      <c r="AR27" s="67">
        <f t="shared" si="301"/>
        <v>44</v>
      </c>
      <c r="AS27" s="67">
        <f t="shared" si="301"/>
        <v>41</v>
      </c>
      <c r="AT27" s="67">
        <f t="shared" si="301"/>
        <v>32</v>
      </c>
      <c r="AV27" s="67" t="str">
        <f>VLOOKUP(VALUE(RIGHT(AQ27,1)),misc!$A$2:$B$5,2,0)</f>
        <v>S</v>
      </c>
      <c r="AW27" s="67" t="str">
        <f>VLOOKUP(VALUE(RIGHT(AR27,1)),misc!$A$2:$B$5,2,0)</f>
        <v>C</v>
      </c>
      <c r="AX27" s="67" t="str">
        <f>VLOOKUP(VALUE(RIGHT(AS27,1)),misc!$A$2:$B$5,2,0)</f>
        <v>D</v>
      </c>
      <c r="AY27" s="67" t="str">
        <f>VLOOKUP(VALUE(RIGHT(AT27,1)),misc!$A$2:$B$5,2,0)</f>
        <v>I</v>
      </c>
      <c r="BA27" s="67" t="str">
        <f t="shared" ref="BA27:BD27" si="302">IF(VALUE(AQ27)&gt;=170,AV27,"")</f>
        <v/>
      </c>
      <c r="BB27" s="67" t="str">
        <f t="shared" si="302"/>
        <v/>
      </c>
      <c r="BC27" s="67" t="str">
        <f t="shared" si="302"/>
        <v/>
      </c>
      <c r="BD27" s="67" t="str">
        <f t="shared" si="302"/>
        <v/>
      </c>
      <c r="BF27" s="67" t="str">
        <f t="shared" ref="BF27:BI27" si="303">IF(VALUE(AQ27)&lt;170,AV27,"")</f>
        <v>S</v>
      </c>
      <c r="BG27" s="67" t="str">
        <f t="shared" si="303"/>
        <v>C</v>
      </c>
      <c r="BH27" s="67" t="str">
        <f t="shared" si="303"/>
        <v>D</v>
      </c>
      <c r="BI27" s="67" t="str">
        <f t="shared" si="303"/>
        <v>I</v>
      </c>
      <c r="BJ27" s="67">
        <f t="shared" si="17"/>
        <v>1</v>
      </c>
      <c r="BK27" s="67" t="str">
        <f t="shared" si="18"/>
        <v/>
      </c>
      <c r="BN27" s="67">
        <f t="shared" ref="BN27:BQ27" si="304">VALUE(AC27&amp;BN$2)</f>
        <v>311</v>
      </c>
      <c r="BO27" s="67">
        <f t="shared" si="304"/>
        <v>312</v>
      </c>
      <c r="BP27" s="67">
        <f t="shared" si="304"/>
        <v>323</v>
      </c>
      <c r="BQ27" s="67">
        <f t="shared" si="304"/>
        <v>324</v>
      </c>
      <c r="BR27" s="67"/>
      <c r="BS27" s="67">
        <f t="shared" ref="BS27:BV27" si="305">LARGE($BN27:$BQ27,BS$2)</f>
        <v>324</v>
      </c>
      <c r="BT27" s="67">
        <f t="shared" si="305"/>
        <v>323</v>
      </c>
      <c r="BU27" s="67">
        <f t="shared" si="305"/>
        <v>312</v>
      </c>
      <c r="BV27" s="67">
        <f t="shared" si="305"/>
        <v>311</v>
      </c>
      <c r="BX27" s="67" t="str">
        <f>VLOOKUP(VALUE(RIGHT(BS27,1)),misc!$A$2:$B$5,2,0)</f>
        <v>C</v>
      </c>
      <c r="BY27" s="67" t="str">
        <f>VLOOKUP(VALUE(RIGHT(BT27,1)),misc!$A$2:$B$5,2,0)</f>
        <v>S</v>
      </c>
      <c r="BZ27" s="67" t="str">
        <f>VLOOKUP(VALUE(RIGHT(BU27,1)),misc!$A$2:$B$5,2,0)</f>
        <v>I</v>
      </c>
      <c r="CA27" s="67" t="str">
        <f>VLOOKUP(VALUE(RIGHT(BV27,1)),misc!$A$2:$B$5,2,0)</f>
        <v>D</v>
      </c>
      <c r="CC27" s="67" t="str">
        <f t="shared" ref="CC27:CF27" si="306">IF(VALUE(BS27)&gt;=170,BX27,"")</f>
        <v>C</v>
      </c>
      <c r="CD27" s="67" t="str">
        <f t="shared" si="306"/>
        <v>S</v>
      </c>
      <c r="CE27" s="67" t="str">
        <f t="shared" si="306"/>
        <v>I</v>
      </c>
      <c r="CF27" s="67" t="str">
        <f t="shared" si="306"/>
        <v>D</v>
      </c>
      <c r="CH27" s="67" t="str">
        <f t="shared" ref="CH27:CK27" si="307">IF(VALUE(BS27)&lt;170,BX27,"")</f>
        <v/>
      </c>
      <c r="CI27" s="67" t="str">
        <f t="shared" si="307"/>
        <v/>
      </c>
      <c r="CJ27" s="67" t="str">
        <f t="shared" si="307"/>
        <v/>
      </c>
      <c r="CK27" s="67" t="str">
        <f t="shared" si="307"/>
        <v/>
      </c>
      <c r="CL27" s="67">
        <f t="shared" si="23"/>
        <v>2</v>
      </c>
      <c r="CM27" s="67" t="str">
        <f t="shared" si="24"/>
        <v>CSID</v>
      </c>
      <c r="CP27" s="67">
        <f t="shared" ref="CP27:CS27" si="308">VALUE(AG27&amp;CP$2)</f>
        <v>161</v>
      </c>
      <c r="CQ27" s="67">
        <f t="shared" si="308"/>
        <v>182</v>
      </c>
      <c r="CR27" s="67">
        <f t="shared" si="308"/>
        <v>193</v>
      </c>
      <c r="CS27" s="67">
        <f t="shared" si="308"/>
        <v>194</v>
      </c>
      <c r="CT27" s="67"/>
      <c r="CU27" s="67">
        <f t="shared" ref="CU27:CX27" si="309">LARGE($CP27:$CS27,CU$2)</f>
        <v>194</v>
      </c>
      <c r="CV27" s="67">
        <f t="shared" si="309"/>
        <v>193</v>
      </c>
      <c r="CW27" s="67">
        <f t="shared" si="309"/>
        <v>182</v>
      </c>
      <c r="CX27" s="67">
        <f t="shared" si="309"/>
        <v>161</v>
      </c>
      <c r="CZ27" s="67" t="str">
        <f>VLOOKUP(VALUE(RIGHT(CU27,1)),misc!$A$2:$B$5,2,0)</f>
        <v>C</v>
      </c>
      <c r="DA27" s="67" t="str">
        <f>VLOOKUP(VALUE(RIGHT(CV27,1)),misc!$A$2:$B$5,2,0)</f>
        <v>S</v>
      </c>
      <c r="DB27" s="67" t="str">
        <f>VLOOKUP(VALUE(RIGHT(CW27,1)),misc!$A$2:$B$5,2,0)</f>
        <v>I</v>
      </c>
      <c r="DC27" s="67" t="str">
        <f>VLOOKUP(VALUE(RIGHT(CX27,1)),misc!$A$2:$B$5,2,0)</f>
        <v>D</v>
      </c>
      <c r="DE27" s="67" t="str">
        <f t="shared" ref="DE27:DH27" si="310">IF(VALUE(CU27)&gt;=170,CZ27,"")</f>
        <v>C</v>
      </c>
      <c r="DF27" s="67" t="str">
        <f t="shared" si="310"/>
        <v>S</v>
      </c>
      <c r="DG27" s="67" t="str">
        <f t="shared" si="310"/>
        <v>I</v>
      </c>
      <c r="DH27" s="67" t="str">
        <f t="shared" si="310"/>
        <v/>
      </c>
      <c r="DJ27" s="67" t="str">
        <f t="shared" ref="DJ27:DM27" si="311">IF(VALUE(CU27)&lt;170,CZ27,"")</f>
        <v/>
      </c>
      <c r="DK27" s="67" t="str">
        <f t="shared" si="311"/>
        <v/>
      </c>
      <c r="DL27" s="67" t="str">
        <f t="shared" si="311"/>
        <v/>
      </c>
      <c r="DM27" s="67" t="str">
        <f t="shared" si="311"/>
        <v>D</v>
      </c>
      <c r="DN27" s="67">
        <f t="shared" si="29"/>
        <v>3</v>
      </c>
      <c r="DO27" s="67" t="str">
        <f t="shared" si="30"/>
        <v>CSI</v>
      </c>
      <c r="DP27" s="1" t="str">
        <f t="shared" si="31"/>
        <v>123</v>
      </c>
      <c r="DQ27" s="1" t="str">
        <f t="shared" si="32"/>
        <v/>
      </c>
      <c r="DR27" s="1">
        <f>VLOOKUP(G27,tableD1,3,0)</f>
        <v>1</v>
      </c>
      <c r="DS27" s="1">
        <f>VLOOKUP(H27,tableI1,3,0)</f>
        <v>1</v>
      </c>
      <c r="DT27" s="1">
        <f>VLOOKUP(I27,table1S,3,0)</f>
        <v>2</v>
      </c>
      <c r="DU27" s="1">
        <f>VLOOKUP(J27,table1C,3,0)</f>
        <v>1</v>
      </c>
      <c r="DV27" s="1">
        <f>VLOOKUP(L27,table2D,3,0)</f>
        <v>8</v>
      </c>
      <c r="DW27" s="1">
        <f>VLOOKUP(M27,table2I,3,0)</f>
        <v>8</v>
      </c>
      <c r="DX27" s="1">
        <f>VLOOKUP(N27,table2S,3,0)</f>
        <v>8</v>
      </c>
      <c r="DY27" s="1">
        <f>VLOOKUP(O27,table2C,3,0)</f>
        <v>8</v>
      </c>
      <c r="DZ27" s="1">
        <f>VLOOKUP(Q27,table3D,3,0)</f>
        <v>4</v>
      </c>
      <c r="EA27" s="1">
        <f>VLOOKUP(R27,table3I,3,0)</f>
        <v>5</v>
      </c>
      <c r="EB27" s="1">
        <f>VLOOKUP(S27,table3S,3,0)</f>
        <v>5</v>
      </c>
      <c r="EC27" s="1">
        <f>VLOOKUP(T27,table3C,3,0)</f>
        <v>5</v>
      </c>
      <c r="ED27" s="67">
        <f t="array" ref="ED27">VLOOKUP(INDEX(JD,data!$AA$1),key!$J$3:$L$27,3,0)</f>
        <v>6</v>
      </c>
      <c r="EE27" s="67">
        <f t="array" ref="EE27">VLOOKUP(INDEX(JI,data!$AA$1),key!$J$3:$L$27,3,0)</f>
        <v>4</v>
      </c>
      <c r="EF27" s="67">
        <f t="array" ref="EF27">VLOOKUP(INDEX(JS,data!$AA$1),key!$J$3:$L$27,3,0)</f>
        <v>4</v>
      </c>
      <c r="EG27" s="67">
        <f t="array" ref="EG27">VLOOKUP(INDEX(JC,data!$AA$1),key!$J$3:$L$27,3,0)</f>
        <v>7</v>
      </c>
      <c r="EH27" s="1">
        <f>VLOOKUP(DR27,tabel_jpm,ED27+1,0)</f>
        <v>8</v>
      </c>
      <c r="EI27" s="1">
        <f>VLOOKUP(DS27,tabel_jpm,EE27+1,0)</f>
        <v>16</v>
      </c>
      <c r="EJ27" s="1">
        <f>VLOOKUP(DT27,tabel_jpm,EF27+1,0)</f>
        <v>20</v>
      </c>
      <c r="EK27" s="1">
        <f>VLOOKUP(DU27,tabel_jpm,EG27+1,0)</f>
        <v>4</v>
      </c>
      <c r="EL27" s="1">
        <f>IF(B27="Pria",VLOOKUP(AVERAGE(EH27:EK27),agreement_p,4),VLOOKUP(AVERAGE(EH27:EK27),agreement_w,4))</f>
        <v>32</v>
      </c>
      <c r="EM27" s="67" t="str">
        <f t="shared" si="33"/>
        <v>N/A</v>
      </c>
      <c r="EN27" s="1">
        <f>VLOOKUP(DV27,tabel_jpm,ED27+1,0)</f>
        <v>20</v>
      </c>
      <c r="EO27" s="1">
        <f>VLOOKUP(DW27,tabel_jpm,EE27+1,0)</f>
        <v>12</v>
      </c>
      <c r="EP27" s="1">
        <f>VLOOKUP(DX27,tabel_jpm,EF27+1,0)</f>
        <v>12</v>
      </c>
      <c r="EQ27" s="1">
        <f>VLOOKUP(DY27,tabel_jpm,EG27+1,0)</f>
        <v>24</v>
      </c>
      <c r="ER27" s="1">
        <f>IF(B27="Pria",VLOOKUP(AVERAGE(EN27:EQ27),agreement_p,4),VLOOKUP(AVERAGE(EN27:EQ27),agreement_w,4))</f>
        <v>50</v>
      </c>
      <c r="ES27" s="67" t="str">
        <f t="shared" si="34"/>
        <v>N/A</v>
      </c>
      <c r="ET27" s="1">
        <f>VLOOKUP(DZ27,tabel_jpm,ED27+1,0)</f>
        <v>20</v>
      </c>
      <c r="EU27" s="1">
        <f>VLOOKUP(EA27,tabel_jpm,EE27+1,0)</f>
        <v>24</v>
      </c>
      <c r="EV27" s="1">
        <f>VLOOKUP(EB27,tabel_jpm,EF27+1,0)</f>
        <v>24</v>
      </c>
      <c r="EW27" s="1">
        <f>VLOOKUP(EC27,tabel_jpm,EG27+1,0)</f>
        <v>20</v>
      </c>
      <c r="EX27" s="1">
        <f>IF(B27="Pria",VLOOKUP(AVERAGE(ET27:EW27),agreement_p,4),VLOOKUP(AVERAGE(ET27:EW27),agreement_w,4))</f>
        <v>68</v>
      </c>
      <c r="EY27" s="67" t="str">
        <f t="shared" si="35"/>
        <v>N/A</v>
      </c>
    </row>
    <row r="28" ht="15.75" customHeight="1">
      <c r="A28" s="1" t="str">
        <f>data!A28</f>
        <v/>
      </c>
      <c r="B28" s="1" t="str">
        <f>data!B28</f>
        <v/>
      </c>
      <c r="C28" s="1" t="str">
        <f>data!C28</f>
        <v/>
      </c>
      <c r="D28" s="65" t="str">
        <f>data!D28</f>
        <v/>
      </c>
      <c r="E28" s="1" t="str">
        <f>data!E28</f>
        <v/>
      </c>
      <c r="F28" s="1" t="str">
        <f>data!F28</f>
        <v/>
      </c>
      <c r="G28" s="1" t="str">
        <f>data!G28</f>
        <v/>
      </c>
      <c r="H28" s="1" t="str">
        <f>data!H28</f>
        <v/>
      </c>
      <c r="I28" s="1" t="str">
        <f>data!I28</f>
        <v/>
      </c>
      <c r="J28" s="1" t="str">
        <f>data!J28</f>
        <v/>
      </c>
      <c r="K28" s="1" t="str">
        <f>data!K28</f>
        <v/>
      </c>
      <c r="L28" s="1" t="str">
        <f>data!L28</f>
        <v/>
      </c>
      <c r="M28" s="1" t="str">
        <f>data!M28</f>
        <v/>
      </c>
      <c r="N28" s="1" t="str">
        <f>data!N28</f>
        <v/>
      </c>
      <c r="O28" s="1" t="str">
        <f>data!O28</f>
        <v/>
      </c>
      <c r="P28" s="1" t="str">
        <f>data!P28</f>
        <v/>
      </c>
      <c r="Q28" s="1" t="str">
        <f>data!Q28</f>
        <v/>
      </c>
      <c r="R28" s="1" t="str">
        <f>data!R28</f>
        <v/>
      </c>
      <c r="S28" s="1" t="str">
        <f>data!S28</f>
        <v/>
      </c>
      <c r="T28" s="1" t="str">
        <f>data!T28</f>
        <v/>
      </c>
      <c r="U28" s="1" t="str">
        <f>data!U28</f>
        <v/>
      </c>
      <c r="V28" s="1" t="str">
        <f>data!V28</f>
        <v/>
      </c>
      <c r="W28" s="1" t="str">
        <f>data!W28</f>
        <v/>
      </c>
      <c r="Y28" s="67">
        <f>VLOOKUP(G28,tableD1,2,0)</f>
        <v>4</v>
      </c>
      <c r="Z28" s="67">
        <f>VLOOKUP(H28,tableI1,2,0)</f>
        <v>3</v>
      </c>
      <c r="AA28" s="67">
        <f>VLOOKUP(I28,table1S,2,0)</f>
        <v>5</v>
      </c>
      <c r="AB28" s="67">
        <f>VLOOKUP(J28,table1C,2,0)</f>
        <v>4</v>
      </c>
      <c r="AC28" s="67">
        <f>VLOOKUP(L28,table2D,2,0)</f>
        <v>31</v>
      </c>
      <c r="AD28" s="67">
        <f>VLOOKUP(M28,table2I,2,0)</f>
        <v>31</v>
      </c>
      <c r="AE28" s="67">
        <f>VLOOKUP(N28,table2S,2,0)</f>
        <v>32</v>
      </c>
      <c r="AF28" s="67">
        <f>VLOOKUP(O28,table2C,2,0)</f>
        <v>32</v>
      </c>
      <c r="AG28" s="67">
        <f>VLOOKUP(Q28,table3D,2,0)</f>
        <v>16</v>
      </c>
      <c r="AH28" s="67">
        <f>VLOOKUP(R28,table3I,2,0)</f>
        <v>18</v>
      </c>
      <c r="AI28" s="67">
        <f>VLOOKUP(S28,table3S,2,0)</f>
        <v>19</v>
      </c>
      <c r="AJ28" s="67">
        <f>VLOOKUP(T28,table3C,2,0)</f>
        <v>19</v>
      </c>
      <c r="AL28" s="67">
        <f t="shared" ref="AL28:AO28" si="312">VALUE(Y28&amp;AL$2)</f>
        <v>41</v>
      </c>
      <c r="AM28" s="67">
        <f t="shared" si="312"/>
        <v>32</v>
      </c>
      <c r="AN28" s="67">
        <f t="shared" si="312"/>
        <v>53</v>
      </c>
      <c r="AO28" s="67">
        <f t="shared" si="312"/>
        <v>44</v>
      </c>
      <c r="AP28" s="67"/>
      <c r="AQ28" s="67">
        <f t="shared" ref="AQ28:AT28" si="313">LARGE($AL28:$AO28,AQ$2)</f>
        <v>53</v>
      </c>
      <c r="AR28" s="67">
        <f t="shared" si="313"/>
        <v>44</v>
      </c>
      <c r="AS28" s="67">
        <f t="shared" si="313"/>
        <v>41</v>
      </c>
      <c r="AT28" s="67">
        <f t="shared" si="313"/>
        <v>32</v>
      </c>
      <c r="AV28" s="67" t="str">
        <f>VLOOKUP(VALUE(RIGHT(AQ28,1)),misc!$A$2:$B$5,2,0)</f>
        <v>S</v>
      </c>
      <c r="AW28" s="67" t="str">
        <f>VLOOKUP(VALUE(RIGHT(AR28,1)),misc!$A$2:$B$5,2,0)</f>
        <v>C</v>
      </c>
      <c r="AX28" s="67" t="str">
        <f>VLOOKUP(VALUE(RIGHT(AS28,1)),misc!$A$2:$B$5,2,0)</f>
        <v>D</v>
      </c>
      <c r="AY28" s="67" t="str">
        <f>VLOOKUP(VALUE(RIGHT(AT28,1)),misc!$A$2:$B$5,2,0)</f>
        <v>I</v>
      </c>
      <c r="BA28" s="67" t="str">
        <f t="shared" ref="BA28:BD28" si="314">IF(VALUE(AQ28)&gt;=170,AV28,"")</f>
        <v/>
      </c>
      <c r="BB28" s="67" t="str">
        <f t="shared" si="314"/>
        <v/>
      </c>
      <c r="BC28" s="67" t="str">
        <f t="shared" si="314"/>
        <v/>
      </c>
      <c r="BD28" s="67" t="str">
        <f t="shared" si="314"/>
        <v/>
      </c>
      <c r="BF28" s="67" t="str">
        <f t="shared" ref="BF28:BI28" si="315">IF(VALUE(AQ28)&lt;170,AV28,"")</f>
        <v>S</v>
      </c>
      <c r="BG28" s="67" t="str">
        <f t="shared" si="315"/>
        <v>C</v>
      </c>
      <c r="BH28" s="67" t="str">
        <f t="shared" si="315"/>
        <v>D</v>
      </c>
      <c r="BI28" s="67" t="str">
        <f t="shared" si="315"/>
        <v>I</v>
      </c>
      <c r="BJ28" s="67">
        <f t="shared" si="17"/>
        <v>1</v>
      </c>
      <c r="BK28" s="67" t="str">
        <f t="shared" si="18"/>
        <v/>
      </c>
      <c r="BN28" s="67">
        <f t="shared" ref="BN28:BQ28" si="316">VALUE(AC28&amp;BN$2)</f>
        <v>311</v>
      </c>
      <c r="BO28" s="67">
        <f t="shared" si="316"/>
        <v>312</v>
      </c>
      <c r="BP28" s="67">
        <f t="shared" si="316"/>
        <v>323</v>
      </c>
      <c r="BQ28" s="67">
        <f t="shared" si="316"/>
        <v>324</v>
      </c>
      <c r="BR28" s="67"/>
      <c r="BS28" s="67">
        <f t="shared" ref="BS28:BV28" si="317">LARGE($BN28:$BQ28,BS$2)</f>
        <v>324</v>
      </c>
      <c r="BT28" s="67">
        <f t="shared" si="317"/>
        <v>323</v>
      </c>
      <c r="BU28" s="67">
        <f t="shared" si="317"/>
        <v>312</v>
      </c>
      <c r="BV28" s="67">
        <f t="shared" si="317"/>
        <v>311</v>
      </c>
      <c r="BX28" s="67" t="str">
        <f>VLOOKUP(VALUE(RIGHT(BS28,1)),misc!$A$2:$B$5,2,0)</f>
        <v>C</v>
      </c>
      <c r="BY28" s="67" t="str">
        <f>VLOOKUP(VALUE(RIGHT(BT28,1)),misc!$A$2:$B$5,2,0)</f>
        <v>S</v>
      </c>
      <c r="BZ28" s="67" t="str">
        <f>VLOOKUP(VALUE(RIGHT(BU28,1)),misc!$A$2:$B$5,2,0)</f>
        <v>I</v>
      </c>
      <c r="CA28" s="67" t="str">
        <f>VLOOKUP(VALUE(RIGHT(BV28,1)),misc!$A$2:$B$5,2,0)</f>
        <v>D</v>
      </c>
      <c r="CC28" s="67" t="str">
        <f t="shared" ref="CC28:CF28" si="318">IF(VALUE(BS28)&gt;=170,BX28,"")</f>
        <v>C</v>
      </c>
      <c r="CD28" s="67" t="str">
        <f t="shared" si="318"/>
        <v>S</v>
      </c>
      <c r="CE28" s="67" t="str">
        <f t="shared" si="318"/>
        <v>I</v>
      </c>
      <c r="CF28" s="67" t="str">
        <f t="shared" si="318"/>
        <v>D</v>
      </c>
      <c r="CH28" s="67" t="str">
        <f t="shared" ref="CH28:CK28" si="319">IF(VALUE(BS28)&lt;170,BX28,"")</f>
        <v/>
      </c>
      <c r="CI28" s="67" t="str">
        <f t="shared" si="319"/>
        <v/>
      </c>
      <c r="CJ28" s="67" t="str">
        <f t="shared" si="319"/>
        <v/>
      </c>
      <c r="CK28" s="67" t="str">
        <f t="shared" si="319"/>
        <v/>
      </c>
      <c r="CL28" s="67">
        <f t="shared" si="23"/>
        <v>2</v>
      </c>
      <c r="CM28" s="67" t="str">
        <f t="shared" si="24"/>
        <v>CSID</v>
      </c>
      <c r="CP28" s="67">
        <f t="shared" ref="CP28:CS28" si="320">VALUE(AG28&amp;CP$2)</f>
        <v>161</v>
      </c>
      <c r="CQ28" s="67">
        <f t="shared" si="320"/>
        <v>182</v>
      </c>
      <c r="CR28" s="67">
        <f t="shared" si="320"/>
        <v>193</v>
      </c>
      <c r="CS28" s="67">
        <f t="shared" si="320"/>
        <v>194</v>
      </c>
      <c r="CT28" s="67"/>
      <c r="CU28" s="67">
        <f t="shared" ref="CU28:CX28" si="321">LARGE($CP28:$CS28,CU$2)</f>
        <v>194</v>
      </c>
      <c r="CV28" s="67">
        <f t="shared" si="321"/>
        <v>193</v>
      </c>
      <c r="CW28" s="67">
        <f t="shared" si="321"/>
        <v>182</v>
      </c>
      <c r="CX28" s="67">
        <f t="shared" si="321"/>
        <v>161</v>
      </c>
      <c r="CZ28" s="67" t="str">
        <f>VLOOKUP(VALUE(RIGHT(CU28,1)),misc!$A$2:$B$5,2,0)</f>
        <v>C</v>
      </c>
      <c r="DA28" s="67" t="str">
        <f>VLOOKUP(VALUE(RIGHT(CV28,1)),misc!$A$2:$B$5,2,0)</f>
        <v>S</v>
      </c>
      <c r="DB28" s="67" t="str">
        <f>VLOOKUP(VALUE(RIGHT(CW28,1)),misc!$A$2:$B$5,2,0)</f>
        <v>I</v>
      </c>
      <c r="DC28" s="67" t="str">
        <f>VLOOKUP(VALUE(RIGHT(CX28,1)),misc!$A$2:$B$5,2,0)</f>
        <v>D</v>
      </c>
      <c r="DE28" s="67" t="str">
        <f t="shared" ref="DE28:DH28" si="322">IF(VALUE(CU28)&gt;=170,CZ28,"")</f>
        <v>C</v>
      </c>
      <c r="DF28" s="67" t="str">
        <f t="shared" si="322"/>
        <v>S</v>
      </c>
      <c r="DG28" s="67" t="str">
        <f t="shared" si="322"/>
        <v>I</v>
      </c>
      <c r="DH28" s="67" t="str">
        <f t="shared" si="322"/>
        <v/>
      </c>
      <c r="DJ28" s="67" t="str">
        <f t="shared" ref="DJ28:DM28" si="323">IF(VALUE(CU28)&lt;170,CZ28,"")</f>
        <v/>
      </c>
      <c r="DK28" s="67" t="str">
        <f t="shared" si="323"/>
        <v/>
      </c>
      <c r="DL28" s="67" t="str">
        <f t="shared" si="323"/>
        <v/>
      </c>
      <c r="DM28" s="67" t="str">
        <f t="shared" si="323"/>
        <v>D</v>
      </c>
      <c r="DN28" s="67">
        <f t="shared" si="29"/>
        <v>3</v>
      </c>
      <c r="DO28" s="67" t="str">
        <f t="shared" si="30"/>
        <v>CSI</v>
      </c>
      <c r="DP28" s="1" t="str">
        <f t="shared" si="31"/>
        <v>123</v>
      </c>
      <c r="DQ28" s="1" t="str">
        <f t="shared" si="32"/>
        <v/>
      </c>
      <c r="DR28" s="1">
        <f>VLOOKUP(G28,tableD1,3,0)</f>
        <v>1</v>
      </c>
      <c r="DS28" s="1">
        <f>VLOOKUP(H28,tableI1,3,0)</f>
        <v>1</v>
      </c>
      <c r="DT28" s="1">
        <f>VLOOKUP(I28,table1S,3,0)</f>
        <v>2</v>
      </c>
      <c r="DU28" s="1">
        <f>VLOOKUP(J28,table1C,3,0)</f>
        <v>1</v>
      </c>
      <c r="DV28" s="1">
        <f>VLOOKUP(L28,table2D,3,0)</f>
        <v>8</v>
      </c>
      <c r="DW28" s="1">
        <f>VLOOKUP(M28,table2I,3,0)</f>
        <v>8</v>
      </c>
      <c r="DX28" s="1">
        <f>VLOOKUP(N28,table2S,3,0)</f>
        <v>8</v>
      </c>
      <c r="DY28" s="1">
        <f>VLOOKUP(O28,table2C,3,0)</f>
        <v>8</v>
      </c>
      <c r="DZ28" s="1">
        <f>VLOOKUP(Q28,table3D,3,0)</f>
        <v>4</v>
      </c>
      <c r="EA28" s="1">
        <f>VLOOKUP(R28,table3I,3,0)</f>
        <v>5</v>
      </c>
      <c r="EB28" s="1">
        <f>VLOOKUP(S28,table3S,3,0)</f>
        <v>5</v>
      </c>
      <c r="EC28" s="1">
        <f>VLOOKUP(T28,table3C,3,0)</f>
        <v>5</v>
      </c>
      <c r="ED28" s="67">
        <f t="array" ref="ED28">VLOOKUP(INDEX(JD,data!$AA$1),key!$J$3:$L$27,3,0)</f>
        <v>6</v>
      </c>
      <c r="EE28" s="67">
        <f t="array" ref="EE28">VLOOKUP(INDEX(JI,data!$AA$1),key!$J$3:$L$27,3,0)</f>
        <v>4</v>
      </c>
      <c r="EF28" s="67">
        <f t="array" ref="EF28">VLOOKUP(INDEX(JS,data!$AA$1),key!$J$3:$L$27,3,0)</f>
        <v>4</v>
      </c>
      <c r="EG28" s="67">
        <f t="array" ref="EG28">VLOOKUP(INDEX(JC,data!$AA$1),key!$J$3:$L$27,3,0)</f>
        <v>7</v>
      </c>
      <c r="EH28" s="1">
        <f>VLOOKUP(DR28,tabel_jpm,ED28+1,0)</f>
        <v>8</v>
      </c>
      <c r="EI28" s="1">
        <f>VLOOKUP(DS28,tabel_jpm,EE28+1,0)</f>
        <v>16</v>
      </c>
      <c r="EJ28" s="1">
        <f>VLOOKUP(DT28,tabel_jpm,EF28+1,0)</f>
        <v>20</v>
      </c>
      <c r="EK28" s="1">
        <f>VLOOKUP(DU28,tabel_jpm,EG28+1,0)</f>
        <v>4</v>
      </c>
      <c r="EL28" s="1">
        <f>IF(B28="Pria",VLOOKUP(AVERAGE(EH28:EK28),agreement_p,4),VLOOKUP(AVERAGE(EH28:EK28),agreement_w,4))</f>
        <v>32</v>
      </c>
      <c r="EM28" s="67" t="str">
        <f t="shared" si="33"/>
        <v>N/A</v>
      </c>
      <c r="EN28" s="1">
        <f>VLOOKUP(DV28,tabel_jpm,ED28+1,0)</f>
        <v>20</v>
      </c>
      <c r="EO28" s="1">
        <f>VLOOKUP(DW28,tabel_jpm,EE28+1,0)</f>
        <v>12</v>
      </c>
      <c r="EP28" s="1">
        <f>VLOOKUP(DX28,tabel_jpm,EF28+1,0)</f>
        <v>12</v>
      </c>
      <c r="EQ28" s="1">
        <f>VLOOKUP(DY28,tabel_jpm,EG28+1,0)</f>
        <v>24</v>
      </c>
      <c r="ER28" s="1">
        <f>IF(B28="Pria",VLOOKUP(AVERAGE(EN28:EQ28),agreement_p,4),VLOOKUP(AVERAGE(EN28:EQ28),agreement_w,4))</f>
        <v>50</v>
      </c>
      <c r="ES28" s="67" t="str">
        <f t="shared" si="34"/>
        <v>N/A</v>
      </c>
      <c r="ET28" s="1">
        <f>VLOOKUP(DZ28,tabel_jpm,ED28+1,0)</f>
        <v>20</v>
      </c>
      <c r="EU28" s="1">
        <f>VLOOKUP(EA28,tabel_jpm,EE28+1,0)</f>
        <v>24</v>
      </c>
      <c r="EV28" s="1">
        <f>VLOOKUP(EB28,tabel_jpm,EF28+1,0)</f>
        <v>24</v>
      </c>
      <c r="EW28" s="1">
        <f>VLOOKUP(EC28,tabel_jpm,EG28+1,0)</f>
        <v>20</v>
      </c>
      <c r="EX28" s="1">
        <f>IF(B28="Pria",VLOOKUP(AVERAGE(ET28:EW28),agreement_p,4),VLOOKUP(AVERAGE(ET28:EW28),agreement_w,4))</f>
        <v>68</v>
      </c>
      <c r="EY28" s="67" t="str">
        <f t="shared" si="35"/>
        <v>N/A</v>
      </c>
    </row>
    <row r="29" ht="15.75" customHeight="1">
      <c r="A29" s="1" t="str">
        <f>data!A29</f>
        <v/>
      </c>
      <c r="B29" s="1" t="str">
        <f>data!B29</f>
        <v/>
      </c>
      <c r="C29" s="1" t="str">
        <f>data!C29</f>
        <v/>
      </c>
      <c r="D29" s="65" t="str">
        <f>data!D29</f>
        <v/>
      </c>
      <c r="E29" s="1" t="str">
        <f>data!E29</f>
        <v/>
      </c>
      <c r="F29" s="1" t="str">
        <f>data!F29</f>
        <v/>
      </c>
      <c r="G29" s="1" t="str">
        <f>data!G29</f>
        <v/>
      </c>
      <c r="H29" s="1" t="str">
        <f>data!H29</f>
        <v/>
      </c>
      <c r="I29" s="1" t="str">
        <f>data!I29</f>
        <v/>
      </c>
      <c r="J29" s="1" t="str">
        <f>data!J29</f>
        <v/>
      </c>
      <c r="K29" s="1" t="str">
        <f>data!K29</f>
        <v/>
      </c>
      <c r="L29" s="1" t="str">
        <f>data!L29</f>
        <v/>
      </c>
      <c r="M29" s="1" t="str">
        <f>data!M29</f>
        <v/>
      </c>
      <c r="N29" s="1" t="str">
        <f>data!N29</f>
        <v/>
      </c>
      <c r="O29" s="1" t="str">
        <f>data!O29</f>
        <v/>
      </c>
      <c r="P29" s="1" t="str">
        <f>data!P29</f>
        <v/>
      </c>
      <c r="Q29" s="1" t="str">
        <f>data!Q29</f>
        <v/>
      </c>
      <c r="R29" s="1" t="str">
        <f>data!R29</f>
        <v/>
      </c>
      <c r="S29" s="1" t="str">
        <f>data!S29</f>
        <v/>
      </c>
      <c r="T29" s="1" t="str">
        <f>data!T29</f>
        <v/>
      </c>
      <c r="U29" s="1" t="str">
        <f>data!U29</f>
        <v/>
      </c>
      <c r="V29" s="1" t="str">
        <f>data!V29</f>
        <v/>
      </c>
      <c r="W29" s="1" t="str">
        <f>data!W29</f>
        <v/>
      </c>
      <c r="Y29" s="67">
        <f>VLOOKUP(G29,tableD1,2,0)</f>
        <v>4</v>
      </c>
      <c r="Z29" s="67">
        <f>VLOOKUP(H29,tableI1,2,0)</f>
        <v>3</v>
      </c>
      <c r="AA29" s="67">
        <f>VLOOKUP(I29,table1S,2,0)</f>
        <v>5</v>
      </c>
      <c r="AB29" s="67">
        <f>VLOOKUP(J29,table1C,2,0)</f>
        <v>4</v>
      </c>
      <c r="AC29" s="67">
        <f>VLOOKUP(L29,table2D,2,0)</f>
        <v>31</v>
      </c>
      <c r="AD29" s="67">
        <f>VLOOKUP(M29,table2I,2,0)</f>
        <v>31</v>
      </c>
      <c r="AE29" s="67">
        <f>VLOOKUP(N29,table2S,2,0)</f>
        <v>32</v>
      </c>
      <c r="AF29" s="67">
        <f>VLOOKUP(O29,table2C,2,0)</f>
        <v>32</v>
      </c>
      <c r="AG29" s="67">
        <f>VLOOKUP(Q29,table3D,2,0)</f>
        <v>16</v>
      </c>
      <c r="AH29" s="67">
        <f>VLOOKUP(R29,table3I,2,0)</f>
        <v>18</v>
      </c>
      <c r="AI29" s="67">
        <f>VLOOKUP(S29,table3S,2,0)</f>
        <v>19</v>
      </c>
      <c r="AJ29" s="67">
        <f>VLOOKUP(T29,table3C,2,0)</f>
        <v>19</v>
      </c>
      <c r="AL29" s="67">
        <f t="shared" ref="AL29:AO29" si="324">VALUE(Y29&amp;AL$2)</f>
        <v>41</v>
      </c>
      <c r="AM29" s="67">
        <f t="shared" si="324"/>
        <v>32</v>
      </c>
      <c r="AN29" s="67">
        <f t="shared" si="324"/>
        <v>53</v>
      </c>
      <c r="AO29" s="67">
        <f t="shared" si="324"/>
        <v>44</v>
      </c>
      <c r="AP29" s="67"/>
      <c r="AQ29" s="67">
        <f t="shared" ref="AQ29:AT29" si="325">LARGE($AL29:$AO29,AQ$2)</f>
        <v>53</v>
      </c>
      <c r="AR29" s="67">
        <f t="shared" si="325"/>
        <v>44</v>
      </c>
      <c r="AS29" s="67">
        <f t="shared" si="325"/>
        <v>41</v>
      </c>
      <c r="AT29" s="67">
        <f t="shared" si="325"/>
        <v>32</v>
      </c>
      <c r="AV29" s="67" t="str">
        <f>VLOOKUP(VALUE(RIGHT(AQ29,1)),misc!$A$2:$B$5,2,0)</f>
        <v>S</v>
      </c>
      <c r="AW29" s="67" t="str">
        <f>VLOOKUP(VALUE(RIGHT(AR29,1)),misc!$A$2:$B$5,2,0)</f>
        <v>C</v>
      </c>
      <c r="AX29" s="67" t="str">
        <f>VLOOKUP(VALUE(RIGHT(AS29,1)),misc!$A$2:$B$5,2,0)</f>
        <v>D</v>
      </c>
      <c r="AY29" s="67" t="str">
        <f>VLOOKUP(VALUE(RIGHT(AT29,1)),misc!$A$2:$B$5,2,0)</f>
        <v>I</v>
      </c>
      <c r="BA29" s="67" t="str">
        <f t="shared" ref="BA29:BD29" si="326">IF(VALUE(AQ29)&gt;=170,AV29,"")</f>
        <v/>
      </c>
      <c r="BB29" s="67" t="str">
        <f t="shared" si="326"/>
        <v/>
      </c>
      <c r="BC29" s="67" t="str">
        <f t="shared" si="326"/>
        <v/>
      </c>
      <c r="BD29" s="67" t="str">
        <f t="shared" si="326"/>
        <v/>
      </c>
      <c r="BF29" s="67" t="str">
        <f t="shared" ref="BF29:BI29" si="327">IF(VALUE(AQ29)&lt;170,AV29,"")</f>
        <v>S</v>
      </c>
      <c r="BG29" s="67" t="str">
        <f t="shared" si="327"/>
        <v>C</v>
      </c>
      <c r="BH29" s="67" t="str">
        <f t="shared" si="327"/>
        <v>D</v>
      </c>
      <c r="BI29" s="67" t="str">
        <f t="shared" si="327"/>
        <v>I</v>
      </c>
      <c r="BJ29" s="67">
        <f t="shared" si="17"/>
        <v>1</v>
      </c>
      <c r="BK29" s="67" t="str">
        <f t="shared" si="18"/>
        <v/>
      </c>
      <c r="BN29" s="67">
        <f t="shared" ref="BN29:BQ29" si="328">VALUE(AC29&amp;BN$2)</f>
        <v>311</v>
      </c>
      <c r="BO29" s="67">
        <f t="shared" si="328"/>
        <v>312</v>
      </c>
      <c r="BP29" s="67">
        <f t="shared" si="328"/>
        <v>323</v>
      </c>
      <c r="BQ29" s="67">
        <f t="shared" si="328"/>
        <v>324</v>
      </c>
      <c r="BR29" s="67"/>
      <c r="BS29" s="67">
        <f t="shared" ref="BS29:BV29" si="329">LARGE($BN29:$BQ29,BS$2)</f>
        <v>324</v>
      </c>
      <c r="BT29" s="67">
        <f t="shared" si="329"/>
        <v>323</v>
      </c>
      <c r="BU29" s="67">
        <f t="shared" si="329"/>
        <v>312</v>
      </c>
      <c r="BV29" s="67">
        <f t="shared" si="329"/>
        <v>311</v>
      </c>
      <c r="BX29" s="67" t="str">
        <f>VLOOKUP(VALUE(RIGHT(BS29,1)),misc!$A$2:$B$5,2,0)</f>
        <v>C</v>
      </c>
      <c r="BY29" s="67" t="str">
        <f>VLOOKUP(VALUE(RIGHT(BT29,1)),misc!$A$2:$B$5,2,0)</f>
        <v>S</v>
      </c>
      <c r="BZ29" s="67" t="str">
        <f>VLOOKUP(VALUE(RIGHT(BU29,1)),misc!$A$2:$B$5,2,0)</f>
        <v>I</v>
      </c>
      <c r="CA29" s="67" t="str">
        <f>VLOOKUP(VALUE(RIGHT(BV29,1)),misc!$A$2:$B$5,2,0)</f>
        <v>D</v>
      </c>
      <c r="CC29" s="67" t="str">
        <f t="shared" ref="CC29:CF29" si="330">IF(VALUE(BS29)&gt;=170,BX29,"")</f>
        <v>C</v>
      </c>
      <c r="CD29" s="67" t="str">
        <f t="shared" si="330"/>
        <v>S</v>
      </c>
      <c r="CE29" s="67" t="str">
        <f t="shared" si="330"/>
        <v>I</v>
      </c>
      <c r="CF29" s="67" t="str">
        <f t="shared" si="330"/>
        <v>D</v>
      </c>
      <c r="CH29" s="67" t="str">
        <f t="shared" ref="CH29:CK29" si="331">IF(VALUE(BS29)&lt;170,BX29,"")</f>
        <v/>
      </c>
      <c r="CI29" s="67" t="str">
        <f t="shared" si="331"/>
        <v/>
      </c>
      <c r="CJ29" s="67" t="str">
        <f t="shared" si="331"/>
        <v/>
      </c>
      <c r="CK29" s="67" t="str">
        <f t="shared" si="331"/>
        <v/>
      </c>
      <c r="CL29" s="67">
        <f t="shared" si="23"/>
        <v>2</v>
      </c>
      <c r="CM29" s="67" t="str">
        <f t="shared" si="24"/>
        <v>CSID</v>
      </c>
      <c r="CP29" s="67">
        <f t="shared" ref="CP29:CS29" si="332">VALUE(AG29&amp;CP$2)</f>
        <v>161</v>
      </c>
      <c r="CQ29" s="67">
        <f t="shared" si="332"/>
        <v>182</v>
      </c>
      <c r="CR29" s="67">
        <f t="shared" si="332"/>
        <v>193</v>
      </c>
      <c r="CS29" s="67">
        <f t="shared" si="332"/>
        <v>194</v>
      </c>
      <c r="CT29" s="67"/>
      <c r="CU29" s="67">
        <f t="shared" ref="CU29:CX29" si="333">LARGE($CP29:$CS29,CU$2)</f>
        <v>194</v>
      </c>
      <c r="CV29" s="67">
        <f t="shared" si="333"/>
        <v>193</v>
      </c>
      <c r="CW29" s="67">
        <f t="shared" si="333"/>
        <v>182</v>
      </c>
      <c r="CX29" s="67">
        <f t="shared" si="333"/>
        <v>161</v>
      </c>
      <c r="CZ29" s="67" t="str">
        <f>VLOOKUP(VALUE(RIGHT(CU29,1)),misc!$A$2:$B$5,2,0)</f>
        <v>C</v>
      </c>
      <c r="DA29" s="67" t="str">
        <f>VLOOKUP(VALUE(RIGHT(CV29,1)),misc!$A$2:$B$5,2,0)</f>
        <v>S</v>
      </c>
      <c r="DB29" s="67" t="str">
        <f>VLOOKUP(VALUE(RIGHT(CW29,1)),misc!$A$2:$B$5,2,0)</f>
        <v>I</v>
      </c>
      <c r="DC29" s="67" t="str">
        <f>VLOOKUP(VALUE(RIGHT(CX29,1)),misc!$A$2:$B$5,2,0)</f>
        <v>D</v>
      </c>
      <c r="DE29" s="67" t="str">
        <f t="shared" ref="DE29:DH29" si="334">IF(VALUE(CU29)&gt;=170,CZ29,"")</f>
        <v>C</v>
      </c>
      <c r="DF29" s="67" t="str">
        <f t="shared" si="334"/>
        <v>S</v>
      </c>
      <c r="DG29" s="67" t="str">
        <f t="shared" si="334"/>
        <v>I</v>
      </c>
      <c r="DH29" s="67" t="str">
        <f t="shared" si="334"/>
        <v/>
      </c>
      <c r="DJ29" s="67" t="str">
        <f t="shared" ref="DJ29:DM29" si="335">IF(VALUE(CU29)&lt;170,CZ29,"")</f>
        <v/>
      </c>
      <c r="DK29" s="67" t="str">
        <f t="shared" si="335"/>
        <v/>
      </c>
      <c r="DL29" s="67" t="str">
        <f t="shared" si="335"/>
        <v/>
      </c>
      <c r="DM29" s="67" t="str">
        <f t="shared" si="335"/>
        <v>D</v>
      </c>
      <c r="DN29" s="67">
        <f t="shared" si="29"/>
        <v>3</v>
      </c>
      <c r="DO29" s="67" t="str">
        <f t="shared" si="30"/>
        <v>CSI</v>
      </c>
      <c r="DP29" s="1" t="str">
        <f t="shared" si="31"/>
        <v>123</v>
      </c>
      <c r="DQ29" s="1" t="str">
        <f t="shared" si="32"/>
        <v/>
      </c>
      <c r="DR29" s="1">
        <f>VLOOKUP(G29,tableD1,3,0)</f>
        <v>1</v>
      </c>
      <c r="DS29" s="1">
        <f>VLOOKUP(H29,tableI1,3,0)</f>
        <v>1</v>
      </c>
      <c r="DT29" s="1">
        <f>VLOOKUP(I29,table1S,3,0)</f>
        <v>2</v>
      </c>
      <c r="DU29" s="1">
        <f>VLOOKUP(J29,table1C,3,0)</f>
        <v>1</v>
      </c>
      <c r="DV29" s="1">
        <f>VLOOKUP(L29,table2D,3,0)</f>
        <v>8</v>
      </c>
      <c r="DW29" s="1">
        <f>VLOOKUP(M29,table2I,3,0)</f>
        <v>8</v>
      </c>
      <c r="DX29" s="1">
        <f>VLOOKUP(N29,table2S,3,0)</f>
        <v>8</v>
      </c>
      <c r="DY29" s="1">
        <f>VLOOKUP(O29,table2C,3,0)</f>
        <v>8</v>
      </c>
      <c r="DZ29" s="1">
        <f>VLOOKUP(Q29,table3D,3,0)</f>
        <v>4</v>
      </c>
      <c r="EA29" s="1">
        <f>VLOOKUP(R29,table3I,3,0)</f>
        <v>5</v>
      </c>
      <c r="EB29" s="1">
        <f>VLOOKUP(S29,table3S,3,0)</f>
        <v>5</v>
      </c>
      <c r="EC29" s="1">
        <f>VLOOKUP(T29,table3C,3,0)</f>
        <v>5</v>
      </c>
      <c r="ED29" s="67">
        <f t="array" ref="ED29">VLOOKUP(INDEX(JD,data!$AA$1),key!$J$3:$L$27,3,0)</f>
        <v>6</v>
      </c>
      <c r="EE29" s="67">
        <f t="array" ref="EE29">VLOOKUP(INDEX(JI,data!$AA$1),key!$J$3:$L$27,3,0)</f>
        <v>4</v>
      </c>
      <c r="EF29" s="67">
        <f t="array" ref="EF29">VLOOKUP(INDEX(JS,data!$AA$1),key!$J$3:$L$27,3,0)</f>
        <v>4</v>
      </c>
      <c r="EG29" s="67">
        <f t="array" ref="EG29">VLOOKUP(INDEX(JC,data!$AA$1),key!$J$3:$L$27,3,0)</f>
        <v>7</v>
      </c>
      <c r="EH29" s="1">
        <f>VLOOKUP(DR29,tabel_jpm,ED29+1,0)</f>
        <v>8</v>
      </c>
      <c r="EI29" s="1">
        <f>VLOOKUP(DS29,tabel_jpm,EE29+1,0)</f>
        <v>16</v>
      </c>
      <c r="EJ29" s="1">
        <f>VLOOKUP(DT29,tabel_jpm,EF29+1,0)</f>
        <v>20</v>
      </c>
      <c r="EK29" s="1">
        <f>VLOOKUP(DU29,tabel_jpm,EG29+1,0)</f>
        <v>4</v>
      </c>
      <c r="EL29" s="1">
        <f>IF(B29="Pria",VLOOKUP(AVERAGE(EH29:EK29),agreement_p,4),VLOOKUP(AVERAGE(EH29:EK29),agreement_w,4))</f>
        <v>32</v>
      </c>
      <c r="EM29" s="67" t="str">
        <f t="shared" si="33"/>
        <v>N/A</v>
      </c>
      <c r="EN29" s="1">
        <f>VLOOKUP(DV29,tabel_jpm,ED29+1,0)</f>
        <v>20</v>
      </c>
      <c r="EO29" s="1">
        <f>VLOOKUP(DW29,tabel_jpm,EE29+1,0)</f>
        <v>12</v>
      </c>
      <c r="EP29" s="1">
        <f>VLOOKUP(DX29,tabel_jpm,EF29+1,0)</f>
        <v>12</v>
      </c>
      <c r="EQ29" s="1">
        <f>VLOOKUP(DY29,tabel_jpm,EG29+1,0)</f>
        <v>24</v>
      </c>
      <c r="ER29" s="1">
        <f>IF(B29="Pria",VLOOKUP(AVERAGE(EN29:EQ29),agreement_p,4),VLOOKUP(AVERAGE(EN29:EQ29),agreement_w,4))</f>
        <v>50</v>
      </c>
      <c r="ES29" s="67" t="str">
        <f t="shared" si="34"/>
        <v>N/A</v>
      </c>
      <c r="ET29" s="1">
        <f>VLOOKUP(DZ29,tabel_jpm,ED29+1,0)</f>
        <v>20</v>
      </c>
      <c r="EU29" s="1">
        <f>VLOOKUP(EA29,tabel_jpm,EE29+1,0)</f>
        <v>24</v>
      </c>
      <c r="EV29" s="1">
        <f>VLOOKUP(EB29,tabel_jpm,EF29+1,0)</f>
        <v>24</v>
      </c>
      <c r="EW29" s="1">
        <f>VLOOKUP(EC29,tabel_jpm,EG29+1,0)</f>
        <v>20</v>
      </c>
      <c r="EX29" s="1">
        <f>IF(B29="Pria",VLOOKUP(AVERAGE(ET29:EW29),agreement_p,4),VLOOKUP(AVERAGE(ET29:EW29),agreement_w,4))</f>
        <v>68</v>
      </c>
      <c r="EY29" s="67" t="str">
        <f t="shared" si="35"/>
        <v>N/A</v>
      </c>
    </row>
    <row r="30" ht="15.75" customHeight="1">
      <c r="A30" s="1" t="str">
        <f>data!A30</f>
        <v/>
      </c>
      <c r="B30" s="1" t="str">
        <f>data!B30</f>
        <v/>
      </c>
      <c r="C30" s="1" t="str">
        <f>data!C30</f>
        <v/>
      </c>
      <c r="D30" s="65" t="str">
        <f>data!D30</f>
        <v/>
      </c>
      <c r="E30" s="1" t="str">
        <f>data!E30</f>
        <v/>
      </c>
      <c r="F30" s="1" t="str">
        <f>data!F30</f>
        <v/>
      </c>
      <c r="G30" s="1" t="str">
        <f>data!G30</f>
        <v/>
      </c>
      <c r="H30" s="1" t="str">
        <f>data!H30</f>
        <v/>
      </c>
      <c r="I30" s="1" t="str">
        <f>data!I30</f>
        <v/>
      </c>
      <c r="J30" s="1" t="str">
        <f>data!J30</f>
        <v/>
      </c>
      <c r="K30" s="1" t="str">
        <f>data!K30</f>
        <v/>
      </c>
      <c r="L30" s="1" t="str">
        <f>data!L30</f>
        <v/>
      </c>
      <c r="M30" s="1" t="str">
        <f>data!M30</f>
        <v/>
      </c>
      <c r="N30" s="1" t="str">
        <f>data!N30</f>
        <v/>
      </c>
      <c r="O30" s="1" t="str">
        <f>data!O30</f>
        <v/>
      </c>
      <c r="P30" s="1" t="str">
        <f>data!P30</f>
        <v/>
      </c>
      <c r="Q30" s="1" t="str">
        <f>data!Q30</f>
        <v/>
      </c>
      <c r="R30" s="1" t="str">
        <f>data!R30</f>
        <v/>
      </c>
      <c r="S30" s="1" t="str">
        <f>data!S30</f>
        <v/>
      </c>
      <c r="T30" s="1" t="str">
        <f>data!T30</f>
        <v/>
      </c>
      <c r="U30" s="1" t="str">
        <f>data!U30</f>
        <v/>
      </c>
      <c r="V30" s="1" t="str">
        <f>data!V30</f>
        <v/>
      </c>
      <c r="W30" s="1" t="str">
        <f>data!W30</f>
        <v/>
      </c>
      <c r="Y30" s="67">
        <f>VLOOKUP(G30,tableD1,2,0)</f>
        <v>4</v>
      </c>
      <c r="Z30" s="67">
        <f>VLOOKUP(H30,tableI1,2,0)</f>
        <v>3</v>
      </c>
      <c r="AA30" s="67">
        <f>VLOOKUP(I30,table1S,2,0)</f>
        <v>5</v>
      </c>
      <c r="AB30" s="67">
        <f>VLOOKUP(J30,table1C,2,0)</f>
        <v>4</v>
      </c>
      <c r="AC30" s="67">
        <f>VLOOKUP(L30,table2D,2,0)</f>
        <v>31</v>
      </c>
      <c r="AD30" s="67">
        <f>VLOOKUP(M30,table2I,2,0)</f>
        <v>31</v>
      </c>
      <c r="AE30" s="67">
        <f>VLOOKUP(N30,table2S,2,0)</f>
        <v>32</v>
      </c>
      <c r="AF30" s="67">
        <f>VLOOKUP(O30,table2C,2,0)</f>
        <v>32</v>
      </c>
      <c r="AG30" s="67">
        <f>VLOOKUP(Q30,table3D,2,0)</f>
        <v>16</v>
      </c>
      <c r="AH30" s="67">
        <f>VLOOKUP(R30,table3I,2,0)</f>
        <v>18</v>
      </c>
      <c r="AI30" s="67">
        <f>VLOOKUP(S30,table3S,2,0)</f>
        <v>19</v>
      </c>
      <c r="AJ30" s="67">
        <f>VLOOKUP(T30,table3C,2,0)</f>
        <v>19</v>
      </c>
      <c r="AL30" s="67">
        <f t="shared" ref="AL30:AO30" si="336">VALUE(Y30&amp;AL$2)</f>
        <v>41</v>
      </c>
      <c r="AM30" s="67">
        <f t="shared" si="336"/>
        <v>32</v>
      </c>
      <c r="AN30" s="67">
        <f t="shared" si="336"/>
        <v>53</v>
      </c>
      <c r="AO30" s="67">
        <f t="shared" si="336"/>
        <v>44</v>
      </c>
      <c r="AP30" s="67"/>
      <c r="AQ30" s="67">
        <f t="shared" ref="AQ30:AT30" si="337">LARGE($AL30:$AO30,AQ$2)</f>
        <v>53</v>
      </c>
      <c r="AR30" s="67">
        <f t="shared" si="337"/>
        <v>44</v>
      </c>
      <c r="AS30" s="67">
        <f t="shared" si="337"/>
        <v>41</v>
      </c>
      <c r="AT30" s="67">
        <f t="shared" si="337"/>
        <v>32</v>
      </c>
      <c r="AV30" s="67" t="str">
        <f>VLOOKUP(VALUE(RIGHT(AQ30,1)),misc!$A$2:$B$5,2,0)</f>
        <v>S</v>
      </c>
      <c r="AW30" s="67" t="str">
        <f>VLOOKUP(VALUE(RIGHT(AR30,1)),misc!$A$2:$B$5,2,0)</f>
        <v>C</v>
      </c>
      <c r="AX30" s="67" t="str">
        <f>VLOOKUP(VALUE(RIGHT(AS30,1)),misc!$A$2:$B$5,2,0)</f>
        <v>D</v>
      </c>
      <c r="AY30" s="67" t="str">
        <f>VLOOKUP(VALUE(RIGHT(AT30,1)),misc!$A$2:$B$5,2,0)</f>
        <v>I</v>
      </c>
      <c r="BA30" s="67" t="str">
        <f t="shared" ref="BA30:BD30" si="338">IF(VALUE(AQ30)&gt;=170,AV30,"")</f>
        <v/>
      </c>
      <c r="BB30" s="67" t="str">
        <f t="shared" si="338"/>
        <v/>
      </c>
      <c r="BC30" s="67" t="str">
        <f t="shared" si="338"/>
        <v/>
      </c>
      <c r="BD30" s="67" t="str">
        <f t="shared" si="338"/>
        <v/>
      </c>
      <c r="BF30" s="67" t="str">
        <f t="shared" ref="BF30:BI30" si="339">IF(VALUE(AQ30)&lt;170,AV30,"")</f>
        <v>S</v>
      </c>
      <c r="BG30" s="67" t="str">
        <f t="shared" si="339"/>
        <v>C</v>
      </c>
      <c r="BH30" s="67" t="str">
        <f t="shared" si="339"/>
        <v>D</v>
      </c>
      <c r="BI30" s="67" t="str">
        <f t="shared" si="339"/>
        <v>I</v>
      </c>
      <c r="BJ30" s="67">
        <f t="shared" si="17"/>
        <v>1</v>
      </c>
      <c r="BK30" s="67" t="str">
        <f t="shared" si="18"/>
        <v/>
      </c>
      <c r="BN30" s="67">
        <f t="shared" ref="BN30:BQ30" si="340">VALUE(AC30&amp;BN$2)</f>
        <v>311</v>
      </c>
      <c r="BO30" s="67">
        <f t="shared" si="340"/>
        <v>312</v>
      </c>
      <c r="BP30" s="67">
        <f t="shared" si="340"/>
        <v>323</v>
      </c>
      <c r="BQ30" s="67">
        <f t="shared" si="340"/>
        <v>324</v>
      </c>
      <c r="BR30" s="67"/>
      <c r="BS30" s="67">
        <f t="shared" ref="BS30:BV30" si="341">LARGE($BN30:$BQ30,BS$2)</f>
        <v>324</v>
      </c>
      <c r="BT30" s="67">
        <f t="shared" si="341"/>
        <v>323</v>
      </c>
      <c r="BU30" s="67">
        <f t="shared" si="341"/>
        <v>312</v>
      </c>
      <c r="BV30" s="67">
        <f t="shared" si="341"/>
        <v>311</v>
      </c>
      <c r="BX30" s="67" t="str">
        <f>VLOOKUP(VALUE(RIGHT(BS30,1)),misc!$A$2:$B$5,2,0)</f>
        <v>C</v>
      </c>
      <c r="BY30" s="67" t="str">
        <f>VLOOKUP(VALUE(RIGHT(BT30,1)),misc!$A$2:$B$5,2,0)</f>
        <v>S</v>
      </c>
      <c r="BZ30" s="67" t="str">
        <f>VLOOKUP(VALUE(RIGHT(BU30,1)),misc!$A$2:$B$5,2,0)</f>
        <v>I</v>
      </c>
      <c r="CA30" s="67" t="str">
        <f>VLOOKUP(VALUE(RIGHT(BV30,1)),misc!$A$2:$B$5,2,0)</f>
        <v>D</v>
      </c>
      <c r="CC30" s="67" t="str">
        <f t="shared" ref="CC30:CF30" si="342">IF(VALUE(BS30)&gt;=170,BX30,"")</f>
        <v>C</v>
      </c>
      <c r="CD30" s="67" t="str">
        <f t="shared" si="342"/>
        <v>S</v>
      </c>
      <c r="CE30" s="67" t="str">
        <f t="shared" si="342"/>
        <v>I</v>
      </c>
      <c r="CF30" s="67" t="str">
        <f t="shared" si="342"/>
        <v>D</v>
      </c>
      <c r="CH30" s="67" t="str">
        <f t="shared" ref="CH30:CK30" si="343">IF(VALUE(BS30)&lt;170,BX30,"")</f>
        <v/>
      </c>
      <c r="CI30" s="67" t="str">
        <f t="shared" si="343"/>
        <v/>
      </c>
      <c r="CJ30" s="67" t="str">
        <f t="shared" si="343"/>
        <v/>
      </c>
      <c r="CK30" s="67" t="str">
        <f t="shared" si="343"/>
        <v/>
      </c>
      <c r="CL30" s="67">
        <f t="shared" si="23"/>
        <v>2</v>
      </c>
      <c r="CM30" s="67" t="str">
        <f t="shared" si="24"/>
        <v>CSID</v>
      </c>
      <c r="CP30" s="67">
        <f t="shared" ref="CP30:CS30" si="344">VALUE(AG30&amp;CP$2)</f>
        <v>161</v>
      </c>
      <c r="CQ30" s="67">
        <f t="shared" si="344"/>
        <v>182</v>
      </c>
      <c r="CR30" s="67">
        <f t="shared" si="344"/>
        <v>193</v>
      </c>
      <c r="CS30" s="67">
        <f t="shared" si="344"/>
        <v>194</v>
      </c>
      <c r="CT30" s="67"/>
      <c r="CU30" s="67">
        <f t="shared" ref="CU30:CX30" si="345">LARGE($CP30:$CS30,CU$2)</f>
        <v>194</v>
      </c>
      <c r="CV30" s="67">
        <f t="shared" si="345"/>
        <v>193</v>
      </c>
      <c r="CW30" s="67">
        <f t="shared" si="345"/>
        <v>182</v>
      </c>
      <c r="CX30" s="67">
        <f t="shared" si="345"/>
        <v>161</v>
      </c>
      <c r="CZ30" s="67" t="str">
        <f>VLOOKUP(VALUE(RIGHT(CU30,1)),misc!$A$2:$B$5,2,0)</f>
        <v>C</v>
      </c>
      <c r="DA30" s="67" t="str">
        <f>VLOOKUP(VALUE(RIGHT(CV30,1)),misc!$A$2:$B$5,2,0)</f>
        <v>S</v>
      </c>
      <c r="DB30" s="67" t="str">
        <f>VLOOKUP(VALUE(RIGHT(CW30,1)),misc!$A$2:$B$5,2,0)</f>
        <v>I</v>
      </c>
      <c r="DC30" s="67" t="str">
        <f>VLOOKUP(VALUE(RIGHT(CX30,1)),misc!$A$2:$B$5,2,0)</f>
        <v>D</v>
      </c>
      <c r="DE30" s="67" t="str">
        <f t="shared" ref="DE30:DH30" si="346">IF(VALUE(CU30)&gt;=170,CZ30,"")</f>
        <v>C</v>
      </c>
      <c r="DF30" s="67" t="str">
        <f t="shared" si="346"/>
        <v>S</v>
      </c>
      <c r="DG30" s="67" t="str">
        <f t="shared" si="346"/>
        <v>I</v>
      </c>
      <c r="DH30" s="67" t="str">
        <f t="shared" si="346"/>
        <v/>
      </c>
      <c r="DJ30" s="67" t="str">
        <f t="shared" ref="DJ30:DM30" si="347">IF(VALUE(CU30)&lt;170,CZ30,"")</f>
        <v/>
      </c>
      <c r="DK30" s="67" t="str">
        <f t="shared" si="347"/>
        <v/>
      </c>
      <c r="DL30" s="67" t="str">
        <f t="shared" si="347"/>
        <v/>
      </c>
      <c r="DM30" s="67" t="str">
        <f t="shared" si="347"/>
        <v>D</v>
      </c>
      <c r="DN30" s="67">
        <f t="shared" si="29"/>
        <v>3</v>
      </c>
      <c r="DO30" s="67" t="str">
        <f t="shared" si="30"/>
        <v>CSI</v>
      </c>
      <c r="DP30" s="1" t="str">
        <f t="shared" si="31"/>
        <v>123</v>
      </c>
      <c r="DQ30" s="1" t="str">
        <f t="shared" si="32"/>
        <v/>
      </c>
      <c r="DR30" s="1">
        <f>VLOOKUP(G30,tableD1,3,0)</f>
        <v>1</v>
      </c>
      <c r="DS30" s="1">
        <f>VLOOKUP(H30,tableI1,3,0)</f>
        <v>1</v>
      </c>
      <c r="DT30" s="1">
        <f>VLOOKUP(I30,table1S,3,0)</f>
        <v>2</v>
      </c>
      <c r="DU30" s="1">
        <f>VLOOKUP(J30,table1C,3,0)</f>
        <v>1</v>
      </c>
      <c r="DV30" s="1">
        <f>VLOOKUP(L30,table2D,3,0)</f>
        <v>8</v>
      </c>
      <c r="DW30" s="1">
        <f>VLOOKUP(M30,table2I,3,0)</f>
        <v>8</v>
      </c>
      <c r="DX30" s="1">
        <f>VLOOKUP(N30,table2S,3,0)</f>
        <v>8</v>
      </c>
      <c r="DY30" s="1">
        <f>VLOOKUP(O30,table2C,3,0)</f>
        <v>8</v>
      </c>
      <c r="DZ30" s="1">
        <f>VLOOKUP(Q30,table3D,3,0)</f>
        <v>4</v>
      </c>
      <c r="EA30" s="1">
        <f>VLOOKUP(R30,table3I,3,0)</f>
        <v>5</v>
      </c>
      <c r="EB30" s="1">
        <f>VLOOKUP(S30,table3S,3,0)</f>
        <v>5</v>
      </c>
      <c r="EC30" s="1">
        <f>VLOOKUP(T30,table3C,3,0)</f>
        <v>5</v>
      </c>
      <c r="ED30" s="67">
        <f t="array" ref="ED30">VLOOKUP(INDEX(JD,data!$AA$1),key!$J$3:$L$27,3,0)</f>
        <v>6</v>
      </c>
      <c r="EE30" s="67">
        <f t="array" ref="EE30">VLOOKUP(INDEX(JI,data!$AA$1),key!$J$3:$L$27,3,0)</f>
        <v>4</v>
      </c>
      <c r="EF30" s="67">
        <f t="array" ref="EF30">VLOOKUP(INDEX(JS,data!$AA$1),key!$J$3:$L$27,3,0)</f>
        <v>4</v>
      </c>
      <c r="EG30" s="67">
        <f t="array" ref="EG30">VLOOKUP(INDEX(JC,data!$AA$1),key!$J$3:$L$27,3,0)</f>
        <v>7</v>
      </c>
      <c r="EH30" s="1">
        <f>VLOOKUP(DR30,tabel_jpm,ED30+1,0)</f>
        <v>8</v>
      </c>
      <c r="EI30" s="1">
        <f>VLOOKUP(DS30,tabel_jpm,EE30+1,0)</f>
        <v>16</v>
      </c>
      <c r="EJ30" s="1">
        <f>VLOOKUP(DT30,tabel_jpm,EF30+1,0)</f>
        <v>20</v>
      </c>
      <c r="EK30" s="1">
        <f>VLOOKUP(DU30,tabel_jpm,EG30+1,0)</f>
        <v>4</v>
      </c>
      <c r="EL30" s="1">
        <f>IF(B30="Pria",VLOOKUP(AVERAGE(EH30:EK30),agreement_p,4),VLOOKUP(AVERAGE(EH30:EK30),agreement_w,4))</f>
        <v>32</v>
      </c>
      <c r="EM30" s="67" t="str">
        <f t="shared" si="33"/>
        <v>N/A</v>
      </c>
      <c r="EN30" s="1">
        <f>VLOOKUP(DV30,tabel_jpm,ED30+1,0)</f>
        <v>20</v>
      </c>
      <c r="EO30" s="1">
        <f>VLOOKUP(DW30,tabel_jpm,EE30+1,0)</f>
        <v>12</v>
      </c>
      <c r="EP30" s="1">
        <f>VLOOKUP(DX30,tabel_jpm,EF30+1,0)</f>
        <v>12</v>
      </c>
      <c r="EQ30" s="1">
        <f>VLOOKUP(DY30,tabel_jpm,EG30+1,0)</f>
        <v>24</v>
      </c>
      <c r="ER30" s="1">
        <f>IF(B30="Pria",VLOOKUP(AVERAGE(EN30:EQ30),agreement_p,4),VLOOKUP(AVERAGE(EN30:EQ30),agreement_w,4))</f>
        <v>50</v>
      </c>
      <c r="ES30" s="67" t="str">
        <f t="shared" si="34"/>
        <v>N/A</v>
      </c>
      <c r="ET30" s="1">
        <f>VLOOKUP(DZ30,tabel_jpm,ED30+1,0)</f>
        <v>20</v>
      </c>
      <c r="EU30" s="1">
        <f>VLOOKUP(EA30,tabel_jpm,EE30+1,0)</f>
        <v>24</v>
      </c>
      <c r="EV30" s="1">
        <f>VLOOKUP(EB30,tabel_jpm,EF30+1,0)</f>
        <v>24</v>
      </c>
      <c r="EW30" s="1">
        <f>VLOOKUP(EC30,tabel_jpm,EG30+1,0)</f>
        <v>20</v>
      </c>
      <c r="EX30" s="1">
        <f>IF(B30="Pria",VLOOKUP(AVERAGE(ET30:EW30),agreement_p,4),VLOOKUP(AVERAGE(ET30:EW30),agreement_w,4))</f>
        <v>68</v>
      </c>
      <c r="EY30" s="67" t="str">
        <f t="shared" si="35"/>
        <v>N/A</v>
      </c>
    </row>
    <row r="31" ht="15.75" customHeight="1">
      <c r="A31" s="1" t="str">
        <f>data!A31</f>
        <v/>
      </c>
      <c r="B31" s="1" t="str">
        <f>data!B31</f>
        <v/>
      </c>
      <c r="C31" s="1" t="str">
        <f>data!C31</f>
        <v/>
      </c>
      <c r="D31" s="65" t="str">
        <f>data!D31</f>
        <v/>
      </c>
      <c r="E31" s="1" t="str">
        <f>data!E31</f>
        <v/>
      </c>
      <c r="F31" s="1" t="str">
        <f>data!F31</f>
        <v/>
      </c>
      <c r="G31" s="1" t="str">
        <f>data!G31</f>
        <v/>
      </c>
      <c r="H31" s="1" t="str">
        <f>data!H31</f>
        <v/>
      </c>
      <c r="I31" s="1" t="str">
        <f>data!I31</f>
        <v/>
      </c>
      <c r="J31" s="1" t="str">
        <f>data!J31</f>
        <v/>
      </c>
      <c r="K31" s="1" t="str">
        <f>data!K31</f>
        <v/>
      </c>
      <c r="L31" s="1" t="str">
        <f>data!L31</f>
        <v/>
      </c>
      <c r="M31" s="1" t="str">
        <f>data!M31</f>
        <v/>
      </c>
      <c r="N31" s="1" t="str">
        <f>data!N31</f>
        <v/>
      </c>
      <c r="O31" s="1" t="str">
        <f>data!O31</f>
        <v/>
      </c>
      <c r="P31" s="1" t="str">
        <f>data!P31</f>
        <v/>
      </c>
      <c r="Q31" s="1" t="str">
        <f>data!Q31</f>
        <v/>
      </c>
      <c r="R31" s="1" t="str">
        <f>data!R31</f>
        <v/>
      </c>
      <c r="S31" s="1" t="str">
        <f>data!S31</f>
        <v/>
      </c>
      <c r="T31" s="1" t="str">
        <f>data!T31</f>
        <v/>
      </c>
      <c r="U31" s="1" t="str">
        <f>data!U31</f>
        <v/>
      </c>
      <c r="V31" s="1" t="str">
        <f>data!V31</f>
        <v/>
      </c>
      <c r="W31" s="1" t="str">
        <f>data!W31</f>
        <v/>
      </c>
      <c r="Y31" s="67">
        <f>VLOOKUP(G31,tableD1,2,0)</f>
        <v>4</v>
      </c>
      <c r="Z31" s="67">
        <f>VLOOKUP(H31,tableI1,2,0)</f>
        <v>3</v>
      </c>
      <c r="AA31" s="67">
        <f>VLOOKUP(I31,table1S,2,0)</f>
        <v>5</v>
      </c>
      <c r="AB31" s="67">
        <f>VLOOKUP(J31,table1C,2,0)</f>
        <v>4</v>
      </c>
      <c r="AC31" s="67">
        <f>VLOOKUP(L31,table2D,2,0)</f>
        <v>31</v>
      </c>
      <c r="AD31" s="67">
        <f>VLOOKUP(M31,table2I,2,0)</f>
        <v>31</v>
      </c>
      <c r="AE31" s="67">
        <f>VLOOKUP(N31,table2S,2,0)</f>
        <v>32</v>
      </c>
      <c r="AF31" s="67">
        <f>VLOOKUP(O31,table2C,2,0)</f>
        <v>32</v>
      </c>
      <c r="AG31" s="67">
        <f>VLOOKUP(Q31,table3D,2,0)</f>
        <v>16</v>
      </c>
      <c r="AH31" s="67">
        <f>VLOOKUP(R31,table3I,2,0)</f>
        <v>18</v>
      </c>
      <c r="AI31" s="67">
        <f>VLOOKUP(S31,table3S,2,0)</f>
        <v>19</v>
      </c>
      <c r="AJ31" s="67">
        <f>VLOOKUP(T31,table3C,2,0)</f>
        <v>19</v>
      </c>
      <c r="AL31" s="67">
        <f t="shared" ref="AL31:AO31" si="348">VALUE(Y31&amp;AL$2)</f>
        <v>41</v>
      </c>
      <c r="AM31" s="67">
        <f t="shared" si="348"/>
        <v>32</v>
      </c>
      <c r="AN31" s="67">
        <f t="shared" si="348"/>
        <v>53</v>
      </c>
      <c r="AO31" s="67">
        <f t="shared" si="348"/>
        <v>44</v>
      </c>
      <c r="AP31" s="67"/>
      <c r="AQ31" s="67">
        <f t="shared" ref="AQ31:AT31" si="349">LARGE($AL31:$AO31,AQ$2)</f>
        <v>53</v>
      </c>
      <c r="AR31" s="67">
        <f t="shared" si="349"/>
        <v>44</v>
      </c>
      <c r="AS31" s="67">
        <f t="shared" si="349"/>
        <v>41</v>
      </c>
      <c r="AT31" s="67">
        <f t="shared" si="349"/>
        <v>32</v>
      </c>
      <c r="AV31" s="67" t="str">
        <f>VLOOKUP(VALUE(RIGHT(AQ31,1)),misc!$A$2:$B$5,2,0)</f>
        <v>S</v>
      </c>
      <c r="AW31" s="67" t="str">
        <f>VLOOKUP(VALUE(RIGHT(AR31,1)),misc!$A$2:$B$5,2,0)</f>
        <v>C</v>
      </c>
      <c r="AX31" s="67" t="str">
        <f>VLOOKUP(VALUE(RIGHT(AS31,1)),misc!$A$2:$B$5,2,0)</f>
        <v>D</v>
      </c>
      <c r="AY31" s="67" t="str">
        <f>VLOOKUP(VALUE(RIGHT(AT31,1)),misc!$A$2:$B$5,2,0)</f>
        <v>I</v>
      </c>
      <c r="BA31" s="67" t="str">
        <f t="shared" ref="BA31:BD31" si="350">IF(VALUE(AQ31)&gt;=170,AV31,"")</f>
        <v/>
      </c>
      <c r="BB31" s="67" t="str">
        <f t="shared" si="350"/>
        <v/>
      </c>
      <c r="BC31" s="67" t="str">
        <f t="shared" si="350"/>
        <v/>
      </c>
      <c r="BD31" s="67" t="str">
        <f t="shared" si="350"/>
        <v/>
      </c>
      <c r="BF31" s="67" t="str">
        <f t="shared" ref="BF31:BI31" si="351">IF(VALUE(AQ31)&lt;170,AV31,"")</f>
        <v>S</v>
      </c>
      <c r="BG31" s="67" t="str">
        <f t="shared" si="351"/>
        <v>C</v>
      </c>
      <c r="BH31" s="67" t="str">
        <f t="shared" si="351"/>
        <v>D</v>
      </c>
      <c r="BI31" s="67" t="str">
        <f t="shared" si="351"/>
        <v>I</v>
      </c>
      <c r="BJ31" s="67">
        <f t="shared" si="17"/>
        <v>1</v>
      </c>
      <c r="BK31" s="67" t="str">
        <f t="shared" si="18"/>
        <v/>
      </c>
      <c r="BN31" s="67">
        <f t="shared" ref="BN31:BQ31" si="352">VALUE(AC31&amp;BN$2)</f>
        <v>311</v>
      </c>
      <c r="BO31" s="67">
        <f t="shared" si="352"/>
        <v>312</v>
      </c>
      <c r="BP31" s="67">
        <f t="shared" si="352"/>
        <v>323</v>
      </c>
      <c r="BQ31" s="67">
        <f t="shared" si="352"/>
        <v>324</v>
      </c>
      <c r="BR31" s="67"/>
      <c r="BS31" s="67">
        <f t="shared" ref="BS31:BV31" si="353">LARGE($BN31:$BQ31,BS$2)</f>
        <v>324</v>
      </c>
      <c r="BT31" s="67">
        <f t="shared" si="353"/>
        <v>323</v>
      </c>
      <c r="BU31" s="67">
        <f t="shared" si="353"/>
        <v>312</v>
      </c>
      <c r="BV31" s="67">
        <f t="shared" si="353"/>
        <v>311</v>
      </c>
      <c r="BX31" s="67" t="str">
        <f>VLOOKUP(VALUE(RIGHT(BS31,1)),misc!$A$2:$B$5,2,0)</f>
        <v>C</v>
      </c>
      <c r="BY31" s="67" t="str">
        <f>VLOOKUP(VALUE(RIGHT(BT31,1)),misc!$A$2:$B$5,2,0)</f>
        <v>S</v>
      </c>
      <c r="BZ31" s="67" t="str">
        <f>VLOOKUP(VALUE(RIGHT(BU31,1)),misc!$A$2:$B$5,2,0)</f>
        <v>I</v>
      </c>
      <c r="CA31" s="67" t="str">
        <f>VLOOKUP(VALUE(RIGHT(BV31,1)),misc!$A$2:$B$5,2,0)</f>
        <v>D</v>
      </c>
      <c r="CC31" s="67" t="str">
        <f t="shared" ref="CC31:CF31" si="354">IF(VALUE(BS31)&gt;=170,BX31,"")</f>
        <v>C</v>
      </c>
      <c r="CD31" s="67" t="str">
        <f t="shared" si="354"/>
        <v>S</v>
      </c>
      <c r="CE31" s="67" t="str">
        <f t="shared" si="354"/>
        <v>I</v>
      </c>
      <c r="CF31" s="67" t="str">
        <f t="shared" si="354"/>
        <v>D</v>
      </c>
      <c r="CH31" s="67" t="str">
        <f t="shared" ref="CH31:CK31" si="355">IF(VALUE(BS31)&lt;170,BX31,"")</f>
        <v/>
      </c>
      <c r="CI31" s="67" t="str">
        <f t="shared" si="355"/>
        <v/>
      </c>
      <c r="CJ31" s="67" t="str">
        <f t="shared" si="355"/>
        <v/>
      </c>
      <c r="CK31" s="67" t="str">
        <f t="shared" si="355"/>
        <v/>
      </c>
      <c r="CL31" s="67">
        <f t="shared" si="23"/>
        <v>2</v>
      </c>
      <c r="CM31" s="67" t="str">
        <f t="shared" si="24"/>
        <v>CSID</v>
      </c>
      <c r="CP31" s="67">
        <f t="shared" ref="CP31:CS31" si="356">VALUE(AG31&amp;CP$2)</f>
        <v>161</v>
      </c>
      <c r="CQ31" s="67">
        <f t="shared" si="356"/>
        <v>182</v>
      </c>
      <c r="CR31" s="67">
        <f t="shared" si="356"/>
        <v>193</v>
      </c>
      <c r="CS31" s="67">
        <f t="shared" si="356"/>
        <v>194</v>
      </c>
      <c r="CT31" s="67"/>
      <c r="CU31" s="67">
        <f t="shared" ref="CU31:CX31" si="357">LARGE($CP31:$CS31,CU$2)</f>
        <v>194</v>
      </c>
      <c r="CV31" s="67">
        <f t="shared" si="357"/>
        <v>193</v>
      </c>
      <c r="CW31" s="67">
        <f t="shared" si="357"/>
        <v>182</v>
      </c>
      <c r="CX31" s="67">
        <f t="shared" si="357"/>
        <v>161</v>
      </c>
      <c r="CZ31" s="67" t="str">
        <f>VLOOKUP(VALUE(RIGHT(CU31,1)),misc!$A$2:$B$5,2,0)</f>
        <v>C</v>
      </c>
      <c r="DA31" s="67" t="str">
        <f>VLOOKUP(VALUE(RIGHT(CV31,1)),misc!$A$2:$B$5,2,0)</f>
        <v>S</v>
      </c>
      <c r="DB31" s="67" t="str">
        <f>VLOOKUP(VALUE(RIGHT(CW31,1)),misc!$A$2:$B$5,2,0)</f>
        <v>I</v>
      </c>
      <c r="DC31" s="67" t="str">
        <f>VLOOKUP(VALUE(RIGHT(CX31,1)),misc!$A$2:$B$5,2,0)</f>
        <v>D</v>
      </c>
      <c r="DE31" s="67" t="str">
        <f t="shared" ref="DE31:DH31" si="358">IF(VALUE(CU31)&gt;=170,CZ31,"")</f>
        <v>C</v>
      </c>
      <c r="DF31" s="67" t="str">
        <f t="shared" si="358"/>
        <v>S</v>
      </c>
      <c r="DG31" s="67" t="str">
        <f t="shared" si="358"/>
        <v>I</v>
      </c>
      <c r="DH31" s="67" t="str">
        <f t="shared" si="358"/>
        <v/>
      </c>
      <c r="DJ31" s="67" t="str">
        <f t="shared" ref="DJ31:DM31" si="359">IF(VALUE(CU31)&lt;170,CZ31,"")</f>
        <v/>
      </c>
      <c r="DK31" s="67" t="str">
        <f t="shared" si="359"/>
        <v/>
      </c>
      <c r="DL31" s="67" t="str">
        <f t="shared" si="359"/>
        <v/>
      </c>
      <c r="DM31" s="67" t="str">
        <f t="shared" si="359"/>
        <v>D</v>
      </c>
      <c r="DN31" s="67">
        <f t="shared" si="29"/>
        <v>3</v>
      </c>
      <c r="DO31" s="67" t="str">
        <f t="shared" si="30"/>
        <v>CSI</v>
      </c>
      <c r="DP31" s="1" t="str">
        <f t="shared" si="31"/>
        <v>123</v>
      </c>
      <c r="DQ31" s="1" t="str">
        <f t="shared" si="32"/>
        <v/>
      </c>
      <c r="DR31" s="1">
        <f>VLOOKUP(G31,tableD1,3,0)</f>
        <v>1</v>
      </c>
      <c r="DS31" s="1">
        <f>VLOOKUP(H31,tableI1,3,0)</f>
        <v>1</v>
      </c>
      <c r="DT31" s="1">
        <f>VLOOKUP(I31,table1S,3,0)</f>
        <v>2</v>
      </c>
      <c r="DU31" s="1">
        <f>VLOOKUP(J31,table1C,3,0)</f>
        <v>1</v>
      </c>
      <c r="DV31" s="1">
        <f>VLOOKUP(L31,table2D,3,0)</f>
        <v>8</v>
      </c>
      <c r="DW31" s="1">
        <f>VLOOKUP(M31,table2I,3,0)</f>
        <v>8</v>
      </c>
      <c r="DX31" s="1">
        <f>VLOOKUP(N31,table2S,3,0)</f>
        <v>8</v>
      </c>
      <c r="DY31" s="1">
        <f>VLOOKUP(O31,table2C,3,0)</f>
        <v>8</v>
      </c>
      <c r="DZ31" s="1">
        <f>VLOOKUP(Q31,table3D,3,0)</f>
        <v>4</v>
      </c>
      <c r="EA31" s="1">
        <f>VLOOKUP(R31,table3I,3,0)</f>
        <v>5</v>
      </c>
      <c r="EB31" s="1">
        <f>VLOOKUP(S31,table3S,3,0)</f>
        <v>5</v>
      </c>
      <c r="EC31" s="1">
        <f>VLOOKUP(T31,table3C,3,0)</f>
        <v>5</v>
      </c>
      <c r="ED31" s="67">
        <f t="array" ref="ED31">VLOOKUP(INDEX(JD,data!$AA$1),key!$J$3:$L$27,3,0)</f>
        <v>6</v>
      </c>
      <c r="EE31" s="67">
        <f t="array" ref="EE31">VLOOKUP(INDEX(JI,data!$AA$1),key!$J$3:$L$27,3,0)</f>
        <v>4</v>
      </c>
      <c r="EF31" s="67">
        <f t="array" ref="EF31">VLOOKUP(INDEX(JS,data!$AA$1),key!$J$3:$L$27,3,0)</f>
        <v>4</v>
      </c>
      <c r="EG31" s="67">
        <f t="array" ref="EG31">VLOOKUP(INDEX(JC,data!$AA$1),key!$J$3:$L$27,3,0)</f>
        <v>7</v>
      </c>
      <c r="EH31" s="1">
        <f>VLOOKUP(DR31,tabel_jpm,ED31+1,0)</f>
        <v>8</v>
      </c>
      <c r="EI31" s="1">
        <f>VLOOKUP(DS31,tabel_jpm,EE31+1,0)</f>
        <v>16</v>
      </c>
      <c r="EJ31" s="1">
        <f>VLOOKUP(DT31,tabel_jpm,EF31+1,0)</f>
        <v>20</v>
      </c>
      <c r="EK31" s="1">
        <f>VLOOKUP(DU31,tabel_jpm,EG31+1,0)</f>
        <v>4</v>
      </c>
      <c r="EL31" s="1">
        <f>IF(B31="Pria",VLOOKUP(AVERAGE(EH31:EK31),agreement_p,4),VLOOKUP(AVERAGE(EH31:EK31),agreement_w,4))</f>
        <v>32</v>
      </c>
      <c r="EM31" s="67" t="str">
        <f t="shared" si="33"/>
        <v>N/A</v>
      </c>
      <c r="EN31" s="1">
        <f>VLOOKUP(DV31,tabel_jpm,ED31+1,0)</f>
        <v>20</v>
      </c>
      <c r="EO31" s="1">
        <f>VLOOKUP(DW31,tabel_jpm,EE31+1,0)</f>
        <v>12</v>
      </c>
      <c r="EP31" s="1">
        <f>VLOOKUP(DX31,tabel_jpm,EF31+1,0)</f>
        <v>12</v>
      </c>
      <c r="EQ31" s="1">
        <f>VLOOKUP(DY31,tabel_jpm,EG31+1,0)</f>
        <v>24</v>
      </c>
      <c r="ER31" s="1">
        <f>IF(B31="Pria",VLOOKUP(AVERAGE(EN31:EQ31),agreement_p,4),VLOOKUP(AVERAGE(EN31:EQ31),agreement_w,4))</f>
        <v>50</v>
      </c>
      <c r="ES31" s="67" t="str">
        <f t="shared" si="34"/>
        <v>N/A</v>
      </c>
      <c r="ET31" s="1">
        <f>VLOOKUP(DZ31,tabel_jpm,ED31+1,0)</f>
        <v>20</v>
      </c>
      <c r="EU31" s="1">
        <f>VLOOKUP(EA31,tabel_jpm,EE31+1,0)</f>
        <v>24</v>
      </c>
      <c r="EV31" s="1">
        <f>VLOOKUP(EB31,tabel_jpm,EF31+1,0)</f>
        <v>24</v>
      </c>
      <c r="EW31" s="1">
        <f>VLOOKUP(EC31,tabel_jpm,EG31+1,0)</f>
        <v>20</v>
      </c>
      <c r="EX31" s="1">
        <f>IF(B31="Pria",VLOOKUP(AVERAGE(ET31:EW31),agreement_p,4),VLOOKUP(AVERAGE(ET31:EW31),agreement_w,4))</f>
        <v>68</v>
      </c>
      <c r="EY31" s="67" t="str">
        <f t="shared" si="35"/>
        <v>N/A</v>
      </c>
    </row>
    <row r="32" ht="15.75" customHeight="1">
      <c r="A32" s="1" t="str">
        <f>data!A32</f>
        <v/>
      </c>
      <c r="B32" s="1" t="str">
        <f>data!B32</f>
        <v/>
      </c>
      <c r="C32" s="1" t="str">
        <f>data!C32</f>
        <v/>
      </c>
      <c r="D32" s="65" t="str">
        <f>data!D32</f>
        <v/>
      </c>
      <c r="E32" s="1" t="str">
        <f>data!E32</f>
        <v/>
      </c>
      <c r="F32" s="1" t="str">
        <f>data!F32</f>
        <v/>
      </c>
      <c r="G32" s="1" t="str">
        <f>data!G32</f>
        <v/>
      </c>
      <c r="H32" s="1" t="str">
        <f>data!H32</f>
        <v/>
      </c>
      <c r="I32" s="1" t="str">
        <f>data!I32</f>
        <v/>
      </c>
      <c r="J32" s="1" t="str">
        <f>data!J32</f>
        <v/>
      </c>
      <c r="K32" s="1" t="str">
        <f>data!K32</f>
        <v/>
      </c>
      <c r="L32" s="1" t="str">
        <f>data!L32</f>
        <v/>
      </c>
      <c r="M32" s="1" t="str">
        <f>data!M32</f>
        <v/>
      </c>
      <c r="N32" s="1" t="str">
        <f>data!N32</f>
        <v/>
      </c>
      <c r="O32" s="1" t="str">
        <f>data!O32</f>
        <v/>
      </c>
      <c r="P32" s="1" t="str">
        <f>data!P32</f>
        <v/>
      </c>
      <c r="Q32" s="1" t="str">
        <f>data!Q32</f>
        <v/>
      </c>
      <c r="R32" s="1" t="str">
        <f>data!R32</f>
        <v/>
      </c>
      <c r="S32" s="1" t="str">
        <f>data!S32</f>
        <v/>
      </c>
      <c r="T32" s="1" t="str">
        <f>data!T32</f>
        <v/>
      </c>
      <c r="U32" s="1" t="str">
        <f>data!U32</f>
        <v/>
      </c>
      <c r="V32" s="1" t="str">
        <f>data!V32</f>
        <v/>
      </c>
      <c r="W32" s="1" t="str">
        <f>data!W32</f>
        <v/>
      </c>
      <c r="Y32" s="67">
        <f>VLOOKUP(G32,tableD1,2,0)</f>
        <v>4</v>
      </c>
      <c r="Z32" s="67">
        <f>VLOOKUP(H32,tableI1,2,0)</f>
        <v>3</v>
      </c>
      <c r="AA32" s="67">
        <f>VLOOKUP(I32,table1S,2,0)</f>
        <v>5</v>
      </c>
      <c r="AB32" s="67">
        <f>VLOOKUP(J32,table1C,2,0)</f>
        <v>4</v>
      </c>
      <c r="AC32" s="67">
        <f>VLOOKUP(L32,table2D,2,0)</f>
        <v>31</v>
      </c>
      <c r="AD32" s="67">
        <f>VLOOKUP(M32,table2I,2,0)</f>
        <v>31</v>
      </c>
      <c r="AE32" s="67">
        <f>VLOOKUP(N32,table2S,2,0)</f>
        <v>32</v>
      </c>
      <c r="AF32" s="67">
        <f>VLOOKUP(O32,table2C,2,0)</f>
        <v>32</v>
      </c>
      <c r="AG32" s="67">
        <f>VLOOKUP(Q32,table3D,2,0)</f>
        <v>16</v>
      </c>
      <c r="AH32" s="67">
        <f>VLOOKUP(R32,table3I,2,0)</f>
        <v>18</v>
      </c>
      <c r="AI32" s="67">
        <f>VLOOKUP(S32,table3S,2,0)</f>
        <v>19</v>
      </c>
      <c r="AJ32" s="67">
        <f>VLOOKUP(T32,table3C,2,0)</f>
        <v>19</v>
      </c>
      <c r="AL32" s="67">
        <f t="shared" ref="AL32:AO32" si="360">VALUE(Y32&amp;AL$2)</f>
        <v>41</v>
      </c>
      <c r="AM32" s="67">
        <f t="shared" si="360"/>
        <v>32</v>
      </c>
      <c r="AN32" s="67">
        <f t="shared" si="360"/>
        <v>53</v>
      </c>
      <c r="AO32" s="67">
        <f t="shared" si="360"/>
        <v>44</v>
      </c>
      <c r="AP32" s="67"/>
      <c r="AQ32" s="67">
        <f t="shared" ref="AQ32:AT32" si="361">LARGE($AL32:$AO32,AQ$2)</f>
        <v>53</v>
      </c>
      <c r="AR32" s="67">
        <f t="shared" si="361"/>
        <v>44</v>
      </c>
      <c r="AS32" s="67">
        <f t="shared" si="361"/>
        <v>41</v>
      </c>
      <c r="AT32" s="67">
        <f t="shared" si="361"/>
        <v>32</v>
      </c>
      <c r="AV32" s="67" t="str">
        <f>VLOOKUP(VALUE(RIGHT(AQ32,1)),misc!$A$2:$B$5,2,0)</f>
        <v>S</v>
      </c>
      <c r="AW32" s="67" t="str">
        <f>VLOOKUP(VALUE(RIGHT(AR32,1)),misc!$A$2:$B$5,2,0)</f>
        <v>C</v>
      </c>
      <c r="AX32" s="67" t="str">
        <f>VLOOKUP(VALUE(RIGHT(AS32,1)),misc!$A$2:$B$5,2,0)</f>
        <v>D</v>
      </c>
      <c r="AY32" s="67" t="str">
        <f>VLOOKUP(VALUE(RIGHT(AT32,1)),misc!$A$2:$B$5,2,0)</f>
        <v>I</v>
      </c>
      <c r="BA32" s="67" t="str">
        <f t="shared" ref="BA32:BD32" si="362">IF(VALUE(AQ32)&gt;=170,AV32,"")</f>
        <v/>
      </c>
      <c r="BB32" s="67" t="str">
        <f t="shared" si="362"/>
        <v/>
      </c>
      <c r="BC32" s="67" t="str">
        <f t="shared" si="362"/>
        <v/>
      </c>
      <c r="BD32" s="67" t="str">
        <f t="shared" si="362"/>
        <v/>
      </c>
      <c r="BF32" s="67" t="str">
        <f t="shared" ref="BF32:BI32" si="363">IF(VALUE(AQ32)&lt;170,AV32,"")</f>
        <v>S</v>
      </c>
      <c r="BG32" s="67" t="str">
        <f t="shared" si="363"/>
        <v>C</v>
      </c>
      <c r="BH32" s="67" t="str">
        <f t="shared" si="363"/>
        <v>D</v>
      </c>
      <c r="BI32" s="67" t="str">
        <f t="shared" si="363"/>
        <v>I</v>
      </c>
      <c r="BJ32" s="67">
        <f t="shared" si="17"/>
        <v>1</v>
      </c>
      <c r="BK32" s="67" t="str">
        <f t="shared" si="18"/>
        <v/>
      </c>
      <c r="BN32" s="67">
        <f t="shared" ref="BN32:BQ32" si="364">VALUE(AC32&amp;BN$2)</f>
        <v>311</v>
      </c>
      <c r="BO32" s="67">
        <f t="shared" si="364"/>
        <v>312</v>
      </c>
      <c r="BP32" s="67">
        <f t="shared" si="364"/>
        <v>323</v>
      </c>
      <c r="BQ32" s="67">
        <f t="shared" si="364"/>
        <v>324</v>
      </c>
      <c r="BR32" s="67"/>
      <c r="BS32" s="67">
        <f t="shared" ref="BS32:BV32" si="365">LARGE($BN32:$BQ32,BS$2)</f>
        <v>324</v>
      </c>
      <c r="BT32" s="67">
        <f t="shared" si="365"/>
        <v>323</v>
      </c>
      <c r="BU32" s="67">
        <f t="shared" si="365"/>
        <v>312</v>
      </c>
      <c r="BV32" s="67">
        <f t="shared" si="365"/>
        <v>311</v>
      </c>
      <c r="BX32" s="67" t="str">
        <f>VLOOKUP(VALUE(RIGHT(BS32,1)),misc!$A$2:$B$5,2,0)</f>
        <v>C</v>
      </c>
      <c r="BY32" s="67" t="str">
        <f>VLOOKUP(VALUE(RIGHT(BT32,1)),misc!$A$2:$B$5,2,0)</f>
        <v>S</v>
      </c>
      <c r="BZ32" s="67" t="str">
        <f>VLOOKUP(VALUE(RIGHT(BU32,1)),misc!$A$2:$B$5,2,0)</f>
        <v>I</v>
      </c>
      <c r="CA32" s="67" t="str">
        <f>VLOOKUP(VALUE(RIGHT(BV32,1)),misc!$A$2:$B$5,2,0)</f>
        <v>D</v>
      </c>
      <c r="CC32" s="67" t="str">
        <f t="shared" ref="CC32:CF32" si="366">IF(VALUE(BS32)&gt;=170,BX32,"")</f>
        <v>C</v>
      </c>
      <c r="CD32" s="67" t="str">
        <f t="shared" si="366"/>
        <v>S</v>
      </c>
      <c r="CE32" s="67" t="str">
        <f t="shared" si="366"/>
        <v>I</v>
      </c>
      <c r="CF32" s="67" t="str">
        <f t="shared" si="366"/>
        <v>D</v>
      </c>
      <c r="CH32" s="67" t="str">
        <f t="shared" ref="CH32:CK32" si="367">IF(VALUE(BS32)&lt;170,BX32,"")</f>
        <v/>
      </c>
      <c r="CI32" s="67" t="str">
        <f t="shared" si="367"/>
        <v/>
      </c>
      <c r="CJ32" s="67" t="str">
        <f t="shared" si="367"/>
        <v/>
      </c>
      <c r="CK32" s="67" t="str">
        <f t="shared" si="367"/>
        <v/>
      </c>
      <c r="CL32" s="67">
        <f t="shared" si="23"/>
        <v>2</v>
      </c>
      <c r="CM32" s="67" t="str">
        <f t="shared" si="24"/>
        <v>CSID</v>
      </c>
      <c r="CP32" s="67">
        <f t="shared" ref="CP32:CS32" si="368">VALUE(AG32&amp;CP$2)</f>
        <v>161</v>
      </c>
      <c r="CQ32" s="67">
        <f t="shared" si="368"/>
        <v>182</v>
      </c>
      <c r="CR32" s="67">
        <f t="shared" si="368"/>
        <v>193</v>
      </c>
      <c r="CS32" s="67">
        <f t="shared" si="368"/>
        <v>194</v>
      </c>
      <c r="CT32" s="67"/>
      <c r="CU32" s="67">
        <f t="shared" ref="CU32:CX32" si="369">LARGE($CP32:$CS32,CU$2)</f>
        <v>194</v>
      </c>
      <c r="CV32" s="67">
        <f t="shared" si="369"/>
        <v>193</v>
      </c>
      <c r="CW32" s="67">
        <f t="shared" si="369"/>
        <v>182</v>
      </c>
      <c r="CX32" s="67">
        <f t="shared" si="369"/>
        <v>161</v>
      </c>
      <c r="CZ32" s="67" t="str">
        <f>VLOOKUP(VALUE(RIGHT(CU32,1)),misc!$A$2:$B$5,2,0)</f>
        <v>C</v>
      </c>
      <c r="DA32" s="67" t="str">
        <f>VLOOKUP(VALUE(RIGHT(CV32,1)),misc!$A$2:$B$5,2,0)</f>
        <v>S</v>
      </c>
      <c r="DB32" s="67" t="str">
        <f>VLOOKUP(VALUE(RIGHT(CW32,1)),misc!$A$2:$B$5,2,0)</f>
        <v>I</v>
      </c>
      <c r="DC32" s="67" t="str">
        <f>VLOOKUP(VALUE(RIGHT(CX32,1)),misc!$A$2:$B$5,2,0)</f>
        <v>D</v>
      </c>
      <c r="DE32" s="67" t="str">
        <f t="shared" ref="DE32:DH32" si="370">IF(VALUE(CU32)&gt;=170,CZ32,"")</f>
        <v>C</v>
      </c>
      <c r="DF32" s="67" t="str">
        <f t="shared" si="370"/>
        <v>S</v>
      </c>
      <c r="DG32" s="67" t="str">
        <f t="shared" si="370"/>
        <v>I</v>
      </c>
      <c r="DH32" s="67" t="str">
        <f t="shared" si="370"/>
        <v/>
      </c>
      <c r="DJ32" s="67" t="str">
        <f t="shared" ref="DJ32:DM32" si="371">IF(VALUE(CU32)&lt;170,CZ32,"")</f>
        <v/>
      </c>
      <c r="DK32" s="67" t="str">
        <f t="shared" si="371"/>
        <v/>
      </c>
      <c r="DL32" s="67" t="str">
        <f t="shared" si="371"/>
        <v/>
      </c>
      <c r="DM32" s="67" t="str">
        <f t="shared" si="371"/>
        <v>D</v>
      </c>
      <c r="DN32" s="67">
        <f t="shared" si="29"/>
        <v>3</v>
      </c>
      <c r="DO32" s="67" t="str">
        <f t="shared" si="30"/>
        <v>CSI</v>
      </c>
      <c r="DP32" s="1" t="str">
        <f t="shared" si="31"/>
        <v>123</v>
      </c>
      <c r="DQ32" s="1" t="str">
        <f t="shared" si="32"/>
        <v/>
      </c>
      <c r="DR32" s="1">
        <f>VLOOKUP(G32,tableD1,3,0)</f>
        <v>1</v>
      </c>
      <c r="DS32" s="1">
        <f>VLOOKUP(H32,tableI1,3,0)</f>
        <v>1</v>
      </c>
      <c r="DT32" s="1">
        <f>VLOOKUP(I32,table1S,3,0)</f>
        <v>2</v>
      </c>
      <c r="DU32" s="1">
        <f>VLOOKUP(J32,table1C,3,0)</f>
        <v>1</v>
      </c>
      <c r="DV32" s="1">
        <f>VLOOKUP(L32,table2D,3,0)</f>
        <v>8</v>
      </c>
      <c r="DW32" s="1">
        <f>VLOOKUP(M32,table2I,3,0)</f>
        <v>8</v>
      </c>
      <c r="DX32" s="1">
        <f>VLOOKUP(N32,table2S,3,0)</f>
        <v>8</v>
      </c>
      <c r="DY32" s="1">
        <f>VLOOKUP(O32,table2C,3,0)</f>
        <v>8</v>
      </c>
      <c r="DZ32" s="1">
        <f>VLOOKUP(Q32,table3D,3,0)</f>
        <v>4</v>
      </c>
      <c r="EA32" s="1">
        <f>VLOOKUP(R32,table3I,3,0)</f>
        <v>5</v>
      </c>
      <c r="EB32" s="1">
        <f>VLOOKUP(S32,table3S,3,0)</f>
        <v>5</v>
      </c>
      <c r="EC32" s="1">
        <f>VLOOKUP(T32,table3C,3,0)</f>
        <v>5</v>
      </c>
      <c r="ED32" s="67">
        <f t="array" ref="ED32">VLOOKUP(INDEX(JD,data!$AA$1),key!$J$3:$L$27,3,0)</f>
        <v>6</v>
      </c>
      <c r="EE32" s="67">
        <f t="array" ref="EE32">VLOOKUP(INDEX(JI,data!$AA$1),key!$J$3:$L$27,3,0)</f>
        <v>4</v>
      </c>
      <c r="EF32" s="67">
        <f t="array" ref="EF32">VLOOKUP(INDEX(JS,data!$AA$1),key!$J$3:$L$27,3,0)</f>
        <v>4</v>
      </c>
      <c r="EG32" s="67">
        <f t="array" ref="EG32">VLOOKUP(INDEX(JC,data!$AA$1),key!$J$3:$L$27,3,0)</f>
        <v>7</v>
      </c>
      <c r="EH32" s="1">
        <f>VLOOKUP(DR32,tabel_jpm,ED32+1,0)</f>
        <v>8</v>
      </c>
      <c r="EI32" s="1">
        <f>VLOOKUP(DS32,tabel_jpm,EE32+1,0)</f>
        <v>16</v>
      </c>
      <c r="EJ32" s="1">
        <f>VLOOKUP(DT32,tabel_jpm,EF32+1,0)</f>
        <v>20</v>
      </c>
      <c r="EK32" s="1">
        <f>VLOOKUP(DU32,tabel_jpm,EG32+1,0)</f>
        <v>4</v>
      </c>
      <c r="EL32" s="1">
        <f>IF(B32="Pria",VLOOKUP(AVERAGE(EH32:EK32),agreement_p,4),VLOOKUP(AVERAGE(EH32:EK32),agreement_w,4))</f>
        <v>32</v>
      </c>
      <c r="EM32" s="67" t="str">
        <f t="shared" si="33"/>
        <v>N/A</v>
      </c>
      <c r="EN32" s="1">
        <f>VLOOKUP(DV32,tabel_jpm,ED32+1,0)</f>
        <v>20</v>
      </c>
      <c r="EO32" s="1">
        <f>VLOOKUP(DW32,tabel_jpm,EE32+1,0)</f>
        <v>12</v>
      </c>
      <c r="EP32" s="1">
        <f>VLOOKUP(DX32,tabel_jpm,EF32+1,0)</f>
        <v>12</v>
      </c>
      <c r="EQ32" s="1">
        <f>VLOOKUP(DY32,tabel_jpm,EG32+1,0)</f>
        <v>24</v>
      </c>
      <c r="ER32" s="1">
        <f>IF(B32="Pria",VLOOKUP(AVERAGE(EN32:EQ32),agreement_p,4),VLOOKUP(AVERAGE(EN32:EQ32),agreement_w,4))</f>
        <v>50</v>
      </c>
      <c r="ES32" s="67" t="str">
        <f t="shared" si="34"/>
        <v>N/A</v>
      </c>
      <c r="ET32" s="1">
        <f>VLOOKUP(DZ32,tabel_jpm,ED32+1,0)</f>
        <v>20</v>
      </c>
      <c r="EU32" s="1">
        <f>VLOOKUP(EA32,tabel_jpm,EE32+1,0)</f>
        <v>24</v>
      </c>
      <c r="EV32" s="1">
        <f>VLOOKUP(EB32,tabel_jpm,EF32+1,0)</f>
        <v>24</v>
      </c>
      <c r="EW32" s="1">
        <f>VLOOKUP(EC32,tabel_jpm,EG32+1,0)</f>
        <v>20</v>
      </c>
      <c r="EX32" s="1">
        <f>IF(B32="Pria",VLOOKUP(AVERAGE(ET32:EW32),agreement_p,4),VLOOKUP(AVERAGE(ET32:EW32),agreement_w,4))</f>
        <v>68</v>
      </c>
      <c r="EY32" s="67" t="str">
        <f t="shared" si="35"/>
        <v>N/A</v>
      </c>
    </row>
    <row r="33" ht="15.75" customHeight="1">
      <c r="A33" s="1" t="str">
        <f>data!A33</f>
        <v/>
      </c>
      <c r="B33" s="1" t="str">
        <f>data!B33</f>
        <v/>
      </c>
      <c r="C33" s="1" t="str">
        <f>data!C33</f>
        <v/>
      </c>
      <c r="D33" s="65" t="str">
        <f>data!D33</f>
        <v/>
      </c>
      <c r="E33" s="1" t="str">
        <f>data!E33</f>
        <v/>
      </c>
      <c r="F33" s="1" t="str">
        <f>data!F33</f>
        <v/>
      </c>
      <c r="G33" s="1" t="str">
        <f>data!G33</f>
        <v/>
      </c>
      <c r="H33" s="1" t="str">
        <f>data!H33</f>
        <v/>
      </c>
      <c r="I33" s="1" t="str">
        <f>data!I33</f>
        <v/>
      </c>
      <c r="J33" s="1" t="str">
        <f>data!J33</f>
        <v/>
      </c>
      <c r="K33" s="1" t="str">
        <f>data!K33</f>
        <v/>
      </c>
      <c r="L33" s="1" t="str">
        <f>data!L33</f>
        <v/>
      </c>
      <c r="M33" s="1" t="str">
        <f>data!M33</f>
        <v/>
      </c>
      <c r="N33" s="1" t="str">
        <f>data!N33</f>
        <v/>
      </c>
      <c r="O33" s="1" t="str">
        <f>data!O33</f>
        <v/>
      </c>
      <c r="P33" s="1" t="str">
        <f>data!P33</f>
        <v/>
      </c>
      <c r="Q33" s="1" t="str">
        <f>data!Q33</f>
        <v/>
      </c>
      <c r="R33" s="1" t="str">
        <f>data!R33</f>
        <v/>
      </c>
      <c r="S33" s="1" t="str">
        <f>data!S33</f>
        <v/>
      </c>
      <c r="T33" s="1" t="str">
        <f>data!T33</f>
        <v/>
      </c>
      <c r="U33" s="1" t="str">
        <f>data!U33</f>
        <v/>
      </c>
      <c r="V33" s="1" t="str">
        <f>data!V33</f>
        <v/>
      </c>
      <c r="W33" s="1" t="str">
        <f>data!W33</f>
        <v/>
      </c>
      <c r="Y33" s="67">
        <f>VLOOKUP(G33,tableD1,2,0)</f>
        <v>4</v>
      </c>
      <c r="Z33" s="67">
        <f>VLOOKUP(H33,tableI1,2,0)</f>
        <v>3</v>
      </c>
      <c r="AA33" s="67">
        <f>VLOOKUP(I33,table1S,2,0)</f>
        <v>5</v>
      </c>
      <c r="AB33" s="67">
        <f>VLOOKUP(J33,table1C,2,0)</f>
        <v>4</v>
      </c>
      <c r="AC33" s="67">
        <f>VLOOKUP(L33,table2D,2,0)</f>
        <v>31</v>
      </c>
      <c r="AD33" s="67">
        <f>VLOOKUP(M33,table2I,2,0)</f>
        <v>31</v>
      </c>
      <c r="AE33" s="67">
        <f>VLOOKUP(N33,table2S,2,0)</f>
        <v>32</v>
      </c>
      <c r="AF33" s="67">
        <f>VLOOKUP(O33,table2C,2,0)</f>
        <v>32</v>
      </c>
      <c r="AG33" s="67">
        <f>VLOOKUP(Q33,table3D,2,0)</f>
        <v>16</v>
      </c>
      <c r="AH33" s="67">
        <f>VLOOKUP(R33,table3I,2,0)</f>
        <v>18</v>
      </c>
      <c r="AI33" s="67">
        <f>VLOOKUP(S33,table3S,2,0)</f>
        <v>19</v>
      </c>
      <c r="AJ33" s="67">
        <f>VLOOKUP(T33,table3C,2,0)</f>
        <v>19</v>
      </c>
      <c r="AL33" s="67">
        <f t="shared" ref="AL33:AO33" si="372">VALUE(Y33&amp;AL$2)</f>
        <v>41</v>
      </c>
      <c r="AM33" s="67">
        <f t="shared" si="372"/>
        <v>32</v>
      </c>
      <c r="AN33" s="67">
        <f t="shared" si="372"/>
        <v>53</v>
      </c>
      <c r="AO33" s="67">
        <f t="shared" si="372"/>
        <v>44</v>
      </c>
      <c r="AP33" s="67"/>
      <c r="AQ33" s="67">
        <f t="shared" ref="AQ33:AT33" si="373">LARGE($AL33:$AO33,AQ$2)</f>
        <v>53</v>
      </c>
      <c r="AR33" s="67">
        <f t="shared" si="373"/>
        <v>44</v>
      </c>
      <c r="AS33" s="67">
        <f t="shared" si="373"/>
        <v>41</v>
      </c>
      <c r="AT33" s="67">
        <f t="shared" si="373"/>
        <v>32</v>
      </c>
      <c r="AV33" s="67" t="str">
        <f>VLOOKUP(VALUE(RIGHT(AQ33,1)),misc!$A$2:$B$5,2,0)</f>
        <v>S</v>
      </c>
      <c r="AW33" s="67" t="str">
        <f>VLOOKUP(VALUE(RIGHT(AR33,1)),misc!$A$2:$B$5,2,0)</f>
        <v>C</v>
      </c>
      <c r="AX33" s="67" t="str">
        <f>VLOOKUP(VALUE(RIGHT(AS33,1)),misc!$A$2:$B$5,2,0)</f>
        <v>D</v>
      </c>
      <c r="AY33" s="67" t="str">
        <f>VLOOKUP(VALUE(RIGHT(AT33,1)),misc!$A$2:$B$5,2,0)</f>
        <v>I</v>
      </c>
      <c r="BA33" s="67" t="str">
        <f t="shared" ref="BA33:BD33" si="374">IF(VALUE(AQ33)&gt;=170,AV33,"")</f>
        <v/>
      </c>
      <c r="BB33" s="67" t="str">
        <f t="shared" si="374"/>
        <v/>
      </c>
      <c r="BC33" s="67" t="str">
        <f t="shared" si="374"/>
        <v/>
      </c>
      <c r="BD33" s="67" t="str">
        <f t="shared" si="374"/>
        <v/>
      </c>
      <c r="BF33" s="67" t="str">
        <f t="shared" ref="BF33:BI33" si="375">IF(VALUE(AQ33)&lt;170,AV33,"")</f>
        <v>S</v>
      </c>
      <c r="BG33" s="67" t="str">
        <f t="shared" si="375"/>
        <v>C</v>
      </c>
      <c r="BH33" s="67" t="str">
        <f t="shared" si="375"/>
        <v>D</v>
      </c>
      <c r="BI33" s="67" t="str">
        <f t="shared" si="375"/>
        <v>I</v>
      </c>
      <c r="BJ33" s="67">
        <f t="shared" si="17"/>
        <v>1</v>
      </c>
      <c r="BK33" s="67" t="str">
        <f t="shared" si="18"/>
        <v/>
      </c>
      <c r="BN33" s="67">
        <f t="shared" ref="BN33:BQ33" si="376">VALUE(AC33&amp;BN$2)</f>
        <v>311</v>
      </c>
      <c r="BO33" s="67">
        <f t="shared" si="376"/>
        <v>312</v>
      </c>
      <c r="BP33" s="67">
        <f t="shared" si="376"/>
        <v>323</v>
      </c>
      <c r="BQ33" s="67">
        <f t="shared" si="376"/>
        <v>324</v>
      </c>
      <c r="BR33" s="67"/>
      <c r="BS33" s="67">
        <f t="shared" ref="BS33:BV33" si="377">LARGE($BN33:$BQ33,BS$2)</f>
        <v>324</v>
      </c>
      <c r="BT33" s="67">
        <f t="shared" si="377"/>
        <v>323</v>
      </c>
      <c r="BU33" s="67">
        <f t="shared" si="377"/>
        <v>312</v>
      </c>
      <c r="BV33" s="67">
        <f t="shared" si="377"/>
        <v>311</v>
      </c>
      <c r="BX33" s="67" t="str">
        <f>VLOOKUP(VALUE(RIGHT(BS33,1)),misc!$A$2:$B$5,2,0)</f>
        <v>C</v>
      </c>
      <c r="BY33" s="67" t="str">
        <f>VLOOKUP(VALUE(RIGHT(BT33,1)),misc!$A$2:$B$5,2,0)</f>
        <v>S</v>
      </c>
      <c r="BZ33" s="67" t="str">
        <f>VLOOKUP(VALUE(RIGHT(BU33,1)),misc!$A$2:$B$5,2,0)</f>
        <v>I</v>
      </c>
      <c r="CA33" s="67" t="str">
        <f>VLOOKUP(VALUE(RIGHT(BV33,1)),misc!$A$2:$B$5,2,0)</f>
        <v>D</v>
      </c>
      <c r="CC33" s="67" t="str">
        <f t="shared" ref="CC33:CF33" si="378">IF(VALUE(BS33)&gt;=170,BX33,"")</f>
        <v>C</v>
      </c>
      <c r="CD33" s="67" t="str">
        <f t="shared" si="378"/>
        <v>S</v>
      </c>
      <c r="CE33" s="67" t="str">
        <f t="shared" si="378"/>
        <v>I</v>
      </c>
      <c r="CF33" s="67" t="str">
        <f t="shared" si="378"/>
        <v>D</v>
      </c>
      <c r="CH33" s="67" t="str">
        <f t="shared" ref="CH33:CK33" si="379">IF(VALUE(BS33)&lt;170,BX33,"")</f>
        <v/>
      </c>
      <c r="CI33" s="67" t="str">
        <f t="shared" si="379"/>
        <v/>
      </c>
      <c r="CJ33" s="67" t="str">
        <f t="shared" si="379"/>
        <v/>
      </c>
      <c r="CK33" s="67" t="str">
        <f t="shared" si="379"/>
        <v/>
      </c>
      <c r="CL33" s="67">
        <f t="shared" si="23"/>
        <v>2</v>
      </c>
      <c r="CM33" s="67" t="str">
        <f t="shared" si="24"/>
        <v>CSID</v>
      </c>
      <c r="CP33" s="67">
        <f t="shared" ref="CP33:CS33" si="380">VALUE(AG33&amp;CP$2)</f>
        <v>161</v>
      </c>
      <c r="CQ33" s="67">
        <f t="shared" si="380"/>
        <v>182</v>
      </c>
      <c r="CR33" s="67">
        <f t="shared" si="380"/>
        <v>193</v>
      </c>
      <c r="CS33" s="67">
        <f t="shared" si="380"/>
        <v>194</v>
      </c>
      <c r="CT33" s="67"/>
      <c r="CU33" s="67">
        <f t="shared" ref="CU33:CX33" si="381">LARGE($CP33:$CS33,CU$2)</f>
        <v>194</v>
      </c>
      <c r="CV33" s="67">
        <f t="shared" si="381"/>
        <v>193</v>
      </c>
      <c r="CW33" s="67">
        <f t="shared" si="381"/>
        <v>182</v>
      </c>
      <c r="CX33" s="67">
        <f t="shared" si="381"/>
        <v>161</v>
      </c>
      <c r="CZ33" s="67" t="str">
        <f>VLOOKUP(VALUE(RIGHT(CU33,1)),misc!$A$2:$B$5,2,0)</f>
        <v>C</v>
      </c>
      <c r="DA33" s="67" t="str">
        <f>VLOOKUP(VALUE(RIGHT(CV33,1)),misc!$A$2:$B$5,2,0)</f>
        <v>S</v>
      </c>
      <c r="DB33" s="67" t="str">
        <f>VLOOKUP(VALUE(RIGHT(CW33,1)),misc!$A$2:$B$5,2,0)</f>
        <v>I</v>
      </c>
      <c r="DC33" s="67" t="str">
        <f>VLOOKUP(VALUE(RIGHT(CX33,1)),misc!$A$2:$B$5,2,0)</f>
        <v>D</v>
      </c>
      <c r="DE33" s="67" t="str">
        <f t="shared" ref="DE33:DH33" si="382">IF(VALUE(CU33)&gt;=170,CZ33,"")</f>
        <v>C</v>
      </c>
      <c r="DF33" s="67" t="str">
        <f t="shared" si="382"/>
        <v>S</v>
      </c>
      <c r="DG33" s="67" t="str">
        <f t="shared" si="382"/>
        <v>I</v>
      </c>
      <c r="DH33" s="67" t="str">
        <f t="shared" si="382"/>
        <v/>
      </c>
      <c r="DJ33" s="67" t="str">
        <f t="shared" ref="DJ33:DM33" si="383">IF(VALUE(CU33)&lt;170,CZ33,"")</f>
        <v/>
      </c>
      <c r="DK33" s="67" t="str">
        <f t="shared" si="383"/>
        <v/>
      </c>
      <c r="DL33" s="67" t="str">
        <f t="shared" si="383"/>
        <v/>
      </c>
      <c r="DM33" s="67" t="str">
        <f t="shared" si="383"/>
        <v>D</v>
      </c>
      <c r="DN33" s="67">
        <f t="shared" si="29"/>
        <v>3</v>
      </c>
      <c r="DO33" s="67" t="str">
        <f t="shared" si="30"/>
        <v>CSI</v>
      </c>
      <c r="DP33" s="1" t="str">
        <f t="shared" si="31"/>
        <v>123</v>
      </c>
      <c r="DQ33" s="1" t="str">
        <f t="shared" si="32"/>
        <v/>
      </c>
      <c r="DR33" s="1">
        <f>VLOOKUP(G33,tableD1,3,0)</f>
        <v>1</v>
      </c>
      <c r="DS33" s="1">
        <f>VLOOKUP(H33,tableI1,3,0)</f>
        <v>1</v>
      </c>
      <c r="DT33" s="1">
        <f>VLOOKUP(I33,table1S,3,0)</f>
        <v>2</v>
      </c>
      <c r="DU33" s="1">
        <f>VLOOKUP(J33,table1C,3,0)</f>
        <v>1</v>
      </c>
      <c r="DV33" s="1">
        <f>VLOOKUP(L33,table2D,3,0)</f>
        <v>8</v>
      </c>
      <c r="DW33" s="1">
        <f>VLOOKUP(M33,table2I,3,0)</f>
        <v>8</v>
      </c>
      <c r="DX33" s="1">
        <f>VLOOKUP(N33,table2S,3,0)</f>
        <v>8</v>
      </c>
      <c r="DY33" s="1">
        <f>VLOOKUP(O33,table2C,3,0)</f>
        <v>8</v>
      </c>
      <c r="DZ33" s="1">
        <f>VLOOKUP(Q33,table3D,3,0)</f>
        <v>4</v>
      </c>
      <c r="EA33" s="1">
        <f>VLOOKUP(R33,table3I,3,0)</f>
        <v>5</v>
      </c>
      <c r="EB33" s="1">
        <f>VLOOKUP(S33,table3S,3,0)</f>
        <v>5</v>
      </c>
      <c r="EC33" s="1">
        <f>VLOOKUP(T33,table3C,3,0)</f>
        <v>5</v>
      </c>
      <c r="ED33" s="67">
        <f t="array" ref="ED33">VLOOKUP(INDEX(JD,data!$AA$1),key!$J$3:$L$27,3,0)</f>
        <v>6</v>
      </c>
      <c r="EE33" s="67">
        <f t="array" ref="EE33">VLOOKUP(INDEX(JI,data!$AA$1),key!$J$3:$L$27,3,0)</f>
        <v>4</v>
      </c>
      <c r="EF33" s="67">
        <f t="array" ref="EF33">VLOOKUP(INDEX(JS,data!$AA$1),key!$J$3:$L$27,3,0)</f>
        <v>4</v>
      </c>
      <c r="EG33" s="67">
        <f t="array" ref="EG33">VLOOKUP(INDEX(JC,data!$AA$1),key!$J$3:$L$27,3,0)</f>
        <v>7</v>
      </c>
      <c r="EH33" s="1">
        <f>VLOOKUP(DR33,tabel_jpm,ED33+1,0)</f>
        <v>8</v>
      </c>
      <c r="EI33" s="1">
        <f>VLOOKUP(DS33,tabel_jpm,EE33+1,0)</f>
        <v>16</v>
      </c>
      <c r="EJ33" s="1">
        <f>VLOOKUP(DT33,tabel_jpm,EF33+1,0)</f>
        <v>20</v>
      </c>
      <c r="EK33" s="1">
        <f>VLOOKUP(DU33,tabel_jpm,EG33+1,0)</f>
        <v>4</v>
      </c>
      <c r="EL33" s="1">
        <f>IF(B33="Pria",VLOOKUP(AVERAGE(EH33:EK33),agreement_p,4),VLOOKUP(AVERAGE(EH33:EK33),agreement_w,4))</f>
        <v>32</v>
      </c>
      <c r="EM33" s="67" t="str">
        <f t="shared" si="33"/>
        <v>N/A</v>
      </c>
      <c r="EN33" s="1">
        <f>VLOOKUP(DV33,tabel_jpm,ED33+1,0)</f>
        <v>20</v>
      </c>
      <c r="EO33" s="1">
        <f>VLOOKUP(DW33,tabel_jpm,EE33+1,0)</f>
        <v>12</v>
      </c>
      <c r="EP33" s="1">
        <f>VLOOKUP(DX33,tabel_jpm,EF33+1,0)</f>
        <v>12</v>
      </c>
      <c r="EQ33" s="1">
        <f>VLOOKUP(DY33,tabel_jpm,EG33+1,0)</f>
        <v>24</v>
      </c>
      <c r="ER33" s="1">
        <f>IF(B33="Pria",VLOOKUP(AVERAGE(EN33:EQ33),agreement_p,4),VLOOKUP(AVERAGE(EN33:EQ33),agreement_w,4))</f>
        <v>50</v>
      </c>
      <c r="ES33" s="67" t="str">
        <f t="shared" si="34"/>
        <v>N/A</v>
      </c>
      <c r="ET33" s="1">
        <f>VLOOKUP(DZ33,tabel_jpm,ED33+1,0)</f>
        <v>20</v>
      </c>
      <c r="EU33" s="1">
        <f>VLOOKUP(EA33,tabel_jpm,EE33+1,0)</f>
        <v>24</v>
      </c>
      <c r="EV33" s="1">
        <f>VLOOKUP(EB33,tabel_jpm,EF33+1,0)</f>
        <v>24</v>
      </c>
      <c r="EW33" s="1">
        <f>VLOOKUP(EC33,tabel_jpm,EG33+1,0)</f>
        <v>20</v>
      </c>
      <c r="EX33" s="1">
        <f>IF(B33="Pria",VLOOKUP(AVERAGE(ET33:EW33),agreement_p,4),VLOOKUP(AVERAGE(ET33:EW33),agreement_w,4))</f>
        <v>68</v>
      </c>
      <c r="EY33" s="67" t="str">
        <f t="shared" si="35"/>
        <v>N/A</v>
      </c>
    </row>
    <row r="34" ht="15.75" customHeight="1">
      <c r="A34" s="1" t="str">
        <f>data!A34</f>
        <v/>
      </c>
      <c r="B34" s="1" t="str">
        <f>data!B34</f>
        <v/>
      </c>
      <c r="C34" s="1" t="str">
        <f>data!C34</f>
        <v/>
      </c>
      <c r="D34" s="65" t="str">
        <f>data!D34</f>
        <v/>
      </c>
      <c r="E34" s="1" t="str">
        <f>data!E34</f>
        <v/>
      </c>
      <c r="F34" s="1" t="str">
        <f>data!F34</f>
        <v/>
      </c>
      <c r="G34" s="1" t="str">
        <f>data!G34</f>
        <v/>
      </c>
      <c r="H34" s="1" t="str">
        <f>data!H34</f>
        <v/>
      </c>
      <c r="I34" s="1" t="str">
        <f>data!I34</f>
        <v/>
      </c>
      <c r="J34" s="1" t="str">
        <f>data!J34</f>
        <v/>
      </c>
      <c r="K34" s="1" t="str">
        <f>data!K34</f>
        <v/>
      </c>
      <c r="L34" s="1" t="str">
        <f>data!L34</f>
        <v/>
      </c>
      <c r="M34" s="1" t="str">
        <f>data!M34</f>
        <v/>
      </c>
      <c r="N34" s="1" t="str">
        <f>data!N34</f>
        <v/>
      </c>
      <c r="O34" s="1" t="str">
        <f>data!O34</f>
        <v/>
      </c>
      <c r="P34" s="1" t="str">
        <f>data!P34</f>
        <v/>
      </c>
      <c r="Q34" s="1" t="str">
        <f>data!Q34</f>
        <v/>
      </c>
      <c r="R34" s="1" t="str">
        <f>data!R34</f>
        <v/>
      </c>
      <c r="S34" s="1" t="str">
        <f>data!S34</f>
        <v/>
      </c>
      <c r="T34" s="1" t="str">
        <f>data!T34</f>
        <v/>
      </c>
      <c r="U34" s="1" t="str">
        <f>data!U34</f>
        <v/>
      </c>
      <c r="V34" s="1" t="str">
        <f>data!V34</f>
        <v/>
      </c>
      <c r="W34" s="1" t="str">
        <f>data!W34</f>
        <v/>
      </c>
      <c r="Y34" s="67">
        <f>VLOOKUP(G34,tableD1,2,0)</f>
        <v>4</v>
      </c>
      <c r="Z34" s="67">
        <f>VLOOKUP(H34,tableI1,2,0)</f>
        <v>3</v>
      </c>
      <c r="AA34" s="67">
        <f>VLOOKUP(I34,table1S,2,0)</f>
        <v>5</v>
      </c>
      <c r="AB34" s="67">
        <f>VLOOKUP(J34,table1C,2,0)</f>
        <v>4</v>
      </c>
      <c r="AC34" s="67">
        <f>VLOOKUP(L34,table2D,2,0)</f>
        <v>31</v>
      </c>
      <c r="AD34" s="67">
        <f>VLOOKUP(M34,table2I,2,0)</f>
        <v>31</v>
      </c>
      <c r="AE34" s="67">
        <f>VLOOKUP(N34,table2S,2,0)</f>
        <v>32</v>
      </c>
      <c r="AF34" s="67">
        <f>VLOOKUP(O34,table2C,2,0)</f>
        <v>32</v>
      </c>
      <c r="AG34" s="67">
        <f>VLOOKUP(Q34,table3D,2,0)</f>
        <v>16</v>
      </c>
      <c r="AH34" s="67">
        <f>VLOOKUP(R34,table3I,2,0)</f>
        <v>18</v>
      </c>
      <c r="AI34" s="67">
        <f>VLOOKUP(S34,table3S,2,0)</f>
        <v>19</v>
      </c>
      <c r="AJ34" s="67">
        <f>VLOOKUP(T34,table3C,2,0)</f>
        <v>19</v>
      </c>
      <c r="AL34" s="67">
        <f t="shared" ref="AL34:AO34" si="384">VALUE(Y34&amp;AL$2)</f>
        <v>41</v>
      </c>
      <c r="AM34" s="67">
        <f t="shared" si="384"/>
        <v>32</v>
      </c>
      <c r="AN34" s="67">
        <f t="shared" si="384"/>
        <v>53</v>
      </c>
      <c r="AO34" s="67">
        <f t="shared" si="384"/>
        <v>44</v>
      </c>
      <c r="AP34" s="67"/>
      <c r="AQ34" s="67">
        <f t="shared" ref="AQ34:AT34" si="385">LARGE($AL34:$AO34,AQ$2)</f>
        <v>53</v>
      </c>
      <c r="AR34" s="67">
        <f t="shared" si="385"/>
        <v>44</v>
      </c>
      <c r="AS34" s="67">
        <f t="shared" si="385"/>
        <v>41</v>
      </c>
      <c r="AT34" s="67">
        <f t="shared" si="385"/>
        <v>32</v>
      </c>
      <c r="AV34" s="67" t="str">
        <f>VLOOKUP(VALUE(RIGHT(AQ34,1)),misc!$A$2:$B$5,2,0)</f>
        <v>S</v>
      </c>
      <c r="AW34" s="67" t="str">
        <f>VLOOKUP(VALUE(RIGHT(AR34,1)),misc!$A$2:$B$5,2,0)</f>
        <v>C</v>
      </c>
      <c r="AX34" s="67" t="str">
        <f>VLOOKUP(VALUE(RIGHT(AS34,1)),misc!$A$2:$B$5,2,0)</f>
        <v>D</v>
      </c>
      <c r="AY34" s="67" t="str">
        <f>VLOOKUP(VALUE(RIGHT(AT34,1)),misc!$A$2:$B$5,2,0)</f>
        <v>I</v>
      </c>
      <c r="BA34" s="67" t="str">
        <f t="shared" ref="BA34:BD34" si="386">IF(VALUE(AQ34)&gt;=170,AV34,"")</f>
        <v/>
      </c>
      <c r="BB34" s="67" t="str">
        <f t="shared" si="386"/>
        <v/>
      </c>
      <c r="BC34" s="67" t="str">
        <f t="shared" si="386"/>
        <v/>
      </c>
      <c r="BD34" s="67" t="str">
        <f t="shared" si="386"/>
        <v/>
      </c>
      <c r="BF34" s="67" t="str">
        <f t="shared" ref="BF34:BI34" si="387">IF(VALUE(AQ34)&lt;170,AV34,"")</f>
        <v>S</v>
      </c>
      <c r="BG34" s="67" t="str">
        <f t="shared" si="387"/>
        <v>C</v>
      </c>
      <c r="BH34" s="67" t="str">
        <f t="shared" si="387"/>
        <v>D</v>
      </c>
      <c r="BI34" s="67" t="str">
        <f t="shared" si="387"/>
        <v>I</v>
      </c>
      <c r="BJ34" s="67">
        <f t="shared" si="17"/>
        <v>1</v>
      </c>
      <c r="BK34" s="67" t="str">
        <f t="shared" si="18"/>
        <v/>
      </c>
      <c r="BN34" s="67">
        <f t="shared" ref="BN34:BQ34" si="388">VALUE(AC34&amp;BN$2)</f>
        <v>311</v>
      </c>
      <c r="BO34" s="67">
        <f t="shared" si="388"/>
        <v>312</v>
      </c>
      <c r="BP34" s="67">
        <f t="shared" si="388"/>
        <v>323</v>
      </c>
      <c r="BQ34" s="67">
        <f t="shared" si="388"/>
        <v>324</v>
      </c>
      <c r="BR34" s="67"/>
      <c r="BS34" s="67">
        <f t="shared" ref="BS34:BV34" si="389">LARGE($BN34:$BQ34,BS$2)</f>
        <v>324</v>
      </c>
      <c r="BT34" s="67">
        <f t="shared" si="389"/>
        <v>323</v>
      </c>
      <c r="BU34" s="67">
        <f t="shared" si="389"/>
        <v>312</v>
      </c>
      <c r="BV34" s="67">
        <f t="shared" si="389"/>
        <v>311</v>
      </c>
      <c r="BX34" s="67" t="str">
        <f>VLOOKUP(VALUE(RIGHT(BS34,1)),misc!$A$2:$B$5,2,0)</f>
        <v>C</v>
      </c>
      <c r="BY34" s="67" t="str">
        <f>VLOOKUP(VALUE(RIGHT(BT34,1)),misc!$A$2:$B$5,2,0)</f>
        <v>S</v>
      </c>
      <c r="BZ34" s="67" t="str">
        <f>VLOOKUP(VALUE(RIGHT(BU34,1)),misc!$A$2:$B$5,2,0)</f>
        <v>I</v>
      </c>
      <c r="CA34" s="67" t="str">
        <f>VLOOKUP(VALUE(RIGHT(BV34,1)),misc!$A$2:$B$5,2,0)</f>
        <v>D</v>
      </c>
      <c r="CC34" s="67" t="str">
        <f t="shared" ref="CC34:CF34" si="390">IF(VALUE(BS34)&gt;=170,BX34,"")</f>
        <v>C</v>
      </c>
      <c r="CD34" s="67" t="str">
        <f t="shared" si="390"/>
        <v>S</v>
      </c>
      <c r="CE34" s="67" t="str">
        <f t="shared" si="390"/>
        <v>I</v>
      </c>
      <c r="CF34" s="67" t="str">
        <f t="shared" si="390"/>
        <v>D</v>
      </c>
      <c r="CH34" s="67" t="str">
        <f t="shared" ref="CH34:CK34" si="391">IF(VALUE(BS34)&lt;170,BX34,"")</f>
        <v/>
      </c>
      <c r="CI34" s="67" t="str">
        <f t="shared" si="391"/>
        <v/>
      </c>
      <c r="CJ34" s="67" t="str">
        <f t="shared" si="391"/>
        <v/>
      </c>
      <c r="CK34" s="67" t="str">
        <f t="shared" si="391"/>
        <v/>
      </c>
      <c r="CL34" s="67">
        <f t="shared" si="23"/>
        <v>2</v>
      </c>
      <c r="CM34" s="67" t="str">
        <f t="shared" si="24"/>
        <v>CSID</v>
      </c>
      <c r="CP34" s="67">
        <f t="shared" ref="CP34:CS34" si="392">VALUE(AG34&amp;CP$2)</f>
        <v>161</v>
      </c>
      <c r="CQ34" s="67">
        <f t="shared" si="392"/>
        <v>182</v>
      </c>
      <c r="CR34" s="67">
        <f t="shared" si="392"/>
        <v>193</v>
      </c>
      <c r="CS34" s="67">
        <f t="shared" si="392"/>
        <v>194</v>
      </c>
      <c r="CT34" s="67"/>
      <c r="CU34" s="67">
        <f t="shared" ref="CU34:CX34" si="393">LARGE($CP34:$CS34,CU$2)</f>
        <v>194</v>
      </c>
      <c r="CV34" s="67">
        <f t="shared" si="393"/>
        <v>193</v>
      </c>
      <c r="CW34" s="67">
        <f t="shared" si="393"/>
        <v>182</v>
      </c>
      <c r="CX34" s="67">
        <f t="shared" si="393"/>
        <v>161</v>
      </c>
      <c r="CZ34" s="67" t="str">
        <f>VLOOKUP(VALUE(RIGHT(CU34,1)),misc!$A$2:$B$5,2,0)</f>
        <v>C</v>
      </c>
      <c r="DA34" s="67" t="str">
        <f>VLOOKUP(VALUE(RIGHT(CV34,1)),misc!$A$2:$B$5,2,0)</f>
        <v>S</v>
      </c>
      <c r="DB34" s="67" t="str">
        <f>VLOOKUP(VALUE(RIGHT(CW34,1)),misc!$A$2:$B$5,2,0)</f>
        <v>I</v>
      </c>
      <c r="DC34" s="67" t="str">
        <f>VLOOKUP(VALUE(RIGHT(CX34,1)),misc!$A$2:$B$5,2,0)</f>
        <v>D</v>
      </c>
      <c r="DE34" s="67" t="str">
        <f t="shared" ref="DE34:DH34" si="394">IF(VALUE(CU34)&gt;=170,CZ34,"")</f>
        <v>C</v>
      </c>
      <c r="DF34" s="67" t="str">
        <f t="shared" si="394"/>
        <v>S</v>
      </c>
      <c r="DG34" s="67" t="str">
        <f t="shared" si="394"/>
        <v>I</v>
      </c>
      <c r="DH34" s="67" t="str">
        <f t="shared" si="394"/>
        <v/>
      </c>
      <c r="DJ34" s="67" t="str">
        <f t="shared" ref="DJ34:DM34" si="395">IF(VALUE(CU34)&lt;170,CZ34,"")</f>
        <v/>
      </c>
      <c r="DK34" s="67" t="str">
        <f t="shared" si="395"/>
        <v/>
      </c>
      <c r="DL34" s="67" t="str">
        <f t="shared" si="395"/>
        <v/>
      </c>
      <c r="DM34" s="67" t="str">
        <f t="shared" si="395"/>
        <v>D</v>
      </c>
      <c r="DN34" s="67">
        <f t="shared" si="29"/>
        <v>3</v>
      </c>
      <c r="DO34" s="67" t="str">
        <f t="shared" si="30"/>
        <v>CSI</v>
      </c>
      <c r="DP34" s="1" t="str">
        <f t="shared" si="31"/>
        <v>123</v>
      </c>
      <c r="DQ34" s="1" t="str">
        <f t="shared" si="32"/>
        <v/>
      </c>
      <c r="DR34" s="1">
        <f>VLOOKUP(G34,tableD1,3,0)</f>
        <v>1</v>
      </c>
      <c r="DS34" s="1">
        <f>VLOOKUP(H34,tableI1,3,0)</f>
        <v>1</v>
      </c>
      <c r="DT34" s="1">
        <f>VLOOKUP(I34,table1S,3,0)</f>
        <v>2</v>
      </c>
      <c r="DU34" s="1">
        <f>VLOOKUP(J34,table1C,3,0)</f>
        <v>1</v>
      </c>
      <c r="DV34" s="1">
        <f>VLOOKUP(L34,table2D,3,0)</f>
        <v>8</v>
      </c>
      <c r="DW34" s="1">
        <f>VLOOKUP(M34,table2I,3,0)</f>
        <v>8</v>
      </c>
      <c r="DX34" s="1">
        <f>VLOOKUP(N34,table2S,3,0)</f>
        <v>8</v>
      </c>
      <c r="DY34" s="1">
        <f>VLOOKUP(O34,table2C,3,0)</f>
        <v>8</v>
      </c>
      <c r="DZ34" s="1">
        <f>VLOOKUP(Q34,table3D,3,0)</f>
        <v>4</v>
      </c>
      <c r="EA34" s="1">
        <f>VLOOKUP(R34,table3I,3,0)</f>
        <v>5</v>
      </c>
      <c r="EB34" s="1">
        <f>VLOOKUP(S34,table3S,3,0)</f>
        <v>5</v>
      </c>
      <c r="EC34" s="1">
        <f>VLOOKUP(T34,table3C,3,0)</f>
        <v>5</v>
      </c>
      <c r="ED34" s="67">
        <f t="array" ref="ED34">VLOOKUP(INDEX(JD,data!$AA$1),key!$J$3:$L$27,3,0)</f>
        <v>6</v>
      </c>
      <c r="EE34" s="67">
        <f t="array" ref="EE34">VLOOKUP(INDEX(JI,data!$AA$1),key!$J$3:$L$27,3,0)</f>
        <v>4</v>
      </c>
      <c r="EF34" s="67">
        <f t="array" ref="EF34">VLOOKUP(INDEX(JS,data!$AA$1),key!$J$3:$L$27,3,0)</f>
        <v>4</v>
      </c>
      <c r="EG34" s="67">
        <f t="array" ref="EG34">VLOOKUP(INDEX(JC,data!$AA$1),key!$J$3:$L$27,3,0)</f>
        <v>7</v>
      </c>
      <c r="EH34" s="1">
        <f>VLOOKUP(DR34,tabel_jpm,ED34+1,0)</f>
        <v>8</v>
      </c>
      <c r="EI34" s="1">
        <f>VLOOKUP(DS34,tabel_jpm,EE34+1,0)</f>
        <v>16</v>
      </c>
      <c r="EJ34" s="1">
        <f>VLOOKUP(DT34,tabel_jpm,EF34+1,0)</f>
        <v>20</v>
      </c>
      <c r="EK34" s="1">
        <f>VLOOKUP(DU34,tabel_jpm,EG34+1,0)</f>
        <v>4</v>
      </c>
      <c r="EL34" s="1">
        <f>IF(B34="Pria",VLOOKUP(AVERAGE(EH34:EK34),agreement_p,4),VLOOKUP(AVERAGE(EH34:EK34),agreement_w,4))</f>
        <v>32</v>
      </c>
      <c r="EM34" s="67" t="str">
        <f t="shared" si="33"/>
        <v>N/A</v>
      </c>
      <c r="EN34" s="1">
        <f>VLOOKUP(DV34,tabel_jpm,ED34+1,0)</f>
        <v>20</v>
      </c>
      <c r="EO34" s="1">
        <f>VLOOKUP(DW34,tabel_jpm,EE34+1,0)</f>
        <v>12</v>
      </c>
      <c r="EP34" s="1">
        <f>VLOOKUP(DX34,tabel_jpm,EF34+1,0)</f>
        <v>12</v>
      </c>
      <c r="EQ34" s="1">
        <f>VLOOKUP(DY34,tabel_jpm,EG34+1,0)</f>
        <v>24</v>
      </c>
      <c r="ER34" s="1">
        <f>IF(B34="Pria",VLOOKUP(AVERAGE(EN34:EQ34),agreement_p,4),VLOOKUP(AVERAGE(EN34:EQ34),agreement_w,4))</f>
        <v>50</v>
      </c>
      <c r="ES34" s="67" t="str">
        <f t="shared" si="34"/>
        <v>N/A</v>
      </c>
      <c r="ET34" s="1">
        <f>VLOOKUP(DZ34,tabel_jpm,ED34+1,0)</f>
        <v>20</v>
      </c>
      <c r="EU34" s="1">
        <f>VLOOKUP(EA34,tabel_jpm,EE34+1,0)</f>
        <v>24</v>
      </c>
      <c r="EV34" s="1">
        <f>VLOOKUP(EB34,tabel_jpm,EF34+1,0)</f>
        <v>24</v>
      </c>
      <c r="EW34" s="1">
        <f>VLOOKUP(EC34,tabel_jpm,EG34+1,0)</f>
        <v>20</v>
      </c>
      <c r="EX34" s="1">
        <f>IF(B34="Pria",VLOOKUP(AVERAGE(ET34:EW34),agreement_p,4),VLOOKUP(AVERAGE(ET34:EW34),agreement_w,4))</f>
        <v>68</v>
      </c>
      <c r="EY34" s="67" t="str">
        <f t="shared" si="35"/>
        <v>N/A</v>
      </c>
    </row>
    <row r="35" ht="15.75" customHeight="1">
      <c r="A35" s="1" t="str">
        <f>data!A35</f>
        <v/>
      </c>
      <c r="B35" s="1" t="str">
        <f>data!B35</f>
        <v/>
      </c>
      <c r="C35" s="1" t="str">
        <f>data!C35</f>
        <v/>
      </c>
      <c r="D35" s="65" t="str">
        <f>data!D35</f>
        <v/>
      </c>
      <c r="E35" s="1" t="str">
        <f>data!E35</f>
        <v/>
      </c>
      <c r="F35" s="1" t="str">
        <f>data!F35</f>
        <v/>
      </c>
      <c r="G35" s="1" t="str">
        <f>data!G35</f>
        <v/>
      </c>
      <c r="H35" s="1" t="str">
        <f>data!H35</f>
        <v/>
      </c>
      <c r="I35" s="1" t="str">
        <f>data!I35</f>
        <v/>
      </c>
      <c r="J35" s="1" t="str">
        <f>data!J35</f>
        <v/>
      </c>
      <c r="K35" s="1" t="str">
        <f>data!K35</f>
        <v/>
      </c>
      <c r="L35" s="1" t="str">
        <f>data!L35</f>
        <v/>
      </c>
      <c r="M35" s="1" t="str">
        <f>data!M35</f>
        <v/>
      </c>
      <c r="N35" s="1" t="str">
        <f>data!N35</f>
        <v/>
      </c>
      <c r="O35" s="1" t="str">
        <f>data!O35</f>
        <v/>
      </c>
      <c r="P35" s="1" t="str">
        <f>data!P35</f>
        <v/>
      </c>
      <c r="Q35" s="1" t="str">
        <f>data!Q35</f>
        <v/>
      </c>
      <c r="R35" s="1" t="str">
        <f>data!R35</f>
        <v/>
      </c>
      <c r="S35" s="1" t="str">
        <f>data!S35</f>
        <v/>
      </c>
      <c r="T35" s="1" t="str">
        <f>data!T35</f>
        <v/>
      </c>
      <c r="U35" s="1" t="str">
        <f>data!U35</f>
        <v/>
      </c>
      <c r="V35" s="1" t="str">
        <f>data!V35</f>
        <v/>
      </c>
      <c r="W35" s="1" t="str">
        <f>data!W35</f>
        <v/>
      </c>
      <c r="Y35" s="67">
        <f>VLOOKUP(G35,tableD1,2,0)</f>
        <v>4</v>
      </c>
      <c r="Z35" s="67">
        <f>VLOOKUP(H35,tableI1,2,0)</f>
        <v>3</v>
      </c>
      <c r="AA35" s="67">
        <f>VLOOKUP(I35,table1S,2,0)</f>
        <v>5</v>
      </c>
      <c r="AB35" s="67">
        <f>VLOOKUP(J35,table1C,2,0)</f>
        <v>4</v>
      </c>
      <c r="AC35" s="67">
        <f>VLOOKUP(L35,table2D,2,0)</f>
        <v>31</v>
      </c>
      <c r="AD35" s="67">
        <f>VLOOKUP(M35,table2I,2,0)</f>
        <v>31</v>
      </c>
      <c r="AE35" s="67">
        <f>VLOOKUP(N35,table2S,2,0)</f>
        <v>32</v>
      </c>
      <c r="AF35" s="67">
        <f>VLOOKUP(O35,table2C,2,0)</f>
        <v>32</v>
      </c>
      <c r="AG35" s="67">
        <f>VLOOKUP(Q35,table3D,2,0)</f>
        <v>16</v>
      </c>
      <c r="AH35" s="67">
        <f>VLOOKUP(R35,table3I,2,0)</f>
        <v>18</v>
      </c>
      <c r="AI35" s="67">
        <f>VLOOKUP(S35,table3S,2,0)</f>
        <v>19</v>
      </c>
      <c r="AJ35" s="67">
        <f>VLOOKUP(T35,table3C,2,0)</f>
        <v>19</v>
      </c>
      <c r="AL35" s="67">
        <f t="shared" ref="AL35:AO35" si="396">VALUE(Y35&amp;AL$2)</f>
        <v>41</v>
      </c>
      <c r="AM35" s="67">
        <f t="shared" si="396"/>
        <v>32</v>
      </c>
      <c r="AN35" s="67">
        <f t="shared" si="396"/>
        <v>53</v>
      </c>
      <c r="AO35" s="67">
        <f t="shared" si="396"/>
        <v>44</v>
      </c>
      <c r="AP35" s="67"/>
      <c r="AQ35" s="67">
        <f t="shared" ref="AQ35:AT35" si="397">LARGE($AL35:$AO35,AQ$2)</f>
        <v>53</v>
      </c>
      <c r="AR35" s="67">
        <f t="shared" si="397"/>
        <v>44</v>
      </c>
      <c r="AS35" s="67">
        <f t="shared" si="397"/>
        <v>41</v>
      </c>
      <c r="AT35" s="67">
        <f t="shared" si="397"/>
        <v>32</v>
      </c>
      <c r="AV35" s="67" t="str">
        <f>VLOOKUP(VALUE(RIGHT(AQ35,1)),misc!$A$2:$B$5,2,0)</f>
        <v>S</v>
      </c>
      <c r="AW35" s="67" t="str">
        <f>VLOOKUP(VALUE(RIGHT(AR35,1)),misc!$A$2:$B$5,2,0)</f>
        <v>C</v>
      </c>
      <c r="AX35" s="67" t="str">
        <f>VLOOKUP(VALUE(RIGHT(AS35,1)),misc!$A$2:$B$5,2,0)</f>
        <v>D</v>
      </c>
      <c r="AY35" s="67" t="str">
        <f>VLOOKUP(VALUE(RIGHT(AT35,1)),misc!$A$2:$B$5,2,0)</f>
        <v>I</v>
      </c>
      <c r="BA35" s="67" t="str">
        <f t="shared" ref="BA35:BD35" si="398">IF(VALUE(AQ35)&gt;=170,AV35,"")</f>
        <v/>
      </c>
      <c r="BB35" s="67" t="str">
        <f t="shared" si="398"/>
        <v/>
      </c>
      <c r="BC35" s="67" t="str">
        <f t="shared" si="398"/>
        <v/>
      </c>
      <c r="BD35" s="67" t="str">
        <f t="shared" si="398"/>
        <v/>
      </c>
      <c r="BF35" s="67" t="str">
        <f t="shared" ref="BF35:BI35" si="399">IF(VALUE(AQ35)&lt;170,AV35,"")</f>
        <v>S</v>
      </c>
      <c r="BG35" s="67" t="str">
        <f t="shared" si="399"/>
        <v>C</v>
      </c>
      <c r="BH35" s="67" t="str">
        <f t="shared" si="399"/>
        <v>D</v>
      </c>
      <c r="BI35" s="67" t="str">
        <f t="shared" si="399"/>
        <v>I</v>
      </c>
      <c r="BJ35" s="67">
        <f t="shared" si="17"/>
        <v>1</v>
      </c>
      <c r="BK35" s="67" t="str">
        <f t="shared" si="18"/>
        <v/>
      </c>
      <c r="BN35" s="67">
        <f t="shared" ref="BN35:BQ35" si="400">VALUE(AC35&amp;BN$2)</f>
        <v>311</v>
      </c>
      <c r="BO35" s="67">
        <f t="shared" si="400"/>
        <v>312</v>
      </c>
      <c r="BP35" s="67">
        <f t="shared" si="400"/>
        <v>323</v>
      </c>
      <c r="BQ35" s="67">
        <f t="shared" si="400"/>
        <v>324</v>
      </c>
      <c r="BR35" s="67"/>
      <c r="BS35" s="67">
        <f t="shared" ref="BS35:BV35" si="401">LARGE($BN35:$BQ35,BS$2)</f>
        <v>324</v>
      </c>
      <c r="BT35" s="67">
        <f t="shared" si="401"/>
        <v>323</v>
      </c>
      <c r="BU35" s="67">
        <f t="shared" si="401"/>
        <v>312</v>
      </c>
      <c r="BV35" s="67">
        <f t="shared" si="401"/>
        <v>311</v>
      </c>
      <c r="BX35" s="67" t="str">
        <f>VLOOKUP(VALUE(RIGHT(BS35,1)),misc!$A$2:$B$5,2,0)</f>
        <v>C</v>
      </c>
      <c r="BY35" s="67" t="str">
        <f>VLOOKUP(VALUE(RIGHT(BT35,1)),misc!$A$2:$B$5,2,0)</f>
        <v>S</v>
      </c>
      <c r="BZ35" s="67" t="str">
        <f>VLOOKUP(VALUE(RIGHT(BU35,1)),misc!$A$2:$B$5,2,0)</f>
        <v>I</v>
      </c>
      <c r="CA35" s="67" t="str">
        <f>VLOOKUP(VALUE(RIGHT(BV35,1)),misc!$A$2:$B$5,2,0)</f>
        <v>D</v>
      </c>
      <c r="CC35" s="67" t="str">
        <f t="shared" ref="CC35:CF35" si="402">IF(VALUE(BS35)&gt;=170,BX35,"")</f>
        <v>C</v>
      </c>
      <c r="CD35" s="67" t="str">
        <f t="shared" si="402"/>
        <v>S</v>
      </c>
      <c r="CE35" s="67" t="str">
        <f t="shared" si="402"/>
        <v>I</v>
      </c>
      <c r="CF35" s="67" t="str">
        <f t="shared" si="402"/>
        <v>D</v>
      </c>
      <c r="CH35" s="67" t="str">
        <f t="shared" ref="CH35:CK35" si="403">IF(VALUE(BS35)&lt;170,BX35,"")</f>
        <v/>
      </c>
      <c r="CI35" s="67" t="str">
        <f t="shared" si="403"/>
        <v/>
      </c>
      <c r="CJ35" s="67" t="str">
        <f t="shared" si="403"/>
        <v/>
      </c>
      <c r="CK35" s="67" t="str">
        <f t="shared" si="403"/>
        <v/>
      </c>
      <c r="CL35" s="67">
        <f t="shared" si="23"/>
        <v>2</v>
      </c>
      <c r="CM35" s="67" t="str">
        <f t="shared" si="24"/>
        <v>CSID</v>
      </c>
      <c r="CP35" s="67">
        <f t="shared" ref="CP35:CS35" si="404">VALUE(AG35&amp;CP$2)</f>
        <v>161</v>
      </c>
      <c r="CQ35" s="67">
        <f t="shared" si="404"/>
        <v>182</v>
      </c>
      <c r="CR35" s="67">
        <f t="shared" si="404"/>
        <v>193</v>
      </c>
      <c r="CS35" s="67">
        <f t="shared" si="404"/>
        <v>194</v>
      </c>
      <c r="CT35" s="67"/>
      <c r="CU35" s="67">
        <f t="shared" ref="CU35:CX35" si="405">LARGE($CP35:$CS35,CU$2)</f>
        <v>194</v>
      </c>
      <c r="CV35" s="67">
        <f t="shared" si="405"/>
        <v>193</v>
      </c>
      <c r="CW35" s="67">
        <f t="shared" si="405"/>
        <v>182</v>
      </c>
      <c r="CX35" s="67">
        <f t="shared" si="405"/>
        <v>161</v>
      </c>
      <c r="CZ35" s="67" t="str">
        <f>VLOOKUP(VALUE(RIGHT(CU35,1)),misc!$A$2:$B$5,2,0)</f>
        <v>C</v>
      </c>
      <c r="DA35" s="67" t="str">
        <f>VLOOKUP(VALUE(RIGHT(CV35,1)),misc!$A$2:$B$5,2,0)</f>
        <v>S</v>
      </c>
      <c r="DB35" s="67" t="str">
        <f>VLOOKUP(VALUE(RIGHT(CW35,1)),misc!$A$2:$B$5,2,0)</f>
        <v>I</v>
      </c>
      <c r="DC35" s="67" t="str">
        <f>VLOOKUP(VALUE(RIGHT(CX35,1)),misc!$A$2:$B$5,2,0)</f>
        <v>D</v>
      </c>
      <c r="DE35" s="67" t="str">
        <f t="shared" ref="DE35:DH35" si="406">IF(VALUE(CU35)&gt;=170,CZ35,"")</f>
        <v>C</v>
      </c>
      <c r="DF35" s="67" t="str">
        <f t="shared" si="406"/>
        <v>S</v>
      </c>
      <c r="DG35" s="67" t="str">
        <f t="shared" si="406"/>
        <v>I</v>
      </c>
      <c r="DH35" s="67" t="str">
        <f t="shared" si="406"/>
        <v/>
      </c>
      <c r="DJ35" s="67" t="str">
        <f t="shared" ref="DJ35:DM35" si="407">IF(VALUE(CU35)&lt;170,CZ35,"")</f>
        <v/>
      </c>
      <c r="DK35" s="67" t="str">
        <f t="shared" si="407"/>
        <v/>
      </c>
      <c r="DL35" s="67" t="str">
        <f t="shared" si="407"/>
        <v/>
      </c>
      <c r="DM35" s="67" t="str">
        <f t="shared" si="407"/>
        <v>D</v>
      </c>
      <c r="DN35" s="67">
        <f t="shared" si="29"/>
        <v>3</v>
      </c>
      <c r="DO35" s="67" t="str">
        <f t="shared" si="30"/>
        <v>CSI</v>
      </c>
      <c r="DP35" s="1" t="str">
        <f t="shared" si="31"/>
        <v>123</v>
      </c>
      <c r="DQ35" s="1" t="str">
        <f t="shared" si="32"/>
        <v/>
      </c>
      <c r="DR35" s="1">
        <f>VLOOKUP(G35,tableD1,3,0)</f>
        <v>1</v>
      </c>
      <c r="DS35" s="1">
        <f>VLOOKUP(H35,tableI1,3,0)</f>
        <v>1</v>
      </c>
      <c r="DT35" s="1">
        <f>VLOOKUP(I35,table1S,3,0)</f>
        <v>2</v>
      </c>
      <c r="DU35" s="1">
        <f>VLOOKUP(J35,table1C,3,0)</f>
        <v>1</v>
      </c>
      <c r="DV35" s="1">
        <f>VLOOKUP(L35,table2D,3,0)</f>
        <v>8</v>
      </c>
      <c r="DW35" s="1">
        <f>VLOOKUP(M35,table2I,3,0)</f>
        <v>8</v>
      </c>
      <c r="DX35" s="1">
        <f>VLOOKUP(N35,table2S,3,0)</f>
        <v>8</v>
      </c>
      <c r="DY35" s="1">
        <f>VLOOKUP(O35,table2C,3,0)</f>
        <v>8</v>
      </c>
      <c r="DZ35" s="1">
        <f>VLOOKUP(Q35,table3D,3,0)</f>
        <v>4</v>
      </c>
      <c r="EA35" s="1">
        <f>VLOOKUP(R35,table3I,3,0)</f>
        <v>5</v>
      </c>
      <c r="EB35" s="1">
        <f>VLOOKUP(S35,table3S,3,0)</f>
        <v>5</v>
      </c>
      <c r="EC35" s="1">
        <f>VLOOKUP(T35,table3C,3,0)</f>
        <v>5</v>
      </c>
      <c r="ED35" s="67">
        <f t="array" ref="ED35">VLOOKUP(INDEX(JD,data!$AA$1),key!$J$3:$L$27,3,0)</f>
        <v>6</v>
      </c>
      <c r="EE35" s="67">
        <f t="array" ref="EE35">VLOOKUP(INDEX(JI,data!$AA$1),key!$J$3:$L$27,3,0)</f>
        <v>4</v>
      </c>
      <c r="EF35" s="67">
        <f t="array" ref="EF35">VLOOKUP(INDEX(JS,data!$AA$1),key!$J$3:$L$27,3,0)</f>
        <v>4</v>
      </c>
      <c r="EG35" s="67">
        <f t="array" ref="EG35">VLOOKUP(INDEX(JC,data!$AA$1),key!$J$3:$L$27,3,0)</f>
        <v>7</v>
      </c>
      <c r="EH35" s="1">
        <f>VLOOKUP(DR35,tabel_jpm,ED35+1,0)</f>
        <v>8</v>
      </c>
      <c r="EI35" s="1">
        <f>VLOOKUP(DS35,tabel_jpm,EE35+1,0)</f>
        <v>16</v>
      </c>
      <c r="EJ35" s="1">
        <f>VLOOKUP(DT35,tabel_jpm,EF35+1,0)</f>
        <v>20</v>
      </c>
      <c r="EK35" s="1">
        <f>VLOOKUP(DU35,tabel_jpm,EG35+1,0)</f>
        <v>4</v>
      </c>
      <c r="EL35" s="1">
        <f>IF(B35="Pria",VLOOKUP(AVERAGE(EH35:EK35),agreement_p,4),VLOOKUP(AVERAGE(EH35:EK35),agreement_w,4))</f>
        <v>32</v>
      </c>
      <c r="EM35" s="67" t="str">
        <f t="shared" si="33"/>
        <v>N/A</v>
      </c>
      <c r="EN35" s="1">
        <f>VLOOKUP(DV35,tabel_jpm,ED35+1,0)</f>
        <v>20</v>
      </c>
      <c r="EO35" s="1">
        <f>VLOOKUP(DW35,tabel_jpm,EE35+1,0)</f>
        <v>12</v>
      </c>
      <c r="EP35" s="1">
        <f>VLOOKUP(DX35,tabel_jpm,EF35+1,0)</f>
        <v>12</v>
      </c>
      <c r="EQ35" s="1">
        <f>VLOOKUP(DY35,tabel_jpm,EG35+1,0)</f>
        <v>24</v>
      </c>
      <c r="ER35" s="1">
        <f>IF(B35="Pria",VLOOKUP(AVERAGE(EN35:EQ35),agreement_p,4),VLOOKUP(AVERAGE(EN35:EQ35),agreement_w,4))</f>
        <v>50</v>
      </c>
      <c r="ES35" s="67" t="str">
        <f t="shared" si="34"/>
        <v>N/A</v>
      </c>
      <c r="ET35" s="1">
        <f>VLOOKUP(DZ35,tabel_jpm,ED35+1,0)</f>
        <v>20</v>
      </c>
      <c r="EU35" s="1">
        <f>VLOOKUP(EA35,tabel_jpm,EE35+1,0)</f>
        <v>24</v>
      </c>
      <c r="EV35" s="1">
        <f>VLOOKUP(EB35,tabel_jpm,EF35+1,0)</f>
        <v>24</v>
      </c>
      <c r="EW35" s="1">
        <f>VLOOKUP(EC35,tabel_jpm,EG35+1,0)</f>
        <v>20</v>
      </c>
      <c r="EX35" s="1">
        <f>IF(B35="Pria",VLOOKUP(AVERAGE(ET35:EW35),agreement_p,4),VLOOKUP(AVERAGE(ET35:EW35),agreement_w,4))</f>
        <v>68</v>
      </c>
      <c r="EY35" s="67" t="str">
        <f t="shared" si="35"/>
        <v>N/A</v>
      </c>
    </row>
    <row r="36" ht="15.75" customHeight="1">
      <c r="A36" s="1" t="str">
        <f>data!A36</f>
        <v/>
      </c>
      <c r="B36" s="1" t="str">
        <f>data!B36</f>
        <v/>
      </c>
      <c r="C36" s="1" t="str">
        <f>data!C36</f>
        <v/>
      </c>
      <c r="D36" s="65" t="str">
        <f>data!D36</f>
        <v/>
      </c>
      <c r="E36" s="1" t="str">
        <f>data!E36</f>
        <v/>
      </c>
      <c r="F36" s="1" t="str">
        <f>data!F36</f>
        <v/>
      </c>
      <c r="G36" s="1" t="str">
        <f>data!G36</f>
        <v/>
      </c>
      <c r="H36" s="1" t="str">
        <f>data!H36</f>
        <v/>
      </c>
      <c r="I36" s="1" t="str">
        <f>data!I36</f>
        <v/>
      </c>
      <c r="J36" s="1" t="str">
        <f>data!J36</f>
        <v/>
      </c>
      <c r="K36" s="1" t="str">
        <f>data!K36</f>
        <v/>
      </c>
      <c r="L36" s="1" t="str">
        <f>data!L36</f>
        <v/>
      </c>
      <c r="M36" s="1" t="str">
        <f>data!M36</f>
        <v/>
      </c>
      <c r="N36" s="1" t="str">
        <f>data!N36</f>
        <v/>
      </c>
      <c r="O36" s="1" t="str">
        <f>data!O36</f>
        <v/>
      </c>
      <c r="P36" s="1" t="str">
        <f>data!P36</f>
        <v/>
      </c>
      <c r="Q36" s="1" t="str">
        <f>data!Q36</f>
        <v/>
      </c>
      <c r="R36" s="1" t="str">
        <f>data!R36</f>
        <v/>
      </c>
      <c r="S36" s="1" t="str">
        <f>data!S36</f>
        <v/>
      </c>
      <c r="T36" s="1" t="str">
        <f>data!T36</f>
        <v/>
      </c>
      <c r="U36" s="1" t="str">
        <f>data!U36</f>
        <v/>
      </c>
      <c r="V36" s="1" t="str">
        <f>data!V36</f>
        <v/>
      </c>
      <c r="W36" s="1" t="str">
        <f>data!W36</f>
        <v/>
      </c>
      <c r="Y36" s="67">
        <f>VLOOKUP(G36,tableD1,2,0)</f>
        <v>4</v>
      </c>
      <c r="Z36" s="67">
        <f>VLOOKUP(H36,tableI1,2,0)</f>
        <v>3</v>
      </c>
      <c r="AA36" s="67">
        <f>VLOOKUP(I36,table1S,2,0)</f>
        <v>5</v>
      </c>
      <c r="AB36" s="67">
        <f>VLOOKUP(J36,table1C,2,0)</f>
        <v>4</v>
      </c>
      <c r="AC36" s="67">
        <f>VLOOKUP(L36,table2D,2,0)</f>
        <v>31</v>
      </c>
      <c r="AD36" s="67">
        <f>VLOOKUP(M36,table2I,2,0)</f>
        <v>31</v>
      </c>
      <c r="AE36" s="67">
        <f>VLOOKUP(N36,table2S,2,0)</f>
        <v>32</v>
      </c>
      <c r="AF36" s="67">
        <f>VLOOKUP(O36,table2C,2,0)</f>
        <v>32</v>
      </c>
      <c r="AG36" s="67">
        <f>VLOOKUP(Q36,table3D,2,0)</f>
        <v>16</v>
      </c>
      <c r="AH36" s="67">
        <f>VLOOKUP(R36,table3I,2,0)</f>
        <v>18</v>
      </c>
      <c r="AI36" s="67">
        <f>VLOOKUP(S36,table3S,2,0)</f>
        <v>19</v>
      </c>
      <c r="AJ36" s="67">
        <f>VLOOKUP(T36,table3C,2,0)</f>
        <v>19</v>
      </c>
      <c r="AL36" s="67">
        <f t="shared" ref="AL36:AO36" si="408">VALUE(Y36&amp;AL$2)</f>
        <v>41</v>
      </c>
      <c r="AM36" s="67">
        <f t="shared" si="408"/>
        <v>32</v>
      </c>
      <c r="AN36" s="67">
        <f t="shared" si="408"/>
        <v>53</v>
      </c>
      <c r="AO36" s="67">
        <f t="shared" si="408"/>
        <v>44</v>
      </c>
      <c r="AP36" s="67"/>
      <c r="AQ36" s="67">
        <f t="shared" ref="AQ36:AT36" si="409">LARGE($AL36:$AO36,AQ$2)</f>
        <v>53</v>
      </c>
      <c r="AR36" s="67">
        <f t="shared" si="409"/>
        <v>44</v>
      </c>
      <c r="AS36" s="67">
        <f t="shared" si="409"/>
        <v>41</v>
      </c>
      <c r="AT36" s="67">
        <f t="shared" si="409"/>
        <v>32</v>
      </c>
      <c r="AV36" s="67" t="str">
        <f>VLOOKUP(VALUE(RIGHT(AQ36,1)),misc!$A$2:$B$5,2,0)</f>
        <v>S</v>
      </c>
      <c r="AW36" s="67" t="str">
        <f>VLOOKUP(VALUE(RIGHT(AR36,1)),misc!$A$2:$B$5,2,0)</f>
        <v>C</v>
      </c>
      <c r="AX36" s="67" t="str">
        <f>VLOOKUP(VALUE(RIGHT(AS36,1)),misc!$A$2:$B$5,2,0)</f>
        <v>D</v>
      </c>
      <c r="AY36" s="67" t="str">
        <f>VLOOKUP(VALUE(RIGHT(AT36,1)),misc!$A$2:$B$5,2,0)</f>
        <v>I</v>
      </c>
      <c r="BA36" s="67" t="str">
        <f t="shared" ref="BA36:BD36" si="410">IF(VALUE(AQ36)&gt;=170,AV36,"")</f>
        <v/>
      </c>
      <c r="BB36" s="67" t="str">
        <f t="shared" si="410"/>
        <v/>
      </c>
      <c r="BC36" s="67" t="str">
        <f t="shared" si="410"/>
        <v/>
      </c>
      <c r="BD36" s="67" t="str">
        <f t="shared" si="410"/>
        <v/>
      </c>
      <c r="BF36" s="67" t="str">
        <f t="shared" ref="BF36:BI36" si="411">IF(VALUE(AQ36)&lt;170,AV36,"")</f>
        <v>S</v>
      </c>
      <c r="BG36" s="67" t="str">
        <f t="shared" si="411"/>
        <v>C</v>
      </c>
      <c r="BH36" s="67" t="str">
        <f t="shared" si="411"/>
        <v>D</v>
      </c>
      <c r="BI36" s="67" t="str">
        <f t="shared" si="411"/>
        <v>I</v>
      </c>
      <c r="BJ36" s="67">
        <f t="shared" si="17"/>
        <v>1</v>
      </c>
      <c r="BK36" s="67" t="str">
        <f t="shared" si="18"/>
        <v/>
      </c>
      <c r="BN36" s="67">
        <f t="shared" ref="BN36:BQ36" si="412">VALUE(AC36&amp;BN$2)</f>
        <v>311</v>
      </c>
      <c r="BO36" s="67">
        <f t="shared" si="412"/>
        <v>312</v>
      </c>
      <c r="BP36" s="67">
        <f t="shared" si="412"/>
        <v>323</v>
      </c>
      <c r="BQ36" s="67">
        <f t="shared" si="412"/>
        <v>324</v>
      </c>
      <c r="BR36" s="67"/>
      <c r="BS36" s="67">
        <f t="shared" ref="BS36:BV36" si="413">LARGE($BN36:$BQ36,BS$2)</f>
        <v>324</v>
      </c>
      <c r="BT36" s="67">
        <f t="shared" si="413"/>
        <v>323</v>
      </c>
      <c r="BU36" s="67">
        <f t="shared" si="413"/>
        <v>312</v>
      </c>
      <c r="BV36" s="67">
        <f t="shared" si="413"/>
        <v>311</v>
      </c>
      <c r="BX36" s="67" t="str">
        <f>VLOOKUP(VALUE(RIGHT(BS36,1)),misc!$A$2:$B$5,2,0)</f>
        <v>C</v>
      </c>
      <c r="BY36" s="67" t="str">
        <f>VLOOKUP(VALUE(RIGHT(BT36,1)),misc!$A$2:$B$5,2,0)</f>
        <v>S</v>
      </c>
      <c r="BZ36" s="67" t="str">
        <f>VLOOKUP(VALUE(RIGHT(BU36,1)),misc!$A$2:$B$5,2,0)</f>
        <v>I</v>
      </c>
      <c r="CA36" s="67" t="str">
        <f>VLOOKUP(VALUE(RIGHT(BV36,1)),misc!$A$2:$B$5,2,0)</f>
        <v>D</v>
      </c>
      <c r="CC36" s="67" t="str">
        <f t="shared" ref="CC36:CF36" si="414">IF(VALUE(BS36)&gt;=170,BX36,"")</f>
        <v>C</v>
      </c>
      <c r="CD36" s="67" t="str">
        <f t="shared" si="414"/>
        <v>S</v>
      </c>
      <c r="CE36" s="67" t="str">
        <f t="shared" si="414"/>
        <v>I</v>
      </c>
      <c r="CF36" s="67" t="str">
        <f t="shared" si="414"/>
        <v>D</v>
      </c>
      <c r="CH36" s="67" t="str">
        <f t="shared" ref="CH36:CK36" si="415">IF(VALUE(BS36)&lt;170,BX36,"")</f>
        <v/>
      </c>
      <c r="CI36" s="67" t="str">
        <f t="shared" si="415"/>
        <v/>
      </c>
      <c r="CJ36" s="67" t="str">
        <f t="shared" si="415"/>
        <v/>
      </c>
      <c r="CK36" s="67" t="str">
        <f t="shared" si="415"/>
        <v/>
      </c>
      <c r="CL36" s="67">
        <f t="shared" si="23"/>
        <v>2</v>
      </c>
      <c r="CM36" s="67" t="str">
        <f t="shared" si="24"/>
        <v>CSID</v>
      </c>
      <c r="CP36" s="67">
        <f t="shared" ref="CP36:CS36" si="416">VALUE(AG36&amp;CP$2)</f>
        <v>161</v>
      </c>
      <c r="CQ36" s="67">
        <f t="shared" si="416"/>
        <v>182</v>
      </c>
      <c r="CR36" s="67">
        <f t="shared" si="416"/>
        <v>193</v>
      </c>
      <c r="CS36" s="67">
        <f t="shared" si="416"/>
        <v>194</v>
      </c>
      <c r="CT36" s="67"/>
      <c r="CU36" s="67">
        <f t="shared" ref="CU36:CX36" si="417">LARGE($CP36:$CS36,CU$2)</f>
        <v>194</v>
      </c>
      <c r="CV36" s="67">
        <f t="shared" si="417"/>
        <v>193</v>
      </c>
      <c r="CW36" s="67">
        <f t="shared" si="417"/>
        <v>182</v>
      </c>
      <c r="CX36" s="67">
        <f t="shared" si="417"/>
        <v>161</v>
      </c>
      <c r="CZ36" s="67" t="str">
        <f>VLOOKUP(VALUE(RIGHT(CU36,1)),misc!$A$2:$B$5,2,0)</f>
        <v>C</v>
      </c>
      <c r="DA36" s="67" t="str">
        <f>VLOOKUP(VALUE(RIGHT(CV36,1)),misc!$A$2:$B$5,2,0)</f>
        <v>S</v>
      </c>
      <c r="DB36" s="67" t="str">
        <f>VLOOKUP(VALUE(RIGHT(CW36,1)),misc!$A$2:$B$5,2,0)</f>
        <v>I</v>
      </c>
      <c r="DC36" s="67" t="str">
        <f>VLOOKUP(VALUE(RIGHT(CX36,1)),misc!$A$2:$B$5,2,0)</f>
        <v>D</v>
      </c>
      <c r="DE36" s="67" t="str">
        <f t="shared" ref="DE36:DH36" si="418">IF(VALUE(CU36)&gt;=170,CZ36,"")</f>
        <v>C</v>
      </c>
      <c r="DF36" s="67" t="str">
        <f t="shared" si="418"/>
        <v>S</v>
      </c>
      <c r="DG36" s="67" t="str">
        <f t="shared" si="418"/>
        <v>I</v>
      </c>
      <c r="DH36" s="67" t="str">
        <f t="shared" si="418"/>
        <v/>
      </c>
      <c r="DJ36" s="67" t="str">
        <f t="shared" ref="DJ36:DM36" si="419">IF(VALUE(CU36)&lt;170,CZ36,"")</f>
        <v/>
      </c>
      <c r="DK36" s="67" t="str">
        <f t="shared" si="419"/>
        <v/>
      </c>
      <c r="DL36" s="67" t="str">
        <f t="shared" si="419"/>
        <v/>
      </c>
      <c r="DM36" s="67" t="str">
        <f t="shared" si="419"/>
        <v>D</v>
      </c>
      <c r="DN36" s="67">
        <f t="shared" si="29"/>
        <v>3</v>
      </c>
      <c r="DO36" s="67" t="str">
        <f t="shared" si="30"/>
        <v>CSI</v>
      </c>
      <c r="DP36" s="1" t="str">
        <f t="shared" si="31"/>
        <v>123</v>
      </c>
      <c r="DQ36" s="1" t="str">
        <f t="shared" si="32"/>
        <v/>
      </c>
      <c r="DR36" s="1">
        <f>VLOOKUP(G36,tableD1,3,0)</f>
        <v>1</v>
      </c>
      <c r="DS36" s="1">
        <f>VLOOKUP(H36,tableI1,3,0)</f>
        <v>1</v>
      </c>
      <c r="DT36" s="1">
        <f>VLOOKUP(I36,table1S,3,0)</f>
        <v>2</v>
      </c>
      <c r="DU36" s="1">
        <f>VLOOKUP(J36,table1C,3,0)</f>
        <v>1</v>
      </c>
      <c r="DV36" s="1">
        <f>VLOOKUP(L36,table2D,3,0)</f>
        <v>8</v>
      </c>
      <c r="DW36" s="1">
        <f>VLOOKUP(M36,table2I,3,0)</f>
        <v>8</v>
      </c>
      <c r="DX36" s="1">
        <f>VLOOKUP(N36,table2S,3,0)</f>
        <v>8</v>
      </c>
      <c r="DY36" s="1">
        <f>VLOOKUP(O36,table2C,3,0)</f>
        <v>8</v>
      </c>
      <c r="DZ36" s="1">
        <f>VLOOKUP(Q36,table3D,3,0)</f>
        <v>4</v>
      </c>
      <c r="EA36" s="1">
        <f>VLOOKUP(R36,table3I,3,0)</f>
        <v>5</v>
      </c>
      <c r="EB36" s="1">
        <f>VLOOKUP(S36,table3S,3,0)</f>
        <v>5</v>
      </c>
      <c r="EC36" s="1">
        <f>VLOOKUP(T36,table3C,3,0)</f>
        <v>5</v>
      </c>
      <c r="ED36" s="67">
        <f t="array" ref="ED36">VLOOKUP(INDEX(JD,data!$AA$1),key!$J$3:$L$27,3,0)</f>
        <v>6</v>
      </c>
      <c r="EE36" s="67">
        <f t="array" ref="EE36">VLOOKUP(INDEX(JI,data!$AA$1),key!$J$3:$L$27,3,0)</f>
        <v>4</v>
      </c>
      <c r="EF36" s="67">
        <f t="array" ref="EF36">VLOOKUP(INDEX(JS,data!$AA$1),key!$J$3:$L$27,3,0)</f>
        <v>4</v>
      </c>
      <c r="EG36" s="67">
        <f t="array" ref="EG36">VLOOKUP(INDEX(JC,data!$AA$1),key!$J$3:$L$27,3,0)</f>
        <v>7</v>
      </c>
      <c r="EH36" s="1">
        <f>VLOOKUP(DR36,tabel_jpm,ED36+1,0)</f>
        <v>8</v>
      </c>
      <c r="EI36" s="1">
        <f>VLOOKUP(DS36,tabel_jpm,EE36+1,0)</f>
        <v>16</v>
      </c>
      <c r="EJ36" s="1">
        <f>VLOOKUP(DT36,tabel_jpm,EF36+1,0)</f>
        <v>20</v>
      </c>
      <c r="EK36" s="1">
        <f>VLOOKUP(DU36,tabel_jpm,EG36+1,0)</f>
        <v>4</v>
      </c>
      <c r="EL36" s="1">
        <f>IF(B36="Pria",VLOOKUP(AVERAGE(EH36:EK36),agreement_p,4),VLOOKUP(AVERAGE(EH36:EK36),agreement_w,4))</f>
        <v>32</v>
      </c>
      <c r="EM36" s="67" t="str">
        <f t="shared" si="33"/>
        <v>N/A</v>
      </c>
      <c r="EN36" s="1">
        <f>VLOOKUP(DV36,tabel_jpm,ED36+1,0)</f>
        <v>20</v>
      </c>
      <c r="EO36" s="1">
        <f>VLOOKUP(DW36,tabel_jpm,EE36+1,0)</f>
        <v>12</v>
      </c>
      <c r="EP36" s="1">
        <f>VLOOKUP(DX36,tabel_jpm,EF36+1,0)</f>
        <v>12</v>
      </c>
      <c r="EQ36" s="1">
        <f>VLOOKUP(DY36,tabel_jpm,EG36+1,0)</f>
        <v>24</v>
      </c>
      <c r="ER36" s="1">
        <f>IF(B36="Pria",VLOOKUP(AVERAGE(EN36:EQ36),agreement_p,4),VLOOKUP(AVERAGE(EN36:EQ36),agreement_w,4))</f>
        <v>50</v>
      </c>
      <c r="ES36" s="67" t="str">
        <f t="shared" si="34"/>
        <v>N/A</v>
      </c>
      <c r="ET36" s="1">
        <f>VLOOKUP(DZ36,tabel_jpm,ED36+1,0)</f>
        <v>20</v>
      </c>
      <c r="EU36" s="1">
        <f>VLOOKUP(EA36,tabel_jpm,EE36+1,0)</f>
        <v>24</v>
      </c>
      <c r="EV36" s="1">
        <f>VLOOKUP(EB36,tabel_jpm,EF36+1,0)</f>
        <v>24</v>
      </c>
      <c r="EW36" s="1">
        <f>VLOOKUP(EC36,tabel_jpm,EG36+1,0)</f>
        <v>20</v>
      </c>
      <c r="EX36" s="1">
        <f>IF(B36="Pria",VLOOKUP(AVERAGE(ET36:EW36),agreement_p,4),VLOOKUP(AVERAGE(ET36:EW36),agreement_w,4))</f>
        <v>68</v>
      </c>
      <c r="EY36" s="67" t="str">
        <f t="shared" si="35"/>
        <v>N/A</v>
      </c>
    </row>
    <row r="37" ht="15.75" customHeight="1">
      <c r="A37" s="1" t="str">
        <f>data!A37</f>
        <v/>
      </c>
      <c r="B37" s="1" t="str">
        <f>data!B37</f>
        <v/>
      </c>
      <c r="C37" s="1" t="str">
        <f>data!C37</f>
        <v/>
      </c>
      <c r="D37" s="65" t="str">
        <f>data!D37</f>
        <v/>
      </c>
      <c r="E37" s="1" t="str">
        <f>data!E37</f>
        <v/>
      </c>
      <c r="F37" s="1" t="str">
        <f>data!F37</f>
        <v/>
      </c>
      <c r="G37" s="1" t="str">
        <f>data!G37</f>
        <v/>
      </c>
      <c r="H37" s="1" t="str">
        <f>data!H37</f>
        <v/>
      </c>
      <c r="I37" s="1" t="str">
        <f>data!I37</f>
        <v/>
      </c>
      <c r="J37" s="1" t="str">
        <f>data!J37</f>
        <v/>
      </c>
      <c r="K37" s="1" t="str">
        <f>data!K37</f>
        <v/>
      </c>
      <c r="L37" s="1" t="str">
        <f>data!L37</f>
        <v/>
      </c>
      <c r="M37" s="1" t="str">
        <f>data!M37</f>
        <v/>
      </c>
      <c r="N37" s="1" t="str">
        <f>data!N37</f>
        <v/>
      </c>
      <c r="O37" s="1" t="str">
        <f>data!O37</f>
        <v/>
      </c>
      <c r="P37" s="1" t="str">
        <f>data!P37</f>
        <v/>
      </c>
      <c r="Q37" s="1" t="str">
        <f>data!Q37</f>
        <v/>
      </c>
      <c r="R37" s="1" t="str">
        <f>data!R37</f>
        <v/>
      </c>
      <c r="S37" s="1" t="str">
        <f>data!S37</f>
        <v/>
      </c>
      <c r="T37" s="1" t="str">
        <f>data!T37</f>
        <v/>
      </c>
      <c r="U37" s="1" t="str">
        <f>data!U37</f>
        <v/>
      </c>
      <c r="V37" s="1" t="str">
        <f>data!V37</f>
        <v/>
      </c>
      <c r="W37" s="1" t="str">
        <f>data!W37</f>
        <v/>
      </c>
      <c r="Y37" s="67">
        <f>VLOOKUP(G37,tableD1,2,0)</f>
        <v>4</v>
      </c>
      <c r="Z37" s="67">
        <f>VLOOKUP(H37,tableI1,2,0)</f>
        <v>3</v>
      </c>
      <c r="AA37" s="67">
        <f>VLOOKUP(I37,table1S,2,0)</f>
        <v>5</v>
      </c>
      <c r="AB37" s="67">
        <f>VLOOKUP(J37,table1C,2,0)</f>
        <v>4</v>
      </c>
      <c r="AC37" s="67">
        <f>VLOOKUP(L37,table2D,2,0)</f>
        <v>31</v>
      </c>
      <c r="AD37" s="67">
        <f>VLOOKUP(M37,table2I,2,0)</f>
        <v>31</v>
      </c>
      <c r="AE37" s="67">
        <f>VLOOKUP(N37,table2S,2,0)</f>
        <v>32</v>
      </c>
      <c r="AF37" s="67">
        <f>VLOOKUP(O37,table2C,2,0)</f>
        <v>32</v>
      </c>
      <c r="AG37" s="67">
        <f>VLOOKUP(Q37,table3D,2,0)</f>
        <v>16</v>
      </c>
      <c r="AH37" s="67">
        <f>VLOOKUP(R37,table3I,2,0)</f>
        <v>18</v>
      </c>
      <c r="AI37" s="67">
        <f>VLOOKUP(S37,table3S,2,0)</f>
        <v>19</v>
      </c>
      <c r="AJ37" s="67">
        <f>VLOOKUP(T37,table3C,2,0)</f>
        <v>19</v>
      </c>
      <c r="AL37" s="67">
        <f t="shared" ref="AL37:AO37" si="420">VALUE(Y37&amp;AL$2)</f>
        <v>41</v>
      </c>
      <c r="AM37" s="67">
        <f t="shared" si="420"/>
        <v>32</v>
      </c>
      <c r="AN37" s="67">
        <f t="shared" si="420"/>
        <v>53</v>
      </c>
      <c r="AO37" s="67">
        <f t="shared" si="420"/>
        <v>44</v>
      </c>
      <c r="AP37" s="67"/>
      <c r="AQ37" s="67">
        <f t="shared" ref="AQ37:AT37" si="421">LARGE($AL37:$AO37,AQ$2)</f>
        <v>53</v>
      </c>
      <c r="AR37" s="67">
        <f t="shared" si="421"/>
        <v>44</v>
      </c>
      <c r="AS37" s="67">
        <f t="shared" si="421"/>
        <v>41</v>
      </c>
      <c r="AT37" s="67">
        <f t="shared" si="421"/>
        <v>32</v>
      </c>
      <c r="AV37" s="67" t="str">
        <f>VLOOKUP(VALUE(RIGHT(AQ37,1)),misc!$A$2:$B$5,2,0)</f>
        <v>S</v>
      </c>
      <c r="AW37" s="67" t="str">
        <f>VLOOKUP(VALUE(RIGHT(AR37,1)),misc!$A$2:$B$5,2,0)</f>
        <v>C</v>
      </c>
      <c r="AX37" s="67" t="str">
        <f>VLOOKUP(VALUE(RIGHT(AS37,1)),misc!$A$2:$B$5,2,0)</f>
        <v>D</v>
      </c>
      <c r="AY37" s="67" t="str">
        <f>VLOOKUP(VALUE(RIGHT(AT37,1)),misc!$A$2:$B$5,2,0)</f>
        <v>I</v>
      </c>
      <c r="BA37" s="67" t="str">
        <f t="shared" ref="BA37:BD37" si="422">IF(VALUE(AQ37)&gt;=170,AV37,"")</f>
        <v/>
      </c>
      <c r="BB37" s="67" t="str">
        <f t="shared" si="422"/>
        <v/>
      </c>
      <c r="BC37" s="67" t="str">
        <f t="shared" si="422"/>
        <v/>
      </c>
      <c r="BD37" s="67" t="str">
        <f t="shared" si="422"/>
        <v/>
      </c>
      <c r="BF37" s="67" t="str">
        <f t="shared" ref="BF37:BI37" si="423">IF(VALUE(AQ37)&lt;170,AV37,"")</f>
        <v>S</v>
      </c>
      <c r="BG37" s="67" t="str">
        <f t="shared" si="423"/>
        <v>C</v>
      </c>
      <c r="BH37" s="67" t="str">
        <f t="shared" si="423"/>
        <v>D</v>
      </c>
      <c r="BI37" s="67" t="str">
        <f t="shared" si="423"/>
        <v>I</v>
      </c>
      <c r="BJ37" s="67">
        <f t="shared" si="17"/>
        <v>1</v>
      </c>
      <c r="BK37" s="67" t="str">
        <f t="shared" si="18"/>
        <v/>
      </c>
      <c r="BN37" s="67">
        <f t="shared" ref="BN37:BQ37" si="424">VALUE(AC37&amp;BN$2)</f>
        <v>311</v>
      </c>
      <c r="BO37" s="67">
        <f t="shared" si="424"/>
        <v>312</v>
      </c>
      <c r="BP37" s="67">
        <f t="shared" si="424"/>
        <v>323</v>
      </c>
      <c r="BQ37" s="67">
        <f t="shared" si="424"/>
        <v>324</v>
      </c>
      <c r="BR37" s="67"/>
      <c r="BS37" s="67">
        <f t="shared" ref="BS37:BV37" si="425">LARGE($BN37:$BQ37,BS$2)</f>
        <v>324</v>
      </c>
      <c r="BT37" s="67">
        <f t="shared" si="425"/>
        <v>323</v>
      </c>
      <c r="BU37" s="67">
        <f t="shared" si="425"/>
        <v>312</v>
      </c>
      <c r="BV37" s="67">
        <f t="shared" si="425"/>
        <v>311</v>
      </c>
      <c r="BX37" s="67" t="str">
        <f>VLOOKUP(VALUE(RIGHT(BS37,1)),misc!$A$2:$B$5,2,0)</f>
        <v>C</v>
      </c>
      <c r="BY37" s="67" t="str">
        <f>VLOOKUP(VALUE(RIGHT(BT37,1)),misc!$A$2:$B$5,2,0)</f>
        <v>S</v>
      </c>
      <c r="BZ37" s="67" t="str">
        <f>VLOOKUP(VALUE(RIGHT(BU37,1)),misc!$A$2:$B$5,2,0)</f>
        <v>I</v>
      </c>
      <c r="CA37" s="67" t="str">
        <f>VLOOKUP(VALUE(RIGHT(BV37,1)),misc!$A$2:$B$5,2,0)</f>
        <v>D</v>
      </c>
      <c r="CC37" s="67" t="str">
        <f t="shared" ref="CC37:CF37" si="426">IF(VALUE(BS37)&gt;=170,BX37,"")</f>
        <v>C</v>
      </c>
      <c r="CD37" s="67" t="str">
        <f t="shared" si="426"/>
        <v>S</v>
      </c>
      <c r="CE37" s="67" t="str">
        <f t="shared" si="426"/>
        <v>I</v>
      </c>
      <c r="CF37" s="67" t="str">
        <f t="shared" si="426"/>
        <v>D</v>
      </c>
      <c r="CH37" s="67" t="str">
        <f t="shared" ref="CH37:CK37" si="427">IF(VALUE(BS37)&lt;170,BX37,"")</f>
        <v/>
      </c>
      <c r="CI37" s="67" t="str">
        <f t="shared" si="427"/>
        <v/>
      </c>
      <c r="CJ37" s="67" t="str">
        <f t="shared" si="427"/>
        <v/>
      </c>
      <c r="CK37" s="67" t="str">
        <f t="shared" si="427"/>
        <v/>
      </c>
      <c r="CL37" s="67">
        <f t="shared" si="23"/>
        <v>2</v>
      </c>
      <c r="CM37" s="67" t="str">
        <f t="shared" si="24"/>
        <v>CSID</v>
      </c>
      <c r="CP37" s="67">
        <f t="shared" ref="CP37:CS37" si="428">VALUE(AG37&amp;CP$2)</f>
        <v>161</v>
      </c>
      <c r="CQ37" s="67">
        <f t="shared" si="428"/>
        <v>182</v>
      </c>
      <c r="CR37" s="67">
        <f t="shared" si="428"/>
        <v>193</v>
      </c>
      <c r="CS37" s="67">
        <f t="shared" si="428"/>
        <v>194</v>
      </c>
      <c r="CT37" s="67"/>
      <c r="CU37" s="67">
        <f t="shared" ref="CU37:CX37" si="429">LARGE($CP37:$CS37,CU$2)</f>
        <v>194</v>
      </c>
      <c r="CV37" s="67">
        <f t="shared" si="429"/>
        <v>193</v>
      </c>
      <c r="CW37" s="67">
        <f t="shared" si="429"/>
        <v>182</v>
      </c>
      <c r="CX37" s="67">
        <f t="shared" si="429"/>
        <v>161</v>
      </c>
      <c r="CZ37" s="67" t="str">
        <f>VLOOKUP(VALUE(RIGHT(CU37,1)),misc!$A$2:$B$5,2,0)</f>
        <v>C</v>
      </c>
      <c r="DA37" s="67" t="str">
        <f>VLOOKUP(VALUE(RIGHT(CV37,1)),misc!$A$2:$B$5,2,0)</f>
        <v>S</v>
      </c>
      <c r="DB37" s="67" t="str">
        <f>VLOOKUP(VALUE(RIGHT(CW37,1)),misc!$A$2:$B$5,2,0)</f>
        <v>I</v>
      </c>
      <c r="DC37" s="67" t="str">
        <f>VLOOKUP(VALUE(RIGHT(CX37,1)),misc!$A$2:$B$5,2,0)</f>
        <v>D</v>
      </c>
      <c r="DE37" s="67" t="str">
        <f t="shared" ref="DE37:DH37" si="430">IF(VALUE(CU37)&gt;=170,CZ37,"")</f>
        <v>C</v>
      </c>
      <c r="DF37" s="67" t="str">
        <f t="shared" si="430"/>
        <v>S</v>
      </c>
      <c r="DG37" s="67" t="str">
        <f t="shared" si="430"/>
        <v>I</v>
      </c>
      <c r="DH37" s="67" t="str">
        <f t="shared" si="430"/>
        <v/>
      </c>
      <c r="DJ37" s="67" t="str">
        <f t="shared" ref="DJ37:DM37" si="431">IF(VALUE(CU37)&lt;170,CZ37,"")</f>
        <v/>
      </c>
      <c r="DK37" s="67" t="str">
        <f t="shared" si="431"/>
        <v/>
      </c>
      <c r="DL37" s="67" t="str">
        <f t="shared" si="431"/>
        <v/>
      </c>
      <c r="DM37" s="67" t="str">
        <f t="shared" si="431"/>
        <v>D</v>
      </c>
      <c r="DN37" s="67">
        <f t="shared" si="29"/>
        <v>3</v>
      </c>
      <c r="DO37" s="67" t="str">
        <f t="shared" si="30"/>
        <v>CSI</v>
      </c>
      <c r="DP37" s="1" t="str">
        <f t="shared" si="31"/>
        <v>123</v>
      </c>
      <c r="DQ37" s="1" t="str">
        <f t="shared" si="32"/>
        <v/>
      </c>
      <c r="DR37" s="1">
        <f>VLOOKUP(G37,tableD1,3,0)</f>
        <v>1</v>
      </c>
      <c r="DS37" s="1">
        <f>VLOOKUP(H37,tableI1,3,0)</f>
        <v>1</v>
      </c>
      <c r="DT37" s="1">
        <f>VLOOKUP(I37,table1S,3,0)</f>
        <v>2</v>
      </c>
      <c r="DU37" s="1">
        <f>VLOOKUP(J37,table1C,3,0)</f>
        <v>1</v>
      </c>
      <c r="DV37" s="1">
        <f>VLOOKUP(L37,table2D,3,0)</f>
        <v>8</v>
      </c>
      <c r="DW37" s="1">
        <f>VLOOKUP(M37,table2I,3,0)</f>
        <v>8</v>
      </c>
      <c r="DX37" s="1">
        <f>VLOOKUP(N37,table2S,3,0)</f>
        <v>8</v>
      </c>
      <c r="DY37" s="1">
        <f>VLOOKUP(O37,table2C,3,0)</f>
        <v>8</v>
      </c>
      <c r="DZ37" s="1">
        <f>VLOOKUP(Q37,table3D,3,0)</f>
        <v>4</v>
      </c>
      <c r="EA37" s="1">
        <f>VLOOKUP(R37,table3I,3,0)</f>
        <v>5</v>
      </c>
      <c r="EB37" s="1">
        <f>VLOOKUP(S37,table3S,3,0)</f>
        <v>5</v>
      </c>
      <c r="EC37" s="1">
        <f>VLOOKUP(T37,table3C,3,0)</f>
        <v>5</v>
      </c>
      <c r="ED37" s="67">
        <f t="array" ref="ED37">VLOOKUP(INDEX(JD,data!$AA$1),key!$J$3:$L$27,3,0)</f>
        <v>6</v>
      </c>
      <c r="EE37" s="67">
        <f t="array" ref="EE37">VLOOKUP(INDEX(JI,data!$AA$1),key!$J$3:$L$27,3,0)</f>
        <v>4</v>
      </c>
      <c r="EF37" s="67">
        <f t="array" ref="EF37">VLOOKUP(INDEX(JS,data!$AA$1),key!$J$3:$L$27,3,0)</f>
        <v>4</v>
      </c>
      <c r="EG37" s="67">
        <f t="array" ref="EG37">VLOOKUP(INDEX(JC,data!$AA$1),key!$J$3:$L$27,3,0)</f>
        <v>7</v>
      </c>
      <c r="EH37" s="1">
        <f>VLOOKUP(DR37,tabel_jpm,ED37+1,0)</f>
        <v>8</v>
      </c>
      <c r="EI37" s="1">
        <f>VLOOKUP(DS37,tabel_jpm,EE37+1,0)</f>
        <v>16</v>
      </c>
      <c r="EJ37" s="1">
        <f>VLOOKUP(DT37,tabel_jpm,EF37+1,0)</f>
        <v>20</v>
      </c>
      <c r="EK37" s="1">
        <f>VLOOKUP(DU37,tabel_jpm,EG37+1,0)</f>
        <v>4</v>
      </c>
      <c r="EL37" s="1">
        <f>IF(B37="Pria",VLOOKUP(AVERAGE(EH37:EK37),agreement_p,4),VLOOKUP(AVERAGE(EH37:EK37),agreement_w,4))</f>
        <v>32</v>
      </c>
      <c r="EM37" s="67" t="str">
        <f t="shared" si="33"/>
        <v>N/A</v>
      </c>
      <c r="EN37" s="1">
        <f>VLOOKUP(DV37,tabel_jpm,ED37+1,0)</f>
        <v>20</v>
      </c>
      <c r="EO37" s="1">
        <f>VLOOKUP(DW37,tabel_jpm,EE37+1,0)</f>
        <v>12</v>
      </c>
      <c r="EP37" s="1">
        <f>VLOOKUP(DX37,tabel_jpm,EF37+1,0)</f>
        <v>12</v>
      </c>
      <c r="EQ37" s="1">
        <f>VLOOKUP(DY37,tabel_jpm,EG37+1,0)</f>
        <v>24</v>
      </c>
      <c r="ER37" s="1">
        <f>IF(B37="Pria",VLOOKUP(AVERAGE(EN37:EQ37),agreement_p,4),VLOOKUP(AVERAGE(EN37:EQ37),agreement_w,4))</f>
        <v>50</v>
      </c>
      <c r="ES37" s="67" t="str">
        <f t="shared" si="34"/>
        <v>N/A</v>
      </c>
      <c r="ET37" s="1">
        <f>VLOOKUP(DZ37,tabel_jpm,ED37+1,0)</f>
        <v>20</v>
      </c>
      <c r="EU37" s="1">
        <f>VLOOKUP(EA37,tabel_jpm,EE37+1,0)</f>
        <v>24</v>
      </c>
      <c r="EV37" s="1">
        <f>VLOOKUP(EB37,tabel_jpm,EF37+1,0)</f>
        <v>24</v>
      </c>
      <c r="EW37" s="1">
        <f>VLOOKUP(EC37,tabel_jpm,EG37+1,0)</f>
        <v>20</v>
      </c>
      <c r="EX37" s="1">
        <f>IF(B37="Pria",VLOOKUP(AVERAGE(ET37:EW37),agreement_p,4),VLOOKUP(AVERAGE(ET37:EW37),agreement_w,4))</f>
        <v>68</v>
      </c>
      <c r="EY37" s="67" t="str">
        <f t="shared" si="35"/>
        <v>N/A</v>
      </c>
    </row>
    <row r="38" ht="15.75" customHeight="1">
      <c r="A38" s="1" t="str">
        <f>data!A38</f>
        <v/>
      </c>
      <c r="B38" s="1" t="str">
        <f>data!B38</f>
        <v/>
      </c>
      <c r="C38" s="1" t="str">
        <f>data!C38</f>
        <v/>
      </c>
      <c r="D38" s="65" t="str">
        <f>data!D38</f>
        <v/>
      </c>
      <c r="E38" s="1" t="str">
        <f>data!E38</f>
        <v/>
      </c>
      <c r="F38" s="1" t="str">
        <f>data!F38</f>
        <v/>
      </c>
      <c r="G38" s="1" t="str">
        <f>data!G38</f>
        <v/>
      </c>
      <c r="H38" s="1" t="str">
        <f>data!H38</f>
        <v/>
      </c>
      <c r="I38" s="1" t="str">
        <f>data!I38</f>
        <v/>
      </c>
      <c r="J38" s="1" t="str">
        <f>data!J38</f>
        <v/>
      </c>
      <c r="K38" s="1" t="str">
        <f>data!K38</f>
        <v/>
      </c>
      <c r="L38" s="1" t="str">
        <f>data!L38</f>
        <v/>
      </c>
      <c r="M38" s="1" t="str">
        <f>data!M38</f>
        <v/>
      </c>
      <c r="N38" s="1" t="str">
        <f>data!N38</f>
        <v/>
      </c>
      <c r="O38" s="1" t="str">
        <f>data!O38</f>
        <v/>
      </c>
      <c r="P38" s="1" t="str">
        <f>data!P38</f>
        <v/>
      </c>
      <c r="Q38" s="1" t="str">
        <f>data!Q38</f>
        <v/>
      </c>
      <c r="R38" s="1" t="str">
        <f>data!R38</f>
        <v/>
      </c>
      <c r="S38" s="1" t="str">
        <f>data!S38</f>
        <v/>
      </c>
      <c r="T38" s="1" t="str">
        <f>data!T38</f>
        <v/>
      </c>
      <c r="U38" s="1" t="str">
        <f>data!U38</f>
        <v/>
      </c>
      <c r="V38" s="1" t="str">
        <f>data!V38</f>
        <v/>
      </c>
      <c r="W38" s="1" t="str">
        <f>data!W38</f>
        <v/>
      </c>
      <c r="Y38" s="67">
        <f>VLOOKUP(G38,tableD1,2,0)</f>
        <v>4</v>
      </c>
      <c r="Z38" s="67">
        <f>VLOOKUP(H38,tableI1,2,0)</f>
        <v>3</v>
      </c>
      <c r="AA38" s="67">
        <f>VLOOKUP(I38,table1S,2,0)</f>
        <v>5</v>
      </c>
      <c r="AB38" s="67">
        <f>VLOOKUP(J38,table1C,2,0)</f>
        <v>4</v>
      </c>
      <c r="AC38" s="67">
        <f>VLOOKUP(L38,table2D,2,0)</f>
        <v>31</v>
      </c>
      <c r="AD38" s="67">
        <f>VLOOKUP(M38,table2I,2,0)</f>
        <v>31</v>
      </c>
      <c r="AE38" s="67">
        <f>VLOOKUP(N38,table2S,2,0)</f>
        <v>32</v>
      </c>
      <c r="AF38" s="67">
        <f>VLOOKUP(O38,table2C,2,0)</f>
        <v>32</v>
      </c>
      <c r="AG38" s="67">
        <f>VLOOKUP(Q38,table3D,2,0)</f>
        <v>16</v>
      </c>
      <c r="AH38" s="67">
        <f>VLOOKUP(R38,table3I,2,0)</f>
        <v>18</v>
      </c>
      <c r="AI38" s="67">
        <f>VLOOKUP(S38,table3S,2,0)</f>
        <v>19</v>
      </c>
      <c r="AJ38" s="67">
        <f>VLOOKUP(T38,table3C,2,0)</f>
        <v>19</v>
      </c>
      <c r="AL38" s="67">
        <f t="shared" ref="AL38:AO38" si="432">VALUE(Y38&amp;AL$2)</f>
        <v>41</v>
      </c>
      <c r="AM38" s="67">
        <f t="shared" si="432"/>
        <v>32</v>
      </c>
      <c r="AN38" s="67">
        <f t="shared" si="432"/>
        <v>53</v>
      </c>
      <c r="AO38" s="67">
        <f t="shared" si="432"/>
        <v>44</v>
      </c>
      <c r="AP38" s="67"/>
      <c r="AQ38" s="67">
        <f t="shared" ref="AQ38:AT38" si="433">LARGE($AL38:$AO38,AQ$2)</f>
        <v>53</v>
      </c>
      <c r="AR38" s="67">
        <f t="shared" si="433"/>
        <v>44</v>
      </c>
      <c r="AS38" s="67">
        <f t="shared" si="433"/>
        <v>41</v>
      </c>
      <c r="AT38" s="67">
        <f t="shared" si="433"/>
        <v>32</v>
      </c>
      <c r="AV38" s="67" t="str">
        <f>VLOOKUP(VALUE(RIGHT(AQ38,1)),misc!$A$2:$B$5,2,0)</f>
        <v>S</v>
      </c>
      <c r="AW38" s="67" t="str">
        <f>VLOOKUP(VALUE(RIGHT(AR38,1)),misc!$A$2:$B$5,2,0)</f>
        <v>C</v>
      </c>
      <c r="AX38" s="67" t="str">
        <f>VLOOKUP(VALUE(RIGHT(AS38,1)),misc!$A$2:$B$5,2,0)</f>
        <v>D</v>
      </c>
      <c r="AY38" s="67" t="str">
        <f>VLOOKUP(VALUE(RIGHT(AT38,1)),misc!$A$2:$B$5,2,0)</f>
        <v>I</v>
      </c>
      <c r="BA38" s="67" t="str">
        <f t="shared" ref="BA38:BD38" si="434">IF(VALUE(AQ38)&gt;=170,AV38,"")</f>
        <v/>
      </c>
      <c r="BB38" s="67" t="str">
        <f t="shared" si="434"/>
        <v/>
      </c>
      <c r="BC38" s="67" t="str">
        <f t="shared" si="434"/>
        <v/>
      </c>
      <c r="BD38" s="67" t="str">
        <f t="shared" si="434"/>
        <v/>
      </c>
      <c r="BF38" s="67" t="str">
        <f t="shared" ref="BF38:BI38" si="435">IF(VALUE(AQ38)&lt;170,AV38,"")</f>
        <v>S</v>
      </c>
      <c r="BG38" s="67" t="str">
        <f t="shared" si="435"/>
        <v>C</v>
      </c>
      <c r="BH38" s="67" t="str">
        <f t="shared" si="435"/>
        <v>D</v>
      </c>
      <c r="BI38" s="67" t="str">
        <f t="shared" si="435"/>
        <v>I</v>
      </c>
      <c r="BJ38" s="67">
        <f t="shared" si="17"/>
        <v>1</v>
      </c>
      <c r="BK38" s="67" t="str">
        <f t="shared" si="18"/>
        <v/>
      </c>
      <c r="BN38" s="67">
        <f t="shared" ref="BN38:BQ38" si="436">VALUE(AC38&amp;BN$2)</f>
        <v>311</v>
      </c>
      <c r="BO38" s="67">
        <f t="shared" si="436"/>
        <v>312</v>
      </c>
      <c r="BP38" s="67">
        <f t="shared" si="436"/>
        <v>323</v>
      </c>
      <c r="BQ38" s="67">
        <f t="shared" si="436"/>
        <v>324</v>
      </c>
      <c r="BR38" s="67"/>
      <c r="BS38" s="67">
        <f t="shared" ref="BS38:BV38" si="437">LARGE($BN38:$BQ38,BS$2)</f>
        <v>324</v>
      </c>
      <c r="BT38" s="67">
        <f t="shared" si="437"/>
        <v>323</v>
      </c>
      <c r="BU38" s="67">
        <f t="shared" si="437"/>
        <v>312</v>
      </c>
      <c r="BV38" s="67">
        <f t="shared" si="437"/>
        <v>311</v>
      </c>
      <c r="BX38" s="67" t="str">
        <f>VLOOKUP(VALUE(RIGHT(BS38,1)),misc!$A$2:$B$5,2,0)</f>
        <v>C</v>
      </c>
      <c r="BY38" s="67" t="str">
        <f>VLOOKUP(VALUE(RIGHT(BT38,1)),misc!$A$2:$B$5,2,0)</f>
        <v>S</v>
      </c>
      <c r="BZ38" s="67" t="str">
        <f>VLOOKUP(VALUE(RIGHT(BU38,1)),misc!$A$2:$B$5,2,0)</f>
        <v>I</v>
      </c>
      <c r="CA38" s="67" t="str">
        <f>VLOOKUP(VALUE(RIGHT(BV38,1)),misc!$A$2:$B$5,2,0)</f>
        <v>D</v>
      </c>
      <c r="CC38" s="67" t="str">
        <f t="shared" ref="CC38:CF38" si="438">IF(VALUE(BS38)&gt;=170,BX38,"")</f>
        <v>C</v>
      </c>
      <c r="CD38" s="67" t="str">
        <f t="shared" si="438"/>
        <v>S</v>
      </c>
      <c r="CE38" s="67" t="str">
        <f t="shared" si="438"/>
        <v>I</v>
      </c>
      <c r="CF38" s="67" t="str">
        <f t="shared" si="438"/>
        <v>D</v>
      </c>
      <c r="CH38" s="67" t="str">
        <f t="shared" ref="CH38:CK38" si="439">IF(VALUE(BS38)&lt;170,BX38,"")</f>
        <v/>
      </c>
      <c r="CI38" s="67" t="str">
        <f t="shared" si="439"/>
        <v/>
      </c>
      <c r="CJ38" s="67" t="str">
        <f t="shared" si="439"/>
        <v/>
      </c>
      <c r="CK38" s="67" t="str">
        <f t="shared" si="439"/>
        <v/>
      </c>
      <c r="CL38" s="67">
        <f t="shared" si="23"/>
        <v>2</v>
      </c>
      <c r="CM38" s="67" t="str">
        <f t="shared" si="24"/>
        <v>CSID</v>
      </c>
      <c r="CP38" s="67">
        <f t="shared" ref="CP38:CS38" si="440">VALUE(AG38&amp;CP$2)</f>
        <v>161</v>
      </c>
      <c r="CQ38" s="67">
        <f t="shared" si="440"/>
        <v>182</v>
      </c>
      <c r="CR38" s="67">
        <f t="shared" si="440"/>
        <v>193</v>
      </c>
      <c r="CS38" s="67">
        <f t="shared" si="440"/>
        <v>194</v>
      </c>
      <c r="CT38" s="67"/>
      <c r="CU38" s="67">
        <f t="shared" ref="CU38:CX38" si="441">LARGE($CP38:$CS38,CU$2)</f>
        <v>194</v>
      </c>
      <c r="CV38" s="67">
        <f t="shared" si="441"/>
        <v>193</v>
      </c>
      <c r="CW38" s="67">
        <f t="shared" si="441"/>
        <v>182</v>
      </c>
      <c r="CX38" s="67">
        <f t="shared" si="441"/>
        <v>161</v>
      </c>
      <c r="CZ38" s="67" t="str">
        <f>VLOOKUP(VALUE(RIGHT(CU38,1)),misc!$A$2:$B$5,2,0)</f>
        <v>C</v>
      </c>
      <c r="DA38" s="67" t="str">
        <f>VLOOKUP(VALUE(RIGHT(CV38,1)),misc!$A$2:$B$5,2,0)</f>
        <v>S</v>
      </c>
      <c r="DB38" s="67" t="str">
        <f>VLOOKUP(VALUE(RIGHT(CW38,1)),misc!$A$2:$B$5,2,0)</f>
        <v>I</v>
      </c>
      <c r="DC38" s="67" t="str">
        <f>VLOOKUP(VALUE(RIGHT(CX38,1)),misc!$A$2:$B$5,2,0)</f>
        <v>D</v>
      </c>
      <c r="DE38" s="67" t="str">
        <f t="shared" ref="DE38:DH38" si="442">IF(VALUE(CU38)&gt;=170,CZ38,"")</f>
        <v>C</v>
      </c>
      <c r="DF38" s="67" t="str">
        <f t="shared" si="442"/>
        <v>S</v>
      </c>
      <c r="DG38" s="67" t="str">
        <f t="shared" si="442"/>
        <v>I</v>
      </c>
      <c r="DH38" s="67" t="str">
        <f t="shared" si="442"/>
        <v/>
      </c>
      <c r="DJ38" s="67" t="str">
        <f t="shared" ref="DJ38:DM38" si="443">IF(VALUE(CU38)&lt;170,CZ38,"")</f>
        <v/>
      </c>
      <c r="DK38" s="67" t="str">
        <f t="shared" si="443"/>
        <v/>
      </c>
      <c r="DL38" s="67" t="str">
        <f t="shared" si="443"/>
        <v/>
      </c>
      <c r="DM38" s="67" t="str">
        <f t="shared" si="443"/>
        <v>D</v>
      </c>
      <c r="DN38" s="67">
        <f t="shared" si="29"/>
        <v>3</v>
      </c>
      <c r="DO38" s="67" t="str">
        <f t="shared" si="30"/>
        <v>CSI</v>
      </c>
      <c r="DP38" s="1" t="str">
        <f t="shared" si="31"/>
        <v>123</v>
      </c>
      <c r="DQ38" s="1" t="str">
        <f t="shared" si="32"/>
        <v/>
      </c>
      <c r="DR38" s="1">
        <f>VLOOKUP(G38,tableD1,3,0)</f>
        <v>1</v>
      </c>
      <c r="DS38" s="1">
        <f>VLOOKUP(H38,tableI1,3,0)</f>
        <v>1</v>
      </c>
      <c r="DT38" s="1">
        <f>VLOOKUP(I38,table1S,3,0)</f>
        <v>2</v>
      </c>
      <c r="DU38" s="1">
        <f>VLOOKUP(J38,table1C,3,0)</f>
        <v>1</v>
      </c>
      <c r="DV38" s="1">
        <f>VLOOKUP(L38,table2D,3,0)</f>
        <v>8</v>
      </c>
      <c r="DW38" s="1">
        <f>VLOOKUP(M38,table2I,3,0)</f>
        <v>8</v>
      </c>
      <c r="DX38" s="1">
        <f>VLOOKUP(N38,table2S,3,0)</f>
        <v>8</v>
      </c>
      <c r="DY38" s="1">
        <f>VLOOKUP(O38,table2C,3,0)</f>
        <v>8</v>
      </c>
      <c r="DZ38" s="1">
        <f>VLOOKUP(Q38,table3D,3,0)</f>
        <v>4</v>
      </c>
      <c r="EA38" s="1">
        <f>VLOOKUP(R38,table3I,3,0)</f>
        <v>5</v>
      </c>
      <c r="EB38" s="1">
        <f>VLOOKUP(S38,table3S,3,0)</f>
        <v>5</v>
      </c>
      <c r="EC38" s="1">
        <f>VLOOKUP(T38,table3C,3,0)</f>
        <v>5</v>
      </c>
      <c r="ED38" s="67">
        <f t="array" ref="ED38">VLOOKUP(INDEX(JD,data!$AA$1),key!$J$3:$L$27,3,0)</f>
        <v>6</v>
      </c>
      <c r="EE38" s="67">
        <f t="array" ref="EE38">VLOOKUP(INDEX(JI,data!$AA$1),key!$J$3:$L$27,3,0)</f>
        <v>4</v>
      </c>
      <c r="EF38" s="67">
        <f t="array" ref="EF38">VLOOKUP(INDEX(JS,data!$AA$1),key!$J$3:$L$27,3,0)</f>
        <v>4</v>
      </c>
      <c r="EG38" s="67">
        <f t="array" ref="EG38">VLOOKUP(INDEX(JC,data!$AA$1),key!$J$3:$L$27,3,0)</f>
        <v>7</v>
      </c>
      <c r="EH38" s="1">
        <f>VLOOKUP(DR38,tabel_jpm,ED38+1,0)</f>
        <v>8</v>
      </c>
      <c r="EI38" s="1">
        <f>VLOOKUP(DS38,tabel_jpm,EE38+1,0)</f>
        <v>16</v>
      </c>
      <c r="EJ38" s="1">
        <f>VLOOKUP(DT38,tabel_jpm,EF38+1,0)</f>
        <v>20</v>
      </c>
      <c r="EK38" s="1">
        <f>VLOOKUP(DU38,tabel_jpm,EG38+1,0)</f>
        <v>4</v>
      </c>
      <c r="EL38" s="1">
        <f>IF(B38="Pria",VLOOKUP(AVERAGE(EH38:EK38),agreement_p,4),VLOOKUP(AVERAGE(EH38:EK38),agreement_w,4))</f>
        <v>32</v>
      </c>
      <c r="EM38" s="67" t="str">
        <f t="shared" si="33"/>
        <v>N/A</v>
      </c>
      <c r="EN38" s="1">
        <f>VLOOKUP(DV38,tabel_jpm,ED38+1,0)</f>
        <v>20</v>
      </c>
      <c r="EO38" s="1">
        <f>VLOOKUP(DW38,tabel_jpm,EE38+1,0)</f>
        <v>12</v>
      </c>
      <c r="EP38" s="1">
        <f>VLOOKUP(DX38,tabel_jpm,EF38+1,0)</f>
        <v>12</v>
      </c>
      <c r="EQ38" s="1">
        <f>VLOOKUP(DY38,tabel_jpm,EG38+1,0)</f>
        <v>24</v>
      </c>
      <c r="ER38" s="1">
        <f>IF(B38="Pria",VLOOKUP(AVERAGE(EN38:EQ38),agreement_p,4),VLOOKUP(AVERAGE(EN38:EQ38),agreement_w,4))</f>
        <v>50</v>
      </c>
      <c r="ES38" s="67" t="str">
        <f t="shared" si="34"/>
        <v>N/A</v>
      </c>
      <c r="ET38" s="1">
        <f>VLOOKUP(DZ38,tabel_jpm,ED38+1,0)</f>
        <v>20</v>
      </c>
      <c r="EU38" s="1">
        <f>VLOOKUP(EA38,tabel_jpm,EE38+1,0)</f>
        <v>24</v>
      </c>
      <c r="EV38" s="1">
        <f>VLOOKUP(EB38,tabel_jpm,EF38+1,0)</f>
        <v>24</v>
      </c>
      <c r="EW38" s="1">
        <f>VLOOKUP(EC38,tabel_jpm,EG38+1,0)</f>
        <v>20</v>
      </c>
      <c r="EX38" s="1">
        <f>IF(B38="Pria",VLOOKUP(AVERAGE(ET38:EW38),agreement_p,4),VLOOKUP(AVERAGE(ET38:EW38),agreement_w,4))</f>
        <v>68</v>
      </c>
      <c r="EY38" s="67" t="str">
        <f t="shared" si="35"/>
        <v>N/A</v>
      </c>
    </row>
    <row r="39" ht="15.75" customHeight="1">
      <c r="A39" s="1" t="str">
        <f>data!#REF!</f>
        <v>#ERROR!</v>
      </c>
      <c r="B39" s="1" t="str">
        <f>data!B39</f>
        <v/>
      </c>
      <c r="C39" s="1" t="str">
        <f>data!C39</f>
        <v/>
      </c>
      <c r="D39" s="65" t="str">
        <f>data!D39</f>
        <v/>
      </c>
      <c r="E39" s="1" t="str">
        <f>data!E39</f>
        <v/>
      </c>
      <c r="F39" s="1" t="str">
        <f>data!F39</f>
        <v/>
      </c>
      <c r="G39" s="1" t="str">
        <f>data!#REF!</f>
        <v>#ERROR!</v>
      </c>
      <c r="H39" s="1" t="str">
        <f>data!#REF!</f>
        <v>#ERROR!</v>
      </c>
      <c r="I39" s="1" t="str">
        <f>data!#REF!</f>
        <v>#ERROR!</v>
      </c>
      <c r="J39" s="1" t="str">
        <f>data!#REF!</f>
        <v>#ERROR!</v>
      </c>
      <c r="K39" s="1" t="str">
        <f>data!#REF!</f>
        <v>#ERROR!</v>
      </c>
      <c r="L39" s="1" t="str">
        <f>data!#REF!</f>
        <v>#ERROR!</v>
      </c>
      <c r="M39" s="1" t="str">
        <f>data!#REF!</f>
        <v>#ERROR!</v>
      </c>
      <c r="N39" s="1" t="str">
        <f>data!#REF!</f>
        <v>#ERROR!</v>
      </c>
      <c r="O39" s="1" t="str">
        <f>data!#REF!</f>
        <v>#ERROR!</v>
      </c>
      <c r="P39" s="1" t="str">
        <f>data!#REF!</f>
        <v>#ERROR!</v>
      </c>
      <c r="Q39" s="1" t="str">
        <f>data!#REF!</f>
        <v>#ERROR!</v>
      </c>
      <c r="R39" s="1" t="str">
        <f>data!#REF!</f>
        <v>#ERROR!</v>
      </c>
      <c r="S39" s="1" t="str">
        <f>data!#REF!</f>
        <v>#ERROR!</v>
      </c>
      <c r="T39" s="1" t="str">
        <f>data!#REF!</f>
        <v>#ERROR!</v>
      </c>
      <c r="U39" s="1" t="str">
        <f>data!U39</f>
        <v/>
      </c>
      <c r="V39" s="1" t="str">
        <f>data!V39</f>
        <v/>
      </c>
      <c r="W39" s="1" t="str">
        <f>data!W39</f>
        <v/>
      </c>
      <c r="Y39" s="67" t="str">
        <f>VLOOKUP(G39,tableD1,2,0)</f>
        <v>#ERROR!</v>
      </c>
      <c r="Z39" s="67" t="str">
        <f>VLOOKUP(H39,tableI1,2,0)</f>
        <v>#ERROR!</v>
      </c>
      <c r="AA39" s="67" t="str">
        <f>VLOOKUP(I39,table1S,2,0)</f>
        <v>#ERROR!</v>
      </c>
      <c r="AB39" s="67" t="str">
        <f>VLOOKUP(J39,table1C,2,0)</f>
        <v>#ERROR!</v>
      </c>
      <c r="AC39" s="67" t="str">
        <f>VLOOKUP(L39,table2D,2,0)</f>
        <v>#ERROR!</v>
      </c>
      <c r="AD39" s="67" t="str">
        <f>VLOOKUP(M39,table2I,2,0)</f>
        <v>#ERROR!</v>
      </c>
      <c r="AE39" s="67" t="str">
        <f>VLOOKUP(N39,table2S,2,0)</f>
        <v>#ERROR!</v>
      </c>
      <c r="AF39" s="67" t="str">
        <f>VLOOKUP(O39,table2C,2,0)</f>
        <v>#ERROR!</v>
      </c>
      <c r="AG39" s="67" t="str">
        <f>VLOOKUP(Q39,table3D,2,0)</f>
        <v>#ERROR!</v>
      </c>
      <c r="AH39" s="67" t="str">
        <f>VLOOKUP(R39,table3I,2,0)</f>
        <v>#ERROR!</v>
      </c>
      <c r="AI39" s="67" t="str">
        <f>VLOOKUP(S39,table3S,2,0)</f>
        <v>#ERROR!</v>
      </c>
      <c r="AJ39" s="67" t="str">
        <f>VLOOKUP(T39,table3C,2,0)</f>
        <v>#ERROR!</v>
      </c>
      <c r="AL39" s="67" t="str">
        <f t="shared" ref="AL39:AO39" si="444">VALUE(Y39&amp;AL$2)</f>
        <v>#ERROR!</v>
      </c>
      <c r="AM39" s="67" t="str">
        <f t="shared" si="444"/>
        <v>#ERROR!</v>
      </c>
      <c r="AN39" s="67" t="str">
        <f t="shared" si="444"/>
        <v>#ERROR!</v>
      </c>
      <c r="AO39" s="67" t="str">
        <f t="shared" si="444"/>
        <v>#ERROR!</v>
      </c>
      <c r="AP39" s="67"/>
      <c r="AQ39" s="67" t="str">
        <f t="shared" ref="AQ39:AT39" si="445">LARGE($AL39:$AO39,AQ$2)</f>
        <v>#ERROR!</v>
      </c>
      <c r="AR39" s="67" t="str">
        <f t="shared" si="445"/>
        <v>#ERROR!</v>
      </c>
      <c r="AS39" s="67" t="str">
        <f t="shared" si="445"/>
        <v>#ERROR!</v>
      </c>
      <c r="AT39" s="67" t="str">
        <f t="shared" si="445"/>
        <v>#ERROR!</v>
      </c>
      <c r="AV39" s="67" t="str">
        <f>VLOOKUP(VALUE(RIGHT(AQ39,1)),misc!$A$2:$B$5,2,0)</f>
        <v>#ERROR!</v>
      </c>
      <c r="AW39" s="67" t="str">
        <f>VLOOKUP(VALUE(RIGHT(AR39,1)),misc!$A$2:$B$5,2,0)</f>
        <v>#ERROR!</v>
      </c>
      <c r="AX39" s="67" t="str">
        <f>VLOOKUP(VALUE(RIGHT(AS39,1)),misc!$A$2:$B$5,2,0)</f>
        <v>#ERROR!</v>
      </c>
      <c r="AY39" s="67" t="str">
        <f>VLOOKUP(VALUE(RIGHT(AT39,1)),misc!$A$2:$B$5,2,0)</f>
        <v>#ERROR!</v>
      </c>
      <c r="BA39" s="67" t="str">
        <f t="shared" ref="BA39:BD39" si="446">IF(VALUE(AQ39)&gt;=170,AV39,"")</f>
        <v>#ERROR!</v>
      </c>
      <c r="BB39" s="67" t="str">
        <f t="shared" si="446"/>
        <v>#ERROR!</v>
      </c>
      <c r="BC39" s="67" t="str">
        <f t="shared" si="446"/>
        <v>#ERROR!</v>
      </c>
      <c r="BD39" s="67" t="str">
        <f t="shared" si="446"/>
        <v>#ERROR!</v>
      </c>
      <c r="BF39" s="67" t="str">
        <f t="shared" ref="BF39:BI39" si="447">IF(VALUE(AQ39)&lt;170,AV39,"")</f>
        <v>#ERROR!</v>
      </c>
      <c r="BG39" s="67" t="str">
        <f t="shared" si="447"/>
        <v>#ERROR!</v>
      </c>
      <c r="BH39" s="67" t="str">
        <f t="shared" si="447"/>
        <v>#ERROR!</v>
      </c>
      <c r="BI39" s="67" t="str">
        <f t="shared" si="447"/>
        <v>#ERROR!</v>
      </c>
      <c r="BJ39" s="67" t="str">
        <f t="shared" si="17"/>
        <v>#ERROR!</v>
      </c>
      <c r="BK39" s="67" t="str">
        <f t="shared" si="18"/>
        <v>#ERROR!</v>
      </c>
      <c r="BN39" s="67" t="str">
        <f t="shared" ref="BN39:BQ39" si="448">VALUE(AC39&amp;BN$2)</f>
        <v>#ERROR!</v>
      </c>
      <c r="BO39" s="67" t="str">
        <f t="shared" si="448"/>
        <v>#ERROR!</v>
      </c>
      <c r="BP39" s="67" t="str">
        <f t="shared" si="448"/>
        <v>#ERROR!</v>
      </c>
      <c r="BQ39" s="67" t="str">
        <f t="shared" si="448"/>
        <v>#ERROR!</v>
      </c>
      <c r="BR39" s="67"/>
      <c r="BS39" s="67" t="str">
        <f t="shared" ref="BS39:BV39" si="449">LARGE($BN39:$BQ39,BS$2)</f>
        <v>#ERROR!</v>
      </c>
      <c r="BT39" s="67" t="str">
        <f t="shared" si="449"/>
        <v>#ERROR!</v>
      </c>
      <c r="BU39" s="67" t="str">
        <f t="shared" si="449"/>
        <v>#ERROR!</v>
      </c>
      <c r="BV39" s="67" t="str">
        <f t="shared" si="449"/>
        <v>#ERROR!</v>
      </c>
      <c r="BX39" s="67" t="str">
        <f>VLOOKUP(VALUE(RIGHT(BS39,1)),misc!$A$2:$B$5,2,0)</f>
        <v>#ERROR!</v>
      </c>
      <c r="BY39" s="67" t="str">
        <f>VLOOKUP(VALUE(RIGHT(BT39,1)),misc!$A$2:$B$5,2,0)</f>
        <v>#ERROR!</v>
      </c>
      <c r="BZ39" s="67" t="str">
        <f>VLOOKUP(VALUE(RIGHT(BU39,1)),misc!$A$2:$B$5,2,0)</f>
        <v>#ERROR!</v>
      </c>
      <c r="CA39" s="67" t="str">
        <f>VLOOKUP(VALUE(RIGHT(BV39,1)),misc!$A$2:$B$5,2,0)</f>
        <v>#ERROR!</v>
      </c>
      <c r="CC39" s="67" t="str">
        <f t="shared" ref="CC39:CF39" si="450">IF(VALUE(BS39)&gt;=170,BX39,"")</f>
        <v>#ERROR!</v>
      </c>
      <c r="CD39" s="67" t="str">
        <f t="shared" si="450"/>
        <v>#ERROR!</v>
      </c>
      <c r="CE39" s="67" t="str">
        <f t="shared" si="450"/>
        <v>#ERROR!</v>
      </c>
      <c r="CF39" s="67" t="str">
        <f t="shared" si="450"/>
        <v>#ERROR!</v>
      </c>
      <c r="CH39" s="67" t="str">
        <f t="shared" ref="CH39:CK39" si="451">IF(VALUE(BS39)&lt;170,BX39,"")</f>
        <v>#ERROR!</v>
      </c>
      <c r="CI39" s="67" t="str">
        <f t="shared" si="451"/>
        <v>#ERROR!</v>
      </c>
      <c r="CJ39" s="67" t="str">
        <f t="shared" si="451"/>
        <v>#ERROR!</v>
      </c>
      <c r="CK39" s="67" t="str">
        <f t="shared" si="451"/>
        <v>#ERROR!</v>
      </c>
      <c r="CL39" s="67" t="str">
        <f t="shared" si="23"/>
        <v>#ERROR!</v>
      </c>
      <c r="CM39" s="67" t="str">
        <f t="shared" si="24"/>
        <v>#ERROR!</v>
      </c>
      <c r="CP39" s="67" t="str">
        <f t="shared" ref="CP39:CS39" si="452">VALUE(AG39&amp;CP$2)</f>
        <v>#ERROR!</v>
      </c>
      <c r="CQ39" s="67" t="str">
        <f t="shared" si="452"/>
        <v>#ERROR!</v>
      </c>
      <c r="CR39" s="67" t="str">
        <f t="shared" si="452"/>
        <v>#ERROR!</v>
      </c>
      <c r="CS39" s="67" t="str">
        <f t="shared" si="452"/>
        <v>#ERROR!</v>
      </c>
      <c r="CT39" s="67"/>
      <c r="CU39" s="67" t="str">
        <f t="shared" ref="CU39:CX39" si="453">LARGE($CP39:$CS39,CU$2)</f>
        <v>#ERROR!</v>
      </c>
      <c r="CV39" s="67" t="str">
        <f t="shared" si="453"/>
        <v>#ERROR!</v>
      </c>
      <c r="CW39" s="67" t="str">
        <f t="shared" si="453"/>
        <v>#ERROR!</v>
      </c>
      <c r="CX39" s="67" t="str">
        <f t="shared" si="453"/>
        <v>#ERROR!</v>
      </c>
      <c r="CZ39" s="67" t="str">
        <f>VLOOKUP(VALUE(RIGHT(CU39,1)),misc!$A$2:$B$5,2,0)</f>
        <v>#ERROR!</v>
      </c>
      <c r="DA39" s="67" t="str">
        <f>VLOOKUP(VALUE(RIGHT(CV39,1)),misc!$A$2:$B$5,2,0)</f>
        <v>#ERROR!</v>
      </c>
      <c r="DB39" s="67" t="str">
        <f>VLOOKUP(VALUE(RIGHT(CW39,1)),misc!$A$2:$B$5,2,0)</f>
        <v>#ERROR!</v>
      </c>
      <c r="DC39" s="67" t="str">
        <f>VLOOKUP(VALUE(RIGHT(CX39,1)),misc!$A$2:$B$5,2,0)</f>
        <v>#ERROR!</v>
      </c>
      <c r="DE39" s="67" t="str">
        <f t="shared" ref="DE39:DH39" si="454">IF(VALUE(CU39)&gt;=170,CZ39,"")</f>
        <v>#ERROR!</v>
      </c>
      <c r="DF39" s="67" t="str">
        <f t="shared" si="454"/>
        <v>#ERROR!</v>
      </c>
      <c r="DG39" s="67" t="str">
        <f t="shared" si="454"/>
        <v>#ERROR!</v>
      </c>
      <c r="DH39" s="67" t="str">
        <f t="shared" si="454"/>
        <v>#ERROR!</v>
      </c>
      <c r="DJ39" s="67" t="str">
        <f t="shared" ref="DJ39:DM39" si="455">IF(VALUE(CU39)&lt;170,CZ39,"")</f>
        <v>#ERROR!</v>
      </c>
      <c r="DK39" s="67" t="str">
        <f t="shared" si="455"/>
        <v>#ERROR!</v>
      </c>
      <c r="DL39" s="67" t="str">
        <f t="shared" si="455"/>
        <v>#ERROR!</v>
      </c>
      <c r="DM39" s="67" t="str">
        <f t="shared" si="455"/>
        <v>#ERROR!</v>
      </c>
      <c r="DN39" s="67" t="str">
        <f t="shared" si="29"/>
        <v>#ERROR!</v>
      </c>
      <c r="DO39" s="67" t="str">
        <f t="shared" si="30"/>
        <v>#ERROR!</v>
      </c>
      <c r="DP39" s="1" t="str">
        <f t="shared" si="31"/>
        <v>#ERROR!</v>
      </c>
      <c r="DQ39" s="1" t="str">
        <f t="shared" si="32"/>
        <v>#ERROR!</v>
      </c>
      <c r="DR39" s="1" t="str">
        <f>VLOOKUP(G39,tableD1,3,0)</f>
        <v>#ERROR!</v>
      </c>
      <c r="DS39" s="1" t="str">
        <f>VLOOKUP(H39,tableI1,3,0)</f>
        <v>#ERROR!</v>
      </c>
      <c r="DT39" s="1" t="str">
        <f>VLOOKUP(I39,table1S,3,0)</f>
        <v>#ERROR!</v>
      </c>
      <c r="DU39" s="1" t="str">
        <f>VLOOKUP(J39,table1C,3,0)</f>
        <v>#ERROR!</v>
      </c>
      <c r="DV39" s="1" t="str">
        <f>VLOOKUP(L39,table2D,3,0)</f>
        <v>#ERROR!</v>
      </c>
      <c r="DW39" s="1" t="str">
        <f>VLOOKUP(M39,table2I,3,0)</f>
        <v>#ERROR!</v>
      </c>
      <c r="DX39" s="1" t="str">
        <f>VLOOKUP(N39,table2S,3,0)</f>
        <v>#ERROR!</v>
      </c>
      <c r="DY39" s="1" t="str">
        <f>VLOOKUP(O39,table2C,3,0)</f>
        <v>#ERROR!</v>
      </c>
      <c r="DZ39" s="1" t="str">
        <f>VLOOKUP(Q39,table3D,3,0)</f>
        <v>#ERROR!</v>
      </c>
      <c r="EA39" s="1" t="str">
        <f>VLOOKUP(R39,table3I,3,0)</f>
        <v>#ERROR!</v>
      </c>
      <c r="EB39" s="1" t="str">
        <f>VLOOKUP(S39,table3S,3,0)</f>
        <v>#ERROR!</v>
      </c>
      <c r="EC39" s="1" t="str">
        <f>VLOOKUP(T39,table3C,3,0)</f>
        <v>#ERROR!</v>
      </c>
      <c r="ED39" s="67">
        <f t="array" ref="ED39">VLOOKUP(INDEX(JD,data!$AA$1),key!$J$3:$L$27,3,0)</f>
        <v>6</v>
      </c>
      <c r="EE39" s="67">
        <f t="array" ref="EE39">VLOOKUP(INDEX(JI,data!$AA$1),key!$J$3:$L$27,3,0)</f>
        <v>4</v>
      </c>
      <c r="EF39" s="67">
        <f t="array" ref="EF39">VLOOKUP(INDEX(JS,data!$AA$1),key!$J$3:$L$27,3,0)</f>
        <v>4</v>
      </c>
      <c r="EG39" s="67">
        <f t="array" ref="EG39">VLOOKUP(INDEX(JC,data!$AA$1),key!$J$3:$L$27,3,0)</f>
        <v>7</v>
      </c>
      <c r="EH39" s="1" t="str">
        <f>VLOOKUP(DR39,tabel_jpm,ED39+1,0)</f>
        <v>#ERROR!</v>
      </c>
      <c r="EI39" s="1" t="str">
        <f>VLOOKUP(DS39,tabel_jpm,EE39+1,0)</f>
        <v>#ERROR!</v>
      </c>
      <c r="EJ39" s="1" t="str">
        <f>VLOOKUP(DT39,tabel_jpm,EF39+1,0)</f>
        <v>#ERROR!</v>
      </c>
      <c r="EK39" s="1" t="str">
        <f>VLOOKUP(DU39,tabel_jpm,EG39+1,0)</f>
        <v>#ERROR!</v>
      </c>
      <c r="EL39" s="1" t="str">
        <f>IF(B39="Pria",VLOOKUP(AVERAGE(EH39:EK39),agreement_p,4),VLOOKUP(AVERAGE(EH39:EK39),agreement_w,4))</f>
        <v>#ERROR!</v>
      </c>
      <c r="EM39" s="67" t="str">
        <f t="shared" si="33"/>
        <v>#ERROR!</v>
      </c>
      <c r="EN39" s="1" t="str">
        <f>VLOOKUP(DV39,tabel_jpm,ED39+1,0)</f>
        <v>#ERROR!</v>
      </c>
      <c r="EO39" s="1" t="str">
        <f>VLOOKUP(DW39,tabel_jpm,EE39+1,0)</f>
        <v>#ERROR!</v>
      </c>
      <c r="EP39" s="1" t="str">
        <f>VLOOKUP(DX39,tabel_jpm,EF39+1,0)</f>
        <v>#ERROR!</v>
      </c>
      <c r="EQ39" s="1" t="str">
        <f>VLOOKUP(DY39,tabel_jpm,EG39+1,0)</f>
        <v>#ERROR!</v>
      </c>
      <c r="ER39" s="1" t="str">
        <f>IF(B39="Pria",VLOOKUP(AVERAGE(EN39:EQ39),agreement_p,4),VLOOKUP(AVERAGE(EN39:EQ39),agreement_w,4))</f>
        <v>#ERROR!</v>
      </c>
      <c r="ES39" s="67" t="str">
        <f t="shared" si="34"/>
        <v>#ERROR!</v>
      </c>
      <c r="ET39" s="1" t="str">
        <f>VLOOKUP(DZ39,tabel_jpm,ED39+1,0)</f>
        <v>#ERROR!</v>
      </c>
      <c r="EU39" s="1" t="str">
        <f>VLOOKUP(EA39,tabel_jpm,EE39+1,0)</f>
        <v>#ERROR!</v>
      </c>
      <c r="EV39" s="1" t="str">
        <f>VLOOKUP(EB39,tabel_jpm,EF39+1,0)</f>
        <v>#ERROR!</v>
      </c>
      <c r="EW39" s="1" t="str">
        <f>VLOOKUP(EC39,tabel_jpm,EG39+1,0)</f>
        <v>#ERROR!</v>
      </c>
      <c r="EX39" s="1" t="str">
        <f>IF(B39="Pria",VLOOKUP(AVERAGE(ET39:EW39),agreement_p,4),VLOOKUP(AVERAGE(ET39:EW39),agreement_w,4))</f>
        <v>#ERROR!</v>
      </c>
      <c r="EY39" s="67" t="str">
        <f t="shared" si="35"/>
        <v>#ERROR!</v>
      </c>
    </row>
    <row r="40" ht="15.75" customHeight="1">
      <c r="A40" s="1" t="str">
        <f>data!A40</f>
        <v/>
      </c>
      <c r="B40" s="1" t="str">
        <f>data!B40</f>
        <v/>
      </c>
      <c r="C40" s="1" t="str">
        <f>data!C40</f>
        <v/>
      </c>
      <c r="D40" s="65" t="str">
        <f>data!D40</f>
        <v/>
      </c>
      <c r="E40" s="1" t="str">
        <f>data!E40</f>
        <v/>
      </c>
      <c r="F40" s="1" t="str">
        <f>data!F40</f>
        <v/>
      </c>
      <c r="G40" s="1" t="str">
        <f>data!G40</f>
        <v/>
      </c>
      <c r="H40" s="1" t="str">
        <f>data!H40</f>
        <v/>
      </c>
      <c r="I40" s="1" t="str">
        <f>data!I40</f>
        <v/>
      </c>
      <c r="J40" s="1" t="str">
        <f>data!J40</f>
        <v/>
      </c>
      <c r="K40" s="1" t="str">
        <f>data!K40</f>
        <v/>
      </c>
      <c r="L40" s="1" t="str">
        <f>data!L40</f>
        <v/>
      </c>
      <c r="M40" s="1" t="str">
        <f>data!M40</f>
        <v/>
      </c>
      <c r="N40" s="1" t="str">
        <f>data!N40</f>
        <v/>
      </c>
      <c r="O40" s="1" t="str">
        <f>data!O40</f>
        <v/>
      </c>
      <c r="P40" s="1" t="str">
        <f>data!P40</f>
        <v/>
      </c>
      <c r="Q40" s="1" t="str">
        <f>data!Q40</f>
        <v/>
      </c>
      <c r="R40" s="1" t="str">
        <f>data!R40</f>
        <v/>
      </c>
      <c r="S40" s="1" t="str">
        <f>data!S40</f>
        <v/>
      </c>
      <c r="T40" s="1" t="str">
        <f>data!T40</f>
        <v/>
      </c>
      <c r="U40" s="1" t="str">
        <f>data!U40</f>
        <v/>
      </c>
      <c r="V40" s="1" t="str">
        <f>data!V40</f>
        <v/>
      </c>
      <c r="W40" s="1" t="str">
        <f>data!W40</f>
        <v/>
      </c>
      <c r="Y40" s="67">
        <f>VLOOKUP(G40,tableD1,2,0)</f>
        <v>4</v>
      </c>
      <c r="Z40" s="67">
        <f>VLOOKUP(H40,tableI1,2,0)</f>
        <v>3</v>
      </c>
      <c r="AA40" s="67">
        <f>VLOOKUP(I40,table1S,2,0)</f>
        <v>5</v>
      </c>
      <c r="AB40" s="67">
        <f>VLOOKUP(J40,table1C,2,0)</f>
        <v>4</v>
      </c>
      <c r="AC40" s="67">
        <f>VLOOKUP(L40,table2D,2,0)</f>
        <v>31</v>
      </c>
      <c r="AD40" s="67">
        <f>VLOOKUP(M40,table2I,2,0)</f>
        <v>31</v>
      </c>
      <c r="AE40" s="67">
        <f>VLOOKUP(N40,table2S,2,0)</f>
        <v>32</v>
      </c>
      <c r="AF40" s="67">
        <f>VLOOKUP(O40,table2C,2,0)</f>
        <v>32</v>
      </c>
      <c r="AG40" s="67">
        <f>VLOOKUP(Q40,table3D,2,0)</f>
        <v>16</v>
      </c>
      <c r="AH40" s="67">
        <f>VLOOKUP(R40,table3I,2,0)</f>
        <v>18</v>
      </c>
      <c r="AI40" s="67">
        <f>VLOOKUP(S40,table3S,2,0)</f>
        <v>19</v>
      </c>
      <c r="AJ40" s="67">
        <f>VLOOKUP(T40,table3C,2,0)</f>
        <v>19</v>
      </c>
      <c r="AL40" s="67">
        <f t="shared" ref="AL40:AO40" si="456">VALUE(Y40&amp;AL$2)</f>
        <v>41</v>
      </c>
      <c r="AM40" s="67">
        <f t="shared" si="456"/>
        <v>32</v>
      </c>
      <c r="AN40" s="67">
        <f t="shared" si="456"/>
        <v>53</v>
      </c>
      <c r="AO40" s="67">
        <f t="shared" si="456"/>
        <v>44</v>
      </c>
      <c r="AP40" s="67"/>
      <c r="AQ40" s="67">
        <f t="shared" ref="AQ40:AT40" si="457">LARGE($AL40:$AO40,AQ$2)</f>
        <v>53</v>
      </c>
      <c r="AR40" s="67">
        <f t="shared" si="457"/>
        <v>44</v>
      </c>
      <c r="AS40" s="67">
        <f t="shared" si="457"/>
        <v>41</v>
      </c>
      <c r="AT40" s="67">
        <f t="shared" si="457"/>
        <v>32</v>
      </c>
      <c r="AV40" s="67" t="str">
        <f>VLOOKUP(VALUE(RIGHT(AQ40,1)),misc!$A$2:$B$5,2,0)</f>
        <v>S</v>
      </c>
      <c r="AW40" s="67" t="str">
        <f>VLOOKUP(VALUE(RIGHT(AR40,1)),misc!$A$2:$B$5,2,0)</f>
        <v>C</v>
      </c>
      <c r="AX40" s="67" t="str">
        <f>VLOOKUP(VALUE(RIGHT(AS40,1)),misc!$A$2:$B$5,2,0)</f>
        <v>D</v>
      </c>
      <c r="AY40" s="67" t="str">
        <f>VLOOKUP(VALUE(RIGHT(AT40,1)),misc!$A$2:$B$5,2,0)</f>
        <v>I</v>
      </c>
      <c r="BA40" s="67" t="str">
        <f t="shared" ref="BA40:BD40" si="458">IF(VALUE(AQ40)&gt;=170,AV40,"")</f>
        <v/>
      </c>
      <c r="BB40" s="67" t="str">
        <f t="shared" si="458"/>
        <v/>
      </c>
      <c r="BC40" s="67" t="str">
        <f t="shared" si="458"/>
        <v/>
      </c>
      <c r="BD40" s="67" t="str">
        <f t="shared" si="458"/>
        <v/>
      </c>
      <c r="BF40" s="67" t="str">
        <f t="shared" ref="BF40:BI40" si="459">IF(VALUE(AQ40)&lt;170,AV40,"")</f>
        <v>S</v>
      </c>
      <c r="BG40" s="67" t="str">
        <f t="shared" si="459"/>
        <v>C</v>
      </c>
      <c r="BH40" s="67" t="str">
        <f t="shared" si="459"/>
        <v>D</v>
      </c>
      <c r="BI40" s="67" t="str">
        <f t="shared" si="459"/>
        <v>I</v>
      </c>
      <c r="BJ40" s="67">
        <f t="shared" si="17"/>
        <v>1</v>
      </c>
      <c r="BK40" s="67" t="str">
        <f t="shared" si="18"/>
        <v/>
      </c>
      <c r="BN40" s="67">
        <f t="shared" ref="BN40:BQ40" si="460">VALUE(AC40&amp;BN$2)</f>
        <v>311</v>
      </c>
      <c r="BO40" s="67">
        <f t="shared" si="460"/>
        <v>312</v>
      </c>
      <c r="BP40" s="67">
        <f t="shared" si="460"/>
        <v>323</v>
      </c>
      <c r="BQ40" s="67">
        <f t="shared" si="460"/>
        <v>324</v>
      </c>
      <c r="BR40" s="67"/>
      <c r="BS40" s="67">
        <f t="shared" ref="BS40:BV40" si="461">LARGE($BN40:$BQ40,BS$2)</f>
        <v>324</v>
      </c>
      <c r="BT40" s="67">
        <f t="shared" si="461"/>
        <v>323</v>
      </c>
      <c r="BU40" s="67">
        <f t="shared" si="461"/>
        <v>312</v>
      </c>
      <c r="BV40" s="67">
        <f t="shared" si="461"/>
        <v>311</v>
      </c>
      <c r="BX40" s="67" t="str">
        <f>VLOOKUP(VALUE(RIGHT(BS40,1)),misc!$A$2:$B$5,2,0)</f>
        <v>C</v>
      </c>
      <c r="BY40" s="67" t="str">
        <f>VLOOKUP(VALUE(RIGHT(BT40,1)),misc!$A$2:$B$5,2,0)</f>
        <v>S</v>
      </c>
      <c r="BZ40" s="67" t="str">
        <f>VLOOKUP(VALUE(RIGHT(BU40,1)),misc!$A$2:$B$5,2,0)</f>
        <v>I</v>
      </c>
      <c r="CA40" s="67" t="str">
        <f>VLOOKUP(VALUE(RIGHT(BV40,1)),misc!$A$2:$B$5,2,0)</f>
        <v>D</v>
      </c>
      <c r="CC40" s="67" t="str">
        <f t="shared" ref="CC40:CF40" si="462">IF(VALUE(BS40)&gt;=170,BX40,"")</f>
        <v>C</v>
      </c>
      <c r="CD40" s="67" t="str">
        <f t="shared" si="462"/>
        <v>S</v>
      </c>
      <c r="CE40" s="67" t="str">
        <f t="shared" si="462"/>
        <v>I</v>
      </c>
      <c r="CF40" s="67" t="str">
        <f t="shared" si="462"/>
        <v>D</v>
      </c>
      <c r="CH40" s="67" t="str">
        <f t="shared" ref="CH40:CK40" si="463">IF(VALUE(BS40)&lt;170,BX40,"")</f>
        <v/>
      </c>
      <c r="CI40" s="67" t="str">
        <f t="shared" si="463"/>
        <v/>
      </c>
      <c r="CJ40" s="67" t="str">
        <f t="shared" si="463"/>
        <v/>
      </c>
      <c r="CK40" s="67" t="str">
        <f t="shared" si="463"/>
        <v/>
      </c>
      <c r="CL40" s="67">
        <f t="shared" si="23"/>
        <v>2</v>
      </c>
      <c r="CM40" s="67" t="str">
        <f t="shared" si="24"/>
        <v>CSID</v>
      </c>
      <c r="CP40" s="67">
        <f t="shared" ref="CP40:CS40" si="464">VALUE(AG40&amp;CP$2)</f>
        <v>161</v>
      </c>
      <c r="CQ40" s="67">
        <f t="shared" si="464"/>
        <v>182</v>
      </c>
      <c r="CR40" s="67">
        <f t="shared" si="464"/>
        <v>193</v>
      </c>
      <c r="CS40" s="67">
        <f t="shared" si="464"/>
        <v>194</v>
      </c>
      <c r="CT40" s="67"/>
      <c r="CU40" s="67">
        <f t="shared" ref="CU40:CX40" si="465">LARGE($CP40:$CS40,CU$2)</f>
        <v>194</v>
      </c>
      <c r="CV40" s="67">
        <f t="shared" si="465"/>
        <v>193</v>
      </c>
      <c r="CW40" s="67">
        <f t="shared" si="465"/>
        <v>182</v>
      </c>
      <c r="CX40" s="67">
        <f t="shared" si="465"/>
        <v>161</v>
      </c>
      <c r="CZ40" s="67" t="str">
        <f>VLOOKUP(VALUE(RIGHT(CU40,1)),misc!$A$2:$B$5,2,0)</f>
        <v>C</v>
      </c>
      <c r="DA40" s="67" t="str">
        <f>VLOOKUP(VALUE(RIGHT(CV40,1)),misc!$A$2:$B$5,2,0)</f>
        <v>S</v>
      </c>
      <c r="DB40" s="67" t="str">
        <f>VLOOKUP(VALUE(RIGHT(CW40,1)),misc!$A$2:$B$5,2,0)</f>
        <v>I</v>
      </c>
      <c r="DC40" s="67" t="str">
        <f>VLOOKUP(VALUE(RIGHT(CX40,1)),misc!$A$2:$B$5,2,0)</f>
        <v>D</v>
      </c>
      <c r="DE40" s="67" t="str">
        <f t="shared" ref="DE40:DH40" si="466">IF(VALUE(CU40)&gt;=170,CZ40,"")</f>
        <v>C</v>
      </c>
      <c r="DF40" s="67" t="str">
        <f t="shared" si="466"/>
        <v>S</v>
      </c>
      <c r="DG40" s="67" t="str">
        <f t="shared" si="466"/>
        <v>I</v>
      </c>
      <c r="DH40" s="67" t="str">
        <f t="shared" si="466"/>
        <v/>
      </c>
      <c r="DJ40" s="67" t="str">
        <f t="shared" ref="DJ40:DM40" si="467">IF(VALUE(CU40)&lt;170,CZ40,"")</f>
        <v/>
      </c>
      <c r="DK40" s="67" t="str">
        <f t="shared" si="467"/>
        <v/>
      </c>
      <c r="DL40" s="67" t="str">
        <f t="shared" si="467"/>
        <v/>
      </c>
      <c r="DM40" s="67" t="str">
        <f t="shared" si="467"/>
        <v>D</v>
      </c>
      <c r="DN40" s="67">
        <f t="shared" si="29"/>
        <v>3</v>
      </c>
      <c r="DO40" s="67" t="str">
        <f t="shared" si="30"/>
        <v>CSI</v>
      </c>
      <c r="DP40" s="1" t="str">
        <f t="shared" si="31"/>
        <v>123</v>
      </c>
      <c r="DQ40" s="1" t="str">
        <f t="shared" si="32"/>
        <v/>
      </c>
      <c r="DR40" s="1">
        <f>VLOOKUP(G40,tableD1,3,0)</f>
        <v>1</v>
      </c>
      <c r="DS40" s="1">
        <f>VLOOKUP(H40,tableI1,3,0)</f>
        <v>1</v>
      </c>
      <c r="DT40" s="1">
        <f>VLOOKUP(I40,table1S,3,0)</f>
        <v>2</v>
      </c>
      <c r="DU40" s="1">
        <f>VLOOKUP(J40,table1C,3,0)</f>
        <v>1</v>
      </c>
      <c r="DV40" s="1">
        <f>VLOOKUP(L40,table2D,3,0)</f>
        <v>8</v>
      </c>
      <c r="DW40" s="1">
        <f>VLOOKUP(M40,table2I,3,0)</f>
        <v>8</v>
      </c>
      <c r="DX40" s="1">
        <f>VLOOKUP(N40,table2S,3,0)</f>
        <v>8</v>
      </c>
      <c r="DY40" s="1">
        <f>VLOOKUP(O40,table2C,3,0)</f>
        <v>8</v>
      </c>
      <c r="DZ40" s="1">
        <f>VLOOKUP(Q40,table3D,3,0)</f>
        <v>4</v>
      </c>
      <c r="EA40" s="1">
        <f>VLOOKUP(R40,table3I,3,0)</f>
        <v>5</v>
      </c>
      <c r="EB40" s="1">
        <f>VLOOKUP(S40,table3S,3,0)</f>
        <v>5</v>
      </c>
      <c r="EC40" s="1">
        <f>VLOOKUP(T40,table3C,3,0)</f>
        <v>5</v>
      </c>
      <c r="ED40" s="67">
        <f t="array" ref="ED40">VLOOKUP(INDEX(JD,data!$AA$1),key!$J$3:$L$27,3,0)</f>
        <v>6</v>
      </c>
      <c r="EE40" s="67">
        <f t="array" ref="EE40">VLOOKUP(INDEX(JI,data!$AA$1),key!$J$3:$L$27,3,0)</f>
        <v>4</v>
      </c>
      <c r="EF40" s="67">
        <f t="array" ref="EF40">VLOOKUP(INDEX(JS,data!$AA$1),key!$J$3:$L$27,3,0)</f>
        <v>4</v>
      </c>
      <c r="EG40" s="67">
        <f t="array" ref="EG40">VLOOKUP(INDEX(JC,data!$AA$1),key!$J$3:$L$27,3,0)</f>
        <v>7</v>
      </c>
      <c r="EH40" s="1">
        <f>VLOOKUP(DR40,tabel_jpm,ED40+1,0)</f>
        <v>8</v>
      </c>
      <c r="EI40" s="1">
        <f>VLOOKUP(DS40,tabel_jpm,EE40+1,0)</f>
        <v>16</v>
      </c>
      <c r="EJ40" s="1">
        <f>VLOOKUP(DT40,tabel_jpm,EF40+1,0)</f>
        <v>20</v>
      </c>
      <c r="EK40" s="1">
        <f>VLOOKUP(DU40,tabel_jpm,EG40+1,0)</f>
        <v>4</v>
      </c>
      <c r="EL40" s="1">
        <f>IF(B40="Pria",VLOOKUP(AVERAGE(EH40:EK40),agreement_p,4),VLOOKUP(AVERAGE(EH40:EK40),agreement_w,4))</f>
        <v>32</v>
      </c>
      <c r="EM40" s="67" t="str">
        <f t="shared" si="33"/>
        <v>N/A</v>
      </c>
      <c r="EN40" s="1">
        <f>VLOOKUP(DV40,tabel_jpm,ED40+1,0)</f>
        <v>20</v>
      </c>
      <c r="EO40" s="1">
        <f>VLOOKUP(DW40,tabel_jpm,EE40+1,0)</f>
        <v>12</v>
      </c>
      <c r="EP40" s="1">
        <f>VLOOKUP(DX40,tabel_jpm,EF40+1,0)</f>
        <v>12</v>
      </c>
      <c r="EQ40" s="1">
        <f>VLOOKUP(DY40,tabel_jpm,EG40+1,0)</f>
        <v>24</v>
      </c>
      <c r="ER40" s="1">
        <f>IF(B40="Pria",VLOOKUP(AVERAGE(EN40:EQ40),agreement_p,4),VLOOKUP(AVERAGE(EN40:EQ40),agreement_w,4))</f>
        <v>50</v>
      </c>
      <c r="ES40" s="67" t="str">
        <f t="shared" si="34"/>
        <v>N/A</v>
      </c>
      <c r="ET40" s="1">
        <f>VLOOKUP(DZ40,tabel_jpm,ED40+1,0)</f>
        <v>20</v>
      </c>
      <c r="EU40" s="1">
        <f>VLOOKUP(EA40,tabel_jpm,EE40+1,0)</f>
        <v>24</v>
      </c>
      <c r="EV40" s="1">
        <f>VLOOKUP(EB40,tabel_jpm,EF40+1,0)</f>
        <v>24</v>
      </c>
      <c r="EW40" s="1">
        <f>VLOOKUP(EC40,tabel_jpm,EG40+1,0)</f>
        <v>20</v>
      </c>
      <c r="EX40" s="1">
        <f>IF(B40="Pria",VLOOKUP(AVERAGE(ET40:EW40),agreement_p,4),VLOOKUP(AVERAGE(ET40:EW40),agreement_w,4))</f>
        <v>68</v>
      </c>
      <c r="EY40" s="67" t="str">
        <f t="shared" si="35"/>
        <v>N/A</v>
      </c>
    </row>
    <row r="41" ht="15.75" customHeight="1">
      <c r="A41" s="1" t="str">
        <f>data!A41</f>
        <v/>
      </c>
      <c r="B41" s="1" t="str">
        <f>data!B41</f>
        <v/>
      </c>
      <c r="C41" s="1" t="str">
        <f>data!C41</f>
        <v/>
      </c>
      <c r="D41" s="65" t="str">
        <f>data!D41</f>
        <v/>
      </c>
      <c r="E41" s="1" t="str">
        <f>data!E41</f>
        <v/>
      </c>
      <c r="F41" s="1" t="str">
        <f>data!F41</f>
        <v/>
      </c>
      <c r="G41" s="1" t="str">
        <f>data!G41</f>
        <v/>
      </c>
      <c r="H41" s="1" t="str">
        <f>data!H41</f>
        <v/>
      </c>
      <c r="I41" s="1" t="str">
        <f>data!I41</f>
        <v/>
      </c>
      <c r="J41" s="1" t="str">
        <f>data!J41</f>
        <v/>
      </c>
      <c r="K41" s="1" t="str">
        <f>data!K41</f>
        <v/>
      </c>
      <c r="L41" s="1" t="str">
        <f>data!L41</f>
        <v/>
      </c>
      <c r="M41" s="1" t="str">
        <f>data!M41</f>
        <v/>
      </c>
      <c r="N41" s="1" t="str">
        <f>data!N41</f>
        <v/>
      </c>
      <c r="O41" s="1" t="str">
        <f>data!O41</f>
        <v/>
      </c>
      <c r="P41" s="1" t="str">
        <f>data!P41</f>
        <v/>
      </c>
      <c r="Q41" s="1" t="str">
        <f>data!Q41</f>
        <v/>
      </c>
      <c r="R41" s="1" t="str">
        <f>data!R41</f>
        <v/>
      </c>
      <c r="S41" s="1" t="str">
        <f>data!S41</f>
        <v/>
      </c>
      <c r="T41" s="1" t="str">
        <f>data!T41</f>
        <v/>
      </c>
      <c r="U41" s="1" t="str">
        <f>data!U41</f>
        <v/>
      </c>
      <c r="V41" s="1" t="str">
        <f>data!V41</f>
        <v/>
      </c>
      <c r="W41" s="1" t="str">
        <f>data!W41</f>
        <v/>
      </c>
      <c r="Y41" s="67">
        <f>VLOOKUP(G41,tableD1,2,0)</f>
        <v>4</v>
      </c>
      <c r="Z41" s="67">
        <f>VLOOKUP(H41,tableI1,2,0)</f>
        <v>3</v>
      </c>
      <c r="AA41" s="67">
        <f>VLOOKUP(I41,table1S,2,0)</f>
        <v>5</v>
      </c>
      <c r="AB41" s="67">
        <f>VLOOKUP(J41,table1C,2,0)</f>
        <v>4</v>
      </c>
      <c r="AC41" s="67">
        <f>VLOOKUP(L41,table2D,2,0)</f>
        <v>31</v>
      </c>
      <c r="AD41" s="67">
        <f>VLOOKUP(M41,table2I,2,0)</f>
        <v>31</v>
      </c>
      <c r="AE41" s="67">
        <f>VLOOKUP(N41,table2S,2,0)</f>
        <v>32</v>
      </c>
      <c r="AF41" s="67">
        <f>VLOOKUP(O41,table2C,2,0)</f>
        <v>32</v>
      </c>
      <c r="AG41" s="67">
        <f>VLOOKUP(Q41,table3D,2,0)</f>
        <v>16</v>
      </c>
      <c r="AH41" s="67">
        <f>VLOOKUP(R41,table3I,2,0)</f>
        <v>18</v>
      </c>
      <c r="AI41" s="67">
        <f>VLOOKUP(S41,table3S,2,0)</f>
        <v>19</v>
      </c>
      <c r="AJ41" s="67">
        <f>VLOOKUP(T41,table3C,2,0)</f>
        <v>19</v>
      </c>
      <c r="AL41" s="67">
        <f t="shared" ref="AL41:AO41" si="468">VALUE(Y41&amp;AL$2)</f>
        <v>41</v>
      </c>
      <c r="AM41" s="67">
        <f t="shared" si="468"/>
        <v>32</v>
      </c>
      <c r="AN41" s="67">
        <f t="shared" si="468"/>
        <v>53</v>
      </c>
      <c r="AO41" s="67">
        <f t="shared" si="468"/>
        <v>44</v>
      </c>
      <c r="AP41" s="67"/>
      <c r="AQ41" s="67">
        <f t="shared" ref="AQ41:AT41" si="469">LARGE($AL41:$AO41,AQ$2)</f>
        <v>53</v>
      </c>
      <c r="AR41" s="67">
        <f t="shared" si="469"/>
        <v>44</v>
      </c>
      <c r="AS41" s="67">
        <f t="shared" si="469"/>
        <v>41</v>
      </c>
      <c r="AT41" s="67">
        <f t="shared" si="469"/>
        <v>32</v>
      </c>
      <c r="AV41" s="67" t="str">
        <f>VLOOKUP(VALUE(RIGHT(AQ41,1)),misc!$A$2:$B$5,2,0)</f>
        <v>S</v>
      </c>
      <c r="AW41" s="67" t="str">
        <f>VLOOKUP(VALUE(RIGHT(AR41,1)),misc!$A$2:$B$5,2,0)</f>
        <v>C</v>
      </c>
      <c r="AX41" s="67" t="str">
        <f>VLOOKUP(VALUE(RIGHT(AS41,1)),misc!$A$2:$B$5,2,0)</f>
        <v>D</v>
      </c>
      <c r="AY41" s="67" t="str">
        <f>VLOOKUP(VALUE(RIGHT(AT41,1)),misc!$A$2:$B$5,2,0)</f>
        <v>I</v>
      </c>
      <c r="BA41" s="67" t="str">
        <f t="shared" ref="BA41:BD41" si="470">IF(VALUE(AQ41)&gt;=170,AV41,"")</f>
        <v/>
      </c>
      <c r="BB41" s="67" t="str">
        <f t="shared" si="470"/>
        <v/>
      </c>
      <c r="BC41" s="67" t="str">
        <f t="shared" si="470"/>
        <v/>
      </c>
      <c r="BD41" s="67" t="str">
        <f t="shared" si="470"/>
        <v/>
      </c>
      <c r="BF41" s="67" t="str">
        <f t="shared" ref="BF41:BI41" si="471">IF(VALUE(AQ41)&lt;170,AV41,"")</f>
        <v>S</v>
      </c>
      <c r="BG41" s="67" t="str">
        <f t="shared" si="471"/>
        <v>C</v>
      </c>
      <c r="BH41" s="67" t="str">
        <f t="shared" si="471"/>
        <v>D</v>
      </c>
      <c r="BI41" s="67" t="str">
        <f t="shared" si="471"/>
        <v>I</v>
      </c>
      <c r="BJ41" s="67">
        <f t="shared" si="17"/>
        <v>1</v>
      </c>
      <c r="BK41" s="67" t="str">
        <f t="shared" si="18"/>
        <v/>
      </c>
      <c r="BN41" s="67">
        <f t="shared" ref="BN41:BQ41" si="472">VALUE(AC41&amp;BN$2)</f>
        <v>311</v>
      </c>
      <c r="BO41" s="67">
        <f t="shared" si="472"/>
        <v>312</v>
      </c>
      <c r="BP41" s="67">
        <f t="shared" si="472"/>
        <v>323</v>
      </c>
      <c r="BQ41" s="67">
        <f t="shared" si="472"/>
        <v>324</v>
      </c>
      <c r="BR41" s="67"/>
      <c r="BS41" s="67">
        <f t="shared" ref="BS41:BV41" si="473">LARGE($BN41:$BQ41,BS$2)</f>
        <v>324</v>
      </c>
      <c r="BT41" s="67">
        <f t="shared" si="473"/>
        <v>323</v>
      </c>
      <c r="BU41" s="67">
        <f t="shared" si="473"/>
        <v>312</v>
      </c>
      <c r="BV41" s="67">
        <f t="shared" si="473"/>
        <v>311</v>
      </c>
      <c r="BX41" s="67" t="str">
        <f>VLOOKUP(VALUE(RIGHT(BS41,1)),misc!$A$2:$B$5,2,0)</f>
        <v>C</v>
      </c>
      <c r="BY41" s="67" t="str">
        <f>VLOOKUP(VALUE(RIGHT(BT41,1)),misc!$A$2:$B$5,2,0)</f>
        <v>S</v>
      </c>
      <c r="BZ41" s="67" t="str">
        <f>VLOOKUP(VALUE(RIGHT(BU41,1)),misc!$A$2:$B$5,2,0)</f>
        <v>I</v>
      </c>
      <c r="CA41" s="67" t="str">
        <f>VLOOKUP(VALUE(RIGHT(BV41,1)),misc!$A$2:$B$5,2,0)</f>
        <v>D</v>
      </c>
      <c r="CC41" s="67" t="str">
        <f t="shared" ref="CC41:CF41" si="474">IF(VALUE(BS41)&gt;=170,BX41,"")</f>
        <v>C</v>
      </c>
      <c r="CD41" s="67" t="str">
        <f t="shared" si="474"/>
        <v>S</v>
      </c>
      <c r="CE41" s="67" t="str">
        <f t="shared" si="474"/>
        <v>I</v>
      </c>
      <c r="CF41" s="67" t="str">
        <f t="shared" si="474"/>
        <v>D</v>
      </c>
      <c r="CH41" s="67" t="str">
        <f t="shared" ref="CH41:CK41" si="475">IF(VALUE(BS41)&lt;170,BX41,"")</f>
        <v/>
      </c>
      <c r="CI41" s="67" t="str">
        <f t="shared" si="475"/>
        <v/>
      </c>
      <c r="CJ41" s="67" t="str">
        <f t="shared" si="475"/>
        <v/>
      </c>
      <c r="CK41" s="67" t="str">
        <f t="shared" si="475"/>
        <v/>
      </c>
      <c r="CL41" s="67">
        <f t="shared" si="23"/>
        <v>2</v>
      </c>
      <c r="CM41" s="67" t="str">
        <f t="shared" si="24"/>
        <v>CSID</v>
      </c>
      <c r="CP41" s="67">
        <f t="shared" ref="CP41:CS41" si="476">VALUE(AG41&amp;CP$2)</f>
        <v>161</v>
      </c>
      <c r="CQ41" s="67">
        <f t="shared" si="476"/>
        <v>182</v>
      </c>
      <c r="CR41" s="67">
        <f t="shared" si="476"/>
        <v>193</v>
      </c>
      <c r="CS41" s="67">
        <f t="shared" si="476"/>
        <v>194</v>
      </c>
      <c r="CT41" s="67"/>
      <c r="CU41" s="67">
        <f t="shared" ref="CU41:CX41" si="477">LARGE($CP41:$CS41,CU$2)</f>
        <v>194</v>
      </c>
      <c r="CV41" s="67">
        <f t="shared" si="477"/>
        <v>193</v>
      </c>
      <c r="CW41" s="67">
        <f t="shared" si="477"/>
        <v>182</v>
      </c>
      <c r="CX41" s="67">
        <f t="shared" si="477"/>
        <v>161</v>
      </c>
      <c r="CZ41" s="67" t="str">
        <f>VLOOKUP(VALUE(RIGHT(CU41,1)),misc!$A$2:$B$5,2,0)</f>
        <v>C</v>
      </c>
      <c r="DA41" s="67" t="str">
        <f>VLOOKUP(VALUE(RIGHT(CV41,1)),misc!$A$2:$B$5,2,0)</f>
        <v>S</v>
      </c>
      <c r="DB41" s="67" t="str">
        <f>VLOOKUP(VALUE(RIGHT(CW41,1)),misc!$A$2:$B$5,2,0)</f>
        <v>I</v>
      </c>
      <c r="DC41" s="67" t="str">
        <f>VLOOKUP(VALUE(RIGHT(CX41,1)),misc!$A$2:$B$5,2,0)</f>
        <v>D</v>
      </c>
      <c r="DE41" s="67" t="str">
        <f t="shared" ref="DE41:DH41" si="478">IF(VALUE(CU41)&gt;=170,CZ41,"")</f>
        <v>C</v>
      </c>
      <c r="DF41" s="67" t="str">
        <f t="shared" si="478"/>
        <v>S</v>
      </c>
      <c r="DG41" s="67" t="str">
        <f t="shared" si="478"/>
        <v>I</v>
      </c>
      <c r="DH41" s="67" t="str">
        <f t="shared" si="478"/>
        <v/>
      </c>
      <c r="DJ41" s="67" t="str">
        <f t="shared" ref="DJ41:DM41" si="479">IF(VALUE(CU41)&lt;170,CZ41,"")</f>
        <v/>
      </c>
      <c r="DK41" s="67" t="str">
        <f t="shared" si="479"/>
        <v/>
      </c>
      <c r="DL41" s="67" t="str">
        <f t="shared" si="479"/>
        <v/>
      </c>
      <c r="DM41" s="67" t="str">
        <f t="shared" si="479"/>
        <v>D</v>
      </c>
      <c r="DN41" s="67">
        <f t="shared" si="29"/>
        <v>3</v>
      </c>
      <c r="DO41" s="67" t="str">
        <f t="shared" si="30"/>
        <v>CSI</v>
      </c>
      <c r="DP41" s="1" t="str">
        <f t="shared" si="31"/>
        <v>123</v>
      </c>
      <c r="DQ41" s="1" t="str">
        <f t="shared" si="32"/>
        <v/>
      </c>
      <c r="DR41" s="1">
        <f>VLOOKUP(G41,tableD1,3,0)</f>
        <v>1</v>
      </c>
      <c r="DS41" s="1">
        <f>VLOOKUP(H41,tableI1,3,0)</f>
        <v>1</v>
      </c>
      <c r="DT41" s="1">
        <f>VLOOKUP(I41,table1S,3,0)</f>
        <v>2</v>
      </c>
      <c r="DU41" s="1">
        <f>VLOOKUP(J41,table1C,3,0)</f>
        <v>1</v>
      </c>
      <c r="DV41" s="1">
        <f>VLOOKUP(L41,table2D,3,0)</f>
        <v>8</v>
      </c>
      <c r="DW41" s="1">
        <f>VLOOKUP(M41,table2I,3,0)</f>
        <v>8</v>
      </c>
      <c r="DX41" s="1">
        <f>VLOOKUP(N41,table2S,3,0)</f>
        <v>8</v>
      </c>
      <c r="DY41" s="1">
        <f>VLOOKUP(O41,table2C,3,0)</f>
        <v>8</v>
      </c>
      <c r="DZ41" s="1">
        <f>VLOOKUP(Q41,table3D,3,0)</f>
        <v>4</v>
      </c>
      <c r="EA41" s="1">
        <f>VLOOKUP(R41,table3I,3,0)</f>
        <v>5</v>
      </c>
      <c r="EB41" s="1">
        <f>VLOOKUP(S41,table3S,3,0)</f>
        <v>5</v>
      </c>
      <c r="EC41" s="1">
        <f>VLOOKUP(T41,table3C,3,0)</f>
        <v>5</v>
      </c>
      <c r="ED41" s="67">
        <f t="array" ref="ED41">VLOOKUP(INDEX(JD,data!$AA$1),key!$J$3:$L$27,3,0)</f>
        <v>6</v>
      </c>
      <c r="EE41" s="67">
        <f t="array" ref="EE41">VLOOKUP(INDEX(JI,data!$AA$1),key!$J$3:$L$27,3,0)</f>
        <v>4</v>
      </c>
      <c r="EF41" s="67">
        <f t="array" ref="EF41">VLOOKUP(INDEX(JS,data!$AA$1),key!$J$3:$L$27,3,0)</f>
        <v>4</v>
      </c>
      <c r="EG41" s="67">
        <f t="array" ref="EG41">VLOOKUP(INDEX(JC,data!$AA$1),key!$J$3:$L$27,3,0)</f>
        <v>7</v>
      </c>
      <c r="EH41" s="1">
        <f>VLOOKUP(DR41,tabel_jpm,ED41+1,0)</f>
        <v>8</v>
      </c>
      <c r="EI41" s="1">
        <f>VLOOKUP(DS41,tabel_jpm,EE41+1,0)</f>
        <v>16</v>
      </c>
      <c r="EJ41" s="1">
        <f>VLOOKUP(DT41,tabel_jpm,EF41+1,0)</f>
        <v>20</v>
      </c>
      <c r="EK41" s="1">
        <f>VLOOKUP(DU41,tabel_jpm,EG41+1,0)</f>
        <v>4</v>
      </c>
      <c r="EL41" s="1">
        <f>IF(B41="Pria",VLOOKUP(AVERAGE(EH41:EK41),agreement_p,4),VLOOKUP(AVERAGE(EH41:EK41),agreement_w,4))</f>
        <v>32</v>
      </c>
      <c r="EM41" s="67" t="str">
        <f t="shared" si="33"/>
        <v>N/A</v>
      </c>
      <c r="EN41" s="1">
        <f>VLOOKUP(DV41,tabel_jpm,ED41+1,0)</f>
        <v>20</v>
      </c>
      <c r="EO41" s="1">
        <f>VLOOKUP(DW41,tabel_jpm,EE41+1,0)</f>
        <v>12</v>
      </c>
      <c r="EP41" s="1">
        <f>VLOOKUP(DX41,tabel_jpm,EF41+1,0)</f>
        <v>12</v>
      </c>
      <c r="EQ41" s="1">
        <f>VLOOKUP(DY41,tabel_jpm,EG41+1,0)</f>
        <v>24</v>
      </c>
      <c r="ER41" s="1">
        <f>IF(B41="Pria",VLOOKUP(AVERAGE(EN41:EQ41),agreement_p,4),VLOOKUP(AVERAGE(EN41:EQ41),agreement_w,4))</f>
        <v>50</v>
      </c>
      <c r="ES41" s="67" t="str">
        <f t="shared" si="34"/>
        <v>N/A</v>
      </c>
      <c r="ET41" s="1">
        <f>VLOOKUP(DZ41,tabel_jpm,ED41+1,0)</f>
        <v>20</v>
      </c>
      <c r="EU41" s="1">
        <f>VLOOKUP(EA41,tabel_jpm,EE41+1,0)</f>
        <v>24</v>
      </c>
      <c r="EV41" s="1">
        <f>VLOOKUP(EB41,tabel_jpm,EF41+1,0)</f>
        <v>24</v>
      </c>
      <c r="EW41" s="1">
        <f>VLOOKUP(EC41,tabel_jpm,EG41+1,0)</f>
        <v>20</v>
      </c>
      <c r="EX41" s="1">
        <f>IF(B41="Pria",VLOOKUP(AVERAGE(ET41:EW41),agreement_p,4),VLOOKUP(AVERAGE(ET41:EW41),agreement_w,4))</f>
        <v>68</v>
      </c>
      <c r="EY41" s="67" t="str">
        <f t="shared" si="35"/>
        <v>N/A</v>
      </c>
    </row>
    <row r="42" ht="15.75" customHeight="1">
      <c r="A42" s="1" t="str">
        <f>data!A42</f>
        <v/>
      </c>
      <c r="B42" s="1" t="str">
        <f>data!B42</f>
        <v/>
      </c>
      <c r="C42" s="1" t="str">
        <f>data!C42</f>
        <v/>
      </c>
      <c r="D42" s="65" t="str">
        <f>data!D42</f>
        <v/>
      </c>
      <c r="E42" s="1" t="str">
        <f>data!E42</f>
        <v/>
      </c>
      <c r="F42" s="1" t="str">
        <f>data!F42</f>
        <v/>
      </c>
      <c r="G42" s="1" t="str">
        <f>data!G42</f>
        <v/>
      </c>
      <c r="H42" s="1" t="str">
        <f>data!H42</f>
        <v/>
      </c>
      <c r="I42" s="1" t="str">
        <f>data!I42</f>
        <v/>
      </c>
      <c r="J42" s="1" t="str">
        <f>data!J42</f>
        <v/>
      </c>
      <c r="K42" s="1" t="str">
        <f>data!K42</f>
        <v/>
      </c>
      <c r="L42" s="1" t="str">
        <f>data!L42</f>
        <v/>
      </c>
      <c r="M42" s="1" t="str">
        <f>data!M42</f>
        <v/>
      </c>
      <c r="N42" s="1" t="str">
        <f>data!N42</f>
        <v/>
      </c>
      <c r="O42" s="1" t="str">
        <f>data!O42</f>
        <v/>
      </c>
      <c r="P42" s="1" t="str">
        <f>data!P42</f>
        <v/>
      </c>
      <c r="Q42" s="1" t="str">
        <f>data!Q42</f>
        <v/>
      </c>
      <c r="R42" s="1" t="str">
        <f>data!R42</f>
        <v/>
      </c>
      <c r="S42" s="1" t="str">
        <f>data!S42</f>
        <v/>
      </c>
      <c r="T42" s="1" t="str">
        <f>data!T42</f>
        <v/>
      </c>
      <c r="U42" s="1" t="str">
        <f>data!U42</f>
        <v/>
      </c>
      <c r="V42" s="1" t="str">
        <f>data!V42</f>
        <v/>
      </c>
      <c r="W42" s="1" t="str">
        <f>data!W42</f>
        <v/>
      </c>
      <c r="Y42" s="67">
        <f>VLOOKUP(G42,tableD1,2,0)</f>
        <v>4</v>
      </c>
      <c r="Z42" s="67">
        <f>VLOOKUP(H42,tableI1,2,0)</f>
        <v>3</v>
      </c>
      <c r="AA42" s="67">
        <f>VLOOKUP(I42,table1S,2,0)</f>
        <v>5</v>
      </c>
      <c r="AB42" s="67">
        <f>VLOOKUP(J42,table1C,2,0)</f>
        <v>4</v>
      </c>
      <c r="AC42" s="67">
        <f>VLOOKUP(L42,table2D,2,0)</f>
        <v>31</v>
      </c>
      <c r="AD42" s="67">
        <f>VLOOKUP(M42,table2I,2,0)</f>
        <v>31</v>
      </c>
      <c r="AE42" s="67">
        <f>VLOOKUP(N42,table2S,2,0)</f>
        <v>32</v>
      </c>
      <c r="AF42" s="67">
        <f>VLOOKUP(O42,table2C,2,0)</f>
        <v>32</v>
      </c>
      <c r="AG42" s="67">
        <f>VLOOKUP(Q42,table3D,2,0)</f>
        <v>16</v>
      </c>
      <c r="AH42" s="67">
        <f>VLOOKUP(R42,table3I,2,0)</f>
        <v>18</v>
      </c>
      <c r="AI42" s="67">
        <f>VLOOKUP(S42,table3S,2,0)</f>
        <v>19</v>
      </c>
      <c r="AJ42" s="67">
        <f>VLOOKUP(T42,table3C,2,0)</f>
        <v>19</v>
      </c>
      <c r="AL42" s="67">
        <f t="shared" ref="AL42:AO42" si="480">VALUE(Y42&amp;AL$2)</f>
        <v>41</v>
      </c>
      <c r="AM42" s="67">
        <f t="shared" si="480"/>
        <v>32</v>
      </c>
      <c r="AN42" s="67">
        <f t="shared" si="480"/>
        <v>53</v>
      </c>
      <c r="AO42" s="67">
        <f t="shared" si="480"/>
        <v>44</v>
      </c>
      <c r="AP42" s="67"/>
      <c r="AQ42" s="67">
        <f t="shared" ref="AQ42:AT42" si="481">LARGE($AL42:$AO42,AQ$2)</f>
        <v>53</v>
      </c>
      <c r="AR42" s="67">
        <f t="shared" si="481"/>
        <v>44</v>
      </c>
      <c r="AS42" s="67">
        <f t="shared" si="481"/>
        <v>41</v>
      </c>
      <c r="AT42" s="67">
        <f t="shared" si="481"/>
        <v>32</v>
      </c>
      <c r="AV42" s="67" t="str">
        <f>VLOOKUP(VALUE(RIGHT(AQ42,1)),misc!$A$2:$B$5,2,0)</f>
        <v>S</v>
      </c>
      <c r="AW42" s="67" t="str">
        <f>VLOOKUP(VALUE(RIGHT(AR42,1)),misc!$A$2:$B$5,2,0)</f>
        <v>C</v>
      </c>
      <c r="AX42" s="67" t="str">
        <f>VLOOKUP(VALUE(RIGHT(AS42,1)),misc!$A$2:$B$5,2,0)</f>
        <v>D</v>
      </c>
      <c r="AY42" s="67" t="str">
        <f>VLOOKUP(VALUE(RIGHT(AT42,1)),misc!$A$2:$B$5,2,0)</f>
        <v>I</v>
      </c>
      <c r="BA42" s="67" t="str">
        <f t="shared" ref="BA42:BD42" si="482">IF(VALUE(AQ42)&gt;=170,AV42,"")</f>
        <v/>
      </c>
      <c r="BB42" s="67" t="str">
        <f t="shared" si="482"/>
        <v/>
      </c>
      <c r="BC42" s="67" t="str">
        <f t="shared" si="482"/>
        <v/>
      </c>
      <c r="BD42" s="67" t="str">
        <f t="shared" si="482"/>
        <v/>
      </c>
      <c r="BF42" s="67" t="str">
        <f t="shared" ref="BF42:BI42" si="483">IF(VALUE(AQ42)&lt;170,AV42,"")</f>
        <v>S</v>
      </c>
      <c r="BG42" s="67" t="str">
        <f t="shared" si="483"/>
        <v>C</v>
      </c>
      <c r="BH42" s="67" t="str">
        <f t="shared" si="483"/>
        <v>D</v>
      </c>
      <c r="BI42" s="67" t="str">
        <f t="shared" si="483"/>
        <v>I</v>
      </c>
      <c r="BJ42" s="67">
        <f t="shared" si="17"/>
        <v>1</v>
      </c>
      <c r="BK42" s="67" t="str">
        <f t="shared" si="18"/>
        <v/>
      </c>
      <c r="BN42" s="67">
        <f t="shared" ref="BN42:BQ42" si="484">VALUE(AC42&amp;BN$2)</f>
        <v>311</v>
      </c>
      <c r="BO42" s="67">
        <f t="shared" si="484"/>
        <v>312</v>
      </c>
      <c r="BP42" s="67">
        <f t="shared" si="484"/>
        <v>323</v>
      </c>
      <c r="BQ42" s="67">
        <f t="shared" si="484"/>
        <v>324</v>
      </c>
      <c r="BR42" s="67"/>
      <c r="BS42" s="67">
        <f t="shared" ref="BS42:BV42" si="485">LARGE($BN42:$BQ42,BS$2)</f>
        <v>324</v>
      </c>
      <c r="BT42" s="67">
        <f t="shared" si="485"/>
        <v>323</v>
      </c>
      <c r="BU42" s="67">
        <f t="shared" si="485"/>
        <v>312</v>
      </c>
      <c r="BV42" s="67">
        <f t="shared" si="485"/>
        <v>311</v>
      </c>
      <c r="BX42" s="67" t="str">
        <f>VLOOKUP(VALUE(RIGHT(BS42,1)),misc!$A$2:$B$5,2,0)</f>
        <v>C</v>
      </c>
      <c r="BY42" s="67" t="str">
        <f>VLOOKUP(VALUE(RIGHT(BT42,1)),misc!$A$2:$B$5,2,0)</f>
        <v>S</v>
      </c>
      <c r="BZ42" s="67" t="str">
        <f>VLOOKUP(VALUE(RIGHT(BU42,1)),misc!$A$2:$B$5,2,0)</f>
        <v>I</v>
      </c>
      <c r="CA42" s="67" t="str">
        <f>VLOOKUP(VALUE(RIGHT(BV42,1)),misc!$A$2:$B$5,2,0)</f>
        <v>D</v>
      </c>
      <c r="CC42" s="67" t="str">
        <f t="shared" ref="CC42:CF42" si="486">IF(VALUE(BS42)&gt;=170,BX42,"")</f>
        <v>C</v>
      </c>
      <c r="CD42" s="67" t="str">
        <f t="shared" si="486"/>
        <v>S</v>
      </c>
      <c r="CE42" s="67" t="str">
        <f t="shared" si="486"/>
        <v>I</v>
      </c>
      <c r="CF42" s="67" t="str">
        <f t="shared" si="486"/>
        <v>D</v>
      </c>
      <c r="CH42" s="67" t="str">
        <f t="shared" ref="CH42:CK42" si="487">IF(VALUE(BS42)&lt;170,BX42,"")</f>
        <v/>
      </c>
      <c r="CI42" s="67" t="str">
        <f t="shared" si="487"/>
        <v/>
      </c>
      <c r="CJ42" s="67" t="str">
        <f t="shared" si="487"/>
        <v/>
      </c>
      <c r="CK42" s="67" t="str">
        <f t="shared" si="487"/>
        <v/>
      </c>
      <c r="CL42" s="67">
        <f t="shared" si="23"/>
        <v>2</v>
      </c>
      <c r="CM42" s="67" t="str">
        <f t="shared" si="24"/>
        <v>CSID</v>
      </c>
      <c r="CP42" s="67">
        <f t="shared" ref="CP42:CS42" si="488">VALUE(AG42&amp;CP$2)</f>
        <v>161</v>
      </c>
      <c r="CQ42" s="67">
        <f t="shared" si="488"/>
        <v>182</v>
      </c>
      <c r="CR42" s="67">
        <f t="shared" si="488"/>
        <v>193</v>
      </c>
      <c r="CS42" s="67">
        <f t="shared" si="488"/>
        <v>194</v>
      </c>
      <c r="CT42" s="67"/>
      <c r="CU42" s="67">
        <f t="shared" ref="CU42:CX42" si="489">LARGE($CP42:$CS42,CU$2)</f>
        <v>194</v>
      </c>
      <c r="CV42" s="67">
        <f t="shared" si="489"/>
        <v>193</v>
      </c>
      <c r="CW42" s="67">
        <f t="shared" si="489"/>
        <v>182</v>
      </c>
      <c r="CX42" s="67">
        <f t="shared" si="489"/>
        <v>161</v>
      </c>
      <c r="CZ42" s="67" t="str">
        <f>VLOOKUP(VALUE(RIGHT(CU42,1)),misc!$A$2:$B$5,2,0)</f>
        <v>C</v>
      </c>
      <c r="DA42" s="67" t="str">
        <f>VLOOKUP(VALUE(RIGHT(CV42,1)),misc!$A$2:$B$5,2,0)</f>
        <v>S</v>
      </c>
      <c r="DB42" s="67" t="str">
        <f>VLOOKUP(VALUE(RIGHT(CW42,1)),misc!$A$2:$B$5,2,0)</f>
        <v>I</v>
      </c>
      <c r="DC42" s="67" t="str">
        <f>VLOOKUP(VALUE(RIGHT(CX42,1)),misc!$A$2:$B$5,2,0)</f>
        <v>D</v>
      </c>
      <c r="DE42" s="67" t="str">
        <f t="shared" ref="DE42:DH42" si="490">IF(VALUE(CU42)&gt;=170,CZ42,"")</f>
        <v>C</v>
      </c>
      <c r="DF42" s="67" t="str">
        <f t="shared" si="490"/>
        <v>S</v>
      </c>
      <c r="DG42" s="67" t="str">
        <f t="shared" si="490"/>
        <v>I</v>
      </c>
      <c r="DH42" s="67" t="str">
        <f t="shared" si="490"/>
        <v/>
      </c>
      <c r="DJ42" s="67" t="str">
        <f t="shared" ref="DJ42:DM42" si="491">IF(VALUE(CU42)&lt;170,CZ42,"")</f>
        <v/>
      </c>
      <c r="DK42" s="67" t="str">
        <f t="shared" si="491"/>
        <v/>
      </c>
      <c r="DL42" s="67" t="str">
        <f t="shared" si="491"/>
        <v/>
      </c>
      <c r="DM42" s="67" t="str">
        <f t="shared" si="491"/>
        <v>D</v>
      </c>
      <c r="DN42" s="67">
        <f t="shared" si="29"/>
        <v>3</v>
      </c>
      <c r="DO42" s="67" t="str">
        <f t="shared" si="30"/>
        <v>CSI</v>
      </c>
      <c r="DP42" s="1" t="str">
        <f t="shared" si="31"/>
        <v>123</v>
      </c>
      <c r="DQ42" s="1" t="str">
        <f t="shared" si="32"/>
        <v/>
      </c>
      <c r="DR42" s="1">
        <f>VLOOKUP(G42,tableD1,3,0)</f>
        <v>1</v>
      </c>
      <c r="DS42" s="1">
        <f>VLOOKUP(H42,tableI1,3,0)</f>
        <v>1</v>
      </c>
      <c r="DT42" s="1">
        <f>VLOOKUP(I42,table1S,3,0)</f>
        <v>2</v>
      </c>
      <c r="DU42" s="1">
        <f>VLOOKUP(J42,table1C,3,0)</f>
        <v>1</v>
      </c>
      <c r="DV42" s="1">
        <f>VLOOKUP(L42,table2D,3,0)</f>
        <v>8</v>
      </c>
      <c r="DW42" s="1">
        <f>VLOOKUP(M42,table2I,3,0)</f>
        <v>8</v>
      </c>
      <c r="DX42" s="1">
        <f>VLOOKUP(N42,table2S,3,0)</f>
        <v>8</v>
      </c>
      <c r="DY42" s="1">
        <f>VLOOKUP(O42,table2C,3,0)</f>
        <v>8</v>
      </c>
      <c r="DZ42" s="1">
        <f>VLOOKUP(Q42,table3D,3,0)</f>
        <v>4</v>
      </c>
      <c r="EA42" s="1">
        <f>VLOOKUP(R42,table3I,3,0)</f>
        <v>5</v>
      </c>
      <c r="EB42" s="1">
        <f>VLOOKUP(S42,table3S,3,0)</f>
        <v>5</v>
      </c>
      <c r="EC42" s="1">
        <f>VLOOKUP(T42,table3C,3,0)</f>
        <v>5</v>
      </c>
      <c r="ED42" s="67">
        <f t="array" ref="ED42">VLOOKUP(INDEX(JD,data!$AA$1),key!$J$3:$L$27,3,0)</f>
        <v>6</v>
      </c>
      <c r="EE42" s="67">
        <f t="array" ref="EE42">VLOOKUP(INDEX(JI,data!$AA$1),key!$J$3:$L$27,3,0)</f>
        <v>4</v>
      </c>
      <c r="EF42" s="67">
        <f t="array" ref="EF42">VLOOKUP(INDEX(JS,data!$AA$1),key!$J$3:$L$27,3,0)</f>
        <v>4</v>
      </c>
      <c r="EG42" s="67">
        <f t="array" ref="EG42">VLOOKUP(INDEX(JC,data!$AA$1),key!$J$3:$L$27,3,0)</f>
        <v>7</v>
      </c>
      <c r="EH42" s="1">
        <f>VLOOKUP(DR42,tabel_jpm,ED42+1,0)</f>
        <v>8</v>
      </c>
      <c r="EI42" s="1">
        <f>VLOOKUP(DS42,tabel_jpm,EE42+1,0)</f>
        <v>16</v>
      </c>
      <c r="EJ42" s="1">
        <f>VLOOKUP(DT42,tabel_jpm,EF42+1,0)</f>
        <v>20</v>
      </c>
      <c r="EK42" s="1">
        <f>VLOOKUP(DU42,tabel_jpm,EG42+1,0)</f>
        <v>4</v>
      </c>
      <c r="EL42" s="1">
        <f>IF(B42="Pria",VLOOKUP(AVERAGE(EH42:EK42),agreement_p,4),VLOOKUP(AVERAGE(EH42:EK42),agreement_w,4))</f>
        <v>32</v>
      </c>
      <c r="EM42" s="67" t="str">
        <f t="shared" si="33"/>
        <v>N/A</v>
      </c>
      <c r="EN42" s="1">
        <f>VLOOKUP(DV42,tabel_jpm,ED42+1,0)</f>
        <v>20</v>
      </c>
      <c r="EO42" s="1">
        <f>VLOOKUP(DW42,tabel_jpm,EE42+1,0)</f>
        <v>12</v>
      </c>
      <c r="EP42" s="1">
        <f>VLOOKUP(DX42,tabel_jpm,EF42+1,0)</f>
        <v>12</v>
      </c>
      <c r="EQ42" s="1">
        <f>VLOOKUP(DY42,tabel_jpm,EG42+1,0)</f>
        <v>24</v>
      </c>
      <c r="ER42" s="1">
        <f>IF(B42="Pria",VLOOKUP(AVERAGE(EN42:EQ42),agreement_p,4),VLOOKUP(AVERAGE(EN42:EQ42),agreement_w,4))</f>
        <v>50</v>
      </c>
      <c r="ES42" s="67" t="str">
        <f t="shared" si="34"/>
        <v>N/A</v>
      </c>
      <c r="ET42" s="1">
        <f>VLOOKUP(DZ42,tabel_jpm,ED42+1,0)</f>
        <v>20</v>
      </c>
      <c r="EU42" s="1">
        <f>VLOOKUP(EA42,tabel_jpm,EE42+1,0)</f>
        <v>24</v>
      </c>
      <c r="EV42" s="1">
        <f>VLOOKUP(EB42,tabel_jpm,EF42+1,0)</f>
        <v>24</v>
      </c>
      <c r="EW42" s="1">
        <f>VLOOKUP(EC42,tabel_jpm,EG42+1,0)</f>
        <v>20</v>
      </c>
      <c r="EX42" s="1">
        <f>IF(B42="Pria",VLOOKUP(AVERAGE(ET42:EW42),agreement_p,4),VLOOKUP(AVERAGE(ET42:EW42),agreement_w,4))</f>
        <v>68</v>
      </c>
      <c r="EY42" s="67" t="str">
        <f t="shared" si="35"/>
        <v>N/A</v>
      </c>
    </row>
    <row r="43" ht="15.75" customHeight="1">
      <c r="A43" s="1" t="str">
        <f>data!A43</f>
        <v/>
      </c>
      <c r="B43" s="1" t="str">
        <f>data!B43</f>
        <v/>
      </c>
      <c r="C43" s="1" t="str">
        <f>data!C43</f>
        <v/>
      </c>
      <c r="D43" s="65" t="str">
        <f>data!D43</f>
        <v/>
      </c>
      <c r="E43" s="1" t="str">
        <f>data!E43</f>
        <v/>
      </c>
      <c r="F43" s="1" t="str">
        <f>data!F43</f>
        <v/>
      </c>
      <c r="G43" s="1" t="str">
        <f>data!G43</f>
        <v/>
      </c>
      <c r="H43" s="1" t="str">
        <f>data!H43</f>
        <v/>
      </c>
      <c r="I43" s="1" t="str">
        <f>data!I43</f>
        <v/>
      </c>
      <c r="J43" s="1" t="str">
        <f>data!J43</f>
        <v/>
      </c>
      <c r="K43" s="1" t="str">
        <f>data!K43</f>
        <v/>
      </c>
      <c r="L43" s="1" t="str">
        <f>data!L43</f>
        <v/>
      </c>
      <c r="M43" s="1" t="str">
        <f>data!M43</f>
        <v/>
      </c>
      <c r="N43" s="1" t="str">
        <f>data!N43</f>
        <v/>
      </c>
      <c r="O43" s="1" t="str">
        <f>data!O43</f>
        <v/>
      </c>
      <c r="P43" s="1" t="str">
        <f>data!P43</f>
        <v/>
      </c>
      <c r="Q43" s="1" t="str">
        <f>data!Q43</f>
        <v/>
      </c>
      <c r="R43" s="1" t="str">
        <f>data!R43</f>
        <v/>
      </c>
      <c r="S43" s="1" t="str">
        <f>data!S43</f>
        <v/>
      </c>
      <c r="T43" s="1" t="str">
        <f>data!T43</f>
        <v/>
      </c>
      <c r="U43" s="1" t="str">
        <f>data!U43</f>
        <v/>
      </c>
      <c r="V43" s="1" t="str">
        <f>data!V43</f>
        <v/>
      </c>
      <c r="W43" s="1" t="str">
        <f>data!W43</f>
        <v/>
      </c>
      <c r="Y43" s="67">
        <f>VLOOKUP(G43,tableD1,2,0)</f>
        <v>4</v>
      </c>
      <c r="Z43" s="67">
        <f>VLOOKUP(H43,tableI1,2,0)</f>
        <v>3</v>
      </c>
      <c r="AA43" s="67">
        <f>VLOOKUP(I43,table1S,2,0)</f>
        <v>5</v>
      </c>
      <c r="AB43" s="67">
        <f>VLOOKUP(J43,table1C,2,0)</f>
        <v>4</v>
      </c>
      <c r="AC43" s="67">
        <f>VLOOKUP(L43,table2D,2,0)</f>
        <v>31</v>
      </c>
      <c r="AD43" s="67">
        <f>VLOOKUP(M43,table2I,2,0)</f>
        <v>31</v>
      </c>
      <c r="AE43" s="67">
        <f>VLOOKUP(N43,table2S,2,0)</f>
        <v>32</v>
      </c>
      <c r="AF43" s="67">
        <f>VLOOKUP(O43,table2C,2,0)</f>
        <v>32</v>
      </c>
      <c r="AG43" s="67">
        <f>VLOOKUP(Q43,table3D,2,0)</f>
        <v>16</v>
      </c>
      <c r="AH43" s="67">
        <f>VLOOKUP(R43,table3I,2,0)</f>
        <v>18</v>
      </c>
      <c r="AI43" s="67">
        <f>VLOOKUP(S43,table3S,2,0)</f>
        <v>19</v>
      </c>
      <c r="AJ43" s="67">
        <f>VLOOKUP(T43,table3C,2,0)</f>
        <v>19</v>
      </c>
      <c r="AL43" s="67">
        <f t="shared" ref="AL43:AO43" si="492">VALUE(Y43&amp;AL$2)</f>
        <v>41</v>
      </c>
      <c r="AM43" s="67">
        <f t="shared" si="492"/>
        <v>32</v>
      </c>
      <c r="AN43" s="67">
        <f t="shared" si="492"/>
        <v>53</v>
      </c>
      <c r="AO43" s="67">
        <f t="shared" si="492"/>
        <v>44</v>
      </c>
      <c r="AP43" s="67"/>
      <c r="AQ43" s="67">
        <f t="shared" ref="AQ43:AT43" si="493">LARGE($AL43:$AO43,AQ$2)</f>
        <v>53</v>
      </c>
      <c r="AR43" s="67">
        <f t="shared" si="493"/>
        <v>44</v>
      </c>
      <c r="AS43" s="67">
        <f t="shared" si="493"/>
        <v>41</v>
      </c>
      <c r="AT43" s="67">
        <f t="shared" si="493"/>
        <v>32</v>
      </c>
      <c r="AV43" s="67" t="str">
        <f>VLOOKUP(VALUE(RIGHT(AQ43,1)),misc!$A$2:$B$5,2,0)</f>
        <v>S</v>
      </c>
      <c r="AW43" s="67" t="str">
        <f>VLOOKUP(VALUE(RIGHT(AR43,1)),misc!$A$2:$B$5,2,0)</f>
        <v>C</v>
      </c>
      <c r="AX43" s="67" t="str">
        <f>VLOOKUP(VALUE(RIGHT(AS43,1)),misc!$A$2:$B$5,2,0)</f>
        <v>D</v>
      </c>
      <c r="AY43" s="67" t="str">
        <f>VLOOKUP(VALUE(RIGHT(AT43,1)),misc!$A$2:$B$5,2,0)</f>
        <v>I</v>
      </c>
      <c r="BA43" s="67" t="str">
        <f t="shared" ref="BA43:BD43" si="494">IF(VALUE(AQ43)&gt;=170,AV43,"")</f>
        <v/>
      </c>
      <c r="BB43" s="67" t="str">
        <f t="shared" si="494"/>
        <v/>
      </c>
      <c r="BC43" s="67" t="str">
        <f t="shared" si="494"/>
        <v/>
      </c>
      <c r="BD43" s="67" t="str">
        <f t="shared" si="494"/>
        <v/>
      </c>
      <c r="BF43" s="67" t="str">
        <f t="shared" ref="BF43:BI43" si="495">IF(VALUE(AQ43)&lt;170,AV43,"")</f>
        <v>S</v>
      </c>
      <c r="BG43" s="67" t="str">
        <f t="shared" si="495"/>
        <v>C</v>
      </c>
      <c r="BH43" s="67" t="str">
        <f t="shared" si="495"/>
        <v>D</v>
      </c>
      <c r="BI43" s="67" t="str">
        <f t="shared" si="495"/>
        <v>I</v>
      </c>
      <c r="BJ43" s="67">
        <f t="shared" si="17"/>
        <v>1</v>
      </c>
      <c r="BK43" s="67" t="str">
        <f t="shared" si="18"/>
        <v/>
      </c>
      <c r="BN43" s="67">
        <f t="shared" ref="BN43:BQ43" si="496">VALUE(AC43&amp;BN$2)</f>
        <v>311</v>
      </c>
      <c r="BO43" s="67">
        <f t="shared" si="496"/>
        <v>312</v>
      </c>
      <c r="BP43" s="67">
        <f t="shared" si="496"/>
        <v>323</v>
      </c>
      <c r="BQ43" s="67">
        <f t="shared" si="496"/>
        <v>324</v>
      </c>
      <c r="BR43" s="67"/>
      <c r="BS43" s="67">
        <f t="shared" ref="BS43:BV43" si="497">LARGE($BN43:$BQ43,BS$2)</f>
        <v>324</v>
      </c>
      <c r="BT43" s="67">
        <f t="shared" si="497"/>
        <v>323</v>
      </c>
      <c r="BU43" s="67">
        <f t="shared" si="497"/>
        <v>312</v>
      </c>
      <c r="BV43" s="67">
        <f t="shared" si="497"/>
        <v>311</v>
      </c>
      <c r="BX43" s="67" t="str">
        <f>VLOOKUP(VALUE(RIGHT(BS43,1)),misc!$A$2:$B$5,2,0)</f>
        <v>C</v>
      </c>
      <c r="BY43" s="67" t="str">
        <f>VLOOKUP(VALUE(RIGHT(BT43,1)),misc!$A$2:$B$5,2,0)</f>
        <v>S</v>
      </c>
      <c r="BZ43" s="67" t="str">
        <f>VLOOKUP(VALUE(RIGHT(BU43,1)),misc!$A$2:$B$5,2,0)</f>
        <v>I</v>
      </c>
      <c r="CA43" s="67" t="str">
        <f>VLOOKUP(VALUE(RIGHT(BV43,1)),misc!$A$2:$B$5,2,0)</f>
        <v>D</v>
      </c>
      <c r="CC43" s="67" t="str">
        <f t="shared" ref="CC43:CF43" si="498">IF(VALUE(BS43)&gt;=170,BX43,"")</f>
        <v>C</v>
      </c>
      <c r="CD43" s="67" t="str">
        <f t="shared" si="498"/>
        <v>S</v>
      </c>
      <c r="CE43" s="67" t="str">
        <f t="shared" si="498"/>
        <v>I</v>
      </c>
      <c r="CF43" s="67" t="str">
        <f t="shared" si="498"/>
        <v>D</v>
      </c>
      <c r="CH43" s="67" t="str">
        <f t="shared" ref="CH43:CK43" si="499">IF(VALUE(BS43)&lt;170,BX43,"")</f>
        <v/>
      </c>
      <c r="CI43" s="67" t="str">
        <f t="shared" si="499"/>
        <v/>
      </c>
      <c r="CJ43" s="67" t="str">
        <f t="shared" si="499"/>
        <v/>
      </c>
      <c r="CK43" s="67" t="str">
        <f t="shared" si="499"/>
        <v/>
      </c>
      <c r="CL43" s="67">
        <f t="shared" si="23"/>
        <v>2</v>
      </c>
      <c r="CM43" s="67" t="str">
        <f t="shared" si="24"/>
        <v>CSID</v>
      </c>
      <c r="CP43" s="67">
        <f t="shared" ref="CP43:CS43" si="500">VALUE(AG43&amp;CP$2)</f>
        <v>161</v>
      </c>
      <c r="CQ43" s="67">
        <f t="shared" si="500"/>
        <v>182</v>
      </c>
      <c r="CR43" s="67">
        <f t="shared" si="500"/>
        <v>193</v>
      </c>
      <c r="CS43" s="67">
        <f t="shared" si="500"/>
        <v>194</v>
      </c>
      <c r="CT43" s="67"/>
      <c r="CU43" s="67">
        <f t="shared" ref="CU43:CX43" si="501">LARGE($CP43:$CS43,CU$2)</f>
        <v>194</v>
      </c>
      <c r="CV43" s="67">
        <f t="shared" si="501"/>
        <v>193</v>
      </c>
      <c r="CW43" s="67">
        <f t="shared" si="501"/>
        <v>182</v>
      </c>
      <c r="CX43" s="67">
        <f t="shared" si="501"/>
        <v>161</v>
      </c>
      <c r="CZ43" s="67" t="str">
        <f>VLOOKUP(VALUE(RIGHT(CU43,1)),misc!$A$2:$B$5,2,0)</f>
        <v>C</v>
      </c>
      <c r="DA43" s="67" t="str">
        <f>VLOOKUP(VALUE(RIGHT(CV43,1)),misc!$A$2:$B$5,2,0)</f>
        <v>S</v>
      </c>
      <c r="DB43" s="67" t="str">
        <f>VLOOKUP(VALUE(RIGHT(CW43,1)),misc!$A$2:$B$5,2,0)</f>
        <v>I</v>
      </c>
      <c r="DC43" s="67" t="str">
        <f>VLOOKUP(VALUE(RIGHT(CX43,1)),misc!$A$2:$B$5,2,0)</f>
        <v>D</v>
      </c>
      <c r="DE43" s="67" t="str">
        <f t="shared" ref="DE43:DH43" si="502">IF(VALUE(CU43)&gt;=170,CZ43,"")</f>
        <v>C</v>
      </c>
      <c r="DF43" s="67" t="str">
        <f t="shared" si="502"/>
        <v>S</v>
      </c>
      <c r="DG43" s="67" t="str">
        <f t="shared" si="502"/>
        <v>I</v>
      </c>
      <c r="DH43" s="67" t="str">
        <f t="shared" si="502"/>
        <v/>
      </c>
      <c r="DJ43" s="67" t="str">
        <f t="shared" ref="DJ43:DM43" si="503">IF(VALUE(CU43)&lt;170,CZ43,"")</f>
        <v/>
      </c>
      <c r="DK43" s="67" t="str">
        <f t="shared" si="503"/>
        <v/>
      </c>
      <c r="DL43" s="67" t="str">
        <f t="shared" si="503"/>
        <v/>
      </c>
      <c r="DM43" s="67" t="str">
        <f t="shared" si="503"/>
        <v>D</v>
      </c>
      <c r="DN43" s="67">
        <f t="shared" si="29"/>
        <v>3</v>
      </c>
      <c r="DO43" s="67" t="str">
        <f t="shared" si="30"/>
        <v>CSI</v>
      </c>
      <c r="DP43" s="1" t="str">
        <f t="shared" si="31"/>
        <v>123</v>
      </c>
      <c r="DQ43" s="1" t="str">
        <f t="shared" si="32"/>
        <v/>
      </c>
      <c r="DR43" s="1">
        <f>VLOOKUP(G43,tableD1,3,0)</f>
        <v>1</v>
      </c>
      <c r="DS43" s="1">
        <f>VLOOKUP(H43,tableI1,3,0)</f>
        <v>1</v>
      </c>
      <c r="DT43" s="1">
        <f>VLOOKUP(I43,table1S,3,0)</f>
        <v>2</v>
      </c>
      <c r="DU43" s="1">
        <f>VLOOKUP(J43,table1C,3,0)</f>
        <v>1</v>
      </c>
      <c r="DV43" s="1">
        <f>VLOOKUP(L43,table2D,3,0)</f>
        <v>8</v>
      </c>
      <c r="DW43" s="1">
        <f>VLOOKUP(M43,table2I,3,0)</f>
        <v>8</v>
      </c>
      <c r="DX43" s="1">
        <f>VLOOKUP(N43,table2S,3,0)</f>
        <v>8</v>
      </c>
      <c r="DY43" s="1">
        <f>VLOOKUP(O43,table2C,3,0)</f>
        <v>8</v>
      </c>
      <c r="DZ43" s="1">
        <f>VLOOKUP(Q43,table3D,3,0)</f>
        <v>4</v>
      </c>
      <c r="EA43" s="1">
        <f>VLOOKUP(R43,table3I,3,0)</f>
        <v>5</v>
      </c>
      <c r="EB43" s="1">
        <f>VLOOKUP(S43,table3S,3,0)</f>
        <v>5</v>
      </c>
      <c r="EC43" s="1">
        <f>VLOOKUP(T43,table3C,3,0)</f>
        <v>5</v>
      </c>
      <c r="ED43" s="67">
        <f t="array" ref="ED43">VLOOKUP(INDEX(JD,data!$AA$1),key!$J$3:$L$27,3,0)</f>
        <v>6</v>
      </c>
      <c r="EE43" s="67">
        <f t="array" ref="EE43">VLOOKUP(INDEX(JI,data!$AA$1),key!$J$3:$L$27,3,0)</f>
        <v>4</v>
      </c>
      <c r="EF43" s="67">
        <f t="array" ref="EF43">VLOOKUP(INDEX(JS,data!$AA$1),key!$J$3:$L$27,3,0)</f>
        <v>4</v>
      </c>
      <c r="EG43" s="67">
        <f t="array" ref="EG43">VLOOKUP(INDEX(JC,data!$AA$1),key!$J$3:$L$27,3,0)</f>
        <v>7</v>
      </c>
      <c r="EH43" s="1">
        <f>VLOOKUP(DR43,tabel_jpm,ED43+1,0)</f>
        <v>8</v>
      </c>
      <c r="EI43" s="1">
        <f>VLOOKUP(DS43,tabel_jpm,EE43+1,0)</f>
        <v>16</v>
      </c>
      <c r="EJ43" s="1">
        <f>VLOOKUP(DT43,tabel_jpm,EF43+1,0)</f>
        <v>20</v>
      </c>
      <c r="EK43" s="1">
        <f>VLOOKUP(DU43,tabel_jpm,EG43+1,0)</f>
        <v>4</v>
      </c>
      <c r="EL43" s="1">
        <f>IF(B43="Pria",VLOOKUP(AVERAGE(EH43:EK43),agreement_p,4),VLOOKUP(AVERAGE(EH43:EK43),agreement_w,4))</f>
        <v>32</v>
      </c>
      <c r="EM43" s="67" t="str">
        <f t="shared" si="33"/>
        <v>N/A</v>
      </c>
      <c r="EN43" s="1">
        <f>VLOOKUP(DV43,tabel_jpm,ED43+1,0)</f>
        <v>20</v>
      </c>
      <c r="EO43" s="1">
        <f>VLOOKUP(DW43,tabel_jpm,EE43+1,0)</f>
        <v>12</v>
      </c>
      <c r="EP43" s="1">
        <f>VLOOKUP(DX43,tabel_jpm,EF43+1,0)</f>
        <v>12</v>
      </c>
      <c r="EQ43" s="1">
        <f>VLOOKUP(DY43,tabel_jpm,EG43+1,0)</f>
        <v>24</v>
      </c>
      <c r="ER43" s="1">
        <f>IF(B43="Pria",VLOOKUP(AVERAGE(EN43:EQ43),agreement_p,4),VLOOKUP(AVERAGE(EN43:EQ43),agreement_w,4))</f>
        <v>50</v>
      </c>
      <c r="ES43" s="67" t="str">
        <f t="shared" si="34"/>
        <v>N/A</v>
      </c>
      <c r="ET43" s="1">
        <f>VLOOKUP(DZ43,tabel_jpm,ED43+1,0)</f>
        <v>20</v>
      </c>
      <c r="EU43" s="1">
        <f>VLOOKUP(EA43,tabel_jpm,EE43+1,0)</f>
        <v>24</v>
      </c>
      <c r="EV43" s="1">
        <f>VLOOKUP(EB43,tabel_jpm,EF43+1,0)</f>
        <v>24</v>
      </c>
      <c r="EW43" s="1">
        <f>VLOOKUP(EC43,tabel_jpm,EG43+1,0)</f>
        <v>20</v>
      </c>
      <c r="EX43" s="1">
        <f>IF(B43="Pria",VLOOKUP(AVERAGE(ET43:EW43),agreement_p,4),VLOOKUP(AVERAGE(ET43:EW43),agreement_w,4))</f>
        <v>68</v>
      </c>
      <c r="EY43" s="67" t="str">
        <f t="shared" si="35"/>
        <v>N/A</v>
      </c>
    </row>
    <row r="44" ht="15.75" customHeight="1">
      <c r="A44" s="1" t="str">
        <f>data!A44</f>
        <v/>
      </c>
      <c r="B44" s="1" t="str">
        <f>data!B44</f>
        <v/>
      </c>
      <c r="C44" s="1" t="str">
        <f>data!C44</f>
        <v/>
      </c>
      <c r="D44" s="65" t="str">
        <f>data!D44</f>
        <v/>
      </c>
      <c r="E44" s="1" t="str">
        <f>data!E44</f>
        <v/>
      </c>
      <c r="F44" s="1" t="str">
        <f>data!F44</f>
        <v/>
      </c>
      <c r="G44" s="1" t="str">
        <f>data!G44</f>
        <v/>
      </c>
      <c r="H44" s="1" t="str">
        <f>data!H44</f>
        <v/>
      </c>
      <c r="I44" s="1" t="str">
        <f>data!I44</f>
        <v/>
      </c>
      <c r="J44" s="1" t="str">
        <f>data!J44</f>
        <v/>
      </c>
      <c r="K44" s="1" t="str">
        <f>data!K44</f>
        <v/>
      </c>
      <c r="L44" s="1" t="str">
        <f>data!L44</f>
        <v/>
      </c>
      <c r="M44" s="1" t="str">
        <f>data!M44</f>
        <v/>
      </c>
      <c r="N44" s="1" t="str">
        <f>data!N44</f>
        <v/>
      </c>
      <c r="O44" s="1" t="str">
        <f>data!O44</f>
        <v/>
      </c>
      <c r="P44" s="1" t="str">
        <f>data!P44</f>
        <v/>
      </c>
      <c r="Q44" s="1" t="str">
        <f>data!Q44</f>
        <v/>
      </c>
      <c r="R44" s="1" t="str">
        <f>data!R44</f>
        <v/>
      </c>
      <c r="S44" s="1" t="str">
        <f>data!S44</f>
        <v/>
      </c>
      <c r="T44" s="1" t="str">
        <f>data!T44</f>
        <v/>
      </c>
      <c r="U44" s="1" t="str">
        <f>data!U44</f>
        <v/>
      </c>
      <c r="V44" s="1" t="str">
        <f>data!V44</f>
        <v/>
      </c>
      <c r="W44" s="1" t="str">
        <f>data!W44</f>
        <v/>
      </c>
      <c r="Y44" s="67">
        <f>VLOOKUP(G44,tableD1,2,0)</f>
        <v>4</v>
      </c>
      <c r="Z44" s="67">
        <f>VLOOKUP(H44,tableI1,2,0)</f>
        <v>3</v>
      </c>
      <c r="AA44" s="67">
        <f>VLOOKUP(I44,table1S,2,0)</f>
        <v>5</v>
      </c>
      <c r="AB44" s="67">
        <f>VLOOKUP(J44,table1C,2,0)</f>
        <v>4</v>
      </c>
      <c r="AC44" s="67">
        <f>VLOOKUP(L44,table2D,2,0)</f>
        <v>31</v>
      </c>
      <c r="AD44" s="67">
        <f>VLOOKUP(M44,table2I,2,0)</f>
        <v>31</v>
      </c>
      <c r="AE44" s="67">
        <f>VLOOKUP(N44,table2S,2,0)</f>
        <v>32</v>
      </c>
      <c r="AF44" s="67">
        <f>VLOOKUP(O44,table2C,2,0)</f>
        <v>32</v>
      </c>
      <c r="AG44" s="67">
        <f>VLOOKUP(Q44,table3D,2,0)</f>
        <v>16</v>
      </c>
      <c r="AH44" s="67">
        <f>VLOOKUP(R44,table3I,2,0)</f>
        <v>18</v>
      </c>
      <c r="AI44" s="67">
        <f>VLOOKUP(S44,table3S,2,0)</f>
        <v>19</v>
      </c>
      <c r="AJ44" s="67">
        <f>VLOOKUP(T44,table3C,2,0)</f>
        <v>19</v>
      </c>
      <c r="AL44" s="67">
        <f t="shared" ref="AL44:AO44" si="504">VALUE(Y44&amp;AL$2)</f>
        <v>41</v>
      </c>
      <c r="AM44" s="67">
        <f t="shared" si="504"/>
        <v>32</v>
      </c>
      <c r="AN44" s="67">
        <f t="shared" si="504"/>
        <v>53</v>
      </c>
      <c r="AO44" s="67">
        <f t="shared" si="504"/>
        <v>44</v>
      </c>
      <c r="AP44" s="67"/>
      <c r="AQ44" s="67">
        <f t="shared" ref="AQ44:AT44" si="505">LARGE($AL44:$AO44,AQ$2)</f>
        <v>53</v>
      </c>
      <c r="AR44" s="67">
        <f t="shared" si="505"/>
        <v>44</v>
      </c>
      <c r="AS44" s="67">
        <f t="shared" si="505"/>
        <v>41</v>
      </c>
      <c r="AT44" s="67">
        <f t="shared" si="505"/>
        <v>32</v>
      </c>
      <c r="AV44" s="67" t="str">
        <f>VLOOKUP(VALUE(RIGHT(AQ44,1)),misc!$A$2:$B$5,2,0)</f>
        <v>S</v>
      </c>
      <c r="AW44" s="67" t="str">
        <f>VLOOKUP(VALUE(RIGHT(AR44,1)),misc!$A$2:$B$5,2,0)</f>
        <v>C</v>
      </c>
      <c r="AX44" s="67" t="str">
        <f>VLOOKUP(VALUE(RIGHT(AS44,1)),misc!$A$2:$B$5,2,0)</f>
        <v>D</v>
      </c>
      <c r="AY44" s="67" t="str">
        <f>VLOOKUP(VALUE(RIGHT(AT44,1)),misc!$A$2:$B$5,2,0)</f>
        <v>I</v>
      </c>
      <c r="BA44" s="67" t="str">
        <f t="shared" ref="BA44:BD44" si="506">IF(VALUE(AQ44)&gt;=170,AV44,"")</f>
        <v/>
      </c>
      <c r="BB44" s="67" t="str">
        <f t="shared" si="506"/>
        <v/>
      </c>
      <c r="BC44" s="67" t="str">
        <f t="shared" si="506"/>
        <v/>
      </c>
      <c r="BD44" s="67" t="str">
        <f t="shared" si="506"/>
        <v/>
      </c>
      <c r="BF44" s="67" t="str">
        <f t="shared" ref="BF44:BI44" si="507">IF(VALUE(AQ44)&lt;170,AV44,"")</f>
        <v>S</v>
      </c>
      <c r="BG44" s="67" t="str">
        <f t="shared" si="507"/>
        <v>C</v>
      </c>
      <c r="BH44" s="67" t="str">
        <f t="shared" si="507"/>
        <v>D</v>
      </c>
      <c r="BI44" s="67" t="str">
        <f t="shared" si="507"/>
        <v>I</v>
      </c>
      <c r="BJ44" s="67">
        <f t="shared" si="17"/>
        <v>1</v>
      </c>
      <c r="BK44" s="67" t="str">
        <f t="shared" si="18"/>
        <v/>
      </c>
      <c r="BN44" s="67">
        <f t="shared" ref="BN44:BQ44" si="508">VALUE(AC44&amp;BN$2)</f>
        <v>311</v>
      </c>
      <c r="BO44" s="67">
        <f t="shared" si="508"/>
        <v>312</v>
      </c>
      <c r="BP44" s="67">
        <f t="shared" si="508"/>
        <v>323</v>
      </c>
      <c r="BQ44" s="67">
        <f t="shared" si="508"/>
        <v>324</v>
      </c>
      <c r="BR44" s="67"/>
      <c r="BS44" s="67">
        <f t="shared" ref="BS44:BV44" si="509">LARGE($BN44:$BQ44,BS$2)</f>
        <v>324</v>
      </c>
      <c r="BT44" s="67">
        <f t="shared" si="509"/>
        <v>323</v>
      </c>
      <c r="BU44" s="67">
        <f t="shared" si="509"/>
        <v>312</v>
      </c>
      <c r="BV44" s="67">
        <f t="shared" si="509"/>
        <v>311</v>
      </c>
      <c r="BX44" s="67" t="str">
        <f>VLOOKUP(VALUE(RIGHT(BS44,1)),misc!$A$2:$B$5,2,0)</f>
        <v>C</v>
      </c>
      <c r="BY44" s="67" t="str">
        <f>VLOOKUP(VALUE(RIGHT(BT44,1)),misc!$A$2:$B$5,2,0)</f>
        <v>S</v>
      </c>
      <c r="BZ44" s="67" t="str">
        <f>VLOOKUP(VALUE(RIGHT(BU44,1)),misc!$A$2:$B$5,2,0)</f>
        <v>I</v>
      </c>
      <c r="CA44" s="67" t="str">
        <f>VLOOKUP(VALUE(RIGHT(BV44,1)),misc!$A$2:$B$5,2,0)</f>
        <v>D</v>
      </c>
      <c r="CC44" s="67" t="str">
        <f t="shared" ref="CC44:CF44" si="510">IF(VALUE(BS44)&gt;=170,BX44,"")</f>
        <v>C</v>
      </c>
      <c r="CD44" s="67" t="str">
        <f t="shared" si="510"/>
        <v>S</v>
      </c>
      <c r="CE44" s="67" t="str">
        <f t="shared" si="510"/>
        <v>I</v>
      </c>
      <c r="CF44" s="67" t="str">
        <f t="shared" si="510"/>
        <v>D</v>
      </c>
      <c r="CH44" s="67" t="str">
        <f t="shared" ref="CH44:CK44" si="511">IF(VALUE(BS44)&lt;170,BX44,"")</f>
        <v/>
      </c>
      <c r="CI44" s="67" t="str">
        <f t="shared" si="511"/>
        <v/>
      </c>
      <c r="CJ44" s="67" t="str">
        <f t="shared" si="511"/>
        <v/>
      </c>
      <c r="CK44" s="67" t="str">
        <f t="shared" si="511"/>
        <v/>
      </c>
      <c r="CL44" s="67">
        <f t="shared" si="23"/>
        <v>2</v>
      </c>
      <c r="CM44" s="67" t="str">
        <f t="shared" si="24"/>
        <v>CSID</v>
      </c>
      <c r="CP44" s="67">
        <f t="shared" ref="CP44:CS44" si="512">VALUE(AG44&amp;CP$2)</f>
        <v>161</v>
      </c>
      <c r="CQ44" s="67">
        <f t="shared" si="512"/>
        <v>182</v>
      </c>
      <c r="CR44" s="67">
        <f t="shared" si="512"/>
        <v>193</v>
      </c>
      <c r="CS44" s="67">
        <f t="shared" si="512"/>
        <v>194</v>
      </c>
      <c r="CT44" s="67"/>
      <c r="CU44" s="67">
        <f t="shared" ref="CU44:CX44" si="513">LARGE($CP44:$CS44,CU$2)</f>
        <v>194</v>
      </c>
      <c r="CV44" s="67">
        <f t="shared" si="513"/>
        <v>193</v>
      </c>
      <c r="CW44" s="67">
        <f t="shared" si="513"/>
        <v>182</v>
      </c>
      <c r="CX44" s="67">
        <f t="shared" si="513"/>
        <v>161</v>
      </c>
      <c r="CZ44" s="67" t="str">
        <f>VLOOKUP(VALUE(RIGHT(CU44,1)),misc!$A$2:$B$5,2,0)</f>
        <v>C</v>
      </c>
      <c r="DA44" s="67" t="str">
        <f>VLOOKUP(VALUE(RIGHT(CV44,1)),misc!$A$2:$B$5,2,0)</f>
        <v>S</v>
      </c>
      <c r="DB44" s="67" t="str">
        <f>VLOOKUP(VALUE(RIGHT(CW44,1)),misc!$A$2:$B$5,2,0)</f>
        <v>I</v>
      </c>
      <c r="DC44" s="67" t="str">
        <f>VLOOKUP(VALUE(RIGHT(CX44,1)),misc!$A$2:$B$5,2,0)</f>
        <v>D</v>
      </c>
      <c r="DE44" s="67" t="str">
        <f t="shared" ref="DE44:DH44" si="514">IF(VALUE(CU44)&gt;=170,CZ44,"")</f>
        <v>C</v>
      </c>
      <c r="DF44" s="67" t="str">
        <f t="shared" si="514"/>
        <v>S</v>
      </c>
      <c r="DG44" s="67" t="str">
        <f t="shared" si="514"/>
        <v>I</v>
      </c>
      <c r="DH44" s="67" t="str">
        <f t="shared" si="514"/>
        <v/>
      </c>
      <c r="DJ44" s="67" t="str">
        <f t="shared" ref="DJ44:DM44" si="515">IF(VALUE(CU44)&lt;170,CZ44,"")</f>
        <v/>
      </c>
      <c r="DK44" s="67" t="str">
        <f t="shared" si="515"/>
        <v/>
      </c>
      <c r="DL44" s="67" t="str">
        <f t="shared" si="515"/>
        <v/>
      </c>
      <c r="DM44" s="67" t="str">
        <f t="shared" si="515"/>
        <v>D</v>
      </c>
      <c r="DN44" s="67">
        <f t="shared" si="29"/>
        <v>3</v>
      </c>
      <c r="DO44" s="67" t="str">
        <f t="shared" si="30"/>
        <v>CSI</v>
      </c>
      <c r="DP44" s="1" t="str">
        <f t="shared" si="31"/>
        <v>123</v>
      </c>
      <c r="DQ44" s="1" t="str">
        <f t="shared" si="32"/>
        <v/>
      </c>
      <c r="DR44" s="1">
        <f>VLOOKUP(G44,tableD1,3,0)</f>
        <v>1</v>
      </c>
      <c r="DS44" s="1">
        <f>VLOOKUP(H44,tableI1,3,0)</f>
        <v>1</v>
      </c>
      <c r="DT44" s="1">
        <f>VLOOKUP(I44,table1S,3,0)</f>
        <v>2</v>
      </c>
      <c r="DU44" s="1">
        <f>VLOOKUP(J44,table1C,3,0)</f>
        <v>1</v>
      </c>
      <c r="DV44" s="1">
        <f>VLOOKUP(L44,table2D,3,0)</f>
        <v>8</v>
      </c>
      <c r="DW44" s="1">
        <f>VLOOKUP(M44,table2I,3,0)</f>
        <v>8</v>
      </c>
      <c r="DX44" s="1">
        <f>VLOOKUP(N44,table2S,3,0)</f>
        <v>8</v>
      </c>
      <c r="DY44" s="1">
        <f>VLOOKUP(O44,table2C,3,0)</f>
        <v>8</v>
      </c>
      <c r="DZ44" s="1">
        <f>VLOOKUP(Q44,table3D,3,0)</f>
        <v>4</v>
      </c>
      <c r="EA44" s="1">
        <f>VLOOKUP(R44,table3I,3,0)</f>
        <v>5</v>
      </c>
      <c r="EB44" s="1">
        <f>VLOOKUP(S44,table3S,3,0)</f>
        <v>5</v>
      </c>
      <c r="EC44" s="1">
        <f>VLOOKUP(T44,table3C,3,0)</f>
        <v>5</v>
      </c>
      <c r="ED44" s="67">
        <f t="array" ref="ED44">VLOOKUP(INDEX(JD,data!$AA$1),key!$J$3:$L$27,3,0)</f>
        <v>6</v>
      </c>
      <c r="EE44" s="67">
        <f t="array" ref="EE44">VLOOKUP(INDEX(JI,data!$AA$1),key!$J$3:$L$27,3,0)</f>
        <v>4</v>
      </c>
      <c r="EF44" s="67">
        <f t="array" ref="EF44">VLOOKUP(INDEX(JS,data!$AA$1),key!$J$3:$L$27,3,0)</f>
        <v>4</v>
      </c>
      <c r="EG44" s="67">
        <f t="array" ref="EG44">VLOOKUP(INDEX(JC,data!$AA$1),key!$J$3:$L$27,3,0)</f>
        <v>7</v>
      </c>
      <c r="EH44" s="1">
        <f>VLOOKUP(DR44,tabel_jpm,ED44+1,0)</f>
        <v>8</v>
      </c>
      <c r="EI44" s="1">
        <f>VLOOKUP(DS44,tabel_jpm,EE44+1,0)</f>
        <v>16</v>
      </c>
      <c r="EJ44" s="1">
        <f>VLOOKUP(DT44,tabel_jpm,EF44+1,0)</f>
        <v>20</v>
      </c>
      <c r="EK44" s="1">
        <f>VLOOKUP(DU44,tabel_jpm,EG44+1,0)</f>
        <v>4</v>
      </c>
      <c r="EL44" s="1">
        <f>IF(B44="Pria",VLOOKUP(AVERAGE(EH44:EK44),agreement_p,4),VLOOKUP(AVERAGE(EH44:EK44),agreement_w,4))</f>
        <v>32</v>
      </c>
      <c r="EM44" s="67" t="str">
        <f t="shared" si="33"/>
        <v>N/A</v>
      </c>
      <c r="EN44" s="1">
        <f>VLOOKUP(DV44,tabel_jpm,ED44+1,0)</f>
        <v>20</v>
      </c>
      <c r="EO44" s="1">
        <f>VLOOKUP(DW44,tabel_jpm,EE44+1,0)</f>
        <v>12</v>
      </c>
      <c r="EP44" s="1">
        <f>VLOOKUP(DX44,tabel_jpm,EF44+1,0)</f>
        <v>12</v>
      </c>
      <c r="EQ44" s="1">
        <f>VLOOKUP(DY44,tabel_jpm,EG44+1,0)</f>
        <v>24</v>
      </c>
      <c r="ER44" s="1">
        <f>IF(B44="Pria",VLOOKUP(AVERAGE(EN44:EQ44),agreement_p,4),VLOOKUP(AVERAGE(EN44:EQ44),agreement_w,4))</f>
        <v>50</v>
      </c>
      <c r="ES44" s="67" t="str">
        <f t="shared" si="34"/>
        <v>N/A</v>
      </c>
      <c r="ET44" s="1">
        <f>VLOOKUP(DZ44,tabel_jpm,ED44+1,0)</f>
        <v>20</v>
      </c>
      <c r="EU44" s="1">
        <f>VLOOKUP(EA44,tabel_jpm,EE44+1,0)</f>
        <v>24</v>
      </c>
      <c r="EV44" s="1">
        <f>VLOOKUP(EB44,tabel_jpm,EF44+1,0)</f>
        <v>24</v>
      </c>
      <c r="EW44" s="1">
        <f>VLOOKUP(EC44,tabel_jpm,EG44+1,0)</f>
        <v>20</v>
      </c>
      <c r="EX44" s="1">
        <f>IF(B44="Pria",VLOOKUP(AVERAGE(ET44:EW44),agreement_p,4),VLOOKUP(AVERAGE(ET44:EW44),agreement_w,4))</f>
        <v>68</v>
      </c>
      <c r="EY44" s="67" t="str">
        <f t="shared" si="35"/>
        <v>N/A</v>
      </c>
    </row>
    <row r="45" ht="15.75" customHeight="1">
      <c r="A45" s="1" t="str">
        <f>data!A45</f>
        <v/>
      </c>
      <c r="B45" s="1" t="str">
        <f>data!B45</f>
        <v/>
      </c>
      <c r="C45" s="1" t="str">
        <f>data!C45</f>
        <v/>
      </c>
      <c r="D45" s="65" t="str">
        <f>data!D45</f>
        <v/>
      </c>
      <c r="E45" s="1" t="str">
        <f>data!E45</f>
        <v/>
      </c>
      <c r="F45" s="1" t="str">
        <f>data!F45</f>
        <v>profiling</v>
      </c>
      <c r="G45" s="1" t="str">
        <f>data!G45</f>
        <v/>
      </c>
      <c r="H45" s="1" t="str">
        <f>data!H45</f>
        <v/>
      </c>
      <c r="I45" s="1" t="str">
        <f>data!I45</f>
        <v/>
      </c>
      <c r="J45" s="1" t="str">
        <f>data!J45</f>
        <v/>
      </c>
      <c r="K45" s="1" t="str">
        <f>data!K45</f>
        <v/>
      </c>
      <c r="L45" s="1" t="str">
        <f>data!L45</f>
        <v/>
      </c>
      <c r="M45" s="1" t="str">
        <f>data!M45</f>
        <v/>
      </c>
      <c r="N45" s="1" t="str">
        <f>data!N45</f>
        <v/>
      </c>
      <c r="O45" s="1" t="str">
        <f>data!O45</f>
        <v/>
      </c>
      <c r="P45" s="1" t="str">
        <f>data!P45</f>
        <v/>
      </c>
      <c r="Q45" s="1" t="str">
        <f>data!Q45</f>
        <v/>
      </c>
      <c r="R45" s="1" t="str">
        <f>data!R45</f>
        <v/>
      </c>
      <c r="S45" s="1" t="str">
        <f>data!S45</f>
        <v/>
      </c>
      <c r="T45" s="1" t="str">
        <f>data!T45</f>
        <v/>
      </c>
      <c r="U45" s="1" t="str">
        <f>data!U45</f>
        <v/>
      </c>
      <c r="V45" s="1">
        <f>data!V45</f>
        <v>0</v>
      </c>
      <c r="W45" s="1">
        <f>data!W45</f>
        <v>0</v>
      </c>
      <c r="Y45" s="67">
        <f>VLOOKUP(G45,tableD1,2,0)</f>
        <v>4</v>
      </c>
      <c r="Z45" s="67">
        <f>VLOOKUP(H45,tableI1,2,0)</f>
        <v>3</v>
      </c>
      <c r="AA45" s="67">
        <f>VLOOKUP(I45,table1S,2,0)</f>
        <v>5</v>
      </c>
      <c r="AB45" s="67">
        <f>VLOOKUP(J45,table1C,2,0)</f>
        <v>4</v>
      </c>
      <c r="AC45" s="67">
        <f>VLOOKUP(L45,table2D,2,0)</f>
        <v>31</v>
      </c>
      <c r="AD45" s="67">
        <f>VLOOKUP(M45,table2I,2,0)</f>
        <v>31</v>
      </c>
      <c r="AE45" s="67">
        <f>VLOOKUP(N45,table2S,2,0)</f>
        <v>32</v>
      </c>
      <c r="AF45" s="67">
        <f>VLOOKUP(O45,table2C,2,0)</f>
        <v>32</v>
      </c>
      <c r="AG45" s="67">
        <f>VLOOKUP(Q45,table3D,2,0)</f>
        <v>16</v>
      </c>
      <c r="AH45" s="67">
        <f>VLOOKUP(R45,table3I,2,0)</f>
        <v>18</v>
      </c>
      <c r="AI45" s="67">
        <f>VLOOKUP(S45,table3S,2,0)</f>
        <v>19</v>
      </c>
      <c r="AJ45" s="67">
        <f>VLOOKUP(T45,table3C,2,0)</f>
        <v>19</v>
      </c>
      <c r="AL45" s="67">
        <f t="shared" ref="AL45:AO45" si="516">VALUE(Y45&amp;AL$2)</f>
        <v>41</v>
      </c>
      <c r="AM45" s="67">
        <f t="shared" si="516"/>
        <v>32</v>
      </c>
      <c r="AN45" s="67">
        <f t="shared" si="516"/>
        <v>53</v>
      </c>
      <c r="AO45" s="67">
        <f t="shared" si="516"/>
        <v>44</v>
      </c>
      <c r="AP45" s="67"/>
      <c r="AQ45" s="67">
        <f t="shared" ref="AQ45:AT45" si="517">LARGE($AL45:$AO45,AQ$2)</f>
        <v>53</v>
      </c>
      <c r="AR45" s="67">
        <f t="shared" si="517"/>
        <v>44</v>
      </c>
      <c r="AS45" s="67">
        <f t="shared" si="517"/>
        <v>41</v>
      </c>
      <c r="AT45" s="67">
        <f t="shared" si="517"/>
        <v>32</v>
      </c>
      <c r="AV45" s="67" t="str">
        <f>VLOOKUP(VALUE(RIGHT(AQ45,1)),misc!$A$2:$B$5,2,0)</f>
        <v>S</v>
      </c>
      <c r="AW45" s="67" t="str">
        <f>VLOOKUP(VALUE(RIGHT(AR45,1)),misc!$A$2:$B$5,2,0)</f>
        <v>C</v>
      </c>
      <c r="AX45" s="67" t="str">
        <f>VLOOKUP(VALUE(RIGHT(AS45,1)),misc!$A$2:$B$5,2,0)</f>
        <v>D</v>
      </c>
      <c r="AY45" s="67" t="str">
        <f>VLOOKUP(VALUE(RIGHT(AT45,1)),misc!$A$2:$B$5,2,0)</f>
        <v>I</v>
      </c>
      <c r="BA45" s="67" t="str">
        <f t="shared" ref="BA45:BD45" si="518">IF(VALUE(AQ45)&gt;=170,AV45,"")</f>
        <v/>
      </c>
      <c r="BB45" s="67" t="str">
        <f t="shared" si="518"/>
        <v/>
      </c>
      <c r="BC45" s="67" t="str">
        <f t="shared" si="518"/>
        <v/>
      </c>
      <c r="BD45" s="67" t="str">
        <f t="shared" si="518"/>
        <v/>
      </c>
      <c r="BF45" s="67" t="str">
        <f t="shared" ref="BF45:BI45" si="519">IF(VALUE(AQ45)&lt;170,AV45,"")</f>
        <v>S</v>
      </c>
      <c r="BG45" s="67" t="str">
        <f t="shared" si="519"/>
        <v>C</v>
      </c>
      <c r="BH45" s="67" t="str">
        <f t="shared" si="519"/>
        <v>D</v>
      </c>
      <c r="BI45" s="67" t="str">
        <f t="shared" si="519"/>
        <v>I</v>
      </c>
      <c r="BJ45" s="67">
        <f t="shared" si="17"/>
        <v>1</v>
      </c>
      <c r="BK45" s="67" t="str">
        <f t="shared" si="18"/>
        <v/>
      </c>
      <c r="BN45" s="67">
        <f t="shared" ref="BN45:BQ45" si="520">VALUE(AC45&amp;BN$2)</f>
        <v>311</v>
      </c>
      <c r="BO45" s="67">
        <f t="shared" si="520"/>
        <v>312</v>
      </c>
      <c r="BP45" s="67">
        <f t="shared" si="520"/>
        <v>323</v>
      </c>
      <c r="BQ45" s="67">
        <f t="shared" si="520"/>
        <v>324</v>
      </c>
      <c r="BR45" s="67"/>
      <c r="BS45" s="67">
        <f t="shared" ref="BS45:BV45" si="521">LARGE($BN45:$BQ45,BS$2)</f>
        <v>324</v>
      </c>
      <c r="BT45" s="67">
        <f t="shared" si="521"/>
        <v>323</v>
      </c>
      <c r="BU45" s="67">
        <f t="shared" si="521"/>
        <v>312</v>
      </c>
      <c r="BV45" s="67">
        <f t="shared" si="521"/>
        <v>311</v>
      </c>
      <c r="BX45" s="67" t="str">
        <f>VLOOKUP(VALUE(RIGHT(BS45,1)),misc!$A$2:$B$5,2,0)</f>
        <v>C</v>
      </c>
      <c r="BY45" s="67" t="str">
        <f>VLOOKUP(VALUE(RIGHT(BT45,1)),misc!$A$2:$B$5,2,0)</f>
        <v>S</v>
      </c>
      <c r="BZ45" s="67" t="str">
        <f>VLOOKUP(VALUE(RIGHT(BU45,1)),misc!$A$2:$B$5,2,0)</f>
        <v>I</v>
      </c>
      <c r="CA45" s="67" t="str">
        <f>VLOOKUP(VALUE(RIGHT(BV45,1)),misc!$A$2:$B$5,2,0)</f>
        <v>D</v>
      </c>
      <c r="CC45" s="67" t="str">
        <f t="shared" ref="CC45:CF45" si="522">IF(VALUE(BS45)&gt;=170,BX45,"")</f>
        <v>C</v>
      </c>
      <c r="CD45" s="67" t="str">
        <f t="shared" si="522"/>
        <v>S</v>
      </c>
      <c r="CE45" s="67" t="str">
        <f t="shared" si="522"/>
        <v>I</v>
      </c>
      <c r="CF45" s="67" t="str">
        <f t="shared" si="522"/>
        <v>D</v>
      </c>
      <c r="CH45" s="67" t="str">
        <f t="shared" ref="CH45:CK45" si="523">IF(VALUE(BS45)&lt;170,BX45,"")</f>
        <v/>
      </c>
      <c r="CI45" s="67" t="str">
        <f t="shared" si="523"/>
        <v/>
      </c>
      <c r="CJ45" s="67" t="str">
        <f t="shared" si="523"/>
        <v/>
      </c>
      <c r="CK45" s="67" t="str">
        <f t="shared" si="523"/>
        <v/>
      </c>
      <c r="CL45" s="67">
        <f t="shared" si="23"/>
        <v>2</v>
      </c>
      <c r="CM45" s="67" t="str">
        <f t="shared" si="24"/>
        <v>CSID</v>
      </c>
      <c r="CP45" s="67">
        <f t="shared" ref="CP45:CS45" si="524">VALUE(AG45&amp;CP$2)</f>
        <v>161</v>
      </c>
      <c r="CQ45" s="67">
        <f t="shared" si="524"/>
        <v>182</v>
      </c>
      <c r="CR45" s="67">
        <f t="shared" si="524"/>
        <v>193</v>
      </c>
      <c r="CS45" s="67">
        <f t="shared" si="524"/>
        <v>194</v>
      </c>
      <c r="CT45" s="67"/>
      <c r="CU45" s="67">
        <f t="shared" ref="CU45:CX45" si="525">LARGE($CP45:$CS45,CU$2)</f>
        <v>194</v>
      </c>
      <c r="CV45" s="67">
        <f t="shared" si="525"/>
        <v>193</v>
      </c>
      <c r="CW45" s="67">
        <f t="shared" si="525"/>
        <v>182</v>
      </c>
      <c r="CX45" s="67">
        <f t="shared" si="525"/>
        <v>161</v>
      </c>
      <c r="CZ45" s="67" t="str">
        <f>VLOOKUP(VALUE(RIGHT(CU45,1)),misc!$A$2:$B$5,2,0)</f>
        <v>C</v>
      </c>
      <c r="DA45" s="67" t="str">
        <f>VLOOKUP(VALUE(RIGHT(CV45,1)),misc!$A$2:$B$5,2,0)</f>
        <v>S</v>
      </c>
      <c r="DB45" s="67" t="str">
        <f>VLOOKUP(VALUE(RIGHT(CW45,1)),misc!$A$2:$B$5,2,0)</f>
        <v>I</v>
      </c>
      <c r="DC45" s="67" t="str">
        <f>VLOOKUP(VALUE(RIGHT(CX45,1)),misc!$A$2:$B$5,2,0)</f>
        <v>D</v>
      </c>
      <c r="DE45" s="67" t="str">
        <f t="shared" ref="DE45:DH45" si="526">IF(VALUE(CU45)&gt;=170,CZ45,"")</f>
        <v>C</v>
      </c>
      <c r="DF45" s="67" t="str">
        <f t="shared" si="526"/>
        <v>S</v>
      </c>
      <c r="DG45" s="67" t="str">
        <f t="shared" si="526"/>
        <v>I</v>
      </c>
      <c r="DH45" s="67" t="str">
        <f t="shared" si="526"/>
        <v/>
      </c>
      <c r="DJ45" s="67" t="str">
        <f t="shared" ref="DJ45:DM45" si="527">IF(VALUE(CU45)&lt;170,CZ45,"")</f>
        <v/>
      </c>
      <c r="DK45" s="67" t="str">
        <f t="shared" si="527"/>
        <v/>
      </c>
      <c r="DL45" s="67" t="str">
        <f t="shared" si="527"/>
        <v/>
      </c>
      <c r="DM45" s="67" t="str">
        <f t="shared" si="527"/>
        <v>D</v>
      </c>
      <c r="DN45" s="67">
        <f t="shared" si="29"/>
        <v>3</v>
      </c>
      <c r="DO45" s="67" t="str">
        <f t="shared" si="30"/>
        <v>CSI</v>
      </c>
      <c r="DP45" s="1" t="str">
        <f t="shared" si="31"/>
        <v>123</v>
      </c>
      <c r="DQ45" s="1" t="str">
        <f t="shared" si="32"/>
        <v/>
      </c>
      <c r="DR45" s="1">
        <f>VLOOKUP(G45,tableD1,3,0)</f>
        <v>1</v>
      </c>
      <c r="DS45" s="1">
        <f>VLOOKUP(H45,tableI1,3,0)</f>
        <v>1</v>
      </c>
      <c r="DT45" s="1">
        <f>VLOOKUP(I45,table1S,3,0)</f>
        <v>2</v>
      </c>
      <c r="DU45" s="1">
        <f>VLOOKUP(J45,table1C,3,0)</f>
        <v>1</v>
      </c>
      <c r="DV45" s="1">
        <f>VLOOKUP(L45,table2D,3,0)</f>
        <v>8</v>
      </c>
      <c r="DW45" s="1">
        <f>VLOOKUP(M45,table2I,3,0)</f>
        <v>8</v>
      </c>
      <c r="DX45" s="1">
        <f>VLOOKUP(N45,table2S,3,0)</f>
        <v>8</v>
      </c>
      <c r="DY45" s="1">
        <f>VLOOKUP(O45,table2C,3,0)</f>
        <v>8</v>
      </c>
      <c r="DZ45" s="1">
        <f>VLOOKUP(Q45,table3D,3,0)</f>
        <v>4</v>
      </c>
      <c r="EA45" s="1">
        <f>VLOOKUP(R45,table3I,3,0)</f>
        <v>5</v>
      </c>
      <c r="EB45" s="1">
        <f>VLOOKUP(S45,table3S,3,0)</f>
        <v>5</v>
      </c>
      <c r="EC45" s="1">
        <f>VLOOKUP(T45,table3C,3,0)</f>
        <v>5</v>
      </c>
      <c r="ED45" s="67">
        <f t="array" ref="ED45">VLOOKUP(INDEX(JD,data!$AA$1),key!$J$3:$L$27,3,0)</f>
        <v>6</v>
      </c>
      <c r="EE45" s="67">
        <f t="array" ref="EE45">VLOOKUP(INDEX(JI,data!$AA$1),key!$J$3:$L$27,3,0)</f>
        <v>4</v>
      </c>
      <c r="EF45" s="67">
        <f t="array" ref="EF45">VLOOKUP(INDEX(JS,data!$AA$1),key!$J$3:$L$27,3,0)</f>
        <v>4</v>
      </c>
      <c r="EG45" s="67">
        <f t="array" ref="EG45">VLOOKUP(INDEX(JC,data!$AA$1),key!$J$3:$L$27,3,0)</f>
        <v>7</v>
      </c>
      <c r="EH45" s="1">
        <f>VLOOKUP(DR45,tabel_jpm,ED45+1,0)</f>
        <v>8</v>
      </c>
      <c r="EI45" s="1">
        <f>VLOOKUP(DS45,tabel_jpm,EE45+1,0)</f>
        <v>16</v>
      </c>
      <c r="EJ45" s="1">
        <f>VLOOKUP(DT45,tabel_jpm,EF45+1,0)</f>
        <v>20</v>
      </c>
      <c r="EK45" s="1">
        <f>VLOOKUP(DU45,tabel_jpm,EG45+1,0)</f>
        <v>4</v>
      </c>
      <c r="EL45" s="1">
        <f>IF(B45="Pria",VLOOKUP(AVERAGE(EH45:EK45),agreement_p,4),VLOOKUP(AVERAGE(EH45:EK45),agreement_w,4))</f>
        <v>32</v>
      </c>
      <c r="EM45" s="67" t="str">
        <f t="shared" si="33"/>
        <v>N/A</v>
      </c>
      <c r="EN45" s="1">
        <f>VLOOKUP(DV45,tabel_jpm,ED45+1,0)</f>
        <v>20</v>
      </c>
      <c r="EO45" s="1">
        <f>VLOOKUP(DW45,tabel_jpm,EE45+1,0)</f>
        <v>12</v>
      </c>
      <c r="EP45" s="1">
        <f>VLOOKUP(DX45,tabel_jpm,EF45+1,0)</f>
        <v>12</v>
      </c>
      <c r="EQ45" s="1">
        <f>VLOOKUP(DY45,tabel_jpm,EG45+1,0)</f>
        <v>24</v>
      </c>
      <c r="ER45" s="1">
        <f>IF(B45="Pria",VLOOKUP(AVERAGE(EN45:EQ45),agreement_p,4),VLOOKUP(AVERAGE(EN45:EQ45),agreement_w,4))</f>
        <v>50</v>
      </c>
      <c r="ES45" s="67" t="str">
        <f t="shared" si="34"/>
        <v>N/A</v>
      </c>
      <c r="ET45" s="1">
        <f>VLOOKUP(DZ45,tabel_jpm,ED45+1,0)</f>
        <v>20</v>
      </c>
      <c r="EU45" s="1">
        <f>VLOOKUP(EA45,tabel_jpm,EE45+1,0)</f>
        <v>24</v>
      </c>
      <c r="EV45" s="1">
        <f>VLOOKUP(EB45,tabel_jpm,EF45+1,0)</f>
        <v>24</v>
      </c>
      <c r="EW45" s="1">
        <f>VLOOKUP(EC45,tabel_jpm,EG45+1,0)</f>
        <v>20</v>
      </c>
      <c r="EX45" s="1">
        <f>IF(B45="Pria",VLOOKUP(AVERAGE(ET45:EW45),agreement_p,4),VLOOKUP(AVERAGE(ET45:EW45),agreement_w,4))</f>
        <v>68</v>
      </c>
      <c r="EY45" s="67" t="str">
        <f t="shared" si="35"/>
        <v>N/A</v>
      </c>
    </row>
    <row r="46" ht="15.75" customHeight="1">
      <c r="A46" s="1" t="str">
        <f>data!A46</f>
        <v/>
      </c>
      <c r="B46" s="1" t="str">
        <f>data!B46</f>
        <v/>
      </c>
      <c r="C46" s="1" t="str">
        <f>data!C46</f>
        <v/>
      </c>
      <c r="D46" s="65" t="str">
        <f>data!D46</f>
        <v/>
      </c>
      <c r="E46" s="1" t="str">
        <f>data!E46</f>
        <v/>
      </c>
      <c r="F46" s="1" t="str">
        <f>data!F46</f>
        <v>profiling</v>
      </c>
      <c r="G46" s="1" t="str">
        <f>data!G46</f>
        <v/>
      </c>
      <c r="H46" s="1" t="str">
        <f>data!H46</f>
        <v/>
      </c>
      <c r="I46" s="1" t="str">
        <f>data!I46</f>
        <v/>
      </c>
      <c r="J46" s="1" t="str">
        <f>data!J46</f>
        <v/>
      </c>
      <c r="K46" s="1" t="str">
        <f>data!K46</f>
        <v/>
      </c>
      <c r="L46" s="1" t="str">
        <f>data!L46</f>
        <v/>
      </c>
      <c r="M46" s="1" t="str">
        <f>data!M46</f>
        <v/>
      </c>
      <c r="N46" s="1" t="str">
        <f>data!N46</f>
        <v/>
      </c>
      <c r="O46" s="1" t="str">
        <f>data!O46</f>
        <v/>
      </c>
      <c r="P46" s="1" t="str">
        <f>data!P46</f>
        <v/>
      </c>
      <c r="Q46" s="1" t="str">
        <f>data!Q46</f>
        <v/>
      </c>
      <c r="R46" s="1" t="str">
        <f>data!R46</f>
        <v/>
      </c>
      <c r="S46" s="1" t="str">
        <f>data!S46</f>
        <v/>
      </c>
      <c r="T46" s="1" t="str">
        <f>data!T46</f>
        <v/>
      </c>
      <c r="U46" s="1" t="str">
        <f>data!U46</f>
        <v/>
      </c>
      <c r="V46" s="1">
        <f>data!V46</f>
        <v>0</v>
      </c>
      <c r="W46" s="1">
        <f>data!W46</f>
        <v>0</v>
      </c>
      <c r="Y46" s="67">
        <f>VLOOKUP(G46,tableD1,2,0)</f>
        <v>4</v>
      </c>
      <c r="Z46" s="67">
        <f>VLOOKUP(H46,tableI1,2,0)</f>
        <v>3</v>
      </c>
      <c r="AA46" s="67">
        <f>VLOOKUP(I46,table1S,2,0)</f>
        <v>5</v>
      </c>
      <c r="AB46" s="67">
        <f>VLOOKUP(J46,table1C,2,0)</f>
        <v>4</v>
      </c>
      <c r="AC46" s="67">
        <f>VLOOKUP(L46,table2D,2,0)</f>
        <v>31</v>
      </c>
      <c r="AD46" s="67">
        <f>VLOOKUP(M46,table2I,2,0)</f>
        <v>31</v>
      </c>
      <c r="AE46" s="67">
        <f>VLOOKUP(N46,table2S,2,0)</f>
        <v>32</v>
      </c>
      <c r="AF46" s="67">
        <f>VLOOKUP(O46,table2C,2,0)</f>
        <v>32</v>
      </c>
      <c r="AG46" s="67">
        <f>VLOOKUP(Q46,table3D,2,0)</f>
        <v>16</v>
      </c>
      <c r="AH46" s="67">
        <f>VLOOKUP(R46,table3I,2,0)</f>
        <v>18</v>
      </c>
      <c r="AI46" s="67">
        <f>VLOOKUP(S46,table3S,2,0)</f>
        <v>19</v>
      </c>
      <c r="AJ46" s="67">
        <f>VLOOKUP(T46,table3C,2,0)</f>
        <v>19</v>
      </c>
      <c r="AL46" s="67">
        <f t="shared" ref="AL46:AO46" si="528">VALUE(Y46&amp;AL$2)</f>
        <v>41</v>
      </c>
      <c r="AM46" s="67">
        <f t="shared" si="528"/>
        <v>32</v>
      </c>
      <c r="AN46" s="67">
        <f t="shared" si="528"/>
        <v>53</v>
      </c>
      <c r="AO46" s="67">
        <f t="shared" si="528"/>
        <v>44</v>
      </c>
      <c r="AP46" s="67"/>
      <c r="AQ46" s="67">
        <f t="shared" ref="AQ46:AT46" si="529">LARGE($AL46:$AO46,AQ$2)</f>
        <v>53</v>
      </c>
      <c r="AR46" s="67">
        <f t="shared" si="529"/>
        <v>44</v>
      </c>
      <c r="AS46" s="67">
        <f t="shared" si="529"/>
        <v>41</v>
      </c>
      <c r="AT46" s="67">
        <f t="shared" si="529"/>
        <v>32</v>
      </c>
      <c r="AV46" s="67" t="str">
        <f>VLOOKUP(VALUE(RIGHT(AQ46,1)),misc!$A$2:$B$5,2,0)</f>
        <v>S</v>
      </c>
      <c r="AW46" s="67" t="str">
        <f>VLOOKUP(VALUE(RIGHT(AR46,1)),misc!$A$2:$B$5,2,0)</f>
        <v>C</v>
      </c>
      <c r="AX46" s="67" t="str">
        <f>VLOOKUP(VALUE(RIGHT(AS46,1)),misc!$A$2:$B$5,2,0)</f>
        <v>D</v>
      </c>
      <c r="AY46" s="67" t="str">
        <f>VLOOKUP(VALUE(RIGHT(AT46,1)),misc!$A$2:$B$5,2,0)</f>
        <v>I</v>
      </c>
      <c r="BA46" s="67" t="str">
        <f t="shared" ref="BA46:BD46" si="530">IF(VALUE(AQ46)&gt;=170,AV46,"")</f>
        <v/>
      </c>
      <c r="BB46" s="67" t="str">
        <f t="shared" si="530"/>
        <v/>
      </c>
      <c r="BC46" s="67" t="str">
        <f t="shared" si="530"/>
        <v/>
      </c>
      <c r="BD46" s="67" t="str">
        <f t="shared" si="530"/>
        <v/>
      </c>
      <c r="BF46" s="67" t="str">
        <f t="shared" ref="BF46:BI46" si="531">IF(VALUE(AQ46)&lt;170,AV46,"")</f>
        <v>S</v>
      </c>
      <c r="BG46" s="67" t="str">
        <f t="shared" si="531"/>
        <v>C</v>
      </c>
      <c r="BH46" s="67" t="str">
        <f t="shared" si="531"/>
        <v>D</v>
      </c>
      <c r="BI46" s="67" t="str">
        <f t="shared" si="531"/>
        <v>I</v>
      </c>
      <c r="BJ46" s="67">
        <f t="shared" si="17"/>
        <v>1</v>
      </c>
      <c r="BK46" s="67" t="str">
        <f t="shared" si="18"/>
        <v/>
      </c>
      <c r="BN46" s="67">
        <f t="shared" ref="BN46:BQ46" si="532">VALUE(AC46&amp;BN$2)</f>
        <v>311</v>
      </c>
      <c r="BO46" s="67">
        <f t="shared" si="532"/>
        <v>312</v>
      </c>
      <c r="BP46" s="67">
        <f t="shared" si="532"/>
        <v>323</v>
      </c>
      <c r="BQ46" s="67">
        <f t="shared" si="532"/>
        <v>324</v>
      </c>
      <c r="BR46" s="67"/>
      <c r="BS46" s="67">
        <f t="shared" ref="BS46:BV46" si="533">LARGE($BN46:$BQ46,BS$2)</f>
        <v>324</v>
      </c>
      <c r="BT46" s="67">
        <f t="shared" si="533"/>
        <v>323</v>
      </c>
      <c r="BU46" s="67">
        <f t="shared" si="533"/>
        <v>312</v>
      </c>
      <c r="BV46" s="67">
        <f t="shared" si="533"/>
        <v>311</v>
      </c>
      <c r="BX46" s="67" t="str">
        <f>VLOOKUP(VALUE(RIGHT(BS46,1)),misc!$A$2:$B$5,2,0)</f>
        <v>C</v>
      </c>
      <c r="BY46" s="67" t="str">
        <f>VLOOKUP(VALUE(RIGHT(BT46,1)),misc!$A$2:$B$5,2,0)</f>
        <v>S</v>
      </c>
      <c r="BZ46" s="67" t="str">
        <f>VLOOKUP(VALUE(RIGHT(BU46,1)),misc!$A$2:$B$5,2,0)</f>
        <v>I</v>
      </c>
      <c r="CA46" s="67" t="str">
        <f>VLOOKUP(VALUE(RIGHT(BV46,1)),misc!$A$2:$B$5,2,0)</f>
        <v>D</v>
      </c>
      <c r="CC46" s="67" t="str">
        <f t="shared" ref="CC46:CF46" si="534">IF(VALUE(BS46)&gt;=170,BX46,"")</f>
        <v>C</v>
      </c>
      <c r="CD46" s="67" t="str">
        <f t="shared" si="534"/>
        <v>S</v>
      </c>
      <c r="CE46" s="67" t="str">
        <f t="shared" si="534"/>
        <v>I</v>
      </c>
      <c r="CF46" s="67" t="str">
        <f t="shared" si="534"/>
        <v>D</v>
      </c>
      <c r="CH46" s="67" t="str">
        <f t="shared" ref="CH46:CK46" si="535">IF(VALUE(BS46)&lt;170,BX46,"")</f>
        <v/>
      </c>
      <c r="CI46" s="67" t="str">
        <f t="shared" si="535"/>
        <v/>
      </c>
      <c r="CJ46" s="67" t="str">
        <f t="shared" si="535"/>
        <v/>
      </c>
      <c r="CK46" s="67" t="str">
        <f t="shared" si="535"/>
        <v/>
      </c>
      <c r="CL46" s="67">
        <f t="shared" si="23"/>
        <v>2</v>
      </c>
      <c r="CM46" s="67" t="str">
        <f t="shared" si="24"/>
        <v>CSID</v>
      </c>
      <c r="CP46" s="67">
        <f t="shared" ref="CP46:CS46" si="536">VALUE(AG46&amp;CP$2)</f>
        <v>161</v>
      </c>
      <c r="CQ46" s="67">
        <f t="shared" si="536"/>
        <v>182</v>
      </c>
      <c r="CR46" s="67">
        <f t="shared" si="536"/>
        <v>193</v>
      </c>
      <c r="CS46" s="67">
        <f t="shared" si="536"/>
        <v>194</v>
      </c>
      <c r="CT46" s="67"/>
      <c r="CU46" s="67">
        <f t="shared" ref="CU46:CX46" si="537">LARGE($CP46:$CS46,CU$2)</f>
        <v>194</v>
      </c>
      <c r="CV46" s="67">
        <f t="shared" si="537"/>
        <v>193</v>
      </c>
      <c r="CW46" s="67">
        <f t="shared" si="537"/>
        <v>182</v>
      </c>
      <c r="CX46" s="67">
        <f t="shared" si="537"/>
        <v>161</v>
      </c>
      <c r="CZ46" s="67" t="str">
        <f>VLOOKUP(VALUE(RIGHT(CU46,1)),misc!$A$2:$B$5,2,0)</f>
        <v>C</v>
      </c>
      <c r="DA46" s="67" t="str">
        <f>VLOOKUP(VALUE(RIGHT(CV46,1)),misc!$A$2:$B$5,2,0)</f>
        <v>S</v>
      </c>
      <c r="DB46" s="67" t="str">
        <f>VLOOKUP(VALUE(RIGHT(CW46,1)),misc!$A$2:$B$5,2,0)</f>
        <v>I</v>
      </c>
      <c r="DC46" s="67" t="str">
        <f>VLOOKUP(VALUE(RIGHT(CX46,1)),misc!$A$2:$B$5,2,0)</f>
        <v>D</v>
      </c>
      <c r="DE46" s="67" t="str">
        <f t="shared" ref="DE46:DH46" si="538">IF(VALUE(CU46)&gt;=170,CZ46,"")</f>
        <v>C</v>
      </c>
      <c r="DF46" s="67" t="str">
        <f t="shared" si="538"/>
        <v>S</v>
      </c>
      <c r="DG46" s="67" t="str">
        <f t="shared" si="538"/>
        <v>I</v>
      </c>
      <c r="DH46" s="67" t="str">
        <f t="shared" si="538"/>
        <v/>
      </c>
      <c r="DJ46" s="67" t="str">
        <f t="shared" ref="DJ46:DM46" si="539">IF(VALUE(CU46)&lt;170,CZ46,"")</f>
        <v/>
      </c>
      <c r="DK46" s="67" t="str">
        <f t="shared" si="539"/>
        <v/>
      </c>
      <c r="DL46" s="67" t="str">
        <f t="shared" si="539"/>
        <v/>
      </c>
      <c r="DM46" s="67" t="str">
        <f t="shared" si="539"/>
        <v>D</v>
      </c>
      <c r="DN46" s="67">
        <f t="shared" si="29"/>
        <v>3</v>
      </c>
      <c r="DO46" s="67" t="str">
        <f t="shared" si="30"/>
        <v>CSI</v>
      </c>
      <c r="DP46" s="1" t="str">
        <f t="shared" si="31"/>
        <v>123</v>
      </c>
      <c r="DQ46" s="1" t="str">
        <f t="shared" si="32"/>
        <v/>
      </c>
      <c r="DR46" s="1">
        <f>VLOOKUP(G46,tableD1,3,0)</f>
        <v>1</v>
      </c>
      <c r="DS46" s="1">
        <f>VLOOKUP(H46,tableI1,3,0)</f>
        <v>1</v>
      </c>
      <c r="DT46" s="1">
        <f>VLOOKUP(I46,table1S,3,0)</f>
        <v>2</v>
      </c>
      <c r="DU46" s="1">
        <f>VLOOKUP(J46,table1C,3,0)</f>
        <v>1</v>
      </c>
      <c r="DV46" s="1">
        <f>VLOOKUP(L46,table2D,3,0)</f>
        <v>8</v>
      </c>
      <c r="DW46" s="1">
        <f>VLOOKUP(M46,table2I,3,0)</f>
        <v>8</v>
      </c>
      <c r="DX46" s="1">
        <f>VLOOKUP(N46,table2S,3,0)</f>
        <v>8</v>
      </c>
      <c r="DY46" s="1">
        <f>VLOOKUP(O46,table2C,3,0)</f>
        <v>8</v>
      </c>
      <c r="DZ46" s="1">
        <f>VLOOKUP(Q46,table3D,3,0)</f>
        <v>4</v>
      </c>
      <c r="EA46" s="1">
        <f>VLOOKUP(R46,table3I,3,0)</f>
        <v>5</v>
      </c>
      <c r="EB46" s="1">
        <f>VLOOKUP(S46,table3S,3,0)</f>
        <v>5</v>
      </c>
      <c r="EC46" s="1">
        <f>VLOOKUP(T46,table3C,3,0)</f>
        <v>5</v>
      </c>
      <c r="ED46" s="67">
        <f t="array" ref="ED46">VLOOKUP(INDEX(JD,data!$AA$1),key!$J$3:$L$27,3,0)</f>
        <v>6</v>
      </c>
      <c r="EE46" s="67">
        <f t="array" ref="EE46">VLOOKUP(INDEX(JI,data!$AA$1),key!$J$3:$L$27,3,0)</f>
        <v>4</v>
      </c>
      <c r="EF46" s="67">
        <f t="array" ref="EF46">VLOOKUP(INDEX(JS,data!$AA$1),key!$J$3:$L$27,3,0)</f>
        <v>4</v>
      </c>
      <c r="EG46" s="67">
        <f t="array" ref="EG46">VLOOKUP(INDEX(JC,data!$AA$1),key!$J$3:$L$27,3,0)</f>
        <v>7</v>
      </c>
      <c r="EH46" s="1">
        <f>VLOOKUP(DR46,tabel_jpm,ED46+1,0)</f>
        <v>8</v>
      </c>
      <c r="EI46" s="1">
        <f>VLOOKUP(DS46,tabel_jpm,EE46+1,0)</f>
        <v>16</v>
      </c>
      <c r="EJ46" s="1">
        <f>VLOOKUP(DT46,tabel_jpm,EF46+1,0)</f>
        <v>20</v>
      </c>
      <c r="EK46" s="1">
        <f>VLOOKUP(DU46,tabel_jpm,EG46+1,0)</f>
        <v>4</v>
      </c>
      <c r="EL46" s="1">
        <f>IF(B46="Pria",VLOOKUP(AVERAGE(EH46:EK46),agreement_p,4),VLOOKUP(AVERAGE(EH46:EK46),agreement_w,4))</f>
        <v>32</v>
      </c>
      <c r="EM46" s="67" t="str">
        <f t="shared" si="33"/>
        <v>N/A</v>
      </c>
      <c r="EN46" s="1">
        <f>VLOOKUP(DV46,tabel_jpm,ED46+1,0)</f>
        <v>20</v>
      </c>
      <c r="EO46" s="1">
        <f>VLOOKUP(DW46,tabel_jpm,EE46+1,0)</f>
        <v>12</v>
      </c>
      <c r="EP46" s="1">
        <f>VLOOKUP(DX46,tabel_jpm,EF46+1,0)</f>
        <v>12</v>
      </c>
      <c r="EQ46" s="1">
        <f>VLOOKUP(DY46,tabel_jpm,EG46+1,0)</f>
        <v>24</v>
      </c>
      <c r="ER46" s="1">
        <f>IF(B46="Pria",VLOOKUP(AVERAGE(EN46:EQ46),agreement_p,4),VLOOKUP(AVERAGE(EN46:EQ46),agreement_w,4))</f>
        <v>50</v>
      </c>
      <c r="ES46" s="67" t="str">
        <f t="shared" si="34"/>
        <v>N/A</v>
      </c>
      <c r="ET46" s="1">
        <f>VLOOKUP(DZ46,tabel_jpm,ED46+1,0)</f>
        <v>20</v>
      </c>
      <c r="EU46" s="1">
        <f>VLOOKUP(EA46,tabel_jpm,EE46+1,0)</f>
        <v>24</v>
      </c>
      <c r="EV46" s="1">
        <f>VLOOKUP(EB46,tabel_jpm,EF46+1,0)</f>
        <v>24</v>
      </c>
      <c r="EW46" s="1">
        <f>VLOOKUP(EC46,tabel_jpm,EG46+1,0)</f>
        <v>20</v>
      </c>
      <c r="EX46" s="1">
        <f>IF(B46="Pria",VLOOKUP(AVERAGE(ET46:EW46),agreement_p,4),VLOOKUP(AVERAGE(ET46:EW46),agreement_w,4))</f>
        <v>68</v>
      </c>
      <c r="EY46" s="67" t="str">
        <f t="shared" si="35"/>
        <v>N/A</v>
      </c>
    </row>
    <row r="47" ht="15.75" customHeight="1">
      <c r="A47" s="1" t="str">
        <f>data!A47</f>
        <v/>
      </c>
      <c r="B47" s="1" t="str">
        <f>data!B47</f>
        <v/>
      </c>
      <c r="C47" s="1" t="str">
        <f>data!C47</f>
        <v/>
      </c>
      <c r="D47" s="65" t="str">
        <f>data!D47</f>
        <v/>
      </c>
      <c r="E47" s="1" t="str">
        <f>data!E47</f>
        <v/>
      </c>
      <c r="F47" s="1" t="str">
        <f>data!F47</f>
        <v>profiling</v>
      </c>
      <c r="G47" s="1" t="str">
        <f>data!G47</f>
        <v/>
      </c>
      <c r="H47" s="1" t="str">
        <f>data!H47</f>
        <v/>
      </c>
      <c r="I47" s="1" t="str">
        <f>data!I47</f>
        <v/>
      </c>
      <c r="J47" s="1" t="str">
        <f>data!J47</f>
        <v/>
      </c>
      <c r="K47" s="1" t="str">
        <f>data!K47</f>
        <v/>
      </c>
      <c r="L47" s="1" t="str">
        <f>data!L47</f>
        <v/>
      </c>
      <c r="M47" s="1" t="str">
        <f>data!M47</f>
        <v/>
      </c>
      <c r="N47" s="1" t="str">
        <f>data!N47</f>
        <v/>
      </c>
      <c r="O47" s="1" t="str">
        <f>data!O47</f>
        <v/>
      </c>
      <c r="P47" s="1" t="str">
        <f>data!P47</f>
        <v/>
      </c>
      <c r="Q47" s="1" t="str">
        <f>data!Q47</f>
        <v/>
      </c>
      <c r="R47" s="1" t="str">
        <f>data!R47</f>
        <v/>
      </c>
      <c r="S47" s="1" t="str">
        <f>data!S47</f>
        <v/>
      </c>
      <c r="T47" s="1" t="str">
        <f>data!T47</f>
        <v/>
      </c>
      <c r="U47" s="1" t="str">
        <f>data!U47</f>
        <v/>
      </c>
      <c r="V47" s="1">
        <f>data!V47</f>
        <v>0</v>
      </c>
      <c r="W47" s="1">
        <f>data!W47</f>
        <v>0</v>
      </c>
      <c r="Y47" s="67">
        <f>VLOOKUP(G47,tableD1,2,0)</f>
        <v>4</v>
      </c>
      <c r="Z47" s="67">
        <f>VLOOKUP(H47,tableI1,2,0)</f>
        <v>3</v>
      </c>
      <c r="AA47" s="67">
        <f>VLOOKUP(I47,table1S,2,0)</f>
        <v>5</v>
      </c>
      <c r="AB47" s="67">
        <f>VLOOKUP(J47,table1C,2,0)</f>
        <v>4</v>
      </c>
      <c r="AC47" s="67">
        <f>VLOOKUP(L47,table2D,2,0)</f>
        <v>31</v>
      </c>
      <c r="AD47" s="67">
        <f>VLOOKUP(M47,table2I,2,0)</f>
        <v>31</v>
      </c>
      <c r="AE47" s="67">
        <f>VLOOKUP(N47,table2S,2,0)</f>
        <v>32</v>
      </c>
      <c r="AF47" s="67">
        <f>VLOOKUP(O47,table2C,2,0)</f>
        <v>32</v>
      </c>
      <c r="AG47" s="67">
        <f>VLOOKUP(Q47,table3D,2,0)</f>
        <v>16</v>
      </c>
      <c r="AH47" s="67">
        <f>VLOOKUP(R47,table3I,2,0)</f>
        <v>18</v>
      </c>
      <c r="AI47" s="67">
        <f>VLOOKUP(S47,table3S,2,0)</f>
        <v>19</v>
      </c>
      <c r="AJ47" s="67">
        <f>VLOOKUP(T47,table3C,2,0)</f>
        <v>19</v>
      </c>
      <c r="AL47" s="67">
        <f t="shared" ref="AL47:AO47" si="540">VALUE(Y47&amp;AL$2)</f>
        <v>41</v>
      </c>
      <c r="AM47" s="67">
        <f t="shared" si="540"/>
        <v>32</v>
      </c>
      <c r="AN47" s="67">
        <f t="shared" si="540"/>
        <v>53</v>
      </c>
      <c r="AO47" s="67">
        <f t="shared" si="540"/>
        <v>44</v>
      </c>
      <c r="AP47" s="67"/>
      <c r="AQ47" s="67">
        <f t="shared" ref="AQ47:AT47" si="541">LARGE($AL47:$AO47,AQ$2)</f>
        <v>53</v>
      </c>
      <c r="AR47" s="67">
        <f t="shared" si="541"/>
        <v>44</v>
      </c>
      <c r="AS47" s="67">
        <f t="shared" si="541"/>
        <v>41</v>
      </c>
      <c r="AT47" s="67">
        <f t="shared" si="541"/>
        <v>32</v>
      </c>
      <c r="AV47" s="67" t="str">
        <f>VLOOKUP(VALUE(RIGHT(AQ47,1)),misc!$A$2:$B$5,2,0)</f>
        <v>S</v>
      </c>
      <c r="AW47" s="67" t="str">
        <f>VLOOKUP(VALUE(RIGHT(AR47,1)),misc!$A$2:$B$5,2,0)</f>
        <v>C</v>
      </c>
      <c r="AX47" s="67" t="str">
        <f>VLOOKUP(VALUE(RIGHT(AS47,1)),misc!$A$2:$B$5,2,0)</f>
        <v>D</v>
      </c>
      <c r="AY47" s="67" t="str">
        <f>VLOOKUP(VALUE(RIGHT(AT47,1)),misc!$A$2:$B$5,2,0)</f>
        <v>I</v>
      </c>
      <c r="BA47" s="67" t="str">
        <f t="shared" ref="BA47:BD47" si="542">IF(VALUE(AQ47)&gt;=170,AV47,"")</f>
        <v/>
      </c>
      <c r="BB47" s="67" t="str">
        <f t="shared" si="542"/>
        <v/>
      </c>
      <c r="BC47" s="67" t="str">
        <f t="shared" si="542"/>
        <v/>
      </c>
      <c r="BD47" s="67" t="str">
        <f t="shared" si="542"/>
        <v/>
      </c>
      <c r="BF47" s="67" t="str">
        <f t="shared" ref="BF47:BI47" si="543">IF(VALUE(AQ47)&lt;170,AV47,"")</f>
        <v>S</v>
      </c>
      <c r="BG47" s="67" t="str">
        <f t="shared" si="543"/>
        <v>C</v>
      </c>
      <c r="BH47" s="67" t="str">
        <f t="shared" si="543"/>
        <v>D</v>
      </c>
      <c r="BI47" s="67" t="str">
        <f t="shared" si="543"/>
        <v>I</v>
      </c>
      <c r="BJ47" s="67">
        <f t="shared" si="17"/>
        <v>1</v>
      </c>
      <c r="BK47" s="67" t="str">
        <f t="shared" si="18"/>
        <v/>
      </c>
      <c r="BN47" s="67">
        <f t="shared" ref="BN47:BQ47" si="544">VALUE(AC47&amp;BN$2)</f>
        <v>311</v>
      </c>
      <c r="BO47" s="67">
        <f t="shared" si="544"/>
        <v>312</v>
      </c>
      <c r="BP47" s="67">
        <f t="shared" si="544"/>
        <v>323</v>
      </c>
      <c r="BQ47" s="67">
        <f t="shared" si="544"/>
        <v>324</v>
      </c>
      <c r="BR47" s="67"/>
      <c r="BS47" s="67">
        <f t="shared" ref="BS47:BV47" si="545">LARGE($BN47:$BQ47,BS$2)</f>
        <v>324</v>
      </c>
      <c r="BT47" s="67">
        <f t="shared" si="545"/>
        <v>323</v>
      </c>
      <c r="BU47" s="67">
        <f t="shared" si="545"/>
        <v>312</v>
      </c>
      <c r="BV47" s="67">
        <f t="shared" si="545"/>
        <v>311</v>
      </c>
      <c r="BX47" s="67" t="str">
        <f>VLOOKUP(VALUE(RIGHT(BS47,1)),misc!$A$2:$B$5,2,0)</f>
        <v>C</v>
      </c>
      <c r="BY47" s="67" t="str">
        <f>VLOOKUP(VALUE(RIGHT(BT47,1)),misc!$A$2:$B$5,2,0)</f>
        <v>S</v>
      </c>
      <c r="BZ47" s="67" t="str">
        <f>VLOOKUP(VALUE(RIGHT(BU47,1)),misc!$A$2:$B$5,2,0)</f>
        <v>I</v>
      </c>
      <c r="CA47" s="67" t="str">
        <f>VLOOKUP(VALUE(RIGHT(BV47,1)),misc!$A$2:$B$5,2,0)</f>
        <v>D</v>
      </c>
      <c r="CC47" s="67" t="str">
        <f t="shared" ref="CC47:CF47" si="546">IF(VALUE(BS47)&gt;=170,BX47,"")</f>
        <v>C</v>
      </c>
      <c r="CD47" s="67" t="str">
        <f t="shared" si="546"/>
        <v>S</v>
      </c>
      <c r="CE47" s="67" t="str">
        <f t="shared" si="546"/>
        <v>I</v>
      </c>
      <c r="CF47" s="67" t="str">
        <f t="shared" si="546"/>
        <v>D</v>
      </c>
      <c r="CH47" s="67" t="str">
        <f t="shared" ref="CH47:CK47" si="547">IF(VALUE(BS47)&lt;170,BX47,"")</f>
        <v/>
      </c>
      <c r="CI47" s="67" t="str">
        <f t="shared" si="547"/>
        <v/>
      </c>
      <c r="CJ47" s="67" t="str">
        <f t="shared" si="547"/>
        <v/>
      </c>
      <c r="CK47" s="67" t="str">
        <f t="shared" si="547"/>
        <v/>
      </c>
      <c r="CL47" s="67">
        <f t="shared" si="23"/>
        <v>2</v>
      </c>
      <c r="CM47" s="67" t="str">
        <f t="shared" si="24"/>
        <v>CSID</v>
      </c>
      <c r="CP47" s="67">
        <f t="shared" ref="CP47:CS47" si="548">VALUE(AG47&amp;CP$2)</f>
        <v>161</v>
      </c>
      <c r="CQ47" s="67">
        <f t="shared" si="548"/>
        <v>182</v>
      </c>
      <c r="CR47" s="67">
        <f t="shared" si="548"/>
        <v>193</v>
      </c>
      <c r="CS47" s="67">
        <f t="shared" si="548"/>
        <v>194</v>
      </c>
      <c r="CT47" s="67"/>
      <c r="CU47" s="67">
        <f t="shared" ref="CU47:CX47" si="549">LARGE($CP47:$CS47,CU$2)</f>
        <v>194</v>
      </c>
      <c r="CV47" s="67">
        <f t="shared" si="549"/>
        <v>193</v>
      </c>
      <c r="CW47" s="67">
        <f t="shared" si="549"/>
        <v>182</v>
      </c>
      <c r="CX47" s="67">
        <f t="shared" si="549"/>
        <v>161</v>
      </c>
      <c r="CZ47" s="67" t="str">
        <f>VLOOKUP(VALUE(RIGHT(CU47,1)),misc!$A$2:$B$5,2,0)</f>
        <v>C</v>
      </c>
      <c r="DA47" s="67" t="str">
        <f>VLOOKUP(VALUE(RIGHT(CV47,1)),misc!$A$2:$B$5,2,0)</f>
        <v>S</v>
      </c>
      <c r="DB47" s="67" t="str">
        <f>VLOOKUP(VALUE(RIGHT(CW47,1)),misc!$A$2:$B$5,2,0)</f>
        <v>I</v>
      </c>
      <c r="DC47" s="67" t="str">
        <f>VLOOKUP(VALUE(RIGHT(CX47,1)),misc!$A$2:$B$5,2,0)</f>
        <v>D</v>
      </c>
      <c r="DE47" s="67" t="str">
        <f t="shared" ref="DE47:DH47" si="550">IF(VALUE(CU47)&gt;=170,CZ47,"")</f>
        <v>C</v>
      </c>
      <c r="DF47" s="67" t="str">
        <f t="shared" si="550"/>
        <v>S</v>
      </c>
      <c r="DG47" s="67" t="str">
        <f t="shared" si="550"/>
        <v>I</v>
      </c>
      <c r="DH47" s="67" t="str">
        <f t="shared" si="550"/>
        <v/>
      </c>
      <c r="DJ47" s="67" t="str">
        <f t="shared" ref="DJ47:DM47" si="551">IF(VALUE(CU47)&lt;170,CZ47,"")</f>
        <v/>
      </c>
      <c r="DK47" s="67" t="str">
        <f t="shared" si="551"/>
        <v/>
      </c>
      <c r="DL47" s="67" t="str">
        <f t="shared" si="551"/>
        <v/>
      </c>
      <c r="DM47" s="67" t="str">
        <f t="shared" si="551"/>
        <v>D</v>
      </c>
      <c r="DN47" s="67">
        <f t="shared" si="29"/>
        <v>3</v>
      </c>
      <c r="DO47" s="67" t="str">
        <f t="shared" si="30"/>
        <v>CSI</v>
      </c>
      <c r="DP47" s="1" t="str">
        <f t="shared" si="31"/>
        <v>123</v>
      </c>
      <c r="DQ47" s="1" t="str">
        <f t="shared" si="32"/>
        <v/>
      </c>
      <c r="DR47" s="1">
        <f>VLOOKUP(G47,tableD1,3,0)</f>
        <v>1</v>
      </c>
      <c r="DS47" s="1">
        <f>VLOOKUP(H47,tableI1,3,0)</f>
        <v>1</v>
      </c>
      <c r="DT47" s="1">
        <f>VLOOKUP(I47,table1S,3,0)</f>
        <v>2</v>
      </c>
      <c r="DU47" s="1">
        <f>VLOOKUP(J47,table1C,3,0)</f>
        <v>1</v>
      </c>
      <c r="DV47" s="1">
        <f>VLOOKUP(L47,table2D,3,0)</f>
        <v>8</v>
      </c>
      <c r="DW47" s="1">
        <f>VLOOKUP(M47,table2I,3,0)</f>
        <v>8</v>
      </c>
      <c r="DX47" s="1">
        <f>VLOOKUP(N47,table2S,3,0)</f>
        <v>8</v>
      </c>
      <c r="DY47" s="1">
        <f>VLOOKUP(O47,table2C,3,0)</f>
        <v>8</v>
      </c>
      <c r="DZ47" s="1">
        <f>VLOOKUP(Q47,table3D,3,0)</f>
        <v>4</v>
      </c>
      <c r="EA47" s="1">
        <f>VLOOKUP(R47,table3I,3,0)</f>
        <v>5</v>
      </c>
      <c r="EB47" s="1">
        <f>VLOOKUP(S47,table3S,3,0)</f>
        <v>5</v>
      </c>
      <c r="EC47" s="1">
        <f>VLOOKUP(T47,table3C,3,0)</f>
        <v>5</v>
      </c>
      <c r="ED47" s="67">
        <f t="array" ref="ED47">VLOOKUP(INDEX(JD,data!$AA$1),key!$J$3:$L$27,3,0)</f>
        <v>6</v>
      </c>
      <c r="EE47" s="67">
        <f t="array" ref="EE47">VLOOKUP(INDEX(JI,data!$AA$1),key!$J$3:$L$27,3,0)</f>
        <v>4</v>
      </c>
      <c r="EF47" s="67">
        <f t="array" ref="EF47">VLOOKUP(INDEX(JS,data!$AA$1),key!$J$3:$L$27,3,0)</f>
        <v>4</v>
      </c>
      <c r="EG47" s="67">
        <f t="array" ref="EG47">VLOOKUP(INDEX(JC,data!$AA$1),key!$J$3:$L$27,3,0)</f>
        <v>7</v>
      </c>
      <c r="EH47" s="1">
        <f>VLOOKUP(DR47,tabel_jpm,ED47+1,0)</f>
        <v>8</v>
      </c>
      <c r="EI47" s="1">
        <f>VLOOKUP(DS47,tabel_jpm,EE47+1,0)</f>
        <v>16</v>
      </c>
      <c r="EJ47" s="1">
        <f>VLOOKUP(DT47,tabel_jpm,EF47+1,0)</f>
        <v>20</v>
      </c>
      <c r="EK47" s="1">
        <f>VLOOKUP(DU47,tabel_jpm,EG47+1,0)</f>
        <v>4</v>
      </c>
      <c r="EL47" s="1">
        <f>IF(B47="Pria",VLOOKUP(AVERAGE(EH47:EK47),agreement_p,4),VLOOKUP(AVERAGE(EH47:EK47),agreement_w,4))</f>
        <v>32</v>
      </c>
      <c r="EM47" s="67" t="str">
        <f t="shared" si="33"/>
        <v>N/A</v>
      </c>
      <c r="EN47" s="1">
        <f>VLOOKUP(DV47,tabel_jpm,ED47+1,0)</f>
        <v>20</v>
      </c>
      <c r="EO47" s="1">
        <f>VLOOKUP(DW47,tabel_jpm,EE47+1,0)</f>
        <v>12</v>
      </c>
      <c r="EP47" s="1">
        <f>VLOOKUP(DX47,tabel_jpm,EF47+1,0)</f>
        <v>12</v>
      </c>
      <c r="EQ47" s="1">
        <f>VLOOKUP(DY47,tabel_jpm,EG47+1,0)</f>
        <v>24</v>
      </c>
      <c r="ER47" s="1">
        <f>IF(B47="Pria",VLOOKUP(AVERAGE(EN47:EQ47),agreement_p,4),VLOOKUP(AVERAGE(EN47:EQ47),agreement_w,4))</f>
        <v>50</v>
      </c>
      <c r="ES47" s="67" t="str">
        <f t="shared" si="34"/>
        <v>N/A</v>
      </c>
      <c r="ET47" s="1">
        <f>VLOOKUP(DZ47,tabel_jpm,ED47+1,0)</f>
        <v>20</v>
      </c>
      <c r="EU47" s="1">
        <f>VLOOKUP(EA47,tabel_jpm,EE47+1,0)</f>
        <v>24</v>
      </c>
      <c r="EV47" s="1">
        <f>VLOOKUP(EB47,tabel_jpm,EF47+1,0)</f>
        <v>24</v>
      </c>
      <c r="EW47" s="1">
        <f>VLOOKUP(EC47,tabel_jpm,EG47+1,0)</f>
        <v>20</v>
      </c>
      <c r="EX47" s="1">
        <f>IF(B47="Pria",VLOOKUP(AVERAGE(ET47:EW47),agreement_p,4),VLOOKUP(AVERAGE(ET47:EW47),agreement_w,4))</f>
        <v>68</v>
      </c>
      <c r="EY47" s="67" t="str">
        <f t="shared" si="35"/>
        <v>N/A</v>
      </c>
    </row>
    <row r="48" ht="15.75" customHeight="1">
      <c r="A48" s="1" t="str">
        <f>data!A48</f>
        <v/>
      </c>
      <c r="B48" s="1" t="str">
        <f>data!B48</f>
        <v/>
      </c>
      <c r="C48" s="1" t="str">
        <f>data!C48</f>
        <v/>
      </c>
      <c r="D48" s="65" t="str">
        <f>data!D48</f>
        <v/>
      </c>
      <c r="E48" s="1" t="str">
        <f>data!E48</f>
        <v/>
      </c>
      <c r="F48" s="1" t="str">
        <f>data!F48</f>
        <v>profiling</v>
      </c>
      <c r="G48" s="1" t="str">
        <f>data!G48</f>
        <v/>
      </c>
      <c r="H48" s="1" t="str">
        <f>data!H48</f>
        <v/>
      </c>
      <c r="I48" s="1" t="str">
        <f>data!I48</f>
        <v/>
      </c>
      <c r="J48" s="1" t="str">
        <f>data!J48</f>
        <v/>
      </c>
      <c r="K48" s="1" t="str">
        <f>data!K48</f>
        <v/>
      </c>
      <c r="L48" s="1" t="str">
        <f>data!L48</f>
        <v/>
      </c>
      <c r="M48" s="1" t="str">
        <f>data!M48</f>
        <v/>
      </c>
      <c r="N48" s="1" t="str">
        <f>data!N48</f>
        <v/>
      </c>
      <c r="O48" s="1" t="str">
        <f>data!O48</f>
        <v/>
      </c>
      <c r="P48" s="1" t="str">
        <f>data!P48</f>
        <v/>
      </c>
      <c r="Q48" s="1" t="str">
        <f>data!Q48</f>
        <v/>
      </c>
      <c r="R48" s="1" t="str">
        <f>data!R48</f>
        <v/>
      </c>
      <c r="S48" s="1" t="str">
        <f>data!S48</f>
        <v/>
      </c>
      <c r="T48" s="1" t="str">
        <f>data!T48</f>
        <v/>
      </c>
      <c r="U48" s="1" t="str">
        <f>data!U48</f>
        <v/>
      </c>
      <c r="V48" s="1">
        <f>data!V48</f>
        <v>0</v>
      </c>
      <c r="W48" s="1">
        <f>data!W48</f>
        <v>0</v>
      </c>
      <c r="Y48" s="67">
        <f>VLOOKUP(G48,tableD1,2,0)</f>
        <v>4</v>
      </c>
      <c r="Z48" s="67">
        <f>VLOOKUP(H48,tableI1,2,0)</f>
        <v>3</v>
      </c>
      <c r="AA48" s="67">
        <f>VLOOKUP(I48,table1S,2,0)</f>
        <v>5</v>
      </c>
      <c r="AB48" s="67">
        <f>VLOOKUP(J48,table1C,2,0)</f>
        <v>4</v>
      </c>
      <c r="AC48" s="67">
        <f>VLOOKUP(L48,table2D,2,0)</f>
        <v>31</v>
      </c>
      <c r="AD48" s="67">
        <f>VLOOKUP(M48,table2I,2,0)</f>
        <v>31</v>
      </c>
      <c r="AE48" s="67">
        <f>VLOOKUP(N48,table2S,2,0)</f>
        <v>32</v>
      </c>
      <c r="AF48" s="67">
        <f>VLOOKUP(O48,table2C,2,0)</f>
        <v>32</v>
      </c>
      <c r="AG48" s="67">
        <f>VLOOKUP(Q48,table3D,2,0)</f>
        <v>16</v>
      </c>
      <c r="AH48" s="67">
        <f>VLOOKUP(R48,table3I,2,0)</f>
        <v>18</v>
      </c>
      <c r="AI48" s="67">
        <f>VLOOKUP(S48,table3S,2,0)</f>
        <v>19</v>
      </c>
      <c r="AJ48" s="67">
        <f>VLOOKUP(T48,table3C,2,0)</f>
        <v>19</v>
      </c>
      <c r="AL48" s="67">
        <f t="shared" ref="AL48:AO48" si="552">VALUE(Y48&amp;AL$2)</f>
        <v>41</v>
      </c>
      <c r="AM48" s="67">
        <f t="shared" si="552"/>
        <v>32</v>
      </c>
      <c r="AN48" s="67">
        <f t="shared" si="552"/>
        <v>53</v>
      </c>
      <c r="AO48" s="67">
        <f t="shared" si="552"/>
        <v>44</v>
      </c>
      <c r="AP48" s="67"/>
      <c r="AQ48" s="67">
        <f t="shared" ref="AQ48:AT48" si="553">LARGE($AL48:$AO48,AQ$2)</f>
        <v>53</v>
      </c>
      <c r="AR48" s="67">
        <f t="shared" si="553"/>
        <v>44</v>
      </c>
      <c r="AS48" s="67">
        <f t="shared" si="553"/>
        <v>41</v>
      </c>
      <c r="AT48" s="67">
        <f t="shared" si="553"/>
        <v>32</v>
      </c>
      <c r="AV48" s="67" t="str">
        <f>VLOOKUP(VALUE(RIGHT(AQ48,1)),misc!$A$2:$B$5,2,0)</f>
        <v>S</v>
      </c>
      <c r="AW48" s="67" t="str">
        <f>VLOOKUP(VALUE(RIGHT(AR48,1)),misc!$A$2:$B$5,2,0)</f>
        <v>C</v>
      </c>
      <c r="AX48" s="67" t="str">
        <f>VLOOKUP(VALUE(RIGHT(AS48,1)),misc!$A$2:$B$5,2,0)</f>
        <v>D</v>
      </c>
      <c r="AY48" s="67" t="str">
        <f>VLOOKUP(VALUE(RIGHT(AT48,1)),misc!$A$2:$B$5,2,0)</f>
        <v>I</v>
      </c>
      <c r="BA48" s="67" t="str">
        <f t="shared" ref="BA48:BD48" si="554">IF(VALUE(AQ48)&gt;=170,AV48,"")</f>
        <v/>
      </c>
      <c r="BB48" s="67" t="str">
        <f t="shared" si="554"/>
        <v/>
      </c>
      <c r="BC48" s="67" t="str">
        <f t="shared" si="554"/>
        <v/>
      </c>
      <c r="BD48" s="67" t="str">
        <f t="shared" si="554"/>
        <v/>
      </c>
      <c r="BF48" s="67" t="str">
        <f t="shared" ref="BF48:BI48" si="555">IF(VALUE(AQ48)&lt;170,AV48,"")</f>
        <v>S</v>
      </c>
      <c r="BG48" s="67" t="str">
        <f t="shared" si="555"/>
        <v>C</v>
      </c>
      <c r="BH48" s="67" t="str">
        <f t="shared" si="555"/>
        <v>D</v>
      </c>
      <c r="BI48" s="67" t="str">
        <f t="shared" si="555"/>
        <v>I</v>
      </c>
      <c r="BJ48" s="67">
        <f t="shared" si="17"/>
        <v>1</v>
      </c>
      <c r="BK48" s="67" t="str">
        <f t="shared" si="18"/>
        <v/>
      </c>
      <c r="BN48" s="67">
        <f t="shared" ref="BN48:BQ48" si="556">VALUE(AC48&amp;BN$2)</f>
        <v>311</v>
      </c>
      <c r="BO48" s="67">
        <f t="shared" si="556"/>
        <v>312</v>
      </c>
      <c r="BP48" s="67">
        <f t="shared" si="556"/>
        <v>323</v>
      </c>
      <c r="BQ48" s="67">
        <f t="shared" si="556"/>
        <v>324</v>
      </c>
      <c r="BR48" s="67"/>
      <c r="BS48" s="67">
        <f t="shared" ref="BS48:BV48" si="557">LARGE($BN48:$BQ48,BS$2)</f>
        <v>324</v>
      </c>
      <c r="BT48" s="67">
        <f t="shared" si="557"/>
        <v>323</v>
      </c>
      <c r="BU48" s="67">
        <f t="shared" si="557"/>
        <v>312</v>
      </c>
      <c r="BV48" s="67">
        <f t="shared" si="557"/>
        <v>311</v>
      </c>
      <c r="BX48" s="67" t="str">
        <f>VLOOKUP(VALUE(RIGHT(BS48,1)),misc!$A$2:$B$5,2,0)</f>
        <v>C</v>
      </c>
      <c r="BY48" s="67" t="str">
        <f>VLOOKUP(VALUE(RIGHT(BT48,1)),misc!$A$2:$B$5,2,0)</f>
        <v>S</v>
      </c>
      <c r="BZ48" s="67" t="str">
        <f>VLOOKUP(VALUE(RIGHT(BU48,1)),misc!$A$2:$B$5,2,0)</f>
        <v>I</v>
      </c>
      <c r="CA48" s="67" t="str">
        <f>VLOOKUP(VALUE(RIGHT(BV48,1)),misc!$A$2:$B$5,2,0)</f>
        <v>D</v>
      </c>
      <c r="CC48" s="67" t="str">
        <f t="shared" ref="CC48:CF48" si="558">IF(VALUE(BS48)&gt;=170,BX48,"")</f>
        <v>C</v>
      </c>
      <c r="CD48" s="67" t="str">
        <f t="shared" si="558"/>
        <v>S</v>
      </c>
      <c r="CE48" s="67" t="str">
        <f t="shared" si="558"/>
        <v>I</v>
      </c>
      <c r="CF48" s="67" t="str">
        <f t="shared" si="558"/>
        <v>D</v>
      </c>
      <c r="CH48" s="67" t="str">
        <f t="shared" ref="CH48:CK48" si="559">IF(VALUE(BS48)&lt;170,BX48,"")</f>
        <v/>
      </c>
      <c r="CI48" s="67" t="str">
        <f t="shared" si="559"/>
        <v/>
      </c>
      <c r="CJ48" s="67" t="str">
        <f t="shared" si="559"/>
        <v/>
      </c>
      <c r="CK48" s="67" t="str">
        <f t="shared" si="559"/>
        <v/>
      </c>
      <c r="CL48" s="67">
        <f t="shared" si="23"/>
        <v>2</v>
      </c>
      <c r="CM48" s="67" t="str">
        <f t="shared" si="24"/>
        <v>CSID</v>
      </c>
      <c r="CP48" s="67">
        <f t="shared" ref="CP48:CS48" si="560">VALUE(AG48&amp;CP$2)</f>
        <v>161</v>
      </c>
      <c r="CQ48" s="67">
        <f t="shared" si="560"/>
        <v>182</v>
      </c>
      <c r="CR48" s="67">
        <f t="shared" si="560"/>
        <v>193</v>
      </c>
      <c r="CS48" s="67">
        <f t="shared" si="560"/>
        <v>194</v>
      </c>
      <c r="CT48" s="67"/>
      <c r="CU48" s="67">
        <f t="shared" ref="CU48:CX48" si="561">LARGE($CP48:$CS48,CU$2)</f>
        <v>194</v>
      </c>
      <c r="CV48" s="67">
        <f t="shared" si="561"/>
        <v>193</v>
      </c>
      <c r="CW48" s="67">
        <f t="shared" si="561"/>
        <v>182</v>
      </c>
      <c r="CX48" s="67">
        <f t="shared" si="561"/>
        <v>161</v>
      </c>
      <c r="CZ48" s="67" t="str">
        <f>VLOOKUP(VALUE(RIGHT(CU48,1)),misc!$A$2:$B$5,2,0)</f>
        <v>C</v>
      </c>
      <c r="DA48" s="67" t="str">
        <f>VLOOKUP(VALUE(RIGHT(CV48,1)),misc!$A$2:$B$5,2,0)</f>
        <v>S</v>
      </c>
      <c r="DB48" s="67" t="str">
        <f>VLOOKUP(VALUE(RIGHT(CW48,1)),misc!$A$2:$B$5,2,0)</f>
        <v>I</v>
      </c>
      <c r="DC48" s="67" t="str">
        <f>VLOOKUP(VALUE(RIGHT(CX48,1)),misc!$A$2:$B$5,2,0)</f>
        <v>D</v>
      </c>
      <c r="DE48" s="67" t="str">
        <f t="shared" ref="DE48:DH48" si="562">IF(VALUE(CU48)&gt;=170,CZ48,"")</f>
        <v>C</v>
      </c>
      <c r="DF48" s="67" t="str">
        <f t="shared" si="562"/>
        <v>S</v>
      </c>
      <c r="DG48" s="67" t="str">
        <f t="shared" si="562"/>
        <v>I</v>
      </c>
      <c r="DH48" s="67" t="str">
        <f t="shared" si="562"/>
        <v/>
      </c>
      <c r="DJ48" s="67" t="str">
        <f t="shared" ref="DJ48:DM48" si="563">IF(VALUE(CU48)&lt;170,CZ48,"")</f>
        <v/>
      </c>
      <c r="DK48" s="67" t="str">
        <f t="shared" si="563"/>
        <v/>
      </c>
      <c r="DL48" s="67" t="str">
        <f t="shared" si="563"/>
        <v/>
      </c>
      <c r="DM48" s="67" t="str">
        <f t="shared" si="563"/>
        <v>D</v>
      </c>
      <c r="DN48" s="67">
        <f t="shared" si="29"/>
        <v>3</v>
      </c>
      <c r="DO48" s="67" t="str">
        <f t="shared" si="30"/>
        <v>CSI</v>
      </c>
      <c r="DP48" s="1" t="str">
        <f t="shared" si="31"/>
        <v>123</v>
      </c>
      <c r="DQ48" s="1" t="str">
        <f t="shared" si="32"/>
        <v/>
      </c>
      <c r="DR48" s="1">
        <f>VLOOKUP(G48,tableD1,3,0)</f>
        <v>1</v>
      </c>
      <c r="DS48" s="1">
        <f>VLOOKUP(H48,tableI1,3,0)</f>
        <v>1</v>
      </c>
      <c r="DT48" s="1">
        <f>VLOOKUP(I48,table1S,3,0)</f>
        <v>2</v>
      </c>
      <c r="DU48" s="1">
        <f>VLOOKUP(J48,table1C,3,0)</f>
        <v>1</v>
      </c>
      <c r="DV48" s="1">
        <f>VLOOKUP(L48,table2D,3,0)</f>
        <v>8</v>
      </c>
      <c r="DW48" s="1">
        <f>VLOOKUP(M48,table2I,3,0)</f>
        <v>8</v>
      </c>
      <c r="DX48" s="1">
        <f>VLOOKUP(N48,table2S,3,0)</f>
        <v>8</v>
      </c>
      <c r="DY48" s="1">
        <f>VLOOKUP(O48,table2C,3,0)</f>
        <v>8</v>
      </c>
      <c r="DZ48" s="1">
        <f>VLOOKUP(Q48,table3D,3,0)</f>
        <v>4</v>
      </c>
      <c r="EA48" s="1">
        <f>VLOOKUP(R48,table3I,3,0)</f>
        <v>5</v>
      </c>
      <c r="EB48" s="1">
        <f>VLOOKUP(S48,table3S,3,0)</f>
        <v>5</v>
      </c>
      <c r="EC48" s="1">
        <f>VLOOKUP(T48,table3C,3,0)</f>
        <v>5</v>
      </c>
      <c r="ED48" s="67">
        <f t="array" ref="ED48">VLOOKUP(INDEX(JD,data!$AA$1),key!$J$3:$L$27,3,0)</f>
        <v>6</v>
      </c>
      <c r="EE48" s="67">
        <f t="array" ref="EE48">VLOOKUP(INDEX(JI,data!$AA$1),key!$J$3:$L$27,3,0)</f>
        <v>4</v>
      </c>
      <c r="EF48" s="67">
        <f t="array" ref="EF48">VLOOKUP(INDEX(JS,data!$AA$1),key!$J$3:$L$27,3,0)</f>
        <v>4</v>
      </c>
      <c r="EG48" s="67">
        <f t="array" ref="EG48">VLOOKUP(INDEX(JC,data!$AA$1),key!$J$3:$L$27,3,0)</f>
        <v>7</v>
      </c>
      <c r="EH48" s="1">
        <f>VLOOKUP(DR48,tabel_jpm,ED48+1,0)</f>
        <v>8</v>
      </c>
      <c r="EI48" s="1">
        <f>VLOOKUP(DS48,tabel_jpm,EE48+1,0)</f>
        <v>16</v>
      </c>
      <c r="EJ48" s="1">
        <f>VLOOKUP(DT48,tabel_jpm,EF48+1,0)</f>
        <v>20</v>
      </c>
      <c r="EK48" s="1">
        <f>VLOOKUP(DU48,tabel_jpm,EG48+1,0)</f>
        <v>4</v>
      </c>
      <c r="EL48" s="1">
        <f>IF(B48="Pria",VLOOKUP(AVERAGE(EH48:EK48),agreement_p,4),VLOOKUP(AVERAGE(EH48:EK48),agreement_w,4))</f>
        <v>32</v>
      </c>
      <c r="EM48" s="67" t="str">
        <f t="shared" si="33"/>
        <v>N/A</v>
      </c>
      <c r="EN48" s="1">
        <f>VLOOKUP(DV48,tabel_jpm,ED48+1,0)</f>
        <v>20</v>
      </c>
      <c r="EO48" s="1">
        <f>VLOOKUP(DW48,tabel_jpm,EE48+1,0)</f>
        <v>12</v>
      </c>
      <c r="EP48" s="1">
        <f>VLOOKUP(DX48,tabel_jpm,EF48+1,0)</f>
        <v>12</v>
      </c>
      <c r="EQ48" s="1">
        <f>VLOOKUP(DY48,tabel_jpm,EG48+1,0)</f>
        <v>24</v>
      </c>
      <c r="ER48" s="1">
        <f>IF(B48="Pria",VLOOKUP(AVERAGE(EN48:EQ48),agreement_p,4),VLOOKUP(AVERAGE(EN48:EQ48),agreement_w,4))</f>
        <v>50</v>
      </c>
      <c r="ES48" s="67" t="str">
        <f t="shared" si="34"/>
        <v>N/A</v>
      </c>
      <c r="ET48" s="1">
        <f>VLOOKUP(DZ48,tabel_jpm,ED48+1,0)</f>
        <v>20</v>
      </c>
      <c r="EU48" s="1">
        <f>VLOOKUP(EA48,tabel_jpm,EE48+1,0)</f>
        <v>24</v>
      </c>
      <c r="EV48" s="1">
        <f>VLOOKUP(EB48,tabel_jpm,EF48+1,0)</f>
        <v>24</v>
      </c>
      <c r="EW48" s="1">
        <f>VLOOKUP(EC48,tabel_jpm,EG48+1,0)</f>
        <v>20</v>
      </c>
      <c r="EX48" s="1">
        <f>IF(B48="Pria",VLOOKUP(AVERAGE(ET48:EW48),agreement_p,4),VLOOKUP(AVERAGE(ET48:EW48),agreement_w,4))</f>
        <v>68</v>
      </c>
      <c r="EY48" s="67" t="str">
        <f t="shared" si="35"/>
        <v>N/A</v>
      </c>
    </row>
    <row r="49" ht="15.75" customHeight="1">
      <c r="A49" s="1" t="str">
        <f>data!A49</f>
        <v/>
      </c>
      <c r="B49" s="1" t="str">
        <f>data!B49</f>
        <v/>
      </c>
      <c r="C49" s="1" t="str">
        <f>data!C49</f>
        <v/>
      </c>
      <c r="D49" s="65" t="str">
        <f>data!D49</f>
        <v/>
      </c>
      <c r="E49" s="1" t="str">
        <f>data!E49</f>
        <v/>
      </c>
      <c r="F49" s="1" t="str">
        <f>data!F49</f>
        <v>profiling</v>
      </c>
      <c r="G49" s="1" t="str">
        <f>data!G49</f>
        <v/>
      </c>
      <c r="H49" s="1" t="str">
        <f>data!H49</f>
        <v/>
      </c>
      <c r="I49" s="1" t="str">
        <f>data!I49</f>
        <v/>
      </c>
      <c r="J49" s="1" t="str">
        <f>data!J49</f>
        <v/>
      </c>
      <c r="K49" s="1" t="str">
        <f>data!K49</f>
        <v/>
      </c>
      <c r="L49" s="1" t="str">
        <f>data!L49</f>
        <v/>
      </c>
      <c r="M49" s="1" t="str">
        <f>data!M49</f>
        <v/>
      </c>
      <c r="N49" s="1" t="str">
        <f>data!N49</f>
        <v/>
      </c>
      <c r="O49" s="1" t="str">
        <f>data!O49</f>
        <v/>
      </c>
      <c r="P49" s="1" t="str">
        <f>data!P49</f>
        <v/>
      </c>
      <c r="Q49" s="1" t="str">
        <f>data!Q49</f>
        <v/>
      </c>
      <c r="R49" s="1" t="str">
        <f>data!R49</f>
        <v/>
      </c>
      <c r="S49" s="1" t="str">
        <f>data!S49</f>
        <v/>
      </c>
      <c r="T49" s="1" t="str">
        <f>data!T49</f>
        <v/>
      </c>
      <c r="U49" s="1" t="str">
        <f>data!U49</f>
        <v/>
      </c>
      <c r="V49" s="1">
        <f>data!V49</f>
        <v>0</v>
      </c>
      <c r="W49" s="1">
        <f>data!W49</f>
        <v>0</v>
      </c>
      <c r="Y49" s="67">
        <f>VLOOKUP(G49,tableD1,2,0)</f>
        <v>4</v>
      </c>
      <c r="Z49" s="67">
        <f>VLOOKUP(H49,tableI1,2,0)</f>
        <v>3</v>
      </c>
      <c r="AA49" s="67">
        <f>VLOOKUP(I49,table1S,2,0)</f>
        <v>5</v>
      </c>
      <c r="AB49" s="67">
        <f>VLOOKUP(J49,table1C,2,0)</f>
        <v>4</v>
      </c>
      <c r="AC49" s="67">
        <f>VLOOKUP(L49,table2D,2,0)</f>
        <v>31</v>
      </c>
      <c r="AD49" s="67">
        <f>VLOOKUP(M49,table2I,2,0)</f>
        <v>31</v>
      </c>
      <c r="AE49" s="67">
        <f>VLOOKUP(N49,table2S,2,0)</f>
        <v>32</v>
      </c>
      <c r="AF49" s="67">
        <f>VLOOKUP(O49,table2C,2,0)</f>
        <v>32</v>
      </c>
      <c r="AG49" s="67">
        <f>VLOOKUP(Q49,table3D,2,0)</f>
        <v>16</v>
      </c>
      <c r="AH49" s="67">
        <f>VLOOKUP(R49,table3I,2,0)</f>
        <v>18</v>
      </c>
      <c r="AI49" s="67">
        <f>VLOOKUP(S49,table3S,2,0)</f>
        <v>19</v>
      </c>
      <c r="AJ49" s="67">
        <f>VLOOKUP(T49,table3C,2,0)</f>
        <v>19</v>
      </c>
      <c r="AL49" s="67">
        <f t="shared" ref="AL49:AO49" si="564">VALUE(Y49&amp;AL$2)</f>
        <v>41</v>
      </c>
      <c r="AM49" s="67">
        <f t="shared" si="564"/>
        <v>32</v>
      </c>
      <c r="AN49" s="67">
        <f t="shared" si="564"/>
        <v>53</v>
      </c>
      <c r="AO49" s="67">
        <f t="shared" si="564"/>
        <v>44</v>
      </c>
      <c r="AP49" s="67"/>
      <c r="AQ49" s="67">
        <f t="shared" ref="AQ49:AT49" si="565">LARGE($AL49:$AO49,AQ$2)</f>
        <v>53</v>
      </c>
      <c r="AR49" s="67">
        <f t="shared" si="565"/>
        <v>44</v>
      </c>
      <c r="AS49" s="67">
        <f t="shared" si="565"/>
        <v>41</v>
      </c>
      <c r="AT49" s="67">
        <f t="shared" si="565"/>
        <v>32</v>
      </c>
      <c r="AV49" s="67" t="str">
        <f>VLOOKUP(VALUE(RIGHT(AQ49,1)),misc!$A$2:$B$5,2,0)</f>
        <v>S</v>
      </c>
      <c r="AW49" s="67" t="str">
        <f>VLOOKUP(VALUE(RIGHT(AR49,1)),misc!$A$2:$B$5,2,0)</f>
        <v>C</v>
      </c>
      <c r="AX49" s="67" t="str">
        <f>VLOOKUP(VALUE(RIGHT(AS49,1)),misc!$A$2:$B$5,2,0)</f>
        <v>D</v>
      </c>
      <c r="AY49" s="67" t="str">
        <f>VLOOKUP(VALUE(RIGHT(AT49,1)),misc!$A$2:$B$5,2,0)</f>
        <v>I</v>
      </c>
      <c r="BA49" s="67" t="str">
        <f t="shared" ref="BA49:BD49" si="566">IF(VALUE(AQ49)&gt;=170,AV49,"")</f>
        <v/>
      </c>
      <c r="BB49" s="67" t="str">
        <f t="shared" si="566"/>
        <v/>
      </c>
      <c r="BC49" s="67" t="str">
        <f t="shared" si="566"/>
        <v/>
      </c>
      <c r="BD49" s="67" t="str">
        <f t="shared" si="566"/>
        <v/>
      </c>
      <c r="BF49" s="67" t="str">
        <f t="shared" ref="BF49:BI49" si="567">IF(VALUE(AQ49)&lt;170,AV49,"")</f>
        <v>S</v>
      </c>
      <c r="BG49" s="67" t="str">
        <f t="shared" si="567"/>
        <v>C</v>
      </c>
      <c r="BH49" s="67" t="str">
        <f t="shared" si="567"/>
        <v>D</v>
      </c>
      <c r="BI49" s="67" t="str">
        <f t="shared" si="567"/>
        <v>I</v>
      </c>
      <c r="BJ49" s="67">
        <f t="shared" si="17"/>
        <v>1</v>
      </c>
      <c r="BK49" s="67" t="str">
        <f t="shared" si="18"/>
        <v/>
      </c>
      <c r="BN49" s="67">
        <f t="shared" ref="BN49:BQ49" si="568">VALUE(AC49&amp;BN$2)</f>
        <v>311</v>
      </c>
      <c r="BO49" s="67">
        <f t="shared" si="568"/>
        <v>312</v>
      </c>
      <c r="BP49" s="67">
        <f t="shared" si="568"/>
        <v>323</v>
      </c>
      <c r="BQ49" s="67">
        <f t="shared" si="568"/>
        <v>324</v>
      </c>
      <c r="BR49" s="67"/>
      <c r="BS49" s="67">
        <f t="shared" ref="BS49:BV49" si="569">LARGE($BN49:$BQ49,BS$2)</f>
        <v>324</v>
      </c>
      <c r="BT49" s="67">
        <f t="shared" si="569"/>
        <v>323</v>
      </c>
      <c r="BU49" s="67">
        <f t="shared" si="569"/>
        <v>312</v>
      </c>
      <c r="BV49" s="67">
        <f t="shared" si="569"/>
        <v>311</v>
      </c>
      <c r="BX49" s="67" t="str">
        <f>VLOOKUP(VALUE(RIGHT(BS49,1)),misc!$A$2:$B$5,2,0)</f>
        <v>C</v>
      </c>
      <c r="BY49" s="67" t="str">
        <f>VLOOKUP(VALUE(RIGHT(BT49,1)),misc!$A$2:$B$5,2,0)</f>
        <v>S</v>
      </c>
      <c r="BZ49" s="67" t="str">
        <f>VLOOKUP(VALUE(RIGHT(BU49,1)),misc!$A$2:$B$5,2,0)</f>
        <v>I</v>
      </c>
      <c r="CA49" s="67" t="str">
        <f>VLOOKUP(VALUE(RIGHT(BV49,1)),misc!$A$2:$B$5,2,0)</f>
        <v>D</v>
      </c>
      <c r="CC49" s="67" t="str">
        <f t="shared" ref="CC49:CF49" si="570">IF(VALUE(BS49)&gt;=170,BX49,"")</f>
        <v>C</v>
      </c>
      <c r="CD49" s="67" t="str">
        <f t="shared" si="570"/>
        <v>S</v>
      </c>
      <c r="CE49" s="67" t="str">
        <f t="shared" si="570"/>
        <v>I</v>
      </c>
      <c r="CF49" s="67" t="str">
        <f t="shared" si="570"/>
        <v>D</v>
      </c>
      <c r="CH49" s="67" t="str">
        <f t="shared" ref="CH49:CK49" si="571">IF(VALUE(BS49)&lt;170,BX49,"")</f>
        <v/>
      </c>
      <c r="CI49" s="67" t="str">
        <f t="shared" si="571"/>
        <v/>
      </c>
      <c r="CJ49" s="67" t="str">
        <f t="shared" si="571"/>
        <v/>
      </c>
      <c r="CK49" s="67" t="str">
        <f t="shared" si="571"/>
        <v/>
      </c>
      <c r="CL49" s="67">
        <f t="shared" si="23"/>
        <v>2</v>
      </c>
      <c r="CM49" s="67" t="str">
        <f t="shared" si="24"/>
        <v>CSID</v>
      </c>
      <c r="CP49" s="67">
        <f t="shared" ref="CP49:CS49" si="572">VALUE(AG49&amp;CP$2)</f>
        <v>161</v>
      </c>
      <c r="CQ49" s="67">
        <f t="shared" si="572"/>
        <v>182</v>
      </c>
      <c r="CR49" s="67">
        <f t="shared" si="572"/>
        <v>193</v>
      </c>
      <c r="CS49" s="67">
        <f t="shared" si="572"/>
        <v>194</v>
      </c>
      <c r="CT49" s="67"/>
      <c r="CU49" s="67">
        <f t="shared" ref="CU49:CX49" si="573">LARGE($CP49:$CS49,CU$2)</f>
        <v>194</v>
      </c>
      <c r="CV49" s="67">
        <f t="shared" si="573"/>
        <v>193</v>
      </c>
      <c r="CW49" s="67">
        <f t="shared" si="573"/>
        <v>182</v>
      </c>
      <c r="CX49" s="67">
        <f t="shared" si="573"/>
        <v>161</v>
      </c>
      <c r="CZ49" s="67" t="str">
        <f>VLOOKUP(VALUE(RIGHT(CU49,1)),misc!$A$2:$B$5,2,0)</f>
        <v>C</v>
      </c>
      <c r="DA49" s="67" t="str">
        <f>VLOOKUP(VALUE(RIGHT(CV49,1)),misc!$A$2:$B$5,2,0)</f>
        <v>S</v>
      </c>
      <c r="DB49" s="67" t="str">
        <f>VLOOKUP(VALUE(RIGHT(CW49,1)),misc!$A$2:$B$5,2,0)</f>
        <v>I</v>
      </c>
      <c r="DC49" s="67" t="str">
        <f>VLOOKUP(VALUE(RIGHT(CX49,1)),misc!$A$2:$B$5,2,0)</f>
        <v>D</v>
      </c>
      <c r="DE49" s="67" t="str">
        <f t="shared" ref="DE49:DH49" si="574">IF(VALUE(CU49)&gt;=170,CZ49,"")</f>
        <v>C</v>
      </c>
      <c r="DF49" s="67" t="str">
        <f t="shared" si="574"/>
        <v>S</v>
      </c>
      <c r="DG49" s="67" t="str">
        <f t="shared" si="574"/>
        <v>I</v>
      </c>
      <c r="DH49" s="67" t="str">
        <f t="shared" si="574"/>
        <v/>
      </c>
      <c r="DJ49" s="67" t="str">
        <f t="shared" ref="DJ49:DM49" si="575">IF(VALUE(CU49)&lt;170,CZ49,"")</f>
        <v/>
      </c>
      <c r="DK49" s="67" t="str">
        <f t="shared" si="575"/>
        <v/>
      </c>
      <c r="DL49" s="67" t="str">
        <f t="shared" si="575"/>
        <v/>
      </c>
      <c r="DM49" s="67" t="str">
        <f t="shared" si="575"/>
        <v>D</v>
      </c>
      <c r="DN49" s="67">
        <f t="shared" si="29"/>
        <v>3</v>
      </c>
      <c r="DO49" s="67" t="str">
        <f t="shared" si="30"/>
        <v>CSI</v>
      </c>
      <c r="DP49" s="1" t="str">
        <f t="shared" si="31"/>
        <v>123</v>
      </c>
      <c r="DQ49" s="1" t="str">
        <f t="shared" si="32"/>
        <v/>
      </c>
      <c r="DR49" s="1">
        <f>VLOOKUP(G49,tableD1,3,0)</f>
        <v>1</v>
      </c>
      <c r="DS49" s="1">
        <f>VLOOKUP(H49,tableI1,3,0)</f>
        <v>1</v>
      </c>
      <c r="DT49" s="1">
        <f>VLOOKUP(I49,table1S,3,0)</f>
        <v>2</v>
      </c>
      <c r="DU49" s="1">
        <f>VLOOKUP(J49,table1C,3,0)</f>
        <v>1</v>
      </c>
      <c r="DV49" s="1">
        <f>VLOOKUP(L49,table2D,3,0)</f>
        <v>8</v>
      </c>
      <c r="DW49" s="1">
        <f>VLOOKUP(M49,table2I,3,0)</f>
        <v>8</v>
      </c>
      <c r="DX49" s="1">
        <f>VLOOKUP(N49,table2S,3,0)</f>
        <v>8</v>
      </c>
      <c r="DY49" s="1">
        <f>VLOOKUP(O49,table2C,3,0)</f>
        <v>8</v>
      </c>
      <c r="DZ49" s="1">
        <f>VLOOKUP(Q49,table3D,3,0)</f>
        <v>4</v>
      </c>
      <c r="EA49" s="1">
        <f>VLOOKUP(R49,table3I,3,0)</f>
        <v>5</v>
      </c>
      <c r="EB49" s="1">
        <f>VLOOKUP(S49,table3S,3,0)</f>
        <v>5</v>
      </c>
      <c r="EC49" s="1">
        <f>VLOOKUP(T49,table3C,3,0)</f>
        <v>5</v>
      </c>
      <c r="ED49" s="67">
        <f t="array" ref="ED49">VLOOKUP(INDEX(JD,data!$AA$1),key!$J$3:$L$27,3,0)</f>
        <v>6</v>
      </c>
      <c r="EE49" s="67">
        <f t="array" ref="EE49">VLOOKUP(INDEX(JI,data!$AA$1),key!$J$3:$L$27,3,0)</f>
        <v>4</v>
      </c>
      <c r="EF49" s="67">
        <f t="array" ref="EF49">VLOOKUP(INDEX(JS,data!$AA$1),key!$J$3:$L$27,3,0)</f>
        <v>4</v>
      </c>
      <c r="EG49" s="67">
        <f t="array" ref="EG49">VLOOKUP(INDEX(JC,data!$AA$1),key!$J$3:$L$27,3,0)</f>
        <v>7</v>
      </c>
      <c r="EH49" s="1">
        <f>VLOOKUP(DR49,tabel_jpm,ED49+1,0)</f>
        <v>8</v>
      </c>
      <c r="EI49" s="1">
        <f>VLOOKUP(DS49,tabel_jpm,EE49+1,0)</f>
        <v>16</v>
      </c>
      <c r="EJ49" s="1">
        <f>VLOOKUP(DT49,tabel_jpm,EF49+1,0)</f>
        <v>20</v>
      </c>
      <c r="EK49" s="1">
        <f>VLOOKUP(DU49,tabel_jpm,EG49+1,0)</f>
        <v>4</v>
      </c>
      <c r="EL49" s="1">
        <f>IF(B49="Pria",VLOOKUP(AVERAGE(EH49:EK49),agreement_p,4),VLOOKUP(AVERAGE(EH49:EK49),agreement_w,4))</f>
        <v>32</v>
      </c>
      <c r="EM49" s="67" t="str">
        <f t="shared" si="33"/>
        <v>N/A</v>
      </c>
      <c r="EN49" s="1">
        <f>VLOOKUP(DV49,tabel_jpm,ED49+1,0)</f>
        <v>20</v>
      </c>
      <c r="EO49" s="1">
        <f>VLOOKUP(DW49,tabel_jpm,EE49+1,0)</f>
        <v>12</v>
      </c>
      <c r="EP49" s="1">
        <f>VLOOKUP(DX49,tabel_jpm,EF49+1,0)</f>
        <v>12</v>
      </c>
      <c r="EQ49" s="1">
        <f>VLOOKUP(DY49,tabel_jpm,EG49+1,0)</f>
        <v>24</v>
      </c>
      <c r="ER49" s="1">
        <f>IF(B49="Pria",VLOOKUP(AVERAGE(EN49:EQ49),agreement_p,4),VLOOKUP(AVERAGE(EN49:EQ49),agreement_w,4))</f>
        <v>50</v>
      </c>
      <c r="ES49" s="67" t="str">
        <f t="shared" si="34"/>
        <v>N/A</v>
      </c>
      <c r="ET49" s="1">
        <f>VLOOKUP(DZ49,tabel_jpm,ED49+1,0)</f>
        <v>20</v>
      </c>
      <c r="EU49" s="1">
        <f>VLOOKUP(EA49,tabel_jpm,EE49+1,0)</f>
        <v>24</v>
      </c>
      <c r="EV49" s="1">
        <f>VLOOKUP(EB49,tabel_jpm,EF49+1,0)</f>
        <v>24</v>
      </c>
      <c r="EW49" s="1">
        <f>VLOOKUP(EC49,tabel_jpm,EG49+1,0)</f>
        <v>20</v>
      </c>
      <c r="EX49" s="1">
        <f>IF(B49="Pria",VLOOKUP(AVERAGE(ET49:EW49),agreement_p,4),VLOOKUP(AVERAGE(ET49:EW49),agreement_w,4))</f>
        <v>68</v>
      </c>
      <c r="EY49" s="67" t="str">
        <f t="shared" si="35"/>
        <v>N/A</v>
      </c>
    </row>
    <row r="50" ht="15.75" customHeight="1">
      <c r="A50" s="1" t="str">
        <f>data!A50</f>
        <v/>
      </c>
      <c r="B50" s="1" t="str">
        <f>data!B50</f>
        <v/>
      </c>
      <c r="C50" s="1" t="str">
        <f>data!C50</f>
        <v/>
      </c>
      <c r="D50" s="65" t="str">
        <f>data!D50</f>
        <v/>
      </c>
      <c r="E50" s="1" t="str">
        <f>data!E50</f>
        <v/>
      </c>
      <c r="F50" s="1" t="str">
        <f>data!F50</f>
        <v>profiling</v>
      </c>
      <c r="G50" s="1" t="str">
        <f>data!G50</f>
        <v/>
      </c>
      <c r="H50" s="1" t="str">
        <f>data!H50</f>
        <v/>
      </c>
      <c r="I50" s="1" t="str">
        <f>data!I50</f>
        <v/>
      </c>
      <c r="J50" s="1" t="str">
        <f>data!J50</f>
        <v/>
      </c>
      <c r="K50" s="1" t="str">
        <f>data!K50</f>
        <v/>
      </c>
      <c r="L50" s="1" t="str">
        <f>data!L50</f>
        <v/>
      </c>
      <c r="M50" s="1" t="str">
        <f>data!M50</f>
        <v/>
      </c>
      <c r="N50" s="1" t="str">
        <f>data!N50</f>
        <v/>
      </c>
      <c r="O50" s="1" t="str">
        <f>data!O50</f>
        <v/>
      </c>
      <c r="P50" s="1" t="str">
        <f>data!P50</f>
        <v/>
      </c>
      <c r="Q50" s="1" t="str">
        <f>data!Q50</f>
        <v/>
      </c>
      <c r="R50" s="1" t="str">
        <f>data!R50</f>
        <v/>
      </c>
      <c r="S50" s="1" t="str">
        <f>data!S50</f>
        <v/>
      </c>
      <c r="T50" s="1" t="str">
        <f>data!T50</f>
        <v/>
      </c>
      <c r="U50" s="1" t="str">
        <f>data!U50</f>
        <v/>
      </c>
      <c r="V50" s="1">
        <f>data!V50</f>
        <v>0</v>
      </c>
      <c r="W50" s="1">
        <f>data!W50</f>
        <v>0</v>
      </c>
      <c r="Y50" s="67">
        <f>VLOOKUP(G50,tableD1,2,0)</f>
        <v>4</v>
      </c>
      <c r="Z50" s="67">
        <f>VLOOKUP(H50,tableI1,2,0)</f>
        <v>3</v>
      </c>
      <c r="AA50" s="67">
        <f>VLOOKUP(I50,table1S,2,0)</f>
        <v>5</v>
      </c>
      <c r="AB50" s="67">
        <f>VLOOKUP(J50,table1C,2,0)</f>
        <v>4</v>
      </c>
      <c r="AC50" s="67">
        <f>VLOOKUP(L50,table2D,2,0)</f>
        <v>31</v>
      </c>
      <c r="AD50" s="67">
        <f>VLOOKUP(M50,table2I,2,0)</f>
        <v>31</v>
      </c>
      <c r="AE50" s="67">
        <f>VLOOKUP(N50,table2S,2,0)</f>
        <v>32</v>
      </c>
      <c r="AF50" s="67">
        <f>VLOOKUP(O50,table2C,2,0)</f>
        <v>32</v>
      </c>
      <c r="AG50" s="67">
        <f>VLOOKUP(Q50,table3D,2,0)</f>
        <v>16</v>
      </c>
      <c r="AH50" s="67">
        <f>VLOOKUP(R50,table3I,2,0)</f>
        <v>18</v>
      </c>
      <c r="AI50" s="67">
        <f>VLOOKUP(S50,table3S,2,0)</f>
        <v>19</v>
      </c>
      <c r="AJ50" s="67">
        <f>VLOOKUP(T50,table3C,2,0)</f>
        <v>19</v>
      </c>
      <c r="AL50" s="67">
        <f t="shared" ref="AL50:AO50" si="576">VALUE(Y50&amp;AL$2)</f>
        <v>41</v>
      </c>
      <c r="AM50" s="67">
        <f t="shared" si="576"/>
        <v>32</v>
      </c>
      <c r="AN50" s="67">
        <f t="shared" si="576"/>
        <v>53</v>
      </c>
      <c r="AO50" s="67">
        <f t="shared" si="576"/>
        <v>44</v>
      </c>
      <c r="AP50" s="67"/>
      <c r="AQ50" s="67">
        <f t="shared" ref="AQ50:AT50" si="577">LARGE($AL50:$AO50,AQ$2)</f>
        <v>53</v>
      </c>
      <c r="AR50" s="67">
        <f t="shared" si="577"/>
        <v>44</v>
      </c>
      <c r="AS50" s="67">
        <f t="shared" si="577"/>
        <v>41</v>
      </c>
      <c r="AT50" s="67">
        <f t="shared" si="577"/>
        <v>32</v>
      </c>
      <c r="AV50" s="67" t="str">
        <f>VLOOKUP(VALUE(RIGHT(AQ50,1)),misc!$A$2:$B$5,2,0)</f>
        <v>S</v>
      </c>
      <c r="AW50" s="67" t="str">
        <f>VLOOKUP(VALUE(RIGHT(AR50,1)),misc!$A$2:$B$5,2,0)</f>
        <v>C</v>
      </c>
      <c r="AX50" s="67" t="str">
        <f>VLOOKUP(VALUE(RIGHT(AS50,1)),misc!$A$2:$B$5,2,0)</f>
        <v>D</v>
      </c>
      <c r="AY50" s="67" t="str">
        <f>VLOOKUP(VALUE(RIGHT(AT50,1)),misc!$A$2:$B$5,2,0)</f>
        <v>I</v>
      </c>
      <c r="BA50" s="67" t="str">
        <f t="shared" ref="BA50:BD50" si="578">IF(VALUE(AQ50)&gt;=170,AV50,"")</f>
        <v/>
      </c>
      <c r="BB50" s="67" t="str">
        <f t="shared" si="578"/>
        <v/>
      </c>
      <c r="BC50" s="67" t="str">
        <f t="shared" si="578"/>
        <v/>
      </c>
      <c r="BD50" s="67" t="str">
        <f t="shared" si="578"/>
        <v/>
      </c>
      <c r="BF50" s="67" t="str">
        <f t="shared" ref="BF50:BI50" si="579">IF(VALUE(AQ50)&lt;170,AV50,"")</f>
        <v>S</v>
      </c>
      <c r="BG50" s="67" t="str">
        <f t="shared" si="579"/>
        <v>C</v>
      </c>
      <c r="BH50" s="67" t="str">
        <f t="shared" si="579"/>
        <v>D</v>
      </c>
      <c r="BI50" s="67" t="str">
        <f t="shared" si="579"/>
        <v>I</v>
      </c>
      <c r="BJ50" s="67">
        <f t="shared" si="17"/>
        <v>1</v>
      </c>
      <c r="BK50" s="67" t="str">
        <f t="shared" si="18"/>
        <v/>
      </c>
      <c r="BN50" s="67">
        <f t="shared" ref="BN50:BQ50" si="580">VALUE(AC50&amp;BN$2)</f>
        <v>311</v>
      </c>
      <c r="BO50" s="67">
        <f t="shared" si="580"/>
        <v>312</v>
      </c>
      <c r="BP50" s="67">
        <f t="shared" si="580"/>
        <v>323</v>
      </c>
      <c r="BQ50" s="67">
        <f t="shared" si="580"/>
        <v>324</v>
      </c>
      <c r="BR50" s="67"/>
      <c r="BS50" s="67">
        <f t="shared" ref="BS50:BV50" si="581">LARGE($BN50:$BQ50,BS$2)</f>
        <v>324</v>
      </c>
      <c r="BT50" s="67">
        <f t="shared" si="581"/>
        <v>323</v>
      </c>
      <c r="BU50" s="67">
        <f t="shared" si="581"/>
        <v>312</v>
      </c>
      <c r="BV50" s="67">
        <f t="shared" si="581"/>
        <v>311</v>
      </c>
      <c r="BX50" s="67" t="str">
        <f>VLOOKUP(VALUE(RIGHT(BS50,1)),misc!$A$2:$B$5,2,0)</f>
        <v>C</v>
      </c>
      <c r="BY50" s="67" t="str">
        <f>VLOOKUP(VALUE(RIGHT(BT50,1)),misc!$A$2:$B$5,2,0)</f>
        <v>S</v>
      </c>
      <c r="BZ50" s="67" t="str">
        <f>VLOOKUP(VALUE(RIGHT(BU50,1)),misc!$A$2:$B$5,2,0)</f>
        <v>I</v>
      </c>
      <c r="CA50" s="67" t="str">
        <f>VLOOKUP(VALUE(RIGHT(BV50,1)),misc!$A$2:$B$5,2,0)</f>
        <v>D</v>
      </c>
      <c r="CC50" s="67" t="str">
        <f t="shared" ref="CC50:CF50" si="582">IF(VALUE(BS50)&gt;=170,BX50,"")</f>
        <v>C</v>
      </c>
      <c r="CD50" s="67" t="str">
        <f t="shared" si="582"/>
        <v>S</v>
      </c>
      <c r="CE50" s="67" t="str">
        <f t="shared" si="582"/>
        <v>I</v>
      </c>
      <c r="CF50" s="67" t="str">
        <f t="shared" si="582"/>
        <v>D</v>
      </c>
      <c r="CH50" s="67" t="str">
        <f t="shared" ref="CH50:CK50" si="583">IF(VALUE(BS50)&lt;170,BX50,"")</f>
        <v/>
      </c>
      <c r="CI50" s="67" t="str">
        <f t="shared" si="583"/>
        <v/>
      </c>
      <c r="CJ50" s="67" t="str">
        <f t="shared" si="583"/>
        <v/>
      </c>
      <c r="CK50" s="67" t="str">
        <f t="shared" si="583"/>
        <v/>
      </c>
      <c r="CL50" s="67">
        <f t="shared" si="23"/>
        <v>2</v>
      </c>
      <c r="CM50" s="67" t="str">
        <f t="shared" si="24"/>
        <v>CSID</v>
      </c>
      <c r="CP50" s="67">
        <f t="shared" ref="CP50:CS50" si="584">VALUE(AG50&amp;CP$2)</f>
        <v>161</v>
      </c>
      <c r="CQ50" s="67">
        <f t="shared" si="584"/>
        <v>182</v>
      </c>
      <c r="CR50" s="67">
        <f t="shared" si="584"/>
        <v>193</v>
      </c>
      <c r="CS50" s="67">
        <f t="shared" si="584"/>
        <v>194</v>
      </c>
      <c r="CT50" s="67"/>
      <c r="CU50" s="67">
        <f t="shared" ref="CU50:CX50" si="585">LARGE($CP50:$CS50,CU$2)</f>
        <v>194</v>
      </c>
      <c r="CV50" s="67">
        <f t="shared" si="585"/>
        <v>193</v>
      </c>
      <c r="CW50" s="67">
        <f t="shared" si="585"/>
        <v>182</v>
      </c>
      <c r="CX50" s="67">
        <f t="shared" si="585"/>
        <v>161</v>
      </c>
      <c r="CZ50" s="67" t="str">
        <f>VLOOKUP(VALUE(RIGHT(CU50,1)),misc!$A$2:$B$5,2,0)</f>
        <v>C</v>
      </c>
      <c r="DA50" s="67" t="str">
        <f>VLOOKUP(VALUE(RIGHT(CV50,1)),misc!$A$2:$B$5,2,0)</f>
        <v>S</v>
      </c>
      <c r="DB50" s="67" t="str">
        <f>VLOOKUP(VALUE(RIGHT(CW50,1)),misc!$A$2:$B$5,2,0)</f>
        <v>I</v>
      </c>
      <c r="DC50" s="67" t="str">
        <f>VLOOKUP(VALUE(RIGHT(CX50,1)),misc!$A$2:$B$5,2,0)</f>
        <v>D</v>
      </c>
      <c r="DE50" s="67" t="str">
        <f t="shared" ref="DE50:DH50" si="586">IF(VALUE(CU50)&gt;=170,CZ50,"")</f>
        <v>C</v>
      </c>
      <c r="DF50" s="67" t="str">
        <f t="shared" si="586"/>
        <v>S</v>
      </c>
      <c r="DG50" s="67" t="str">
        <f t="shared" si="586"/>
        <v>I</v>
      </c>
      <c r="DH50" s="67" t="str">
        <f t="shared" si="586"/>
        <v/>
      </c>
      <c r="DJ50" s="67" t="str">
        <f t="shared" ref="DJ50:DM50" si="587">IF(VALUE(CU50)&lt;170,CZ50,"")</f>
        <v/>
      </c>
      <c r="DK50" s="67" t="str">
        <f t="shared" si="587"/>
        <v/>
      </c>
      <c r="DL50" s="67" t="str">
        <f t="shared" si="587"/>
        <v/>
      </c>
      <c r="DM50" s="67" t="str">
        <f t="shared" si="587"/>
        <v>D</v>
      </c>
      <c r="DN50" s="67">
        <f t="shared" si="29"/>
        <v>3</v>
      </c>
      <c r="DO50" s="67" t="str">
        <f t="shared" si="30"/>
        <v>CSI</v>
      </c>
      <c r="DP50" s="1" t="str">
        <f t="shared" si="31"/>
        <v>123</v>
      </c>
      <c r="DQ50" s="1" t="str">
        <f t="shared" si="32"/>
        <v/>
      </c>
      <c r="DR50" s="1">
        <f>VLOOKUP(G50,tableD1,3,0)</f>
        <v>1</v>
      </c>
      <c r="DS50" s="1">
        <f>VLOOKUP(H50,tableI1,3,0)</f>
        <v>1</v>
      </c>
      <c r="DT50" s="1">
        <f>VLOOKUP(I50,table1S,3,0)</f>
        <v>2</v>
      </c>
      <c r="DU50" s="1">
        <f>VLOOKUP(J50,table1C,3,0)</f>
        <v>1</v>
      </c>
      <c r="DV50" s="1">
        <f>VLOOKUP(L50,table2D,3,0)</f>
        <v>8</v>
      </c>
      <c r="DW50" s="1">
        <f>VLOOKUP(M50,table2I,3,0)</f>
        <v>8</v>
      </c>
      <c r="DX50" s="1">
        <f>VLOOKUP(N50,table2S,3,0)</f>
        <v>8</v>
      </c>
      <c r="DY50" s="1">
        <f>VLOOKUP(O50,table2C,3,0)</f>
        <v>8</v>
      </c>
      <c r="DZ50" s="1">
        <f>VLOOKUP(Q50,table3D,3,0)</f>
        <v>4</v>
      </c>
      <c r="EA50" s="1">
        <f>VLOOKUP(R50,table3I,3,0)</f>
        <v>5</v>
      </c>
      <c r="EB50" s="1">
        <f>VLOOKUP(S50,table3S,3,0)</f>
        <v>5</v>
      </c>
      <c r="EC50" s="1">
        <f>VLOOKUP(T50,table3C,3,0)</f>
        <v>5</v>
      </c>
      <c r="ED50" s="67">
        <f t="array" ref="ED50">VLOOKUP(INDEX(JD,data!$AA$1),key!$J$3:$L$27,3,0)</f>
        <v>6</v>
      </c>
      <c r="EE50" s="67">
        <f t="array" ref="EE50">VLOOKUP(INDEX(JI,data!$AA$1),key!$J$3:$L$27,3,0)</f>
        <v>4</v>
      </c>
      <c r="EF50" s="67">
        <f t="array" ref="EF50">VLOOKUP(INDEX(JS,data!$AA$1),key!$J$3:$L$27,3,0)</f>
        <v>4</v>
      </c>
      <c r="EG50" s="67">
        <f t="array" ref="EG50">VLOOKUP(INDEX(JC,data!$AA$1),key!$J$3:$L$27,3,0)</f>
        <v>7</v>
      </c>
      <c r="EH50" s="1">
        <f>VLOOKUP(DR50,tabel_jpm,ED50+1,0)</f>
        <v>8</v>
      </c>
      <c r="EI50" s="1">
        <f>VLOOKUP(DS50,tabel_jpm,EE50+1,0)</f>
        <v>16</v>
      </c>
      <c r="EJ50" s="1">
        <f>VLOOKUP(DT50,tabel_jpm,EF50+1,0)</f>
        <v>20</v>
      </c>
      <c r="EK50" s="1">
        <f>VLOOKUP(DU50,tabel_jpm,EG50+1,0)</f>
        <v>4</v>
      </c>
      <c r="EL50" s="1">
        <f>IF(B50="Pria",VLOOKUP(AVERAGE(EH50:EK50),agreement_p,4),VLOOKUP(AVERAGE(EH50:EK50),agreement_w,4))</f>
        <v>32</v>
      </c>
      <c r="EM50" s="67" t="str">
        <f t="shared" si="33"/>
        <v>N/A</v>
      </c>
      <c r="EN50" s="1">
        <f>VLOOKUP(DV50,tabel_jpm,ED50+1,0)</f>
        <v>20</v>
      </c>
      <c r="EO50" s="1">
        <f>VLOOKUP(DW50,tabel_jpm,EE50+1,0)</f>
        <v>12</v>
      </c>
      <c r="EP50" s="1">
        <f>VLOOKUP(DX50,tabel_jpm,EF50+1,0)</f>
        <v>12</v>
      </c>
      <c r="EQ50" s="1">
        <f>VLOOKUP(DY50,tabel_jpm,EG50+1,0)</f>
        <v>24</v>
      </c>
      <c r="ER50" s="1">
        <f>IF(B50="Pria",VLOOKUP(AVERAGE(EN50:EQ50),agreement_p,4),VLOOKUP(AVERAGE(EN50:EQ50),agreement_w,4))</f>
        <v>50</v>
      </c>
      <c r="ES50" s="67" t="str">
        <f t="shared" si="34"/>
        <v>N/A</v>
      </c>
      <c r="ET50" s="1">
        <f>VLOOKUP(DZ50,tabel_jpm,ED50+1,0)</f>
        <v>20</v>
      </c>
      <c r="EU50" s="1">
        <f>VLOOKUP(EA50,tabel_jpm,EE50+1,0)</f>
        <v>24</v>
      </c>
      <c r="EV50" s="1">
        <f>VLOOKUP(EB50,tabel_jpm,EF50+1,0)</f>
        <v>24</v>
      </c>
      <c r="EW50" s="1">
        <f>VLOOKUP(EC50,tabel_jpm,EG50+1,0)</f>
        <v>20</v>
      </c>
      <c r="EX50" s="1">
        <f>IF(B50="Pria",VLOOKUP(AVERAGE(ET50:EW50),agreement_p,4),VLOOKUP(AVERAGE(ET50:EW50),agreement_w,4))</f>
        <v>68</v>
      </c>
      <c r="EY50" s="67" t="str">
        <f t="shared" si="35"/>
        <v>N/A</v>
      </c>
    </row>
    <row r="51" ht="15.75" customHeight="1">
      <c r="A51" s="1" t="str">
        <f>data!A51</f>
        <v/>
      </c>
      <c r="B51" s="1" t="str">
        <f>data!B51</f>
        <v/>
      </c>
      <c r="C51" s="1" t="str">
        <f>data!C51</f>
        <v/>
      </c>
      <c r="D51" s="65" t="str">
        <f>data!D51</f>
        <v/>
      </c>
      <c r="E51" s="1" t="str">
        <f>data!E51</f>
        <v/>
      </c>
      <c r="F51" s="1" t="str">
        <f>data!F51</f>
        <v>profiling</v>
      </c>
      <c r="G51" s="1" t="str">
        <f>data!G51</f>
        <v/>
      </c>
      <c r="H51" s="1" t="str">
        <f>data!H51</f>
        <v/>
      </c>
      <c r="I51" s="1" t="str">
        <f>data!I51</f>
        <v/>
      </c>
      <c r="J51" s="1" t="str">
        <f>data!J51</f>
        <v/>
      </c>
      <c r="K51" s="1" t="str">
        <f>data!K51</f>
        <v/>
      </c>
      <c r="L51" s="1" t="str">
        <f>data!L51</f>
        <v/>
      </c>
      <c r="M51" s="1" t="str">
        <f>data!M51</f>
        <v/>
      </c>
      <c r="N51" s="1" t="str">
        <f>data!N51</f>
        <v/>
      </c>
      <c r="O51" s="1" t="str">
        <f>data!O51</f>
        <v/>
      </c>
      <c r="P51" s="1" t="str">
        <f>data!P51</f>
        <v/>
      </c>
      <c r="Q51" s="1" t="str">
        <f>data!Q51</f>
        <v/>
      </c>
      <c r="R51" s="1" t="str">
        <f>data!R51</f>
        <v/>
      </c>
      <c r="S51" s="1" t="str">
        <f>data!S51</f>
        <v/>
      </c>
      <c r="T51" s="1" t="str">
        <f>data!T51</f>
        <v/>
      </c>
      <c r="U51" s="1" t="str">
        <f>data!U51</f>
        <v/>
      </c>
      <c r="V51" s="1">
        <f>data!V51</f>
        <v>0</v>
      </c>
      <c r="W51" s="1">
        <f>data!W51</f>
        <v>0</v>
      </c>
      <c r="Y51" s="67">
        <f>VLOOKUP(G51,tableD1,2,0)</f>
        <v>4</v>
      </c>
      <c r="Z51" s="67">
        <f>VLOOKUP(H51,tableI1,2,0)</f>
        <v>3</v>
      </c>
      <c r="AA51" s="67">
        <f>VLOOKUP(I51,table1S,2,0)</f>
        <v>5</v>
      </c>
      <c r="AB51" s="67">
        <f>VLOOKUP(J51,table1C,2,0)</f>
        <v>4</v>
      </c>
      <c r="AC51" s="67">
        <f>VLOOKUP(L51,table2D,2,0)</f>
        <v>31</v>
      </c>
      <c r="AD51" s="67">
        <f>VLOOKUP(M51,table2I,2,0)</f>
        <v>31</v>
      </c>
      <c r="AE51" s="67">
        <f>VLOOKUP(N51,table2S,2,0)</f>
        <v>32</v>
      </c>
      <c r="AF51" s="67">
        <f>VLOOKUP(O51,table2C,2,0)</f>
        <v>32</v>
      </c>
      <c r="AG51" s="67">
        <f>VLOOKUP(Q51,table3D,2,0)</f>
        <v>16</v>
      </c>
      <c r="AH51" s="67">
        <f>VLOOKUP(R51,table3I,2,0)</f>
        <v>18</v>
      </c>
      <c r="AI51" s="67">
        <f>VLOOKUP(S51,table3S,2,0)</f>
        <v>19</v>
      </c>
      <c r="AJ51" s="67">
        <f>VLOOKUP(T51,table3C,2,0)</f>
        <v>19</v>
      </c>
      <c r="AL51" s="67">
        <f t="shared" ref="AL51:AO51" si="588">VALUE(Y51&amp;AL$2)</f>
        <v>41</v>
      </c>
      <c r="AM51" s="67">
        <f t="shared" si="588"/>
        <v>32</v>
      </c>
      <c r="AN51" s="67">
        <f t="shared" si="588"/>
        <v>53</v>
      </c>
      <c r="AO51" s="67">
        <f t="shared" si="588"/>
        <v>44</v>
      </c>
      <c r="AP51" s="67"/>
      <c r="AQ51" s="67">
        <f t="shared" ref="AQ51:AT51" si="589">LARGE($AL51:$AO51,AQ$2)</f>
        <v>53</v>
      </c>
      <c r="AR51" s="67">
        <f t="shared" si="589"/>
        <v>44</v>
      </c>
      <c r="AS51" s="67">
        <f t="shared" si="589"/>
        <v>41</v>
      </c>
      <c r="AT51" s="67">
        <f t="shared" si="589"/>
        <v>32</v>
      </c>
      <c r="AV51" s="67" t="str">
        <f>VLOOKUP(VALUE(RIGHT(AQ51,1)),misc!$A$2:$B$5,2,0)</f>
        <v>S</v>
      </c>
      <c r="AW51" s="67" t="str">
        <f>VLOOKUP(VALUE(RIGHT(AR51,1)),misc!$A$2:$B$5,2,0)</f>
        <v>C</v>
      </c>
      <c r="AX51" s="67" t="str">
        <f>VLOOKUP(VALUE(RIGHT(AS51,1)),misc!$A$2:$B$5,2,0)</f>
        <v>D</v>
      </c>
      <c r="AY51" s="67" t="str">
        <f>VLOOKUP(VALUE(RIGHT(AT51,1)),misc!$A$2:$B$5,2,0)</f>
        <v>I</v>
      </c>
      <c r="BA51" s="67" t="str">
        <f t="shared" ref="BA51:BD51" si="590">IF(VALUE(AQ51)&gt;=170,AV51,"")</f>
        <v/>
      </c>
      <c r="BB51" s="67" t="str">
        <f t="shared" si="590"/>
        <v/>
      </c>
      <c r="BC51" s="67" t="str">
        <f t="shared" si="590"/>
        <v/>
      </c>
      <c r="BD51" s="67" t="str">
        <f t="shared" si="590"/>
        <v/>
      </c>
      <c r="BF51" s="67" t="str">
        <f t="shared" ref="BF51:BI51" si="591">IF(VALUE(AQ51)&lt;170,AV51,"")</f>
        <v>S</v>
      </c>
      <c r="BG51" s="67" t="str">
        <f t="shared" si="591"/>
        <v>C</v>
      </c>
      <c r="BH51" s="67" t="str">
        <f t="shared" si="591"/>
        <v>D</v>
      </c>
      <c r="BI51" s="67" t="str">
        <f t="shared" si="591"/>
        <v>I</v>
      </c>
      <c r="BJ51" s="67">
        <f t="shared" si="17"/>
        <v>1</v>
      </c>
      <c r="BK51" s="67" t="str">
        <f t="shared" si="18"/>
        <v/>
      </c>
      <c r="BN51" s="67">
        <f t="shared" ref="BN51:BQ51" si="592">VALUE(AC51&amp;BN$2)</f>
        <v>311</v>
      </c>
      <c r="BO51" s="67">
        <f t="shared" si="592"/>
        <v>312</v>
      </c>
      <c r="BP51" s="67">
        <f t="shared" si="592"/>
        <v>323</v>
      </c>
      <c r="BQ51" s="67">
        <f t="shared" si="592"/>
        <v>324</v>
      </c>
      <c r="BR51" s="67"/>
      <c r="BS51" s="67">
        <f t="shared" ref="BS51:BV51" si="593">LARGE($BN51:$BQ51,BS$2)</f>
        <v>324</v>
      </c>
      <c r="BT51" s="67">
        <f t="shared" si="593"/>
        <v>323</v>
      </c>
      <c r="BU51" s="67">
        <f t="shared" si="593"/>
        <v>312</v>
      </c>
      <c r="BV51" s="67">
        <f t="shared" si="593"/>
        <v>311</v>
      </c>
      <c r="BX51" s="67" t="str">
        <f>VLOOKUP(VALUE(RIGHT(BS51,1)),misc!$A$2:$B$5,2,0)</f>
        <v>C</v>
      </c>
      <c r="BY51" s="67" t="str">
        <f>VLOOKUP(VALUE(RIGHT(BT51,1)),misc!$A$2:$B$5,2,0)</f>
        <v>S</v>
      </c>
      <c r="BZ51" s="67" t="str">
        <f>VLOOKUP(VALUE(RIGHT(BU51,1)),misc!$A$2:$B$5,2,0)</f>
        <v>I</v>
      </c>
      <c r="CA51" s="67" t="str">
        <f>VLOOKUP(VALUE(RIGHT(BV51,1)),misc!$A$2:$B$5,2,0)</f>
        <v>D</v>
      </c>
      <c r="CC51" s="67" t="str">
        <f t="shared" ref="CC51:CF51" si="594">IF(VALUE(BS51)&gt;=170,BX51,"")</f>
        <v>C</v>
      </c>
      <c r="CD51" s="67" t="str">
        <f t="shared" si="594"/>
        <v>S</v>
      </c>
      <c r="CE51" s="67" t="str">
        <f t="shared" si="594"/>
        <v>I</v>
      </c>
      <c r="CF51" s="67" t="str">
        <f t="shared" si="594"/>
        <v>D</v>
      </c>
      <c r="CH51" s="67" t="str">
        <f t="shared" ref="CH51:CK51" si="595">IF(VALUE(BS51)&lt;170,BX51,"")</f>
        <v/>
      </c>
      <c r="CI51" s="67" t="str">
        <f t="shared" si="595"/>
        <v/>
      </c>
      <c r="CJ51" s="67" t="str">
        <f t="shared" si="595"/>
        <v/>
      </c>
      <c r="CK51" s="67" t="str">
        <f t="shared" si="595"/>
        <v/>
      </c>
      <c r="CL51" s="67">
        <f t="shared" si="23"/>
        <v>2</v>
      </c>
      <c r="CM51" s="67" t="str">
        <f t="shared" si="24"/>
        <v>CSID</v>
      </c>
      <c r="CP51" s="67">
        <f t="shared" ref="CP51:CS51" si="596">VALUE(AG51&amp;CP$2)</f>
        <v>161</v>
      </c>
      <c r="CQ51" s="67">
        <f t="shared" si="596"/>
        <v>182</v>
      </c>
      <c r="CR51" s="67">
        <f t="shared" si="596"/>
        <v>193</v>
      </c>
      <c r="CS51" s="67">
        <f t="shared" si="596"/>
        <v>194</v>
      </c>
      <c r="CT51" s="67"/>
      <c r="CU51" s="67">
        <f t="shared" ref="CU51:CX51" si="597">LARGE($CP51:$CS51,CU$2)</f>
        <v>194</v>
      </c>
      <c r="CV51" s="67">
        <f t="shared" si="597"/>
        <v>193</v>
      </c>
      <c r="CW51" s="67">
        <f t="shared" si="597"/>
        <v>182</v>
      </c>
      <c r="CX51" s="67">
        <f t="shared" si="597"/>
        <v>161</v>
      </c>
      <c r="CZ51" s="67" t="str">
        <f>VLOOKUP(VALUE(RIGHT(CU51,1)),misc!$A$2:$B$5,2,0)</f>
        <v>C</v>
      </c>
      <c r="DA51" s="67" t="str">
        <f>VLOOKUP(VALUE(RIGHT(CV51,1)),misc!$A$2:$B$5,2,0)</f>
        <v>S</v>
      </c>
      <c r="DB51" s="67" t="str">
        <f>VLOOKUP(VALUE(RIGHT(CW51,1)),misc!$A$2:$B$5,2,0)</f>
        <v>I</v>
      </c>
      <c r="DC51" s="67" t="str">
        <f>VLOOKUP(VALUE(RIGHT(CX51,1)),misc!$A$2:$B$5,2,0)</f>
        <v>D</v>
      </c>
      <c r="DE51" s="67" t="str">
        <f t="shared" ref="DE51:DH51" si="598">IF(VALUE(CU51)&gt;=170,CZ51,"")</f>
        <v>C</v>
      </c>
      <c r="DF51" s="67" t="str">
        <f t="shared" si="598"/>
        <v>S</v>
      </c>
      <c r="DG51" s="67" t="str">
        <f t="shared" si="598"/>
        <v>I</v>
      </c>
      <c r="DH51" s="67" t="str">
        <f t="shared" si="598"/>
        <v/>
      </c>
      <c r="DJ51" s="67" t="str">
        <f t="shared" ref="DJ51:DM51" si="599">IF(VALUE(CU51)&lt;170,CZ51,"")</f>
        <v/>
      </c>
      <c r="DK51" s="67" t="str">
        <f t="shared" si="599"/>
        <v/>
      </c>
      <c r="DL51" s="67" t="str">
        <f t="shared" si="599"/>
        <v/>
      </c>
      <c r="DM51" s="67" t="str">
        <f t="shared" si="599"/>
        <v>D</v>
      </c>
      <c r="DN51" s="67">
        <f t="shared" si="29"/>
        <v>3</v>
      </c>
      <c r="DO51" s="67" t="str">
        <f t="shared" si="30"/>
        <v>CSI</v>
      </c>
      <c r="DP51" s="1" t="str">
        <f t="shared" si="31"/>
        <v>123</v>
      </c>
      <c r="DQ51" s="1" t="str">
        <f t="shared" si="32"/>
        <v/>
      </c>
      <c r="DR51" s="1">
        <f>VLOOKUP(G51,tableD1,3,0)</f>
        <v>1</v>
      </c>
      <c r="DS51" s="1">
        <f>VLOOKUP(H51,tableI1,3,0)</f>
        <v>1</v>
      </c>
      <c r="DT51" s="1">
        <f>VLOOKUP(I51,table1S,3,0)</f>
        <v>2</v>
      </c>
      <c r="DU51" s="1">
        <f>VLOOKUP(J51,table1C,3,0)</f>
        <v>1</v>
      </c>
      <c r="DV51" s="1">
        <f>VLOOKUP(L51,table2D,3,0)</f>
        <v>8</v>
      </c>
      <c r="DW51" s="1">
        <f>VLOOKUP(M51,table2I,3,0)</f>
        <v>8</v>
      </c>
      <c r="DX51" s="1">
        <f>VLOOKUP(N51,table2S,3,0)</f>
        <v>8</v>
      </c>
      <c r="DY51" s="1">
        <f>VLOOKUP(O51,table2C,3,0)</f>
        <v>8</v>
      </c>
      <c r="DZ51" s="1">
        <f>VLOOKUP(Q51,table3D,3,0)</f>
        <v>4</v>
      </c>
      <c r="EA51" s="1">
        <f>VLOOKUP(R51,table3I,3,0)</f>
        <v>5</v>
      </c>
      <c r="EB51" s="1">
        <f>VLOOKUP(S51,table3S,3,0)</f>
        <v>5</v>
      </c>
      <c r="EC51" s="1">
        <f>VLOOKUP(T51,table3C,3,0)</f>
        <v>5</v>
      </c>
      <c r="ED51" s="67">
        <f t="array" ref="ED51">VLOOKUP(INDEX(JD,data!$AA$1),key!$J$3:$L$27,3,0)</f>
        <v>6</v>
      </c>
      <c r="EE51" s="67">
        <f t="array" ref="EE51">VLOOKUP(INDEX(JI,data!$AA$1),key!$J$3:$L$27,3,0)</f>
        <v>4</v>
      </c>
      <c r="EF51" s="67">
        <f t="array" ref="EF51">VLOOKUP(INDEX(JS,data!$AA$1),key!$J$3:$L$27,3,0)</f>
        <v>4</v>
      </c>
      <c r="EG51" s="67">
        <f t="array" ref="EG51">VLOOKUP(INDEX(JC,data!$AA$1),key!$J$3:$L$27,3,0)</f>
        <v>7</v>
      </c>
      <c r="EH51" s="1">
        <f>VLOOKUP(DR51,tabel_jpm,ED51+1,0)</f>
        <v>8</v>
      </c>
      <c r="EI51" s="1">
        <f>VLOOKUP(DS51,tabel_jpm,EE51+1,0)</f>
        <v>16</v>
      </c>
      <c r="EJ51" s="1">
        <f>VLOOKUP(DT51,tabel_jpm,EF51+1,0)</f>
        <v>20</v>
      </c>
      <c r="EK51" s="1">
        <f>VLOOKUP(DU51,tabel_jpm,EG51+1,0)</f>
        <v>4</v>
      </c>
      <c r="EL51" s="1">
        <f>IF(B51="Pria",VLOOKUP(AVERAGE(EH51:EK51),agreement_p,4),VLOOKUP(AVERAGE(EH51:EK51),agreement_w,4))</f>
        <v>32</v>
      </c>
      <c r="EM51" s="67" t="str">
        <f t="shared" si="33"/>
        <v>N/A</v>
      </c>
      <c r="EN51" s="1">
        <f>VLOOKUP(DV51,tabel_jpm,ED51+1,0)</f>
        <v>20</v>
      </c>
      <c r="EO51" s="1">
        <f>VLOOKUP(DW51,tabel_jpm,EE51+1,0)</f>
        <v>12</v>
      </c>
      <c r="EP51" s="1">
        <f>VLOOKUP(DX51,tabel_jpm,EF51+1,0)</f>
        <v>12</v>
      </c>
      <c r="EQ51" s="1">
        <f>VLOOKUP(DY51,tabel_jpm,EG51+1,0)</f>
        <v>24</v>
      </c>
      <c r="ER51" s="1">
        <f>IF(B51="Pria",VLOOKUP(AVERAGE(EN51:EQ51),agreement_p,4),VLOOKUP(AVERAGE(EN51:EQ51),agreement_w,4))</f>
        <v>50</v>
      </c>
      <c r="ES51" s="67" t="str">
        <f t="shared" si="34"/>
        <v>N/A</v>
      </c>
      <c r="ET51" s="1">
        <f>VLOOKUP(DZ51,tabel_jpm,ED51+1,0)</f>
        <v>20</v>
      </c>
      <c r="EU51" s="1">
        <f>VLOOKUP(EA51,tabel_jpm,EE51+1,0)</f>
        <v>24</v>
      </c>
      <c r="EV51" s="1">
        <f>VLOOKUP(EB51,tabel_jpm,EF51+1,0)</f>
        <v>24</v>
      </c>
      <c r="EW51" s="1">
        <f>VLOOKUP(EC51,tabel_jpm,EG51+1,0)</f>
        <v>20</v>
      </c>
      <c r="EX51" s="1">
        <f>IF(B51="Pria",VLOOKUP(AVERAGE(ET51:EW51),agreement_p,4),VLOOKUP(AVERAGE(ET51:EW51),agreement_w,4))</f>
        <v>68</v>
      </c>
      <c r="EY51" s="67" t="str">
        <f t="shared" si="35"/>
        <v>N/A</v>
      </c>
    </row>
    <row r="52" ht="15.75" customHeight="1">
      <c r="A52" s="1" t="str">
        <f>data!A52</f>
        <v/>
      </c>
      <c r="B52" s="1" t="str">
        <f>data!B52</f>
        <v/>
      </c>
      <c r="C52" s="1" t="str">
        <f>data!C52</f>
        <v/>
      </c>
      <c r="D52" s="65" t="str">
        <f>data!D52</f>
        <v/>
      </c>
      <c r="E52" s="1" t="str">
        <f>data!E52</f>
        <v/>
      </c>
      <c r="F52" s="1" t="str">
        <f>data!F52</f>
        <v>profiling</v>
      </c>
      <c r="G52" s="1" t="str">
        <f>data!G52</f>
        <v/>
      </c>
      <c r="H52" s="1" t="str">
        <f>data!H52</f>
        <v/>
      </c>
      <c r="I52" s="1" t="str">
        <f>data!I52</f>
        <v/>
      </c>
      <c r="J52" s="1" t="str">
        <f>data!J52</f>
        <v/>
      </c>
      <c r="K52" s="1" t="str">
        <f>data!K52</f>
        <v/>
      </c>
      <c r="L52" s="1" t="str">
        <f>data!L52</f>
        <v/>
      </c>
      <c r="M52" s="1" t="str">
        <f>data!M52</f>
        <v/>
      </c>
      <c r="N52" s="1" t="str">
        <f>data!N52</f>
        <v/>
      </c>
      <c r="O52" s="1" t="str">
        <f>data!O52</f>
        <v/>
      </c>
      <c r="P52" s="1" t="str">
        <f>data!P52</f>
        <v/>
      </c>
      <c r="Q52" s="1" t="str">
        <f>data!Q52</f>
        <v/>
      </c>
      <c r="R52" s="1" t="str">
        <f>data!R52</f>
        <v/>
      </c>
      <c r="S52" s="1" t="str">
        <f>data!S52</f>
        <v/>
      </c>
      <c r="T52" s="1" t="str">
        <f>data!T52</f>
        <v/>
      </c>
      <c r="U52" s="1" t="str">
        <f>data!U52</f>
        <v/>
      </c>
      <c r="V52" s="1">
        <f>data!V52</f>
        <v>0</v>
      </c>
      <c r="W52" s="1">
        <f>data!W52</f>
        <v>0</v>
      </c>
      <c r="Y52" s="67">
        <f>VLOOKUP(G52,tableD1,2,0)</f>
        <v>4</v>
      </c>
      <c r="Z52" s="67">
        <f>VLOOKUP(H52,tableI1,2,0)</f>
        <v>3</v>
      </c>
      <c r="AA52" s="67">
        <f>VLOOKUP(I52,table1S,2,0)</f>
        <v>5</v>
      </c>
      <c r="AB52" s="67">
        <f>VLOOKUP(J52,table1C,2,0)</f>
        <v>4</v>
      </c>
      <c r="AC52" s="67">
        <f>VLOOKUP(L52,table2D,2,0)</f>
        <v>31</v>
      </c>
      <c r="AD52" s="67">
        <f>VLOOKUP(M52,table2I,2,0)</f>
        <v>31</v>
      </c>
      <c r="AE52" s="67">
        <f>VLOOKUP(N52,table2S,2,0)</f>
        <v>32</v>
      </c>
      <c r="AF52" s="67">
        <f>VLOOKUP(O52,table2C,2,0)</f>
        <v>32</v>
      </c>
      <c r="AG52" s="67">
        <f>VLOOKUP(Q52,table3D,2,0)</f>
        <v>16</v>
      </c>
      <c r="AH52" s="67">
        <f>VLOOKUP(R52,table3I,2,0)</f>
        <v>18</v>
      </c>
      <c r="AI52" s="67">
        <f>VLOOKUP(S52,table3S,2,0)</f>
        <v>19</v>
      </c>
      <c r="AJ52" s="67">
        <f>VLOOKUP(T52,table3C,2,0)</f>
        <v>19</v>
      </c>
      <c r="AL52" s="67">
        <f t="shared" ref="AL52:AO52" si="600">VALUE(Y52&amp;AL$2)</f>
        <v>41</v>
      </c>
      <c r="AM52" s="67">
        <f t="shared" si="600"/>
        <v>32</v>
      </c>
      <c r="AN52" s="67">
        <f t="shared" si="600"/>
        <v>53</v>
      </c>
      <c r="AO52" s="67">
        <f t="shared" si="600"/>
        <v>44</v>
      </c>
      <c r="AP52" s="67"/>
      <c r="AQ52" s="67">
        <f t="shared" ref="AQ52:AT52" si="601">LARGE($AL52:$AO52,AQ$2)</f>
        <v>53</v>
      </c>
      <c r="AR52" s="67">
        <f t="shared" si="601"/>
        <v>44</v>
      </c>
      <c r="AS52" s="67">
        <f t="shared" si="601"/>
        <v>41</v>
      </c>
      <c r="AT52" s="67">
        <f t="shared" si="601"/>
        <v>32</v>
      </c>
      <c r="AV52" s="67" t="str">
        <f>VLOOKUP(VALUE(RIGHT(AQ52,1)),misc!$A$2:$B$5,2,0)</f>
        <v>S</v>
      </c>
      <c r="AW52" s="67" t="str">
        <f>VLOOKUP(VALUE(RIGHT(AR52,1)),misc!$A$2:$B$5,2,0)</f>
        <v>C</v>
      </c>
      <c r="AX52" s="67" t="str">
        <f>VLOOKUP(VALUE(RIGHT(AS52,1)),misc!$A$2:$B$5,2,0)</f>
        <v>D</v>
      </c>
      <c r="AY52" s="67" t="str">
        <f>VLOOKUP(VALUE(RIGHT(AT52,1)),misc!$A$2:$B$5,2,0)</f>
        <v>I</v>
      </c>
      <c r="BA52" s="67" t="str">
        <f t="shared" ref="BA52:BD52" si="602">IF(VALUE(AQ52)&gt;=170,AV52,"")</f>
        <v/>
      </c>
      <c r="BB52" s="67" t="str">
        <f t="shared" si="602"/>
        <v/>
      </c>
      <c r="BC52" s="67" t="str">
        <f t="shared" si="602"/>
        <v/>
      </c>
      <c r="BD52" s="67" t="str">
        <f t="shared" si="602"/>
        <v/>
      </c>
      <c r="BF52" s="67" t="str">
        <f t="shared" ref="BF52:BI52" si="603">IF(VALUE(AQ52)&lt;170,AV52,"")</f>
        <v>S</v>
      </c>
      <c r="BG52" s="67" t="str">
        <f t="shared" si="603"/>
        <v>C</v>
      </c>
      <c r="BH52" s="67" t="str">
        <f t="shared" si="603"/>
        <v>D</v>
      </c>
      <c r="BI52" s="67" t="str">
        <f t="shared" si="603"/>
        <v>I</v>
      </c>
      <c r="BJ52" s="67">
        <f t="shared" si="17"/>
        <v>1</v>
      </c>
      <c r="BK52" s="67" t="str">
        <f t="shared" si="18"/>
        <v/>
      </c>
      <c r="BN52" s="67">
        <f t="shared" ref="BN52:BQ52" si="604">VALUE(AC52&amp;BN$2)</f>
        <v>311</v>
      </c>
      <c r="BO52" s="67">
        <f t="shared" si="604"/>
        <v>312</v>
      </c>
      <c r="BP52" s="67">
        <f t="shared" si="604"/>
        <v>323</v>
      </c>
      <c r="BQ52" s="67">
        <f t="shared" si="604"/>
        <v>324</v>
      </c>
      <c r="BR52" s="67"/>
      <c r="BS52" s="67">
        <f t="shared" ref="BS52:BV52" si="605">LARGE($BN52:$BQ52,BS$2)</f>
        <v>324</v>
      </c>
      <c r="BT52" s="67">
        <f t="shared" si="605"/>
        <v>323</v>
      </c>
      <c r="BU52" s="67">
        <f t="shared" si="605"/>
        <v>312</v>
      </c>
      <c r="BV52" s="67">
        <f t="shared" si="605"/>
        <v>311</v>
      </c>
      <c r="BX52" s="67" t="str">
        <f>VLOOKUP(VALUE(RIGHT(BS52,1)),misc!$A$2:$B$5,2,0)</f>
        <v>C</v>
      </c>
      <c r="BY52" s="67" t="str">
        <f>VLOOKUP(VALUE(RIGHT(BT52,1)),misc!$A$2:$B$5,2,0)</f>
        <v>S</v>
      </c>
      <c r="BZ52" s="67" t="str">
        <f>VLOOKUP(VALUE(RIGHT(BU52,1)),misc!$A$2:$B$5,2,0)</f>
        <v>I</v>
      </c>
      <c r="CA52" s="67" t="str">
        <f>VLOOKUP(VALUE(RIGHT(BV52,1)),misc!$A$2:$B$5,2,0)</f>
        <v>D</v>
      </c>
      <c r="CC52" s="67" t="str">
        <f t="shared" ref="CC52:CF52" si="606">IF(VALUE(BS52)&gt;=170,BX52,"")</f>
        <v>C</v>
      </c>
      <c r="CD52" s="67" t="str">
        <f t="shared" si="606"/>
        <v>S</v>
      </c>
      <c r="CE52" s="67" t="str">
        <f t="shared" si="606"/>
        <v>I</v>
      </c>
      <c r="CF52" s="67" t="str">
        <f t="shared" si="606"/>
        <v>D</v>
      </c>
      <c r="CH52" s="67" t="str">
        <f t="shared" ref="CH52:CK52" si="607">IF(VALUE(BS52)&lt;170,BX52,"")</f>
        <v/>
      </c>
      <c r="CI52" s="67" t="str">
        <f t="shared" si="607"/>
        <v/>
      </c>
      <c r="CJ52" s="67" t="str">
        <f t="shared" si="607"/>
        <v/>
      </c>
      <c r="CK52" s="67" t="str">
        <f t="shared" si="607"/>
        <v/>
      </c>
      <c r="CL52" s="67">
        <f t="shared" si="23"/>
        <v>2</v>
      </c>
      <c r="CM52" s="67" t="str">
        <f t="shared" si="24"/>
        <v>CSID</v>
      </c>
      <c r="CP52" s="67">
        <f t="shared" ref="CP52:CS52" si="608">VALUE(AG52&amp;CP$2)</f>
        <v>161</v>
      </c>
      <c r="CQ52" s="67">
        <f t="shared" si="608"/>
        <v>182</v>
      </c>
      <c r="CR52" s="67">
        <f t="shared" si="608"/>
        <v>193</v>
      </c>
      <c r="CS52" s="67">
        <f t="shared" si="608"/>
        <v>194</v>
      </c>
      <c r="CT52" s="67"/>
      <c r="CU52" s="67">
        <f t="shared" ref="CU52:CX52" si="609">LARGE($CP52:$CS52,CU$2)</f>
        <v>194</v>
      </c>
      <c r="CV52" s="67">
        <f t="shared" si="609"/>
        <v>193</v>
      </c>
      <c r="CW52" s="67">
        <f t="shared" si="609"/>
        <v>182</v>
      </c>
      <c r="CX52" s="67">
        <f t="shared" si="609"/>
        <v>161</v>
      </c>
      <c r="CZ52" s="67" t="str">
        <f>VLOOKUP(VALUE(RIGHT(CU52,1)),misc!$A$2:$B$5,2,0)</f>
        <v>C</v>
      </c>
      <c r="DA52" s="67" t="str">
        <f>VLOOKUP(VALUE(RIGHT(CV52,1)),misc!$A$2:$B$5,2,0)</f>
        <v>S</v>
      </c>
      <c r="DB52" s="67" t="str">
        <f>VLOOKUP(VALUE(RIGHT(CW52,1)),misc!$A$2:$B$5,2,0)</f>
        <v>I</v>
      </c>
      <c r="DC52" s="67" t="str">
        <f>VLOOKUP(VALUE(RIGHT(CX52,1)),misc!$A$2:$B$5,2,0)</f>
        <v>D</v>
      </c>
      <c r="DE52" s="67" t="str">
        <f t="shared" ref="DE52:DH52" si="610">IF(VALUE(CU52)&gt;=170,CZ52,"")</f>
        <v>C</v>
      </c>
      <c r="DF52" s="67" t="str">
        <f t="shared" si="610"/>
        <v>S</v>
      </c>
      <c r="DG52" s="67" t="str">
        <f t="shared" si="610"/>
        <v>I</v>
      </c>
      <c r="DH52" s="67" t="str">
        <f t="shared" si="610"/>
        <v/>
      </c>
      <c r="DJ52" s="67" t="str">
        <f t="shared" ref="DJ52:DM52" si="611">IF(VALUE(CU52)&lt;170,CZ52,"")</f>
        <v/>
      </c>
      <c r="DK52" s="67" t="str">
        <f t="shared" si="611"/>
        <v/>
      </c>
      <c r="DL52" s="67" t="str">
        <f t="shared" si="611"/>
        <v/>
      </c>
      <c r="DM52" s="67" t="str">
        <f t="shared" si="611"/>
        <v>D</v>
      </c>
      <c r="DN52" s="67">
        <f t="shared" si="29"/>
        <v>3</v>
      </c>
      <c r="DO52" s="67" t="str">
        <f t="shared" si="30"/>
        <v>CSI</v>
      </c>
      <c r="DP52" s="1" t="str">
        <f t="shared" si="31"/>
        <v>123</v>
      </c>
      <c r="DQ52" s="1" t="str">
        <f t="shared" si="32"/>
        <v/>
      </c>
      <c r="DR52" s="1">
        <f>VLOOKUP(G52,tableD1,3,0)</f>
        <v>1</v>
      </c>
      <c r="DS52" s="1">
        <f>VLOOKUP(H52,tableI1,3,0)</f>
        <v>1</v>
      </c>
      <c r="DT52" s="1">
        <f>VLOOKUP(I52,table1S,3,0)</f>
        <v>2</v>
      </c>
      <c r="DU52" s="1">
        <f>VLOOKUP(J52,table1C,3,0)</f>
        <v>1</v>
      </c>
      <c r="DV52" s="1">
        <f>VLOOKUP(L52,table2D,3,0)</f>
        <v>8</v>
      </c>
      <c r="DW52" s="1">
        <f>VLOOKUP(M52,table2I,3,0)</f>
        <v>8</v>
      </c>
      <c r="DX52" s="1">
        <f>VLOOKUP(N52,table2S,3,0)</f>
        <v>8</v>
      </c>
      <c r="DY52" s="1">
        <f>VLOOKUP(O52,table2C,3,0)</f>
        <v>8</v>
      </c>
      <c r="DZ52" s="1">
        <f>VLOOKUP(Q52,table3D,3,0)</f>
        <v>4</v>
      </c>
      <c r="EA52" s="1">
        <f>VLOOKUP(R52,table3I,3,0)</f>
        <v>5</v>
      </c>
      <c r="EB52" s="1">
        <f>VLOOKUP(S52,table3S,3,0)</f>
        <v>5</v>
      </c>
      <c r="EC52" s="1">
        <f>VLOOKUP(T52,table3C,3,0)</f>
        <v>5</v>
      </c>
      <c r="ED52" s="67">
        <f t="array" ref="ED52">VLOOKUP(INDEX(JD,data!$AA$1),key!$J$3:$L$27,3,0)</f>
        <v>6</v>
      </c>
      <c r="EE52" s="67">
        <f t="array" ref="EE52">VLOOKUP(INDEX(JI,data!$AA$1),key!$J$3:$L$27,3,0)</f>
        <v>4</v>
      </c>
      <c r="EF52" s="67">
        <f t="array" ref="EF52">VLOOKUP(INDEX(JS,data!$AA$1),key!$J$3:$L$27,3,0)</f>
        <v>4</v>
      </c>
      <c r="EG52" s="67">
        <f t="array" ref="EG52">VLOOKUP(INDEX(JC,data!$AA$1),key!$J$3:$L$27,3,0)</f>
        <v>7</v>
      </c>
      <c r="EH52" s="1">
        <f>VLOOKUP(DR52,tabel_jpm,ED52+1,0)</f>
        <v>8</v>
      </c>
      <c r="EI52" s="1">
        <f>VLOOKUP(DS52,tabel_jpm,EE52+1,0)</f>
        <v>16</v>
      </c>
      <c r="EJ52" s="1">
        <f>VLOOKUP(DT52,tabel_jpm,EF52+1,0)</f>
        <v>20</v>
      </c>
      <c r="EK52" s="1">
        <f>VLOOKUP(DU52,tabel_jpm,EG52+1,0)</f>
        <v>4</v>
      </c>
      <c r="EL52" s="1">
        <f>IF(B52="Pria",VLOOKUP(AVERAGE(EH52:EK52),agreement_p,4),VLOOKUP(AVERAGE(EH52:EK52),agreement_w,4))</f>
        <v>32</v>
      </c>
      <c r="EM52" s="67" t="str">
        <f t="shared" si="33"/>
        <v>N/A</v>
      </c>
      <c r="EN52" s="1">
        <f>VLOOKUP(DV52,tabel_jpm,ED52+1,0)</f>
        <v>20</v>
      </c>
      <c r="EO52" s="1">
        <f>VLOOKUP(DW52,tabel_jpm,EE52+1,0)</f>
        <v>12</v>
      </c>
      <c r="EP52" s="1">
        <f>VLOOKUP(DX52,tabel_jpm,EF52+1,0)</f>
        <v>12</v>
      </c>
      <c r="EQ52" s="1">
        <f>VLOOKUP(DY52,tabel_jpm,EG52+1,0)</f>
        <v>24</v>
      </c>
      <c r="ER52" s="1">
        <f>IF(B52="Pria",VLOOKUP(AVERAGE(EN52:EQ52),agreement_p,4),VLOOKUP(AVERAGE(EN52:EQ52),agreement_w,4))</f>
        <v>50</v>
      </c>
      <c r="ES52" s="67" t="str">
        <f t="shared" si="34"/>
        <v>N/A</v>
      </c>
      <c r="ET52" s="1">
        <f>VLOOKUP(DZ52,tabel_jpm,ED52+1,0)</f>
        <v>20</v>
      </c>
      <c r="EU52" s="1">
        <f>VLOOKUP(EA52,tabel_jpm,EE52+1,0)</f>
        <v>24</v>
      </c>
      <c r="EV52" s="1">
        <f>VLOOKUP(EB52,tabel_jpm,EF52+1,0)</f>
        <v>24</v>
      </c>
      <c r="EW52" s="1">
        <f>VLOOKUP(EC52,tabel_jpm,EG52+1,0)</f>
        <v>20</v>
      </c>
      <c r="EX52" s="1">
        <f>IF(B52="Pria",VLOOKUP(AVERAGE(ET52:EW52),agreement_p,4),VLOOKUP(AVERAGE(ET52:EW52),agreement_w,4))</f>
        <v>68</v>
      </c>
      <c r="EY52" s="67" t="str">
        <f t="shared" si="35"/>
        <v>N/A</v>
      </c>
    </row>
    <row r="53" ht="15.75" customHeight="1">
      <c r="A53" s="1" t="str">
        <f>data!A53</f>
        <v/>
      </c>
      <c r="B53" s="1" t="str">
        <f>data!B53</f>
        <v/>
      </c>
      <c r="C53" s="1" t="str">
        <f>data!C53</f>
        <v/>
      </c>
      <c r="D53" s="65" t="str">
        <f>data!D53</f>
        <v/>
      </c>
      <c r="E53" s="1" t="str">
        <f>data!E53</f>
        <v/>
      </c>
      <c r="F53" s="1" t="str">
        <f>data!F53</f>
        <v>profiling</v>
      </c>
      <c r="G53" s="1" t="str">
        <f>data!G53</f>
        <v/>
      </c>
      <c r="H53" s="1" t="str">
        <f>data!H53</f>
        <v/>
      </c>
      <c r="I53" s="1" t="str">
        <f>data!I53</f>
        <v/>
      </c>
      <c r="J53" s="1" t="str">
        <f>data!J53</f>
        <v/>
      </c>
      <c r="K53" s="1" t="str">
        <f>data!K53</f>
        <v/>
      </c>
      <c r="L53" s="1" t="str">
        <f>data!L53</f>
        <v/>
      </c>
      <c r="M53" s="1" t="str">
        <f>data!M53</f>
        <v/>
      </c>
      <c r="N53" s="1" t="str">
        <f>data!N53</f>
        <v/>
      </c>
      <c r="O53" s="1" t="str">
        <f>data!O53</f>
        <v/>
      </c>
      <c r="P53" s="1" t="str">
        <f>data!P53</f>
        <v/>
      </c>
      <c r="Q53" s="1" t="str">
        <f>data!Q53</f>
        <v/>
      </c>
      <c r="R53" s="1" t="str">
        <f>data!R53</f>
        <v/>
      </c>
      <c r="S53" s="1" t="str">
        <f>data!S53</f>
        <v/>
      </c>
      <c r="T53" s="1" t="str">
        <f>data!T53</f>
        <v/>
      </c>
      <c r="U53" s="1" t="str">
        <f>data!U53</f>
        <v/>
      </c>
      <c r="V53" s="1">
        <f>data!V53</f>
        <v>0</v>
      </c>
      <c r="W53" s="1">
        <f>data!W53</f>
        <v>0</v>
      </c>
      <c r="Y53" s="67">
        <f>VLOOKUP(G53,tableD1,2,0)</f>
        <v>4</v>
      </c>
      <c r="Z53" s="67">
        <f>VLOOKUP(H53,tableI1,2,0)</f>
        <v>3</v>
      </c>
      <c r="AA53" s="67">
        <f>VLOOKUP(I53,table1S,2,0)</f>
        <v>5</v>
      </c>
      <c r="AB53" s="67">
        <f>VLOOKUP(J53,table1C,2,0)</f>
        <v>4</v>
      </c>
      <c r="AC53" s="67">
        <f>VLOOKUP(L53,table2D,2,0)</f>
        <v>31</v>
      </c>
      <c r="AD53" s="67">
        <f>VLOOKUP(M53,table2I,2,0)</f>
        <v>31</v>
      </c>
      <c r="AE53" s="67">
        <f>VLOOKUP(N53,table2S,2,0)</f>
        <v>32</v>
      </c>
      <c r="AF53" s="67">
        <f>VLOOKUP(O53,table2C,2,0)</f>
        <v>32</v>
      </c>
      <c r="AG53" s="67">
        <f>VLOOKUP(Q53,table3D,2,0)</f>
        <v>16</v>
      </c>
      <c r="AH53" s="67">
        <f>VLOOKUP(R53,table3I,2,0)</f>
        <v>18</v>
      </c>
      <c r="AI53" s="67">
        <f>VLOOKUP(S53,table3S,2,0)</f>
        <v>19</v>
      </c>
      <c r="AJ53" s="67">
        <f>VLOOKUP(T53,table3C,2,0)</f>
        <v>19</v>
      </c>
      <c r="AL53" s="67">
        <f t="shared" ref="AL53:AO53" si="612">VALUE(Y53&amp;AL$2)</f>
        <v>41</v>
      </c>
      <c r="AM53" s="67">
        <f t="shared" si="612"/>
        <v>32</v>
      </c>
      <c r="AN53" s="67">
        <f t="shared" si="612"/>
        <v>53</v>
      </c>
      <c r="AO53" s="67">
        <f t="shared" si="612"/>
        <v>44</v>
      </c>
      <c r="AP53" s="67"/>
      <c r="AQ53" s="67">
        <f t="shared" ref="AQ53:AT53" si="613">LARGE($AL53:$AO53,AQ$2)</f>
        <v>53</v>
      </c>
      <c r="AR53" s="67">
        <f t="shared" si="613"/>
        <v>44</v>
      </c>
      <c r="AS53" s="67">
        <f t="shared" si="613"/>
        <v>41</v>
      </c>
      <c r="AT53" s="67">
        <f t="shared" si="613"/>
        <v>32</v>
      </c>
      <c r="AV53" s="67" t="str">
        <f>VLOOKUP(VALUE(RIGHT(AQ53,1)),misc!$A$2:$B$5,2,0)</f>
        <v>S</v>
      </c>
      <c r="AW53" s="67" t="str">
        <f>VLOOKUP(VALUE(RIGHT(AR53,1)),misc!$A$2:$B$5,2,0)</f>
        <v>C</v>
      </c>
      <c r="AX53" s="67" t="str">
        <f>VLOOKUP(VALUE(RIGHT(AS53,1)),misc!$A$2:$B$5,2,0)</f>
        <v>D</v>
      </c>
      <c r="AY53" s="67" t="str">
        <f>VLOOKUP(VALUE(RIGHT(AT53,1)),misc!$A$2:$B$5,2,0)</f>
        <v>I</v>
      </c>
      <c r="BA53" s="67" t="str">
        <f t="shared" ref="BA53:BD53" si="614">IF(VALUE(AQ53)&gt;=170,AV53,"")</f>
        <v/>
      </c>
      <c r="BB53" s="67" t="str">
        <f t="shared" si="614"/>
        <v/>
      </c>
      <c r="BC53" s="67" t="str">
        <f t="shared" si="614"/>
        <v/>
      </c>
      <c r="BD53" s="67" t="str">
        <f t="shared" si="614"/>
        <v/>
      </c>
      <c r="BF53" s="67" t="str">
        <f t="shared" ref="BF53:BI53" si="615">IF(VALUE(AQ53)&lt;170,AV53,"")</f>
        <v>S</v>
      </c>
      <c r="BG53" s="67" t="str">
        <f t="shared" si="615"/>
        <v>C</v>
      </c>
      <c r="BH53" s="67" t="str">
        <f t="shared" si="615"/>
        <v>D</v>
      </c>
      <c r="BI53" s="67" t="str">
        <f t="shared" si="615"/>
        <v>I</v>
      </c>
      <c r="BJ53" s="67">
        <f t="shared" si="17"/>
        <v>1</v>
      </c>
      <c r="BK53" s="67" t="str">
        <f t="shared" si="18"/>
        <v/>
      </c>
      <c r="BN53" s="67">
        <f t="shared" ref="BN53:BQ53" si="616">VALUE(AC53&amp;BN$2)</f>
        <v>311</v>
      </c>
      <c r="BO53" s="67">
        <f t="shared" si="616"/>
        <v>312</v>
      </c>
      <c r="BP53" s="67">
        <f t="shared" si="616"/>
        <v>323</v>
      </c>
      <c r="BQ53" s="67">
        <f t="shared" si="616"/>
        <v>324</v>
      </c>
      <c r="BR53" s="67"/>
      <c r="BS53" s="67">
        <f t="shared" ref="BS53:BV53" si="617">LARGE($BN53:$BQ53,BS$2)</f>
        <v>324</v>
      </c>
      <c r="BT53" s="67">
        <f t="shared" si="617"/>
        <v>323</v>
      </c>
      <c r="BU53" s="67">
        <f t="shared" si="617"/>
        <v>312</v>
      </c>
      <c r="BV53" s="67">
        <f t="shared" si="617"/>
        <v>311</v>
      </c>
      <c r="BX53" s="67" t="str">
        <f>VLOOKUP(VALUE(RIGHT(BS53,1)),misc!$A$2:$B$5,2,0)</f>
        <v>C</v>
      </c>
      <c r="BY53" s="67" t="str">
        <f>VLOOKUP(VALUE(RIGHT(BT53,1)),misc!$A$2:$B$5,2,0)</f>
        <v>S</v>
      </c>
      <c r="BZ53" s="67" t="str">
        <f>VLOOKUP(VALUE(RIGHT(BU53,1)),misc!$A$2:$B$5,2,0)</f>
        <v>I</v>
      </c>
      <c r="CA53" s="67" t="str">
        <f>VLOOKUP(VALUE(RIGHT(BV53,1)),misc!$A$2:$B$5,2,0)</f>
        <v>D</v>
      </c>
      <c r="CC53" s="67" t="str">
        <f t="shared" ref="CC53:CF53" si="618">IF(VALUE(BS53)&gt;=170,BX53,"")</f>
        <v>C</v>
      </c>
      <c r="CD53" s="67" t="str">
        <f t="shared" si="618"/>
        <v>S</v>
      </c>
      <c r="CE53" s="67" t="str">
        <f t="shared" si="618"/>
        <v>I</v>
      </c>
      <c r="CF53" s="67" t="str">
        <f t="shared" si="618"/>
        <v>D</v>
      </c>
      <c r="CH53" s="67" t="str">
        <f t="shared" ref="CH53:CK53" si="619">IF(VALUE(BS53)&lt;170,BX53,"")</f>
        <v/>
      </c>
      <c r="CI53" s="67" t="str">
        <f t="shared" si="619"/>
        <v/>
      </c>
      <c r="CJ53" s="67" t="str">
        <f t="shared" si="619"/>
        <v/>
      </c>
      <c r="CK53" s="67" t="str">
        <f t="shared" si="619"/>
        <v/>
      </c>
      <c r="CL53" s="67">
        <f t="shared" si="23"/>
        <v>2</v>
      </c>
      <c r="CM53" s="67" t="str">
        <f t="shared" si="24"/>
        <v>CSID</v>
      </c>
      <c r="CP53" s="67">
        <f t="shared" ref="CP53:CS53" si="620">VALUE(AG53&amp;CP$2)</f>
        <v>161</v>
      </c>
      <c r="CQ53" s="67">
        <f t="shared" si="620"/>
        <v>182</v>
      </c>
      <c r="CR53" s="67">
        <f t="shared" si="620"/>
        <v>193</v>
      </c>
      <c r="CS53" s="67">
        <f t="shared" si="620"/>
        <v>194</v>
      </c>
      <c r="CT53" s="67"/>
      <c r="CU53" s="67">
        <f t="shared" ref="CU53:CX53" si="621">LARGE($CP53:$CS53,CU$2)</f>
        <v>194</v>
      </c>
      <c r="CV53" s="67">
        <f t="shared" si="621"/>
        <v>193</v>
      </c>
      <c r="CW53" s="67">
        <f t="shared" si="621"/>
        <v>182</v>
      </c>
      <c r="CX53" s="67">
        <f t="shared" si="621"/>
        <v>161</v>
      </c>
      <c r="CZ53" s="67" t="str">
        <f>VLOOKUP(VALUE(RIGHT(CU53,1)),misc!$A$2:$B$5,2,0)</f>
        <v>C</v>
      </c>
      <c r="DA53" s="67" t="str">
        <f>VLOOKUP(VALUE(RIGHT(CV53,1)),misc!$A$2:$B$5,2,0)</f>
        <v>S</v>
      </c>
      <c r="DB53" s="67" t="str">
        <f>VLOOKUP(VALUE(RIGHT(CW53,1)),misc!$A$2:$B$5,2,0)</f>
        <v>I</v>
      </c>
      <c r="DC53" s="67" t="str">
        <f>VLOOKUP(VALUE(RIGHT(CX53,1)),misc!$A$2:$B$5,2,0)</f>
        <v>D</v>
      </c>
      <c r="DE53" s="67" t="str">
        <f t="shared" ref="DE53:DH53" si="622">IF(VALUE(CU53)&gt;=170,CZ53,"")</f>
        <v>C</v>
      </c>
      <c r="DF53" s="67" t="str">
        <f t="shared" si="622"/>
        <v>S</v>
      </c>
      <c r="DG53" s="67" t="str">
        <f t="shared" si="622"/>
        <v>I</v>
      </c>
      <c r="DH53" s="67" t="str">
        <f t="shared" si="622"/>
        <v/>
      </c>
      <c r="DJ53" s="67" t="str">
        <f t="shared" ref="DJ53:DM53" si="623">IF(VALUE(CU53)&lt;170,CZ53,"")</f>
        <v/>
      </c>
      <c r="DK53" s="67" t="str">
        <f t="shared" si="623"/>
        <v/>
      </c>
      <c r="DL53" s="67" t="str">
        <f t="shared" si="623"/>
        <v/>
      </c>
      <c r="DM53" s="67" t="str">
        <f t="shared" si="623"/>
        <v>D</v>
      </c>
      <c r="DN53" s="67">
        <f t="shared" si="29"/>
        <v>3</v>
      </c>
      <c r="DO53" s="67" t="str">
        <f t="shared" si="30"/>
        <v>CSI</v>
      </c>
      <c r="DP53" s="1" t="str">
        <f t="shared" si="31"/>
        <v>123</v>
      </c>
      <c r="DQ53" s="1" t="str">
        <f t="shared" si="32"/>
        <v/>
      </c>
      <c r="DR53" s="1">
        <f>VLOOKUP(G53,tableD1,3,0)</f>
        <v>1</v>
      </c>
      <c r="DS53" s="1">
        <f>VLOOKUP(H53,tableI1,3,0)</f>
        <v>1</v>
      </c>
      <c r="DT53" s="1">
        <f>VLOOKUP(I53,table1S,3,0)</f>
        <v>2</v>
      </c>
      <c r="DU53" s="1">
        <f>VLOOKUP(J53,table1C,3,0)</f>
        <v>1</v>
      </c>
      <c r="DV53" s="1">
        <f>VLOOKUP(L53,table2D,3,0)</f>
        <v>8</v>
      </c>
      <c r="DW53" s="1">
        <f>VLOOKUP(M53,table2I,3,0)</f>
        <v>8</v>
      </c>
      <c r="DX53" s="1">
        <f>VLOOKUP(N53,table2S,3,0)</f>
        <v>8</v>
      </c>
      <c r="DY53" s="1">
        <f>VLOOKUP(O53,table2C,3,0)</f>
        <v>8</v>
      </c>
      <c r="DZ53" s="1">
        <f>VLOOKUP(Q53,table3D,3,0)</f>
        <v>4</v>
      </c>
      <c r="EA53" s="1">
        <f>VLOOKUP(R53,table3I,3,0)</f>
        <v>5</v>
      </c>
      <c r="EB53" s="1">
        <f>VLOOKUP(S53,table3S,3,0)</f>
        <v>5</v>
      </c>
      <c r="EC53" s="1">
        <f>VLOOKUP(T53,table3C,3,0)</f>
        <v>5</v>
      </c>
      <c r="ED53" s="67">
        <f t="array" ref="ED53">VLOOKUP(INDEX(JD,data!$AA$1),key!$J$3:$L$27,3,0)</f>
        <v>6</v>
      </c>
      <c r="EE53" s="67">
        <f t="array" ref="EE53">VLOOKUP(INDEX(JI,data!$AA$1),key!$J$3:$L$27,3,0)</f>
        <v>4</v>
      </c>
      <c r="EF53" s="67">
        <f t="array" ref="EF53">VLOOKUP(INDEX(JS,data!$AA$1),key!$J$3:$L$27,3,0)</f>
        <v>4</v>
      </c>
      <c r="EG53" s="67">
        <f t="array" ref="EG53">VLOOKUP(INDEX(JC,data!$AA$1),key!$J$3:$L$27,3,0)</f>
        <v>7</v>
      </c>
      <c r="EH53" s="1">
        <f>VLOOKUP(DR53,tabel_jpm,ED53+1,0)</f>
        <v>8</v>
      </c>
      <c r="EI53" s="1">
        <f>VLOOKUP(DS53,tabel_jpm,EE53+1,0)</f>
        <v>16</v>
      </c>
      <c r="EJ53" s="1">
        <f>VLOOKUP(DT53,tabel_jpm,EF53+1,0)</f>
        <v>20</v>
      </c>
      <c r="EK53" s="1">
        <f>VLOOKUP(DU53,tabel_jpm,EG53+1,0)</f>
        <v>4</v>
      </c>
      <c r="EL53" s="1">
        <f>IF(B53="Pria",VLOOKUP(AVERAGE(EH53:EK53),agreement_p,4),VLOOKUP(AVERAGE(EH53:EK53),agreement_w,4))</f>
        <v>32</v>
      </c>
      <c r="EM53" s="67" t="str">
        <f t="shared" si="33"/>
        <v>N/A</v>
      </c>
      <c r="EN53" s="1">
        <f>VLOOKUP(DV53,tabel_jpm,ED53+1,0)</f>
        <v>20</v>
      </c>
      <c r="EO53" s="1">
        <f>VLOOKUP(DW53,tabel_jpm,EE53+1,0)</f>
        <v>12</v>
      </c>
      <c r="EP53" s="1">
        <f>VLOOKUP(DX53,tabel_jpm,EF53+1,0)</f>
        <v>12</v>
      </c>
      <c r="EQ53" s="1">
        <f>VLOOKUP(DY53,tabel_jpm,EG53+1,0)</f>
        <v>24</v>
      </c>
      <c r="ER53" s="1">
        <f>IF(B53="Pria",VLOOKUP(AVERAGE(EN53:EQ53),agreement_p,4),VLOOKUP(AVERAGE(EN53:EQ53),agreement_w,4))</f>
        <v>50</v>
      </c>
      <c r="ES53" s="67" t="str">
        <f t="shared" si="34"/>
        <v>N/A</v>
      </c>
      <c r="ET53" s="1">
        <f>VLOOKUP(DZ53,tabel_jpm,ED53+1,0)</f>
        <v>20</v>
      </c>
      <c r="EU53" s="1">
        <f>VLOOKUP(EA53,tabel_jpm,EE53+1,0)</f>
        <v>24</v>
      </c>
      <c r="EV53" s="1">
        <f>VLOOKUP(EB53,tabel_jpm,EF53+1,0)</f>
        <v>24</v>
      </c>
      <c r="EW53" s="1">
        <f>VLOOKUP(EC53,tabel_jpm,EG53+1,0)</f>
        <v>20</v>
      </c>
      <c r="EX53" s="1">
        <f>IF(B53="Pria",VLOOKUP(AVERAGE(ET53:EW53),agreement_p,4),VLOOKUP(AVERAGE(ET53:EW53),agreement_w,4))</f>
        <v>68</v>
      </c>
      <c r="EY53" s="67" t="str">
        <f t="shared" si="35"/>
        <v>N/A</v>
      </c>
    </row>
    <row r="54" ht="15.75" customHeight="1">
      <c r="A54" s="1" t="str">
        <f>data!A54</f>
        <v/>
      </c>
      <c r="B54" s="1" t="str">
        <f>data!B54</f>
        <v/>
      </c>
      <c r="C54" s="1" t="str">
        <f>data!C54</f>
        <v/>
      </c>
      <c r="D54" s="65" t="str">
        <f>data!D54</f>
        <v/>
      </c>
      <c r="E54" s="1" t="str">
        <f>data!E54</f>
        <v/>
      </c>
      <c r="F54" s="1" t="str">
        <f>data!F54</f>
        <v>profiling</v>
      </c>
      <c r="G54" s="1" t="str">
        <f>data!G54</f>
        <v/>
      </c>
      <c r="H54" s="1" t="str">
        <f>data!H54</f>
        <v/>
      </c>
      <c r="I54" s="1" t="str">
        <f>data!I54</f>
        <v/>
      </c>
      <c r="J54" s="1" t="str">
        <f>data!J54</f>
        <v/>
      </c>
      <c r="K54" s="1" t="str">
        <f>data!K54</f>
        <v/>
      </c>
      <c r="L54" s="1" t="str">
        <f>data!L54</f>
        <v/>
      </c>
      <c r="M54" s="1" t="str">
        <f>data!M54</f>
        <v/>
      </c>
      <c r="N54" s="1" t="str">
        <f>data!N54</f>
        <v/>
      </c>
      <c r="O54" s="1" t="str">
        <f>data!O54</f>
        <v/>
      </c>
      <c r="P54" s="1" t="str">
        <f>data!P54</f>
        <v/>
      </c>
      <c r="Q54" s="1" t="str">
        <f>data!Q54</f>
        <v/>
      </c>
      <c r="R54" s="1" t="str">
        <f>data!R54</f>
        <v/>
      </c>
      <c r="S54" s="1" t="str">
        <f>data!S54</f>
        <v/>
      </c>
      <c r="T54" s="1" t="str">
        <f>data!T54</f>
        <v/>
      </c>
      <c r="U54" s="1" t="str">
        <f>data!U54</f>
        <v/>
      </c>
      <c r="V54" s="1">
        <f>data!V54</f>
        <v>0</v>
      </c>
      <c r="W54" s="1">
        <f>data!W54</f>
        <v>0</v>
      </c>
      <c r="Y54" s="67">
        <f>VLOOKUP(G54,tableD1,2,0)</f>
        <v>4</v>
      </c>
      <c r="Z54" s="67">
        <f>VLOOKUP(H54,tableI1,2,0)</f>
        <v>3</v>
      </c>
      <c r="AA54" s="67">
        <f>VLOOKUP(I54,table1S,2,0)</f>
        <v>5</v>
      </c>
      <c r="AB54" s="67">
        <f>VLOOKUP(J54,table1C,2,0)</f>
        <v>4</v>
      </c>
      <c r="AC54" s="67">
        <f>VLOOKUP(L54,table2D,2,0)</f>
        <v>31</v>
      </c>
      <c r="AD54" s="67">
        <f>VLOOKUP(M54,table2I,2,0)</f>
        <v>31</v>
      </c>
      <c r="AE54" s="67">
        <f>VLOOKUP(N54,table2S,2,0)</f>
        <v>32</v>
      </c>
      <c r="AF54" s="67">
        <f>VLOOKUP(O54,table2C,2,0)</f>
        <v>32</v>
      </c>
      <c r="AG54" s="67">
        <f>VLOOKUP(Q54,table3D,2,0)</f>
        <v>16</v>
      </c>
      <c r="AH54" s="67">
        <f>VLOOKUP(R54,table3I,2,0)</f>
        <v>18</v>
      </c>
      <c r="AI54" s="67">
        <f>VLOOKUP(S54,table3S,2,0)</f>
        <v>19</v>
      </c>
      <c r="AJ54" s="67">
        <f>VLOOKUP(T54,table3C,2,0)</f>
        <v>19</v>
      </c>
      <c r="AL54" s="67">
        <f t="shared" ref="AL54:AO54" si="624">VALUE(Y54&amp;AL$2)</f>
        <v>41</v>
      </c>
      <c r="AM54" s="67">
        <f t="shared" si="624"/>
        <v>32</v>
      </c>
      <c r="AN54" s="67">
        <f t="shared" si="624"/>
        <v>53</v>
      </c>
      <c r="AO54" s="67">
        <f t="shared" si="624"/>
        <v>44</v>
      </c>
      <c r="AP54" s="67"/>
      <c r="AQ54" s="67">
        <f t="shared" ref="AQ54:AT54" si="625">LARGE($AL54:$AO54,AQ$2)</f>
        <v>53</v>
      </c>
      <c r="AR54" s="67">
        <f t="shared" si="625"/>
        <v>44</v>
      </c>
      <c r="AS54" s="67">
        <f t="shared" si="625"/>
        <v>41</v>
      </c>
      <c r="AT54" s="67">
        <f t="shared" si="625"/>
        <v>32</v>
      </c>
      <c r="AV54" s="67" t="str">
        <f>VLOOKUP(VALUE(RIGHT(AQ54,1)),misc!$A$2:$B$5,2,0)</f>
        <v>S</v>
      </c>
      <c r="AW54" s="67" t="str">
        <f>VLOOKUP(VALUE(RIGHT(AR54,1)),misc!$A$2:$B$5,2,0)</f>
        <v>C</v>
      </c>
      <c r="AX54" s="67" t="str">
        <f>VLOOKUP(VALUE(RIGHT(AS54,1)),misc!$A$2:$B$5,2,0)</f>
        <v>D</v>
      </c>
      <c r="AY54" s="67" t="str">
        <f>VLOOKUP(VALUE(RIGHT(AT54,1)),misc!$A$2:$B$5,2,0)</f>
        <v>I</v>
      </c>
      <c r="BA54" s="67" t="str">
        <f t="shared" ref="BA54:BD54" si="626">IF(VALUE(AQ54)&gt;=170,AV54,"")</f>
        <v/>
      </c>
      <c r="BB54" s="67" t="str">
        <f t="shared" si="626"/>
        <v/>
      </c>
      <c r="BC54" s="67" t="str">
        <f t="shared" si="626"/>
        <v/>
      </c>
      <c r="BD54" s="67" t="str">
        <f t="shared" si="626"/>
        <v/>
      </c>
      <c r="BF54" s="67" t="str">
        <f t="shared" ref="BF54:BI54" si="627">IF(VALUE(AQ54)&lt;170,AV54,"")</f>
        <v>S</v>
      </c>
      <c r="BG54" s="67" t="str">
        <f t="shared" si="627"/>
        <v>C</v>
      </c>
      <c r="BH54" s="67" t="str">
        <f t="shared" si="627"/>
        <v>D</v>
      </c>
      <c r="BI54" s="67" t="str">
        <f t="shared" si="627"/>
        <v>I</v>
      </c>
      <c r="BJ54" s="67">
        <f t="shared" si="17"/>
        <v>1</v>
      </c>
      <c r="BK54" s="67" t="str">
        <f t="shared" si="18"/>
        <v/>
      </c>
      <c r="BN54" s="67">
        <f t="shared" ref="BN54:BQ54" si="628">VALUE(AC54&amp;BN$2)</f>
        <v>311</v>
      </c>
      <c r="BO54" s="67">
        <f t="shared" si="628"/>
        <v>312</v>
      </c>
      <c r="BP54" s="67">
        <f t="shared" si="628"/>
        <v>323</v>
      </c>
      <c r="BQ54" s="67">
        <f t="shared" si="628"/>
        <v>324</v>
      </c>
      <c r="BR54" s="67"/>
      <c r="BS54" s="67">
        <f t="shared" ref="BS54:BV54" si="629">LARGE($BN54:$BQ54,BS$2)</f>
        <v>324</v>
      </c>
      <c r="BT54" s="67">
        <f t="shared" si="629"/>
        <v>323</v>
      </c>
      <c r="BU54" s="67">
        <f t="shared" si="629"/>
        <v>312</v>
      </c>
      <c r="BV54" s="67">
        <f t="shared" si="629"/>
        <v>311</v>
      </c>
      <c r="BX54" s="67" t="str">
        <f>VLOOKUP(VALUE(RIGHT(BS54,1)),misc!$A$2:$B$5,2,0)</f>
        <v>C</v>
      </c>
      <c r="BY54" s="67" t="str">
        <f>VLOOKUP(VALUE(RIGHT(BT54,1)),misc!$A$2:$B$5,2,0)</f>
        <v>S</v>
      </c>
      <c r="BZ54" s="67" t="str">
        <f>VLOOKUP(VALUE(RIGHT(BU54,1)),misc!$A$2:$B$5,2,0)</f>
        <v>I</v>
      </c>
      <c r="CA54" s="67" t="str">
        <f>VLOOKUP(VALUE(RIGHT(BV54,1)),misc!$A$2:$B$5,2,0)</f>
        <v>D</v>
      </c>
      <c r="CC54" s="67" t="str">
        <f t="shared" ref="CC54:CF54" si="630">IF(VALUE(BS54)&gt;=170,BX54,"")</f>
        <v>C</v>
      </c>
      <c r="CD54" s="67" t="str">
        <f t="shared" si="630"/>
        <v>S</v>
      </c>
      <c r="CE54" s="67" t="str">
        <f t="shared" si="630"/>
        <v>I</v>
      </c>
      <c r="CF54" s="67" t="str">
        <f t="shared" si="630"/>
        <v>D</v>
      </c>
      <c r="CH54" s="67" t="str">
        <f t="shared" ref="CH54:CK54" si="631">IF(VALUE(BS54)&lt;170,BX54,"")</f>
        <v/>
      </c>
      <c r="CI54" s="67" t="str">
        <f t="shared" si="631"/>
        <v/>
      </c>
      <c r="CJ54" s="67" t="str">
        <f t="shared" si="631"/>
        <v/>
      </c>
      <c r="CK54" s="67" t="str">
        <f t="shared" si="631"/>
        <v/>
      </c>
      <c r="CL54" s="67">
        <f t="shared" si="23"/>
        <v>2</v>
      </c>
      <c r="CM54" s="67" t="str">
        <f t="shared" si="24"/>
        <v>CSID</v>
      </c>
      <c r="CP54" s="67">
        <f t="shared" ref="CP54:CS54" si="632">VALUE(AG54&amp;CP$2)</f>
        <v>161</v>
      </c>
      <c r="CQ54" s="67">
        <f t="shared" si="632"/>
        <v>182</v>
      </c>
      <c r="CR54" s="67">
        <f t="shared" si="632"/>
        <v>193</v>
      </c>
      <c r="CS54" s="67">
        <f t="shared" si="632"/>
        <v>194</v>
      </c>
      <c r="CT54" s="67"/>
      <c r="CU54" s="67">
        <f t="shared" ref="CU54:CX54" si="633">LARGE($CP54:$CS54,CU$2)</f>
        <v>194</v>
      </c>
      <c r="CV54" s="67">
        <f t="shared" si="633"/>
        <v>193</v>
      </c>
      <c r="CW54" s="67">
        <f t="shared" si="633"/>
        <v>182</v>
      </c>
      <c r="CX54" s="67">
        <f t="shared" si="633"/>
        <v>161</v>
      </c>
      <c r="CZ54" s="67" t="str">
        <f>VLOOKUP(VALUE(RIGHT(CU54,1)),misc!$A$2:$B$5,2,0)</f>
        <v>C</v>
      </c>
      <c r="DA54" s="67" t="str">
        <f>VLOOKUP(VALUE(RIGHT(CV54,1)),misc!$A$2:$B$5,2,0)</f>
        <v>S</v>
      </c>
      <c r="DB54" s="67" t="str">
        <f>VLOOKUP(VALUE(RIGHT(CW54,1)),misc!$A$2:$B$5,2,0)</f>
        <v>I</v>
      </c>
      <c r="DC54" s="67" t="str">
        <f>VLOOKUP(VALUE(RIGHT(CX54,1)),misc!$A$2:$B$5,2,0)</f>
        <v>D</v>
      </c>
      <c r="DE54" s="67" t="str">
        <f t="shared" ref="DE54:DH54" si="634">IF(VALUE(CU54)&gt;=170,CZ54,"")</f>
        <v>C</v>
      </c>
      <c r="DF54" s="67" t="str">
        <f t="shared" si="634"/>
        <v>S</v>
      </c>
      <c r="DG54" s="67" t="str">
        <f t="shared" si="634"/>
        <v>I</v>
      </c>
      <c r="DH54" s="67" t="str">
        <f t="shared" si="634"/>
        <v/>
      </c>
      <c r="DJ54" s="67" t="str">
        <f t="shared" ref="DJ54:DM54" si="635">IF(VALUE(CU54)&lt;170,CZ54,"")</f>
        <v/>
      </c>
      <c r="DK54" s="67" t="str">
        <f t="shared" si="635"/>
        <v/>
      </c>
      <c r="DL54" s="67" t="str">
        <f t="shared" si="635"/>
        <v/>
      </c>
      <c r="DM54" s="67" t="str">
        <f t="shared" si="635"/>
        <v>D</v>
      </c>
      <c r="DN54" s="67">
        <f t="shared" si="29"/>
        <v>3</v>
      </c>
      <c r="DO54" s="67" t="str">
        <f t="shared" si="30"/>
        <v>CSI</v>
      </c>
      <c r="DP54" s="1" t="str">
        <f t="shared" si="31"/>
        <v>123</v>
      </c>
      <c r="DQ54" s="1" t="str">
        <f t="shared" si="32"/>
        <v/>
      </c>
      <c r="DR54" s="1">
        <f>VLOOKUP(G54,tableD1,3,0)</f>
        <v>1</v>
      </c>
      <c r="DS54" s="1">
        <f>VLOOKUP(H54,tableI1,3,0)</f>
        <v>1</v>
      </c>
      <c r="DT54" s="1">
        <f>VLOOKUP(I54,table1S,3,0)</f>
        <v>2</v>
      </c>
      <c r="DU54" s="1">
        <f>VLOOKUP(J54,table1C,3,0)</f>
        <v>1</v>
      </c>
      <c r="DV54" s="1">
        <f>VLOOKUP(L54,table2D,3,0)</f>
        <v>8</v>
      </c>
      <c r="DW54" s="1">
        <f>VLOOKUP(M54,table2I,3,0)</f>
        <v>8</v>
      </c>
      <c r="DX54" s="1">
        <f>VLOOKUP(N54,table2S,3,0)</f>
        <v>8</v>
      </c>
      <c r="DY54" s="1">
        <f>VLOOKUP(O54,table2C,3,0)</f>
        <v>8</v>
      </c>
      <c r="DZ54" s="1">
        <f>VLOOKUP(Q54,table3D,3,0)</f>
        <v>4</v>
      </c>
      <c r="EA54" s="1">
        <f>VLOOKUP(R54,table3I,3,0)</f>
        <v>5</v>
      </c>
      <c r="EB54" s="1">
        <f>VLOOKUP(S54,table3S,3,0)</f>
        <v>5</v>
      </c>
      <c r="EC54" s="1">
        <f>VLOOKUP(T54,table3C,3,0)</f>
        <v>5</v>
      </c>
      <c r="ED54" s="67">
        <f t="array" ref="ED54">VLOOKUP(INDEX(JD,data!$AA$1),key!$J$3:$L$27,3,0)</f>
        <v>6</v>
      </c>
      <c r="EE54" s="67">
        <f t="array" ref="EE54">VLOOKUP(INDEX(JI,data!$AA$1),key!$J$3:$L$27,3,0)</f>
        <v>4</v>
      </c>
      <c r="EF54" s="67">
        <f t="array" ref="EF54">VLOOKUP(INDEX(JS,data!$AA$1),key!$J$3:$L$27,3,0)</f>
        <v>4</v>
      </c>
      <c r="EG54" s="67">
        <f t="array" ref="EG54">VLOOKUP(INDEX(JC,data!$AA$1),key!$J$3:$L$27,3,0)</f>
        <v>7</v>
      </c>
      <c r="EH54" s="1">
        <f>VLOOKUP(DR54,tabel_jpm,ED54+1,0)</f>
        <v>8</v>
      </c>
      <c r="EI54" s="1">
        <f>VLOOKUP(DS54,tabel_jpm,EE54+1,0)</f>
        <v>16</v>
      </c>
      <c r="EJ54" s="1">
        <f>VLOOKUP(DT54,tabel_jpm,EF54+1,0)</f>
        <v>20</v>
      </c>
      <c r="EK54" s="1">
        <f>VLOOKUP(DU54,tabel_jpm,EG54+1,0)</f>
        <v>4</v>
      </c>
      <c r="EL54" s="1">
        <f>IF(B54="Pria",VLOOKUP(AVERAGE(EH54:EK54),agreement_p,4),VLOOKUP(AVERAGE(EH54:EK54),agreement_w,4))</f>
        <v>32</v>
      </c>
      <c r="EM54" s="67" t="str">
        <f t="shared" si="33"/>
        <v>N/A</v>
      </c>
      <c r="EN54" s="1">
        <f>VLOOKUP(DV54,tabel_jpm,ED54+1,0)</f>
        <v>20</v>
      </c>
      <c r="EO54" s="1">
        <f>VLOOKUP(DW54,tabel_jpm,EE54+1,0)</f>
        <v>12</v>
      </c>
      <c r="EP54" s="1">
        <f>VLOOKUP(DX54,tabel_jpm,EF54+1,0)</f>
        <v>12</v>
      </c>
      <c r="EQ54" s="1">
        <f>VLOOKUP(DY54,tabel_jpm,EG54+1,0)</f>
        <v>24</v>
      </c>
      <c r="ER54" s="1">
        <f>IF(B54="Pria",VLOOKUP(AVERAGE(EN54:EQ54),agreement_p,4),VLOOKUP(AVERAGE(EN54:EQ54),agreement_w,4))</f>
        <v>50</v>
      </c>
      <c r="ES54" s="67" t="str">
        <f t="shared" si="34"/>
        <v>N/A</v>
      </c>
      <c r="ET54" s="1">
        <f>VLOOKUP(DZ54,tabel_jpm,ED54+1,0)</f>
        <v>20</v>
      </c>
      <c r="EU54" s="1">
        <f>VLOOKUP(EA54,tabel_jpm,EE54+1,0)</f>
        <v>24</v>
      </c>
      <c r="EV54" s="1">
        <f>VLOOKUP(EB54,tabel_jpm,EF54+1,0)</f>
        <v>24</v>
      </c>
      <c r="EW54" s="1">
        <f>VLOOKUP(EC54,tabel_jpm,EG54+1,0)</f>
        <v>20</v>
      </c>
      <c r="EX54" s="1">
        <f>IF(B54="Pria",VLOOKUP(AVERAGE(ET54:EW54),agreement_p,4),VLOOKUP(AVERAGE(ET54:EW54),agreement_w,4))</f>
        <v>68</v>
      </c>
      <c r="EY54" s="67" t="str">
        <f t="shared" si="35"/>
        <v>N/A</v>
      </c>
    </row>
    <row r="55" ht="15.75" customHeight="1">
      <c r="A55" s="1" t="str">
        <f>data!A55</f>
        <v/>
      </c>
      <c r="B55" s="1" t="str">
        <f>data!B55</f>
        <v/>
      </c>
      <c r="C55" s="1" t="str">
        <f>data!C55</f>
        <v/>
      </c>
      <c r="D55" s="65" t="str">
        <f>data!D55</f>
        <v/>
      </c>
      <c r="E55" s="1" t="str">
        <f>data!E55</f>
        <v/>
      </c>
      <c r="F55" s="1" t="str">
        <f>data!F55</f>
        <v>profiling</v>
      </c>
      <c r="G55" s="1" t="str">
        <f>data!G55</f>
        <v/>
      </c>
      <c r="H55" s="1" t="str">
        <f>data!H55</f>
        <v/>
      </c>
      <c r="I55" s="1" t="str">
        <f>data!I55</f>
        <v/>
      </c>
      <c r="J55" s="1" t="str">
        <f>data!J55</f>
        <v/>
      </c>
      <c r="K55" s="1" t="str">
        <f>data!K55</f>
        <v/>
      </c>
      <c r="L55" s="1" t="str">
        <f>data!L55</f>
        <v/>
      </c>
      <c r="M55" s="1" t="str">
        <f>data!M55</f>
        <v/>
      </c>
      <c r="N55" s="1" t="str">
        <f>data!N55</f>
        <v/>
      </c>
      <c r="O55" s="1" t="str">
        <f>data!O55</f>
        <v/>
      </c>
      <c r="P55" s="1" t="str">
        <f>data!P55</f>
        <v/>
      </c>
      <c r="Q55" s="1" t="str">
        <f>data!Q55</f>
        <v/>
      </c>
      <c r="R55" s="1" t="str">
        <f>data!R55</f>
        <v/>
      </c>
      <c r="S55" s="1" t="str">
        <f>data!S55</f>
        <v/>
      </c>
      <c r="T55" s="1" t="str">
        <f>data!T55</f>
        <v/>
      </c>
      <c r="U55" s="1" t="str">
        <f>data!U55</f>
        <v/>
      </c>
      <c r="V55" s="1">
        <f>data!V55</f>
        <v>0</v>
      </c>
      <c r="W55" s="1">
        <f>data!W55</f>
        <v>0</v>
      </c>
      <c r="Y55" s="67">
        <f>VLOOKUP(G55,tableD1,2,0)</f>
        <v>4</v>
      </c>
      <c r="Z55" s="67">
        <f>VLOOKUP(H55,tableI1,2,0)</f>
        <v>3</v>
      </c>
      <c r="AA55" s="67">
        <f>VLOOKUP(I55,table1S,2,0)</f>
        <v>5</v>
      </c>
      <c r="AB55" s="67">
        <f>VLOOKUP(J55,table1C,2,0)</f>
        <v>4</v>
      </c>
      <c r="AC55" s="67">
        <f>VLOOKUP(L55,table2D,2,0)</f>
        <v>31</v>
      </c>
      <c r="AD55" s="67">
        <f>VLOOKUP(M55,table2I,2,0)</f>
        <v>31</v>
      </c>
      <c r="AE55" s="67">
        <f>VLOOKUP(N55,table2S,2,0)</f>
        <v>32</v>
      </c>
      <c r="AF55" s="67">
        <f>VLOOKUP(O55,table2C,2,0)</f>
        <v>32</v>
      </c>
      <c r="AG55" s="67">
        <f>VLOOKUP(Q55,table3D,2,0)</f>
        <v>16</v>
      </c>
      <c r="AH55" s="67">
        <f>VLOOKUP(R55,table3I,2,0)</f>
        <v>18</v>
      </c>
      <c r="AI55" s="67">
        <f>VLOOKUP(S55,table3S,2,0)</f>
        <v>19</v>
      </c>
      <c r="AJ55" s="67">
        <f>VLOOKUP(T55,table3C,2,0)</f>
        <v>19</v>
      </c>
      <c r="AL55" s="67">
        <f t="shared" ref="AL55:AO55" si="636">VALUE(Y55&amp;AL$2)</f>
        <v>41</v>
      </c>
      <c r="AM55" s="67">
        <f t="shared" si="636"/>
        <v>32</v>
      </c>
      <c r="AN55" s="67">
        <f t="shared" si="636"/>
        <v>53</v>
      </c>
      <c r="AO55" s="67">
        <f t="shared" si="636"/>
        <v>44</v>
      </c>
      <c r="AP55" s="67"/>
      <c r="AQ55" s="67">
        <f t="shared" ref="AQ55:AT55" si="637">LARGE($AL55:$AO55,AQ$2)</f>
        <v>53</v>
      </c>
      <c r="AR55" s="67">
        <f t="shared" si="637"/>
        <v>44</v>
      </c>
      <c r="AS55" s="67">
        <f t="shared" si="637"/>
        <v>41</v>
      </c>
      <c r="AT55" s="67">
        <f t="shared" si="637"/>
        <v>32</v>
      </c>
      <c r="AV55" s="67" t="str">
        <f>VLOOKUP(VALUE(RIGHT(AQ55,1)),misc!$A$2:$B$5,2,0)</f>
        <v>S</v>
      </c>
      <c r="AW55" s="67" t="str">
        <f>VLOOKUP(VALUE(RIGHT(AR55,1)),misc!$A$2:$B$5,2,0)</f>
        <v>C</v>
      </c>
      <c r="AX55" s="67" t="str">
        <f>VLOOKUP(VALUE(RIGHT(AS55,1)),misc!$A$2:$B$5,2,0)</f>
        <v>D</v>
      </c>
      <c r="AY55" s="67" t="str">
        <f>VLOOKUP(VALUE(RIGHT(AT55,1)),misc!$A$2:$B$5,2,0)</f>
        <v>I</v>
      </c>
      <c r="BA55" s="67" t="str">
        <f t="shared" ref="BA55:BD55" si="638">IF(VALUE(AQ55)&gt;=170,AV55,"")</f>
        <v/>
      </c>
      <c r="BB55" s="67" t="str">
        <f t="shared" si="638"/>
        <v/>
      </c>
      <c r="BC55" s="67" t="str">
        <f t="shared" si="638"/>
        <v/>
      </c>
      <c r="BD55" s="67" t="str">
        <f t="shared" si="638"/>
        <v/>
      </c>
      <c r="BF55" s="67" t="str">
        <f t="shared" ref="BF55:BI55" si="639">IF(VALUE(AQ55)&lt;170,AV55,"")</f>
        <v>S</v>
      </c>
      <c r="BG55" s="67" t="str">
        <f t="shared" si="639"/>
        <v>C</v>
      </c>
      <c r="BH55" s="67" t="str">
        <f t="shared" si="639"/>
        <v>D</v>
      </c>
      <c r="BI55" s="67" t="str">
        <f t="shared" si="639"/>
        <v>I</v>
      </c>
      <c r="BJ55" s="67">
        <f t="shared" si="17"/>
        <v>1</v>
      </c>
      <c r="BK55" s="67" t="str">
        <f t="shared" si="18"/>
        <v/>
      </c>
      <c r="BN55" s="67">
        <f t="shared" ref="BN55:BQ55" si="640">VALUE(AC55&amp;BN$2)</f>
        <v>311</v>
      </c>
      <c r="BO55" s="67">
        <f t="shared" si="640"/>
        <v>312</v>
      </c>
      <c r="BP55" s="67">
        <f t="shared" si="640"/>
        <v>323</v>
      </c>
      <c r="BQ55" s="67">
        <f t="shared" si="640"/>
        <v>324</v>
      </c>
      <c r="BR55" s="67"/>
      <c r="BS55" s="67">
        <f t="shared" ref="BS55:BV55" si="641">LARGE($BN55:$BQ55,BS$2)</f>
        <v>324</v>
      </c>
      <c r="BT55" s="67">
        <f t="shared" si="641"/>
        <v>323</v>
      </c>
      <c r="BU55" s="67">
        <f t="shared" si="641"/>
        <v>312</v>
      </c>
      <c r="BV55" s="67">
        <f t="shared" si="641"/>
        <v>311</v>
      </c>
      <c r="BX55" s="67" t="str">
        <f>VLOOKUP(VALUE(RIGHT(BS55,1)),misc!$A$2:$B$5,2,0)</f>
        <v>C</v>
      </c>
      <c r="BY55" s="67" t="str">
        <f>VLOOKUP(VALUE(RIGHT(BT55,1)),misc!$A$2:$B$5,2,0)</f>
        <v>S</v>
      </c>
      <c r="BZ55" s="67" t="str">
        <f>VLOOKUP(VALUE(RIGHT(BU55,1)),misc!$A$2:$B$5,2,0)</f>
        <v>I</v>
      </c>
      <c r="CA55" s="67" t="str">
        <f>VLOOKUP(VALUE(RIGHT(BV55,1)),misc!$A$2:$B$5,2,0)</f>
        <v>D</v>
      </c>
      <c r="CC55" s="67" t="str">
        <f t="shared" ref="CC55:CF55" si="642">IF(VALUE(BS55)&gt;=170,BX55,"")</f>
        <v>C</v>
      </c>
      <c r="CD55" s="67" t="str">
        <f t="shared" si="642"/>
        <v>S</v>
      </c>
      <c r="CE55" s="67" t="str">
        <f t="shared" si="642"/>
        <v>I</v>
      </c>
      <c r="CF55" s="67" t="str">
        <f t="shared" si="642"/>
        <v>D</v>
      </c>
      <c r="CH55" s="67" t="str">
        <f t="shared" ref="CH55:CK55" si="643">IF(VALUE(BS55)&lt;170,BX55,"")</f>
        <v/>
      </c>
      <c r="CI55" s="67" t="str">
        <f t="shared" si="643"/>
        <v/>
      </c>
      <c r="CJ55" s="67" t="str">
        <f t="shared" si="643"/>
        <v/>
      </c>
      <c r="CK55" s="67" t="str">
        <f t="shared" si="643"/>
        <v/>
      </c>
      <c r="CL55" s="67">
        <f t="shared" si="23"/>
        <v>2</v>
      </c>
      <c r="CM55" s="67" t="str">
        <f t="shared" si="24"/>
        <v>CSID</v>
      </c>
      <c r="CP55" s="67">
        <f t="shared" ref="CP55:CS55" si="644">VALUE(AG55&amp;CP$2)</f>
        <v>161</v>
      </c>
      <c r="CQ55" s="67">
        <f t="shared" si="644"/>
        <v>182</v>
      </c>
      <c r="CR55" s="67">
        <f t="shared" si="644"/>
        <v>193</v>
      </c>
      <c r="CS55" s="67">
        <f t="shared" si="644"/>
        <v>194</v>
      </c>
      <c r="CT55" s="67"/>
      <c r="CU55" s="67">
        <f t="shared" ref="CU55:CX55" si="645">LARGE($CP55:$CS55,CU$2)</f>
        <v>194</v>
      </c>
      <c r="CV55" s="67">
        <f t="shared" si="645"/>
        <v>193</v>
      </c>
      <c r="CW55" s="67">
        <f t="shared" si="645"/>
        <v>182</v>
      </c>
      <c r="CX55" s="67">
        <f t="shared" si="645"/>
        <v>161</v>
      </c>
      <c r="CZ55" s="67" t="str">
        <f>VLOOKUP(VALUE(RIGHT(CU55,1)),misc!$A$2:$B$5,2,0)</f>
        <v>C</v>
      </c>
      <c r="DA55" s="67" t="str">
        <f>VLOOKUP(VALUE(RIGHT(CV55,1)),misc!$A$2:$B$5,2,0)</f>
        <v>S</v>
      </c>
      <c r="DB55" s="67" t="str">
        <f>VLOOKUP(VALUE(RIGHT(CW55,1)),misc!$A$2:$B$5,2,0)</f>
        <v>I</v>
      </c>
      <c r="DC55" s="67" t="str">
        <f>VLOOKUP(VALUE(RIGHT(CX55,1)),misc!$A$2:$B$5,2,0)</f>
        <v>D</v>
      </c>
      <c r="DE55" s="67" t="str">
        <f t="shared" ref="DE55:DH55" si="646">IF(VALUE(CU55)&gt;=170,CZ55,"")</f>
        <v>C</v>
      </c>
      <c r="DF55" s="67" t="str">
        <f t="shared" si="646"/>
        <v>S</v>
      </c>
      <c r="DG55" s="67" t="str">
        <f t="shared" si="646"/>
        <v>I</v>
      </c>
      <c r="DH55" s="67" t="str">
        <f t="shared" si="646"/>
        <v/>
      </c>
      <c r="DJ55" s="67" t="str">
        <f t="shared" ref="DJ55:DM55" si="647">IF(VALUE(CU55)&lt;170,CZ55,"")</f>
        <v/>
      </c>
      <c r="DK55" s="67" t="str">
        <f t="shared" si="647"/>
        <v/>
      </c>
      <c r="DL55" s="67" t="str">
        <f t="shared" si="647"/>
        <v/>
      </c>
      <c r="DM55" s="67" t="str">
        <f t="shared" si="647"/>
        <v>D</v>
      </c>
      <c r="DN55" s="67">
        <f t="shared" si="29"/>
        <v>3</v>
      </c>
      <c r="DO55" s="67" t="str">
        <f t="shared" si="30"/>
        <v>CSI</v>
      </c>
      <c r="DP55" s="1" t="str">
        <f t="shared" si="31"/>
        <v>123</v>
      </c>
      <c r="DQ55" s="1" t="str">
        <f t="shared" si="32"/>
        <v/>
      </c>
      <c r="DR55" s="1">
        <f>VLOOKUP(G55,tableD1,3,0)</f>
        <v>1</v>
      </c>
      <c r="DS55" s="1">
        <f>VLOOKUP(H55,tableI1,3,0)</f>
        <v>1</v>
      </c>
      <c r="DT55" s="1">
        <f>VLOOKUP(I55,table1S,3,0)</f>
        <v>2</v>
      </c>
      <c r="DU55" s="1">
        <f>VLOOKUP(J55,table1C,3,0)</f>
        <v>1</v>
      </c>
      <c r="DV55" s="1">
        <f>VLOOKUP(L55,table2D,3,0)</f>
        <v>8</v>
      </c>
      <c r="DW55" s="1">
        <f>VLOOKUP(M55,table2I,3,0)</f>
        <v>8</v>
      </c>
      <c r="DX55" s="1">
        <f>VLOOKUP(N55,table2S,3,0)</f>
        <v>8</v>
      </c>
      <c r="DY55" s="1">
        <f>VLOOKUP(O55,table2C,3,0)</f>
        <v>8</v>
      </c>
      <c r="DZ55" s="1">
        <f>VLOOKUP(Q55,table3D,3,0)</f>
        <v>4</v>
      </c>
      <c r="EA55" s="1">
        <f>VLOOKUP(R55,table3I,3,0)</f>
        <v>5</v>
      </c>
      <c r="EB55" s="1">
        <f>VLOOKUP(S55,table3S,3,0)</f>
        <v>5</v>
      </c>
      <c r="EC55" s="1">
        <f>VLOOKUP(T55,table3C,3,0)</f>
        <v>5</v>
      </c>
      <c r="ED55" s="67">
        <f t="array" ref="ED55">VLOOKUP(INDEX(JD,data!$AA$1),key!$J$3:$L$27,3,0)</f>
        <v>6</v>
      </c>
      <c r="EE55" s="67">
        <f t="array" ref="EE55">VLOOKUP(INDEX(JI,data!$AA$1),key!$J$3:$L$27,3,0)</f>
        <v>4</v>
      </c>
      <c r="EF55" s="67">
        <f t="array" ref="EF55">VLOOKUP(INDEX(JS,data!$AA$1),key!$J$3:$L$27,3,0)</f>
        <v>4</v>
      </c>
      <c r="EG55" s="67">
        <f t="array" ref="EG55">VLOOKUP(INDEX(JC,data!$AA$1),key!$J$3:$L$27,3,0)</f>
        <v>7</v>
      </c>
      <c r="EH55" s="1">
        <f>VLOOKUP(DR55,tabel_jpm,ED55+1,0)</f>
        <v>8</v>
      </c>
      <c r="EI55" s="1">
        <f>VLOOKUP(DS55,tabel_jpm,EE55+1,0)</f>
        <v>16</v>
      </c>
      <c r="EJ55" s="1">
        <f>VLOOKUP(DT55,tabel_jpm,EF55+1,0)</f>
        <v>20</v>
      </c>
      <c r="EK55" s="1">
        <f>VLOOKUP(DU55,tabel_jpm,EG55+1,0)</f>
        <v>4</v>
      </c>
      <c r="EL55" s="1">
        <f>IF(B55="Pria",VLOOKUP(AVERAGE(EH55:EK55),agreement_p,4),VLOOKUP(AVERAGE(EH55:EK55),agreement_w,4))</f>
        <v>32</v>
      </c>
      <c r="EM55" s="67" t="str">
        <f t="shared" si="33"/>
        <v>N/A</v>
      </c>
      <c r="EN55" s="1">
        <f>VLOOKUP(DV55,tabel_jpm,ED55+1,0)</f>
        <v>20</v>
      </c>
      <c r="EO55" s="1">
        <f>VLOOKUP(DW55,tabel_jpm,EE55+1,0)</f>
        <v>12</v>
      </c>
      <c r="EP55" s="1">
        <f>VLOOKUP(DX55,tabel_jpm,EF55+1,0)</f>
        <v>12</v>
      </c>
      <c r="EQ55" s="1">
        <f>VLOOKUP(DY55,tabel_jpm,EG55+1,0)</f>
        <v>24</v>
      </c>
      <c r="ER55" s="1">
        <f>IF(B55="Pria",VLOOKUP(AVERAGE(EN55:EQ55),agreement_p,4),VLOOKUP(AVERAGE(EN55:EQ55),agreement_w,4))</f>
        <v>50</v>
      </c>
      <c r="ES55" s="67" t="str">
        <f t="shared" si="34"/>
        <v>N/A</v>
      </c>
      <c r="ET55" s="1">
        <f>VLOOKUP(DZ55,tabel_jpm,ED55+1,0)</f>
        <v>20</v>
      </c>
      <c r="EU55" s="1">
        <f>VLOOKUP(EA55,tabel_jpm,EE55+1,0)</f>
        <v>24</v>
      </c>
      <c r="EV55" s="1">
        <f>VLOOKUP(EB55,tabel_jpm,EF55+1,0)</f>
        <v>24</v>
      </c>
      <c r="EW55" s="1">
        <f>VLOOKUP(EC55,tabel_jpm,EG55+1,0)</f>
        <v>20</v>
      </c>
      <c r="EX55" s="1">
        <f>IF(B55="Pria",VLOOKUP(AVERAGE(ET55:EW55),agreement_p,4),VLOOKUP(AVERAGE(ET55:EW55),agreement_w,4))</f>
        <v>68</v>
      </c>
      <c r="EY55" s="67" t="str">
        <f t="shared" si="35"/>
        <v>N/A</v>
      </c>
    </row>
    <row r="56" ht="15.75" customHeight="1">
      <c r="A56" s="1" t="str">
        <f>data!A56</f>
        <v/>
      </c>
      <c r="B56" s="1" t="str">
        <f>data!B56</f>
        <v/>
      </c>
      <c r="C56" s="1" t="str">
        <f>data!C56</f>
        <v/>
      </c>
      <c r="D56" s="65" t="str">
        <f>data!D57</f>
        <v/>
      </c>
      <c r="E56" s="1" t="str">
        <f>data!E56</f>
        <v/>
      </c>
      <c r="F56" s="1" t="str">
        <f>data!F56</f>
        <v>profiling</v>
      </c>
      <c r="G56" s="1" t="str">
        <f>data!G56</f>
        <v/>
      </c>
      <c r="H56" s="1" t="str">
        <f>data!H56</f>
        <v/>
      </c>
      <c r="I56" s="1" t="str">
        <f>data!I56</f>
        <v/>
      </c>
      <c r="J56" s="1" t="str">
        <f>data!J56</f>
        <v/>
      </c>
      <c r="K56" s="1" t="str">
        <f>data!K56</f>
        <v/>
      </c>
      <c r="L56" s="1" t="str">
        <f>data!L56</f>
        <v/>
      </c>
      <c r="M56" s="1" t="str">
        <f>data!M56</f>
        <v/>
      </c>
      <c r="N56" s="1" t="str">
        <f>data!N56</f>
        <v/>
      </c>
      <c r="O56" s="1" t="str">
        <f>data!O56</f>
        <v/>
      </c>
      <c r="P56" s="1" t="str">
        <f>data!P56</f>
        <v/>
      </c>
      <c r="Q56" s="1" t="str">
        <f>data!Q56</f>
        <v/>
      </c>
      <c r="R56" s="1" t="str">
        <f>data!R56</f>
        <v/>
      </c>
      <c r="S56" s="1" t="str">
        <f>data!S56</f>
        <v/>
      </c>
      <c r="T56" s="1" t="str">
        <f>data!T56</f>
        <v/>
      </c>
      <c r="U56" s="1" t="str">
        <f>data!U56</f>
        <v/>
      </c>
      <c r="V56" s="1">
        <f>data!V56</f>
        <v>0</v>
      </c>
      <c r="W56" s="1">
        <f>data!W56</f>
        <v>0</v>
      </c>
      <c r="Y56" s="67">
        <f>VLOOKUP(G56,tableD1,2,0)</f>
        <v>4</v>
      </c>
      <c r="Z56" s="67">
        <f>VLOOKUP(H56,tableI1,2,0)</f>
        <v>3</v>
      </c>
      <c r="AA56" s="67">
        <f>VLOOKUP(I56,table1S,2,0)</f>
        <v>5</v>
      </c>
      <c r="AB56" s="67">
        <f>VLOOKUP(J56,table1C,2,0)</f>
        <v>4</v>
      </c>
      <c r="AC56" s="67">
        <f>VLOOKUP(L56,table2D,2,0)</f>
        <v>31</v>
      </c>
      <c r="AD56" s="67">
        <f>VLOOKUP(M56,table2I,2,0)</f>
        <v>31</v>
      </c>
      <c r="AE56" s="67">
        <f>VLOOKUP(N56,table2S,2,0)</f>
        <v>32</v>
      </c>
      <c r="AF56" s="67">
        <f>VLOOKUP(O56,table2C,2,0)</f>
        <v>32</v>
      </c>
      <c r="AG56" s="67">
        <f>VLOOKUP(Q56,table3D,2,0)</f>
        <v>16</v>
      </c>
      <c r="AH56" s="67">
        <f>VLOOKUP(R56,table3I,2,0)</f>
        <v>18</v>
      </c>
      <c r="AI56" s="67">
        <f>VLOOKUP(S56,table3S,2,0)</f>
        <v>19</v>
      </c>
      <c r="AJ56" s="67">
        <f>VLOOKUP(T56,table3C,2,0)</f>
        <v>19</v>
      </c>
      <c r="AL56" s="67">
        <f t="shared" ref="AL56:AO56" si="648">VALUE(Y56&amp;AL$2)</f>
        <v>41</v>
      </c>
      <c r="AM56" s="67">
        <f t="shared" si="648"/>
        <v>32</v>
      </c>
      <c r="AN56" s="67">
        <f t="shared" si="648"/>
        <v>53</v>
      </c>
      <c r="AO56" s="67">
        <f t="shared" si="648"/>
        <v>44</v>
      </c>
      <c r="AP56" s="67"/>
      <c r="AQ56" s="67">
        <f t="shared" ref="AQ56:AT56" si="649">LARGE($AL56:$AO56,AQ$2)</f>
        <v>53</v>
      </c>
      <c r="AR56" s="67">
        <f t="shared" si="649"/>
        <v>44</v>
      </c>
      <c r="AS56" s="67">
        <f t="shared" si="649"/>
        <v>41</v>
      </c>
      <c r="AT56" s="67">
        <f t="shared" si="649"/>
        <v>32</v>
      </c>
      <c r="AV56" s="67" t="str">
        <f>VLOOKUP(VALUE(RIGHT(AQ56,1)),misc!$A$2:$B$5,2,0)</f>
        <v>S</v>
      </c>
      <c r="AW56" s="67" t="str">
        <f>VLOOKUP(VALUE(RIGHT(AR56,1)),misc!$A$2:$B$5,2,0)</f>
        <v>C</v>
      </c>
      <c r="AX56" s="67" t="str">
        <f>VLOOKUP(VALUE(RIGHT(AS56,1)),misc!$A$2:$B$5,2,0)</f>
        <v>D</v>
      </c>
      <c r="AY56" s="67" t="str">
        <f>VLOOKUP(VALUE(RIGHT(AT56,1)),misc!$A$2:$B$5,2,0)</f>
        <v>I</v>
      </c>
      <c r="BA56" s="67" t="str">
        <f t="shared" ref="BA56:BD56" si="650">IF(VALUE(AQ56)&gt;=170,AV56,"")</f>
        <v/>
      </c>
      <c r="BB56" s="67" t="str">
        <f t="shared" si="650"/>
        <v/>
      </c>
      <c r="BC56" s="67" t="str">
        <f t="shared" si="650"/>
        <v/>
      </c>
      <c r="BD56" s="67" t="str">
        <f t="shared" si="650"/>
        <v/>
      </c>
      <c r="BF56" s="67" t="str">
        <f t="shared" ref="BF56:BI56" si="651">IF(VALUE(AQ56)&lt;170,AV56,"")</f>
        <v>S</v>
      </c>
      <c r="BG56" s="67" t="str">
        <f t="shared" si="651"/>
        <v>C</v>
      </c>
      <c r="BH56" s="67" t="str">
        <f t="shared" si="651"/>
        <v>D</v>
      </c>
      <c r="BI56" s="67" t="str">
        <f t="shared" si="651"/>
        <v>I</v>
      </c>
      <c r="BJ56" s="67">
        <f t="shared" si="17"/>
        <v>1</v>
      </c>
      <c r="BK56" s="67" t="str">
        <f t="shared" si="18"/>
        <v/>
      </c>
      <c r="BN56" s="67">
        <f t="shared" ref="BN56:BQ56" si="652">VALUE(AC56&amp;BN$2)</f>
        <v>311</v>
      </c>
      <c r="BO56" s="67">
        <f t="shared" si="652"/>
        <v>312</v>
      </c>
      <c r="BP56" s="67">
        <f t="shared" si="652"/>
        <v>323</v>
      </c>
      <c r="BQ56" s="67">
        <f t="shared" si="652"/>
        <v>324</v>
      </c>
      <c r="BR56" s="67"/>
      <c r="BS56" s="67">
        <f t="shared" ref="BS56:BV56" si="653">LARGE($BN56:$BQ56,BS$2)</f>
        <v>324</v>
      </c>
      <c r="BT56" s="67">
        <f t="shared" si="653"/>
        <v>323</v>
      </c>
      <c r="BU56" s="67">
        <f t="shared" si="653"/>
        <v>312</v>
      </c>
      <c r="BV56" s="67">
        <f t="shared" si="653"/>
        <v>311</v>
      </c>
      <c r="BX56" s="67" t="str">
        <f>VLOOKUP(VALUE(RIGHT(BS56,1)),misc!$A$2:$B$5,2,0)</f>
        <v>C</v>
      </c>
      <c r="BY56" s="67" t="str">
        <f>VLOOKUP(VALUE(RIGHT(BT56,1)),misc!$A$2:$B$5,2,0)</f>
        <v>S</v>
      </c>
      <c r="BZ56" s="67" t="str">
        <f>VLOOKUP(VALUE(RIGHT(BU56,1)),misc!$A$2:$B$5,2,0)</f>
        <v>I</v>
      </c>
      <c r="CA56" s="67" t="str">
        <f>VLOOKUP(VALUE(RIGHT(BV56,1)),misc!$A$2:$B$5,2,0)</f>
        <v>D</v>
      </c>
      <c r="CC56" s="67" t="str">
        <f t="shared" ref="CC56:CF56" si="654">IF(VALUE(BS56)&gt;=170,BX56,"")</f>
        <v>C</v>
      </c>
      <c r="CD56" s="67" t="str">
        <f t="shared" si="654"/>
        <v>S</v>
      </c>
      <c r="CE56" s="67" t="str">
        <f t="shared" si="654"/>
        <v>I</v>
      </c>
      <c r="CF56" s="67" t="str">
        <f t="shared" si="654"/>
        <v>D</v>
      </c>
      <c r="CH56" s="67" t="str">
        <f t="shared" ref="CH56:CK56" si="655">IF(VALUE(BS56)&lt;170,BX56,"")</f>
        <v/>
      </c>
      <c r="CI56" s="67" t="str">
        <f t="shared" si="655"/>
        <v/>
      </c>
      <c r="CJ56" s="67" t="str">
        <f t="shared" si="655"/>
        <v/>
      </c>
      <c r="CK56" s="67" t="str">
        <f t="shared" si="655"/>
        <v/>
      </c>
      <c r="CL56" s="67">
        <f t="shared" si="23"/>
        <v>2</v>
      </c>
      <c r="CM56" s="67" t="str">
        <f t="shared" si="24"/>
        <v>CSID</v>
      </c>
      <c r="CP56" s="67">
        <f t="shared" ref="CP56:CS56" si="656">VALUE(AG56&amp;CP$2)</f>
        <v>161</v>
      </c>
      <c r="CQ56" s="67">
        <f t="shared" si="656"/>
        <v>182</v>
      </c>
      <c r="CR56" s="67">
        <f t="shared" si="656"/>
        <v>193</v>
      </c>
      <c r="CS56" s="67">
        <f t="shared" si="656"/>
        <v>194</v>
      </c>
      <c r="CT56" s="67"/>
      <c r="CU56" s="67">
        <f t="shared" ref="CU56:CX56" si="657">LARGE($CP56:$CS56,CU$2)</f>
        <v>194</v>
      </c>
      <c r="CV56" s="67">
        <f t="shared" si="657"/>
        <v>193</v>
      </c>
      <c r="CW56" s="67">
        <f t="shared" si="657"/>
        <v>182</v>
      </c>
      <c r="CX56" s="67">
        <f t="shared" si="657"/>
        <v>161</v>
      </c>
      <c r="CZ56" s="67" t="str">
        <f>VLOOKUP(VALUE(RIGHT(CU56,1)),misc!$A$2:$B$5,2,0)</f>
        <v>C</v>
      </c>
      <c r="DA56" s="67" t="str">
        <f>VLOOKUP(VALUE(RIGHT(CV56,1)),misc!$A$2:$B$5,2,0)</f>
        <v>S</v>
      </c>
      <c r="DB56" s="67" t="str">
        <f>VLOOKUP(VALUE(RIGHT(CW56,1)),misc!$A$2:$B$5,2,0)</f>
        <v>I</v>
      </c>
      <c r="DC56" s="67" t="str">
        <f>VLOOKUP(VALUE(RIGHT(CX56,1)),misc!$A$2:$B$5,2,0)</f>
        <v>D</v>
      </c>
      <c r="DE56" s="67" t="str">
        <f t="shared" ref="DE56:DH56" si="658">IF(VALUE(CU56)&gt;=170,CZ56,"")</f>
        <v>C</v>
      </c>
      <c r="DF56" s="67" t="str">
        <f t="shared" si="658"/>
        <v>S</v>
      </c>
      <c r="DG56" s="67" t="str">
        <f t="shared" si="658"/>
        <v>I</v>
      </c>
      <c r="DH56" s="67" t="str">
        <f t="shared" si="658"/>
        <v/>
      </c>
      <c r="DJ56" s="67" t="str">
        <f t="shared" ref="DJ56:DM56" si="659">IF(VALUE(CU56)&lt;170,CZ56,"")</f>
        <v/>
      </c>
      <c r="DK56" s="67" t="str">
        <f t="shared" si="659"/>
        <v/>
      </c>
      <c r="DL56" s="67" t="str">
        <f t="shared" si="659"/>
        <v/>
      </c>
      <c r="DM56" s="67" t="str">
        <f t="shared" si="659"/>
        <v>D</v>
      </c>
      <c r="DN56" s="67">
        <f t="shared" si="29"/>
        <v>3</v>
      </c>
      <c r="DO56" s="67" t="str">
        <f t="shared" si="30"/>
        <v>CSI</v>
      </c>
      <c r="DP56" s="1" t="str">
        <f t="shared" si="31"/>
        <v>123</v>
      </c>
      <c r="DQ56" s="1" t="str">
        <f t="shared" si="32"/>
        <v/>
      </c>
      <c r="DR56" s="1">
        <f>VLOOKUP(G56,tableD1,3,0)</f>
        <v>1</v>
      </c>
      <c r="DS56" s="1">
        <f>VLOOKUP(H56,tableI1,3,0)</f>
        <v>1</v>
      </c>
      <c r="DT56" s="1">
        <f>VLOOKUP(I56,table1S,3,0)</f>
        <v>2</v>
      </c>
      <c r="DU56" s="1">
        <f>VLOOKUP(J56,table1C,3,0)</f>
        <v>1</v>
      </c>
      <c r="DV56" s="1">
        <f>VLOOKUP(L56,table2D,3,0)</f>
        <v>8</v>
      </c>
      <c r="DW56" s="1">
        <f>VLOOKUP(M56,table2I,3,0)</f>
        <v>8</v>
      </c>
      <c r="DX56" s="1">
        <f>VLOOKUP(N56,table2S,3,0)</f>
        <v>8</v>
      </c>
      <c r="DY56" s="1">
        <f>VLOOKUP(O56,table2C,3,0)</f>
        <v>8</v>
      </c>
      <c r="DZ56" s="1">
        <f>VLOOKUP(Q56,table3D,3,0)</f>
        <v>4</v>
      </c>
      <c r="EA56" s="1">
        <f>VLOOKUP(R56,table3I,3,0)</f>
        <v>5</v>
      </c>
      <c r="EB56" s="1">
        <f>VLOOKUP(S56,table3S,3,0)</f>
        <v>5</v>
      </c>
      <c r="EC56" s="1">
        <f>VLOOKUP(T56,table3C,3,0)</f>
        <v>5</v>
      </c>
      <c r="ED56" s="67">
        <f t="array" ref="ED56">VLOOKUP(INDEX(JD,data!$AA$1),key!$J$3:$L$27,3,0)</f>
        <v>6</v>
      </c>
      <c r="EE56" s="67">
        <f t="array" ref="EE56">VLOOKUP(INDEX(JI,data!$AA$1),key!$J$3:$L$27,3,0)</f>
        <v>4</v>
      </c>
      <c r="EF56" s="67">
        <f t="array" ref="EF56">VLOOKUP(INDEX(JS,data!$AA$1),key!$J$3:$L$27,3,0)</f>
        <v>4</v>
      </c>
      <c r="EG56" s="67">
        <f t="array" ref="EG56">VLOOKUP(INDEX(JC,data!$AA$1),key!$J$3:$L$27,3,0)</f>
        <v>7</v>
      </c>
      <c r="EH56" s="1">
        <f>VLOOKUP(DR56,tabel_jpm,ED56+1,0)</f>
        <v>8</v>
      </c>
      <c r="EI56" s="1">
        <f>VLOOKUP(DS56,tabel_jpm,EE56+1,0)</f>
        <v>16</v>
      </c>
      <c r="EJ56" s="1">
        <f>VLOOKUP(DT56,tabel_jpm,EF56+1,0)</f>
        <v>20</v>
      </c>
      <c r="EK56" s="1">
        <f>VLOOKUP(DU56,tabel_jpm,EG56+1,0)</f>
        <v>4</v>
      </c>
      <c r="EL56" s="1">
        <f>IF(B56="Pria",VLOOKUP(AVERAGE(EH56:EK56),agreement_p,4),VLOOKUP(AVERAGE(EH56:EK56),agreement_w,4))</f>
        <v>32</v>
      </c>
      <c r="EM56" s="67" t="str">
        <f t="shared" si="33"/>
        <v>N/A</v>
      </c>
      <c r="EN56" s="1">
        <f>VLOOKUP(DV56,tabel_jpm,ED56+1,0)</f>
        <v>20</v>
      </c>
      <c r="EO56" s="1">
        <f>VLOOKUP(DW56,tabel_jpm,EE56+1,0)</f>
        <v>12</v>
      </c>
      <c r="EP56" s="1">
        <f>VLOOKUP(DX56,tabel_jpm,EF56+1,0)</f>
        <v>12</v>
      </c>
      <c r="EQ56" s="1">
        <f>VLOOKUP(DY56,tabel_jpm,EG56+1,0)</f>
        <v>24</v>
      </c>
      <c r="ER56" s="1">
        <f>IF(B56="Pria",VLOOKUP(AVERAGE(EN56:EQ56),agreement_p,4),VLOOKUP(AVERAGE(EN56:EQ56),agreement_w,4))</f>
        <v>50</v>
      </c>
      <c r="ES56" s="67" t="str">
        <f t="shared" si="34"/>
        <v>N/A</v>
      </c>
      <c r="ET56" s="1">
        <f>VLOOKUP(DZ56,tabel_jpm,ED56+1,0)</f>
        <v>20</v>
      </c>
      <c r="EU56" s="1">
        <f>VLOOKUP(EA56,tabel_jpm,EE56+1,0)</f>
        <v>24</v>
      </c>
      <c r="EV56" s="1">
        <f>VLOOKUP(EB56,tabel_jpm,EF56+1,0)</f>
        <v>24</v>
      </c>
      <c r="EW56" s="1">
        <f>VLOOKUP(EC56,tabel_jpm,EG56+1,0)</f>
        <v>20</v>
      </c>
      <c r="EX56" s="1">
        <f>IF(B56="Pria",VLOOKUP(AVERAGE(ET56:EW56),agreement_p,4),VLOOKUP(AVERAGE(ET56:EW56),agreement_w,4))</f>
        <v>68</v>
      </c>
      <c r="EY56" s="67" t="str">
        <f t="shared" si="35"/>
        <v>N/A</v>
      </c>
    </row>
    <row r="57" ht="15.75" customHeight="1">
      <c r="A57" s="1" t="str">
        <f>data!A57</f>
        <v/>
      </c>
      <c r="B57" s="1" t="str">
        <f>data!B57</f>
        <v/>
      </c>
      <c r="C57" s="1" t="str">
        <f>data!C57</f>
        <v/>
      </c>
      <c r="D57" s="65" t="str">
        <f>data!D58</f>
        <v/>
      </c>
      <c r="E57" s="1" t="str">
        <f>data!E57</f>
        <v/>
      </c>
      <c r="F57" s="1" t="str">
        <f>data!F57</f>
        <v>profiling</v>
      </c>
      <c r="G57" s="1" t="str">
        <f>data!G57</f>
        <v/>
      </c>
      <c r="H57" s="1" t="str">
        <f>data!H57</f>
        <v/>
      </c>
      <c r="I57" s="1" t="str">
        <f>data!I57</f>
        <v/>
      </c>
      <c r="J57" s="1" t="str">
        <f>data!J57</f>
        <v/>
      </c>
      <c r="K57" s="1" t="str">
        <f>data!K57</f>
        <v/>
      </c>
      <c r="L57" s="1" t="str">
        <f>data!L57</f>
        <v/>
      </c>
      <c r="M57" s="1" t="str">
        <f>data!M57</f>
        <v/>
      </c>
      <c r="N57" s="1" t="str">
        <f>data!N57</f>
        <v/>
      </c>
      <c r="O57" s="1" t="str">
        <f>data!O57</f>
        <v/>
      </c>
      <c r="P57" s="1" t="str">
        <f>data!P57</f>
        <v/>
      </c>
      <c r="Q57" s="1" t="str">
        <f>data!Q57</f>
        <v/>
      </c>
      <c r="R57" s="1" t="str">
        <f>data!R57</f>
        <v/>
      </c>
      <c r="S57" s="1" t="str">
        <f>data!S57</f>
        <v/>
      </c>
      <c r="T57" s="1" t="str">
        <f>data!T57</f>
        <v/>
      </c>
      <c r="U57" s="1" t="str">
        <f>data!U57</f>
        <v/>
      </c>
      <c r="V57" s="1">
        <f>data!V57</f>
        <v>0</v>
      </c>
      <c r="W57" s="1">
        <f>data!W57</f>
        <v>0</v>
      </c>
      <c r="Y57" s="67">
        <f>VLOOKUP(G57,tableD1,2,0)</f>
        <v>4</v>
      </c>
      <c r="Z57" s="67">
        <f>VLOOKUP(H57,tableI1,2,0)</f>
        <v>3</v>
      </c>
      <c r="AA57" s="67">
        <f>VLOOKUP(I57,table1S,2,0)</f>
        <v>5</v>
      </c>
      <c r="AB57" s="67">
        <f>VLOOKUP(J57,table1C,2,0)</f>
        <v>4</v>
      </c>
      <c r="AC57" s="67">
        <f>VLOOKUP(L57,table2D,2,0)</f>
        <v>31</v>
      </c>
      <c r="AD57" s="67">
        <f>VLOOKUP(M57,table2I,2,0)</f>
        <v>31</v>
      </c>
      <c r="AE57" s="67">
        <f>VLOOKUP(N57,table2S,2,0)</f>
        <v>32</v>
      </c>
      <c r="AF57" s="67">
        <f>VLOOKUP(O57,table2C,2,0)</f>
        <v>32</v>
      </c>
      <c r="AG57" s="67">
        <f>VLOOKUP(Q57,table3D,2,0)</f>
        <v>16</v>
      </c>
      <c r="AH57" s="67">
        <f>VLOOKUP(R57,table3I,2,0)</f>
        <v>18</v>
      </c>
      <c r="AI57" s="67">
        <f>VLOOKUP(S57,table3S,2,0)</f>
        <v>19</v>
      </c>
      <c r="AJ57" s="67">
        <f>VLOOKUP(T57,table3C,2,0)</f>
        <v>19</v>
      </c>
      <c r="AL57" s="67">
        <f t="shared" ref="AL57:AO57" si="660">VALUE(Y57&amp;AL$2)</f>
        <v>41</v>
      </c>
      <c r="AM57" s="67">
        <f t="shared" si="660"/>
        <v>32</v>
      </c>
      <c r="AN57" s="67">
        <f t="shared" si="660"/>
        <v>53</v>
      </c>
      <c r="AO57" s="67">
        <f t="shared" si="660"/>
        <v>44</v>
      </c>
      <c r="AP57" s="67"/>
      <c r="AQ57" s="67">
        <f t="shared" ref="AQ57:AT57" si="661">LARGE($AL57:$AO57,AQ$2)</f>
        <v>53</v>
      </c>
      <c r="AR57" s="67">
        <f t="shared" si="661"/>
        <v>44</v>
      </c>
      <c r="AS57" s="67">
        <f t="shared" si="661"/>
        <v>41</v>
      </c>
      <c r="AT57" s="67">
        <f t="shared" si="661"/>
        <v>32</v>
      </c>
      <c r="AV57" s="67" t="str">
        <f>VLOOKUP(VALUE(RIGHT(AQ57,1)),misc!$A$2:$B$5,2,0)</f>
        <v>S</v>
      </c>
      <c r="AW57" s="67" t="str">
        <f>VLOOKUP(VALUE(RIGHT(AR57,1)),misc!$A$2:$B$5,2,0)</f>
        <v>C</v>
      </c>
      <c r="AX57" s="67" t="str">
        <f>VLOOKUP(VALUE(RIGHT(AS57,1)),misc!$A$2:$B$5,2,0)</f>
        <v>D</v>
      </c>
      <c r="AY57" s="67" t="str">
        <f>VLOOKUP(VALUE(RIGHT(AT57,1)),misc!$A$2:$B$5,2,0)</f>
        <v>I</v>
      </c>
      <c r="BA57" s="67" t="str">
        <f t="shared" ref="BA57:BD57" si="662">IF(VALUE(AQ57)&gt;=170,AV57,"")</f>
        <v/>
      </c>
      <c r="BB57" s="67" t="str">
        <f t="shared" si="662"/>
        <v/>
      </c>
      <c r="BC57" s="67" t="str">
        <f t="shared" si="662"/>
        <v/>
      </c>
      <c r="BD57" s="67" t="str">
        <f t="shared" si="662"/>
        <v/>
      </c>
      <c r="BF57" s="67" t="str">
        <f t="shared" ref="BF57:BI57" si="663">IF(VALUE(AQ57)&lt;170,AV57,"")</f>
        <v>S</v>
      </c>
      <c r="BG57" s="67" t="str">
        <f t="shared" si="663"/>
        <v>C</v>
      </c>
      <c r="BH57" s="67" t="str">
        <f t="shared" si="663"/>
        <v>D</v>
      </c>
      <c r="BI57" s="67" t="str">
        <f t="shared" si="663"/>
        <v>I</v>
      </c>
      <c r="BJ57" s="67">
        <f t="shared" si="17"/>
        <v>1</v>
      </c>
      <c r="BK57" s="67" t="str">
        <f t="shared" si="18"/>
        <v/>
      </c>
      <c r="BN57" s="67">
        <f t="shared" ref="BN57:BQ57" si="664">VALUE(AC57&amp;BN$2)</f>
        <v>311</v>
      </c>
      <c r="BO57" s="67">
        <f t="shared" si="664"/>
        <v>312</v>
      </c>
      <c r="BP57" s="67">
        <f t="shared" si="664"/>
        <v>323</v>
      </c>
      <c r="BQ57" s="67">
        <f t="shared" si="664"/>
        <v>324</v>
      </c>
      <c r="BR57" s="67"/>
      <c r="BS57" s="67">
        <f t="shared" ref="BS57:BV57" si="665">LARGE($BN57:$BQ57,BS$2)</f>
        <v>324</v>
      </c>
      <c r="BT57" s="67">
        <f t="shared" si="665"/>
        <v>323</v>
      </c>
      <c r="BU57" s="67">
        <f t="shared" si="665"/>
        <v>312</v>
      </c>
      <c r="BV57" s="67">
        <f t="shared" si="665"/>
        <v>311</v>
      </c>
      <c r="BX57" s="67" t="str">
        <f>VLOOKUP(VALUE(RIGHT(BS57,1)),misc!$A$2:$B$5,2,0)</f>
        <v>C</v>
      </c>
      <c r="BY57" s="67" t="str">
        <f>VLOOKUP(VALUE(RIGHT(BT57,1)),misc!$A$2:$B$5,2,0)</f>
        <v>S</v>
      </c>
      <c r="BZ57" s="67" t="str">
        <f>VLOOKUP(VALUE(RIGHT(BU57,1)),misc!$A$2:$B$5,2,0)</f>
        <v>I</v>
      </c>
      <c r="CA57" s="67" t="str">
        <f>VLOOKUP(VALUE(RIGHT(BV57,1)),misc!$A$2:$B$5,2,0)</f>
        <v>D</v>
      </c>
      <c r="CC57" s="67" t="str">
        <f t="shared" ref="CC57:CF57" si="666">IF(VALUE(BS57)&gt;=170,BX57,"")</f>
        <v>C</v>
      </c>
      <c r="CD57" s="67" t="str">
        <f t="shared" si="666"/>
        <v>S</v>
      </c>
      <c r="CE57" s="67" t="str">
        <f t="shared" si="666"/>
        <v>I</v>
      </c>
      <c r="CF57" s="67" t="str">
        <f t="shared" si="666"/>
        <v>D</v>
      </c>
      <c r="CH57" s="67" t="str">
        <f t="shared" ref="CH57:CK57" si="667">IF(VALUE(BS57)&lt;170,BX57,"")</f>
        <v/>
      </c>
      <c r="CI57" s="67" t="str">
        <f t="shared" si="667"/>
        <v/>
      </c>
      <c r="CJ57" s="67" t="str">
        <f t="shared" si="667"/>
        <v/>
      </c>
      <c r="CK57" s="67" t="str">
        <f t="shared" si="667"/>
        <v/>
      </c>
      <c r="CL57" s="67">
        <f t="shared" si="23"/>
        <v>2</v>
      </c>
      <c r="CM57" s="67" t="str">
        <f t="shared" si="24"/>
        <v>CSID</v>
      </c>
      <c r="CP57" s="67">
        <f t="shared" ref="CP57:CS57" si="668">VALUE(AG57&amp;CP$2)</f>
        <v>161</v>
      </c>
      <c r="CQ57" s="67">
        <f t="shared" si="668"/>
        <v>182</v>
      </c>
      <c r="CR57" s="67">
        <f t="shared" si="668"/>
        <v>193</v>
      </c>
      <c r="CS57" s="67">
        <f t="shared" si="668"/>
        <v>194</v>
      </c>
      <c r="CT57" s="67"/>
      <c r="CU57" s="67">
        <f t="shared" ref="CU57:CX57" si="669">LARGE($CP57:$CS57,CU$2)</f>
        <v>194</v>
      </c>
      <c r="CV57" s="67">
        <f t="shared" si="669"/>
        <v>193</v>
      </c>
      <c r="CW57" s="67">
        <f t="shared" si="669"/>
        <v>182</v>
      </c>
      <c r="CX57" s="67">
        <f t="shared" si="669"/>
        <v>161</v>
      </c>
      <c r="CZ57" s="67" t="str">
        <f>VLOOKUP(VALUE(RIGHT(CU57,1)),misc!$A$2:$B$5,2,0)</f>
        <v>C</v>
      </c>
      <c r="DA57" s="67" t="str">
        <f>VLOOKUP(VALUE(RIGHT(CV57,1)),misc!$A$2:$B$5,2,0)</f>
        <v>S</v>
      </c>
      <c r="DB57" s="67" t="str">
        <f>VLOOKUP(VALUE(RIGHT(CW57,1)),misc!$A$2:$B$5,2,0)</f>
        <v>I</v>
      </c>
      <c r="DC57" s="67" t="str">
        <f>VLOOKUP(VALUE(RIGHT(CX57,1)),misc!$A$2:$B$5,2,0)</f>
        <v>D</v>
      </c>
      <c r="DE57" s="67" t="str">
        <f t="shared" ref="DE57:DH57" si="670">IF(VALUE(CU57)&gt;=170,CZ57,"")</f>
        <v>C</v>
      </c>
      <c r="DF57" s="67" t="str">
        <f t="shared" si="670"/>
        <v>S</v>
      </c>
      <c r="DG57" s="67" t="str">
        <f t="shared" si="670"/>
        <v>I</v>
      </c>
      <c r="DH57" s="67" t="str">
        <f t="shared" si="670"/>
        <v/>
      </c>
      <c r="DJ57" s="67" t="str">
        <f t="shared" ref="DJ57:DM57" si="671">IF(VALUE(CU57)&lt;170,CZ57,"")</f>
        <v/>
      </c>
      <c r="DK57" s="67" t="str">
        <f t="shared" si="671"/>
        <v/>
      </c>
      <c r="DL57" s="67" t="str">
        <f t="shared" si="671"/>
        <v/>
      </c>
      <c r="DM57" s="67" t="str">
        <f t="shared" si="671"/>
        <v>D</v>
      </c>
      <c r="DN57" s="67">
        <f t="shared" si="29"/>
        <v>3</v>
      </c>
      <c r="DO57" s="67" t="str">
        <f t="shared" si="30"/>
        <v>CSI</v>
      </c>
      <c r="DP57" s="1" t="str">
        <f t="shared" si="31"/>
        <v>123</v>
      </c>
      <c r="DQ57" s="1" t="str">
        <f t="shared" si="32"/>
        <v/>
      </c>
      <c r="DR57" s="1">
        <f>VLOOKUP(G57,tableD1,3,0)</f>
        <v>1</v>
      </c>
      <c r="DS57" s="1">
        <f>VLOOKUP(H57,tableI1,3,0)</f>
        <v>1</v>
      </c>
      <c r="DT57" s="1">
        <f>VLOOKUP(I57,table1S,3,0)</f>
        <v>2</v>
      </c>
      <c r="DU57" s="1">
        <f>VLOOKUP(J57,table1C,3,0)</f>
        <v>1</v>
      </c>
      <c r="DV57" s="1">
        <f>VLOOKUP(L57,table2D,3,0)</f>
        <v>8</v>
      </c>
      <c r="DW57" s="1">
        <f>VLOOKUP(M57,table2I,3,0)</f>
        <v>8</v>
      </c>
      <c r="DX57" s="1">
        <f>VLOOKUP(N57,table2S,3,0)</f>
        <v>8</v>
      </c>
      <c r="DY57" s="1">
        <f>VLOOKUP(O57,table2C,3,0)</f>
        <v>8</v>
      </c>
      <c r="DZ57" s="1">
        <f>VLOOKUP(Q57,table3D,3,0)</f>
        <v>4</v>
      </c>
      <c r="EA57" s="1">
        <f>VLOOKUP(R57,table3I,3,0)</f>
        <v>5</v>
      </c>
      <c r="EB57" s="1">
        <f>VLOOKUP(S57,table3S,3,0)</f>
        <v>5</v>
      </c>
      <c r="EC57" s="1">
        <f>VLOOKUP(T57,table3C,3,0)</f>
        <v>5</v>
      </c>
      <c r="ED57" s="67">
        <f t="array" ref="ED57">VLOOKUP(INDEX(JD,data!$AA$1),key!$J$3:$L$27,3,0)</f>
        <v>6</v>
      </c>
      <c r="EE57" s="67">
        <f t="array" ref="EE57">VLOOKUP(INDEX(JI,data!$AA$1),key!$J$3:$L$27,3,0)</f>
        <v>4</v>
      </c>
      <c r="EF57" s="67">
        <f t="array" ref="EF57">VLOOKUP(INDEX(JS,data!$AA$1),key!$J$3:$L$27,3,0)</f>
        <v>4</v>
      </c>
      <c r="EG57" s="67">
        <f t="array" ref="EG57">VLOOKUP(INDEX(JC,data!$AA$1),key!$J$3:$L$27,3,0)</f>
        <v>7</v>
      </c>
      <c r="EH57" s="1">
        <f>VLOOKUP(DR57,tabel_jpm,ED57+1,0)</f>
        <v>8</v>
      </c>
      <c r="EI57" s="1">
        <f>VLOOKUP(DS57,tabel_jpm,EE57+1,0)</f>
        <v>16</v>
      </c>
      <c r="EJ57" s="1">
        <f>VLOOKUP(DT57,tabel_jpm,EF57+1,0)</f>
        <v>20</v>
      </c>
      <c r="EK57" s="1">
        <f>VLOOKUP(DU57,tabel_jpm,EG57+1,0)</f>
        <v>4</v>
      </c>
      <c r="EL57" s="1">
        <f>IF(B57="Pria",VLOOKUP(AVERAGE(EH57:EK57),agreement_p,4),VLOOKUP(AVERAGE(EH57:EK57),agreement_w,4))</f>
        <v>32</v>
      </c>
      <c r="EM57" s="67" t="str">
        <f t="shared" si="33"/>
        <v>N/A</v>
      </c>
      <c r="EN57" s="1">
        <f>VLOOKUP(DV57,tabel_jpm,ED57+1,0)</f>
        <v>20</v>
      </c>
      <c r="EO57" s="1">
        <f>VLOOKUP(DW57,tabel_jpm,EE57+1,0)</f>
        <v>12</v>
      </c>
      <c r="EP57" s="1">
        <f>VLOOKUP(DX57,tabel_jpm,EF57+1,0)</f>
        <v>12</v>
      </c>
      <c r="EQ57" s="1">
        <f>VLOOKUP(DY57,tabel_jpm,EG57+1,0)</f>
        <v>24</v>
      </c>
      <c r="ER57" s="1">
        <f>IF(B57="Pria",VLOOKUP(AVERAGE(EN57:EQ57),agreement_p,4),VLOOKUP(AVERAGE(EN57:EQ57),agreement_w,4))</f>
        <v>50</v>
      </c>
      <c r="ES57" s="67" t="str">
        <f t="shared" si="34"/>
        <v>N/A</v>
      </c>
      <c r="ET57" s="1">
        <f>VLOOKUP(DZ57,tabel_jpm,ED57+1,0)</f>
        <v>20</v>
      </c>
      <c r="EU57" s="1">
        <f>VLOOKUP(EA57,tabel_jpm,EE57+1,0)</f>
        <v>24</v>
      </c>
      <c r="EV57" s="1">
        <f>VLOOKUP(EB57,tabel_jpm,EF57+1,0)</f>
        <v>24</v>
      </c>
      <c r="EW57" s="1">
        <f>VLOOKUP(EC57,tabel_jpm,EG57+1,0)</f>
        <v>20</v>
      </c>
      <c r="EX57" s="1">
        <f>IF(B57="Pria",VLOOKUP(AVERAGE(ET57:EW57),agreement_p,4),VLOOKUP(AVERAGE(ET57:EW57),agreement_w,4))</f>
        <v>68</v>
      </c>
      <c r="EY57" s="67" t="str">
        <f t="shared" si="35"/>
        <v>N/A</v>
      </c>
    </row>
    <row r="58" ht="15.75" customHeight="1">
      <c r="A58" s="1" t="str">
        <f>data!A58</f>
        <v/>
      </c>
      <c r="B58" s="1" t="str">
        <f>data!B58</f>
        <v/>
      </c>
      <c r="C58" s="1" t="str">
        <f>data!C58</f>
        <v/>
      </c>
      <c r="D58" s="65" t="str">
        <f>data!D59</f>
        <v/>
      </c>
      <c r="E58" s="1" t="str">
        <f>data!E58</f>
        <v/>
      </c>
      <c r="F58" s="1" t="str">
        <f>data!F58</f>
        <v>profiling</v>
      </c>
      <c r="G58" s="1" t="str">
        <f>data!G58</f>
        <v/>
      </c>
      <c r="H58" s="1" t="str">
        <f>data!H58</f>
        <v/>
      </c>
      <c r="I58" s="1" t="str">
        <f>data!I58</f>
        <v/>
      </c>
      <c r="J58" s="1" t="str">
        <f>data!J58</f>
        <v/>
      </c>
      <c r="K58" s="1" t="str">
        <f>data!K58</f>
        <v/>
      </c>
      <c r="L58" s="1" t="str">
        <f>data!L58</f>
        <v/>
      </c>
      <c r="M58" s="1" t="str">
        <f>data!M58</f>
        <v/>
      </c>
      <c r="N58" s="1" t="str">
        <f>data!N58</f>
        <v/>
      </c>
      <c r="O58" s="1" t="str">
        <f>data!O58</f>
        <v/>
      </c>
      <c r="P58" s="1" t="str">
        <f>data!P58</f>
        <v/>
      </c>
      <c r="Q58" s="1" t="str">
        <f>data!Q58</f>
        <v/>
      </c>
      <c r="R58" s="1" t="str">
        <f>data!R58</f>
        <v/>
      </c>
      <c r="S58" s="1" t="str">
        <f>data!S58</f>
        <v/>
      </c>
      <c r="T58" s="1" t="str">
        <f>data!T58</f>
        <v/>
      </c>
      <c r="U58" s="1" t="str">
        <f>data!U58</f>
        <v/>
      </c>
      <c r="V58" s="1">
        <f>data!V58</f>
        <v>0</v>
      </c>
      <c r="W58" s="1">
        <f>data!W58</f>
        <v>0</v>
      </c>
      <c r="Y58" s="67">
        <f>VLOOKUP(G58,tableD1,2,0)</f>
        <v>4</v>
      </c>
      <c r="Z58" s="67">
        <f>VLOOKUP(H58,tableI1,2,0)</f>
        <v>3</v>
      </c>
      <c r="AA58" s="67">
        <f>VLOOKUP(I58,table1S,2,0)</f>
        <v>5</v>
      </c>
      <c r="AB58" s="67">
        <f>VLOOKUP(J58,table1C,2,0)</f>
        <v>4</v>
      </c>
      <c r="AC58" s="67">
        <f>VLOOKUP(L58,table2D,2,0)</f>
        <v>31</v>
      </c>
      <c r="AD58" s="67">
        <f>VLOOKUP(M58,table2I,2,0)</f>
        <v>31</v>
      </c>
      <c r="AE58" s="67">
        <f>VLOOKUP(N58,table2S,2,0)</f>
        <v>32</v>
      </c>
      <c r="AF58" s="67">
        <f>VLOOKUP(O58,table2C,2,0)</f>
        <v>32</v>
      </c>
      <c r="AG58" s="67">
        <f>VLOOKUP(Q58,table3D,2,0)</f>
        <v>16</v>
      </c>
      <c r="AH58" s="67">
        <f>VLOOKUP(R58,table3I,2,0)</f>
        <v>18</v>
      </c>
      <c r="AI58" s="67">
        <f>VLOOKUP(S58,table3S,2,0)</f>
        <v>19</v>
      </c>
      <c r="AJ58" s="67">
        <f>VLOOKUP(T58,table3C,2,0)</f>
        <v>19</v>
      </c>
      <c r="AL58" s="67">
        <f t="shared" ref="AL58:AO58" si="672">VALUE(Y58&amp;AL$2)</f>
        <v>41</v>
      </c>
      <c r="AM58" s="67">
        <f t="shared" si="672"/>
        <v>32</v>
      </c>
      <c r="AN58" s="67">
        <f t="shared" si="672"/>
        <v>53</v>
      </c>
      <c r="AO58" s="67">
        <f t="shared" si="672"/>
        <v>44</v>
      </c>
      <c r="AP58" s="67"/>
      <c r="AQ58" s="67">
        <f t="shared" ref="AQ58:AT58" si="673">LARGE($AL58:$AO58,AQ$2)</f>
        <v>53</v>
      </c>
      <c r="AR58" s="67">
        <f t="shared" si="673"/>
        <v>44</v>
      </c>
      <c r="AS58" s="67">
        <f t="shared" si="673"/>
        <v>41</v>
      </c>
      <c r="AT58" s="67">
        <f t="shared" si="673"/>
        <v>32</v>
      </c>
      <c r="AV58" s="67" t="str">
        <f>VLOOKUP(VALUE(RIGHT(AQ58,1)),misc!$A$2:$B$5,2,0)</f>
        <v>S</v>
      </c>
      <c r="AW58" s="67" t="str">
        <f>VLOOKUP(VALUE(RIGHT(AR58,1)),misc!$A$2:$B$5,2,0)</f>
        <v>C</v>
      </c>
      <c r="AX58" s="67" t="str">
        <f>VLOOKUP(VALUE(RIGHT(AS58,1)),misc!$A$2:$B$5,2,0)</f>
        <v>D</v>
      </c>
      <c r="AY58" s="67" t="str">
        <f>VLOOKUP(VALUE(RIGHT(AT58,1)),misc!$A$2:$B$5,2,0)</f>
        <v>I</v>
      </c>
      <c r="BA58" s="67" t="str">
        <f t="shared" ref="BA58:BD58" si="674">IF(VALUE(AQ58)&gt;=170,AV58,"")</f>
        <v/>
      </c>
      <c r="BB58" s="67" t="str">
        <f t="shared" si="674"/>
        <v/>
      </c>
      <c r="BC58" s="67" t="str">
        <f t="shared" si="674"/>
        <v/>
      </c>
      <c r="BD58" s="67" t="str">
        <f t="shared" si="674"/>
        <v/>
      </c>
      <c r="BF58" s="67" t="str">
        <f t="shared" ref="BF58:BI58" si="675">IF(VALUE(AQ58)&lt;170,AV58,"")</f>
        <v>S</v>
      </c>
      <c r="BG58" s="67" t="str">
        <f t="shared" si="675"/>
        <v>C</v>
      </c>
      <c r="BH58" s="67" t="str">
        <f t="shared" si="675"/>
        <v>D</v>
      </c>
      <c r="BI58" s="67" t="str">
        <f t="shared" si="675"/>
        <v>I</v>
      </c>
      <c r="BJ58" s="67">
        <f t="shared" si="17"/>
        <v>1</v>
      </c>
      <c r="BK58" s="67" t="str">
        <f t="shared" si="18"/>
        <v/>
      </c>
      <c r="BN58" s="67">
        <f t="shared" ref="BN58:BQ58" si="676">VALUE(AC58&amp;BN$2)</f>
        <v>311</v>
      </c>
      <c r="BO58" s="67">
        <f t="shared" si="676"/>
        <v>312</v>
      </c>
      <c r="BP58" s="67">
        <f t="shared" si="676"/>
        <v>323</v>
      </c>
      <c r="BQ58" s="67">
        <f t="shared" si="676"/>
        <v>324</v>
      </c>
      <c r="BR58" s="67"/>
      <c r="BS58" s="67">
        <f t="shared" ref="BS58:BV58" si="677">LARGE($BN58:$BQ58,BS$2)</f>
        <v>324</v>
      </c>
      <c r="BT58" s="67">
        <f t="shared" si="677"/>
        <v>323</v>
      </c>
      <c r="BU58" s="67">
        <f t="shared" si="677"/>
        <v>312</v>
      </c>
      <c r="BV58" s="67">
        <f t="shared" si="677"/>
        <v>311</v>
      </c>
      <c r="BX58" s="67" t="str">
        <f>VLOOKUP(VALUE(RIGHT(BS58,1)),misc!$A$2:$B$5,2,0)</f>
        <v>C</v>
      </c>
      <c r="BY58" s="67" t="str">
        <f>VLOOKUP(VALUE(RIGHT(BT58,1)),misc!$A$2:$B$5,2,0)</f>
        <v>S</v>
      </c>
      <c r="BZ58" s="67" t="str">
        <f>VLOOKUP(VALUE(RIGHT(BU58,1)),misc!$A$2:$B$5,2,0)</f>
        <v>I</v>
      </c>
      <c r="CA58" s="67" t="str">
        <f>VLOOKUP(VALUE(RIGHT(BV58,1)),misc!$A$2:$B$5,2,0)</f>
        <v>D</v>
      </c>
      <c r="CC58" s="67" t="str">
        <f t="shared" ref="CC58:CF58" si="678">IF(VALUE(BS58)&gt;=170,BX58,"")</f>
        <v>C</v>
      </c>
      <c r="CD58" s="67" t="str">
        <f t="shared" si="678"/>
        <v>S</v>
      </c>
      <c r="CE58" s="67" t="str">
        <f t="shared" si="678"/>
        <v>I</v>
      </c>
      <c r="CF58" s="67" t="str">
        <f t="shared" si="678"/>
        <v>D</v>
      </c>
      <c r="CH58" s="67" t="str">
        <f t="shared" ref="CH58:CK58" si="679">IF(VALUE(BS58)&lt;170,BX58,"")</f>
        <v/>
      </c>
      <c r="CI58" s="67" t="str">
        <f t="shared" si="679"/>
        <v/>
      </c>
      <c r="CJ58" s="67" t="str">
        <f t="shared" si="679"/>
        <v/>
      </c>
      <c r="CK58" s="67" t="str">
        <f t="shared" si="679"/>
        <v/>
      </c>
      <c r="CL58" s="67">
        <f t="shared" si="23"/>
        <v>2</v>
      </c>
      <c r="CM58" s="67" t="str">
        <f t="shared" si="24"/>
        <v>CSID</v>
      </c>
      <c r="CP58" s="67">
        <f t="shared" ref="CP58:CS58" si="680">VALUE(AG58&amp;CP$2)</f>
        <v>161</v>
      </c>
      <c r="CQ58" s="67">
        <f t="shared" si="680"/>
        <v>182</v>
      </c>
      <c r="CR58" s="67">
        <f t="shared" si="680"/>
        <v>193</v>
      </c>
      <c r="CS58" s="67">
        <f t="shared" si="680"/>
        <v>194</v>
      </c>
      <c r="CT58" s="67"/>
      <c r="CU58" s="67">
        <f t="shared" ref="CU58:CX58" si="681">LARGE($CP58:$CS58,CU$2)</f>
        <v>194</v>
      </c>
      <c r="CV58" s="67">
        <f t="shared" si="681"/>
        <v>193</v>
      </c>
      <c r="CW58" s="67">
        <f t="shared" si="681"/>
        <v>182</v>
      </c>
      <c r="CX58" s="67">
        <f t="shared" si="681"/>
        <v>161</v>
      </c>
      <c r="CZ58" s="67" t="str">
        <f>VLOOKUP(VALUE(RIGHT(CU58,1)),misc!$A$2:$B$5,2,0)</f>
        <v>C</v>
      </c>
      <c r="DA58" s="67" t="str">
        <f>VLOOKUP(VALUE(RIGHT(CV58,1)),misc!$A$2:$B$5,2,0)</f>
        <v>S</v>
      </c>
      <c r="DB58" s="67" t="str">
        <f>VLOOKUP(VALUE(RIGHT(CW58,1)),misc!$A$2:$B$5,2,0)</f>
        <v>I</v>
      </c>
      <c r="DC58" s="67" t="str">
        <f>VLOOKUP(VALUE(RIGHT(CX58,1)),misc!$A$2:$B$5,2,0)</f>
        <v>D</v>
      </c>
      <c r="DE58" s="67" t="str">
        <f t="shared" ref="DE58:DH58" si="682">IF(VALUE(CU58)&gt;=170,CZ58,"")</f>
        <v>C</v>
      </c>
      <c r="DF58" s="67" t="str">
        <f t="shared" si="682"/>
        <v>S</v>
      </c>
      <c r="DG58" s="67" t="str">
        <f t="shared" si="682"/>
        <v>I</v>
      </c>
      <c r="DH58" s="67" t="str">
        <f t="shared" si="682"/>
        <v/>
      </c>
      <c r="DJ58" s="67" t="str">
        <f t="shared" ref="DJ58:DM58" si="683">IF(VALUE(CU58)&lt;170,CZ58,"")</f>
        <v/>
      </c>
      <c r="DK58" s="67" t="str">
        <f t="shared" si="683"/>
        <v/>
      </c>
      <c r="DL58" s="67" t="str">
        <f t="shared" si="683"/>
        <v/>
      </c>
      <c r="DM58" s="67" t="str">
        <f t="shared" si="683"/>
        <v>D</v>
      </c>
      <c r="DN58" s="67">
        <f t="shared" si="29"/>
        <v>3</v>
      </c>
      <c r="DO58" s="67" t="str">
        <f t="shared" si="30"/>
        <v>CSI</v>
      </c>
      <c r="DP58" s="1" t="str">
        <f t="shared" si="31"/>
        <v>123</v>
      </c>
      <c r="DQ58" s="1" t="str">
        <f t="shared" si="32"/>
        <v/>
      </c>
      <c r="DR58" s="1">
        <f>VLOOKUP(G58,tableD1,3,0)</f>
        <v>1</v>
      </c>
      <c r="DS58" s="1">
        <f>VLOOKUP(H58,tableI1,3,0)</f>
        <v>1</v>
      </c>
      <c r="DT58" s="1">
        <f>VLOOKUP(I58,table1S,3,0)</f>
        <v>2</v>
      </c>
      <c r="DU58" s="1">
        <f>VLOOKUP(J58,table1C,3,0)</f>
        <v>1</v>
      </c>
      <c r="DV58" s="1">
        <f>VLOOKUP(L58,table2D,3,0)</f>
        <v>8</v>
      </c>
      <c r="DW58" s="1">
        <f>VLOOKUP(M58,table2I,3,0)</f>
        <v>8</v>
      </c>
      <c r="DX58" s="1">
        <f>VLOOKUP(N58,table2S,3,0)</f>
        <v>8</v>
      </c>
      <c r="DY58" s="1">
        <f>VLOOKUP(O58,table2C,3,0)</f>
        <v>8</v>
      </c>
      <c r="DZ58" s="1">
        <f>VLOOKUP(Q58,table3D,3,0)</f>
        <v>4</v>
      </c>
      <c r="EA58" s="1">
        <f>VLOOKUP(R58,table3I,3,0)</f>
        <v>5</v>
      </c>
      <c r="EB58" s="1">
        <f>VLOOKUP(S58,table3S,3,0)</f>
        <v>5</v>
      </c>
      <c r="EC58" s="1">
        <f>VLOOKUP(T58,table3C,3,0)</f>
        <v>5</v>
      </c>
      <c r="ED58" s="67">
        <f t="array" ref="ED58">VLOOKUP(INDEX(JD,data!$AA$1),key!$J$3:$L$27,3,0)</f>
        <v>6</v>
      </c>
      <c r="EE58" s="67">
        <f t="array" ref="EE58">VLOOKUP(INDEX(JI,data!$AA$1),key!$J$3:$L$27,3,0)</f>
        <v>4</v>
      </c>
      <c r="EF58" s="67">
        <f t="array" ref="EF58">VLOOKUP(INDEX(JS,data!$AA$1),key!$J$3:$L$27,3,0)</f>
        <v>4</v>
      </c>
      <c r="EG58" s="67">
        <f t="array" ref="EG58">VLOOKUP(INDEX(JC,data!$AA$1),key!$J$3:$L$27,3,0)</f>
        <v>7</v>
      </c>
      <c r="EH58" s="1">
        <f>VLOOKUP(DR58,tabel_jpm,ED58+1,0)</f>
        <v>8</v>
      </c>
      <c r="EI58" s="1">
        <f>VLOOKUP(DS58,tabel_jpm,EE58+1,0)</f>
        <v>16</v>
      </c>
      <c r="EJ58" s="1">
        <f>VLOOKUP(DT58,tabel_jpm,EF58+1,0)</f>
        <v>20</v>
      </c>
      <c r="EK58" s="1">
        <f>VLOOKUP(DU58,tabel_jpm,EG58+1,0)</f>
        <v>4</v>
      </c>
      <c r="EL58" s="1">
        <f>IF(B58="Pria",VLOOKUP(AVERAGE(EH58:EK58),agreement_p,4),VLOOKUP(AVERAGE(EH58:EK58),agreement_w,4))</f>
        <v>32</v>
      </c>
      <c r="EM58" s="67" t="str">
        <f t="shared" si="33"/>
        <v>N/A</v>
      </c>
      <c r="EN58" s="1">
        <f>VLOOKUP(DV58,tabel_jpm,ED58+1,0)</f>
        <v>20</v>
      </c>
      <c r="EO58" s="1">
        <f>VLOOKUP(DW58,tabel_jpm,EE58+1,0)</f>
        <v>12</v>
      </c>
      <c r="EP58" s="1">
        <f>VLOOKUP(DX58,tabel_jpm,EF58+1,0)</f>
        <v>12</v>
      </c>
      <c r="EQ58" s="1">
        <f>VLOOKUP(DY58,tabel_jpm,EG58+1,0)</f>
        <v>24</v>
      </c>
      <c r="ER58" s="1">
        <f>IF(B58="Pria",VLOOKUP(AVERAGE(EN58:EQ58),agreement_p,4),VLOOKUP(AVERAGE(EN58:EQ58),agreement_w,4))</f>
        <v>50</v>
      </c>
      <c r="ES58" s="67" t="str">
        <f t="shared" si="34"/>
        <v>N/A</v>
      </c>
      <c r="ET58" s="1">
        <f>VLOOKUP(DZ58,tabel_jpm,ED58+1,0)</f>
        <v>20</v>
      </c>
      <c r="EU58" s="1">
        <f>VLOOKUP(EA58,tabel_jpm,EE58+1,0)</f>
        <v>24</v>
      </c>
      <c r="EV58" s="1">
        <f>VLOOKUP(EB58,tabel_jpm,EF58+1,0)</f>
        <v>24</v>
      </c>
      <c r="EW58" s="1">
        <f>VLOOKUP(EC58,tabel_jpm,EG58+1,0)</f>
        <v>20</v>
      </c>
      <c r="EX58" s="1">
        <f>IF(B58="Pria",VLOOKUP(AVERAGE(ET58:EW58),agreement_p,4),VLOOKUP(AVERAGE(ET58:EW58),agreement_w,4))</f>
        <v>68</v>
      </c>
      <c r="EY58" s="67" t="str">
        <f t="shared" si="35"/>
        <v>N/A</v>
      </c>
    </row>
    <row r="59" ht="15.75" customHeight="1">
      <c r="A59" s="1" t="str">
        <f>data!A59</f>
        <v/>
      </c>
      <c r="B59" s="1" t="str">
        <f>data!B59</f>
        <v/>
      </c>
      <c r="C59" s="1" t="str">
        <f>data!C59</f>
        <v/>
      </c>
      <c r="D59" s="65" t="str">
        <f>data!D60</f>
        <v/>
      </c>
      <c r="E59" s="1" t="str">
        <f>data!E59</f>
        <v/>
      </c>
      <c r="F59" s="1" t="str">
        <f>data!F59</f>
        <v>profiling</v>
      </c>
      <c r="G59" s="1" t="str">
        <f>data!G59</f>
        <v/>
      </c>
      <c r="H59" s="1" t="str">
        <f>data!H59</f>
        <v/>
      </c>
      <c r="I59" s="1" t="str">
        <f>data!I59</f>
        <v/>
      </c>
      <c r="J59" s="1" t="str">
        <f>data!J59</f>
        <v/>
      </c>
      <c r="K59" s="1" t="str">
        <f>data!K59</f>
        <v/>
      </c>
      <c r="L59" s="1" t="str">
        <f>data!L59</f>
        <v/>
      </c>
      <c r="M59" s="1" t="str">
        <f>data!M59</f>
        <v/>
      </c>
      <c r="N59" s="1" t="str">
        <f>data!N59</f>
        <v/>
      </c>
      <c r="O59" s="1" t="str">
        <f>data!O59</f>
        <v/>
      </c>
      <c r="P59" s="1" t="str">
        <f>data!P59</f>
        <v/>
      </c>
      <c r="Q59" s="1" t="str">
        <f>data!Q59</f>
        <v/>
      </c>
      <c r="R59" s="1" t="str">
        <f>data!R59</f>
        <v/>
      </c>
      <c r="S59" s="1" t="str">
        <f>data!S59</f>
        <v/>
      </c>
      <c r="T59" s="1" t="str">
        <f>data!T59</f>
        <v/>
      </c>
      <c r="U59" s="1" t="str">
        <f>data!U59</f>
        <v/>
      </c>
      <c r="V59" s="1">
        <f>data!V59</f>
        <v>0</v>
      </c>
      <c r="W59" s="1">
        <f>data!W59</f>
        <v>0</v>
      </c>
      <c r="Y59" s="67">
        <f>VLOOKUP(G59,tableD1,2,0)</f>
        <v>4</v>
      </c>
      <c r="Z59" s="67">
        <f>VLOOKUP(H59,tableI1,2,0)</f>
        <v>3</v>
      </c>
      <c r="AA59" s="67">
        <f>VLOOKUP(I59,table1S,2,0)</f>
        <v>5</v>
      </c>
      <c r="AB59" s="67">
        <f>VLOOKUP(J59,table1C,2,0)</f>
        <v>4</v>
      </c>
      <c r="AC59" s="67">
        <f>VLOOKUP(L59,table2D,2,0)</f>
        <v>31</v>
      </c>
      <c r="AD59" s="67">
        <f>VLOOKUP(M59,table2I,2,0)</f>
        <v>31</v>
      </c>
      <c r="AE59" s="67">
        <f>VLOOKUP(N59,table2S,2,0)</f>
        <v>32</v>
      </c>
      <c r="AF59" s="67">
        <f>VLOOKUP(O59,table2C,2,0)</f>
        <v>32</v>
      </c>
      <c r="AG59" s="67">
        <f>VLOOKUP(Q59,table3D,2,0)</f>
        <v>16</v>
      </c>
      <c r="AH59" s="67">
        <f>VLOOKUP(R59,table3I,2,0)</f>
        <v>18</v>
      </c>
      <c r="AI59" s="67">
        <f>VLOOKUP(S59,table3S,2,0)</f>
        <v>19</v>
      </c>
      <c r="AJ59" s="67">
        <f>VLOOKUP(T59,table3C,2,0)</f>
        <v>19</v>
      </c>
      <c r="AL59" s="67">
        <f t="shared" ref="AL59:AO59" si="684">VALUE(Y59&amp;AL$2)</f>
        <v>41</v>
      </c>
      <c r="AM59" s="67">
        <f t="shared" si="684"/>
        <v>32</v>
      </c>
      <c r="AN59" s="67">
        <f t="shared" si="684"/>
        <v>53</v>
      </c>
      <c r="AO59" s="67">
        <f t="shared" si="684"/>
        <v>44</v>
      </c>
      <c r="AP59" s="67"/>
      <c r="AQ59" s="67">
        <f t="shared" ref="AQ59:AT59" si="685">LARGE($AL59:$AO59,AQ$2)</f>
        <v>53</v>
      </c>
      <c r="AR59" s="67">
        <f t="shared" si="685"/>
        <v>44</v>
      </c>
      <c r="AS59" s="67">
        <f t="shared" si="685"/>
        <v>41</v>
      </c>
      <c r="AT59" s="67">
        <f t="shared" si="685"/>
        <v>32</v>
      </c>
      <c r="AV59" s="67" t="str">
        <f>VLOOKUP(VALUE(RIGHT(AQ59,1)),misc!$A$2:$B$5,2,0)</f>
        <v>S</v>
      </c>
      <c r="AW59" s="67" t="str">
        <f>VLOOKUP(VALUE(RIGHT(AR59,1)),misc!$A$2:$B$5,2,0)</f>
        <v>C</v>
      </c>
      <c r="AX59" s="67" t="str">
        <f>VLOOKUP(VALUE(RIGHT(AS59,1)),misc!$A$2:$B$5,2,0)</f>
        <v>D</v>
      </c>
      <c r="AY59" s="67" t="str">
        <f>VLOOKUP(VALUE(RIGHT(AT59,1)),misc!$A$2:$B$5,2,0)</f>
        <v>I</v>
      </c>
      <c r="BA59" s="67" t="str">
        <f t="shared" ref="BA59:BD59" si="686">IF(VALUE(AQ59)&gt;=170,AV59,"")</f>
        <v/>
      </c>
      <c r="BB59" s="67" t="str">
        <f t="shared" si="686"/>
        <v/>
      </c>
      <c r="BC59" s="67" t="str">
        <f t="shared" si="686"/>
        <v/>
      </c>
      <c r="BD59" s="67" t="str">
        <f t="shared" si="686"/>
        <v/>
      </c>
      <c r="BF59" s="67" t="str">
        <f t="shared" ref="BF59:BI59" si="687">IF(VALUE(AQ59)&lt;170,AV59,"")</f>
        <v>S</v>
      </c>
      <c r="BG59" s="67" t="str">
        <f t="shared" si="687"/>
        <v>C</v>
      </c>
      <c r="BH59" s="67" t="str">
        <f t="shared" si="687"/>
        <v>D</v>
      </c>
      <c r="BI59" s="67" t="str">
        <f t="shared" si="687"/>
        <v>I</v>
      </c>
      <c r="BJ59" s="67">
        <f t="shared" si="17"/>
        <v>1</v>
      </c>
      <c r="BK59" s="67" t="str">
        <f t="shared" si="18"/>
        <v/>
      </c>
      <c r="BN59" s="67">
        <f t="shared" ref="BN59:BQ59" si="688">VALUE(AC59&amp;BN$2)</f>
        <v>311</v>
      </c>
      <c r="BO59" s="67">
        <f t="shared" si="688"/>
        <v>312</v>
      </c>
      <c r="BP59" s="67">
        <f t="shared" si="688"/>
        <v>323</v>
      </c>
      <c r="BQ59" s="67">
        <f t="shared" si="688"/>
        <v>324</v>
      </c>
      <c r="BR59" s="67"/>
      <c r="BS59" s="67">
        <f t="shared" ref="BS59:BV59" si="689">LARGE($BN59:$BQ59,BS$2)</f>
        <v>324</v>
      </c>
      <c r="BT59" s="67">
        <f t="shared" si="689"/>
        <v>323</v>
      </c>
      <c r="BU59" s="67">
        <f t="shared" si="689"/>
        <v>312</v>
      </c>
      <c r="BV59" s="67">
        <f t="shared" si="689"/>
        <v>311</v>
      </c>
      <c r="BX59" s="67" t="str">
        <f>VLOOKUP(VALUE(RIGHT(BS59,1)),misc!$A$2:$B$5,2,0)</f>
        <v>C</v>
      </c>
      <c r="BY59" s="67" t="str">
        <f>VLOOKUP(VALUE(RIGHT(BT59,1)),misc!$A$2:$B$5,2,0)</f>
        <v>S</v>
      </c>
      <c r="BZ59" s="67" t="str">
        <f>VLOOKUP(VALUE(RIGHT(BU59,1)),misc!$A$2:$B$5,2,0)</f>
        <v>I</v>
      </c>
      <c r="CA59" s="67" t="str">
        <f>VLOOKUP(VALUE(RIGHT(BV59,1)),misc!$A$2:$B$5,2,0)</f>
        <v>D</v>
      </c>
      <c r="CC59" s="67" t="str">
        <f t="shared" ref="CC59:CF59" si="690">IF(VALUE(BS59)&gt;=170,BX59,"")</f>
        <v>C</v>
      </c>
      <c r="CD59" s="67" t="str">
        <f t="shared" si="690"/>
        <v>S</v>
      </c>
      <c r="CE59" s="67" t="str">
        <f t="shared" si="690"/>
        <v>I</v>
      </c>
      <c r="CF59" s="67" t="str">
        <f t="shared" si="690"/>
        <v>D</v>
      </c>
      <c r="CH59" s="67" t="str">
        <f t="shared" ref="CH59:CK59" si="691">IF(VALUE(BS59)&lt;170,BX59,"")</f>
        <v/>
      </c>
      <c r="CI59" s="67" t="str">
        <f t="shared" si="691"/>
        <v/>
      </c>
      <c r="CJ59" s="67" t="str">
        <f t="shared" si="691"/>
        <v/>
      </c>
      <c r="CK59" s="67" t="str">
        <f t="shared" si="691"/>
        <v/>
      </c>
      <c r="CL59" s="67">
        <f t="shared" si="23"/>
        <v>2</v>
      </c>
      <c r="CM59" s="67" t="str">
        <f t="shared" si="24"/>
        <v>CSID</v>
      </c>
      <c r="CP59" s="67">
        <f t="shared" ref="CP59:CS59" si="692">VALUE(AG59&amp;CP$2)</f>
        <v>161</v>
      </c>
      <c r="CQ59" s="67">
        <f t="shared" si="692"/>
        <v>182</v>
      </c>
      <c r="CR59" s="67">
        <f t="shared" si="692"/>
        <v>193</v>
      </c>
      <c r="CS59" s="67">
        <f t="shared" si="692"/>
        <v>194</v>
      </c>
      <c r="CT59" s="67"/>
      <c r="CU59" s="67">
        <f t="shared" ref="CU59:CX59" si="693">LARGE($CP59:$CS59,CU$2)</f>
        <v>194</v>
      </c>
      <c r="CV59" s="67">
        <f t="shared" si="693"/>
        <v>193</v>
      </c>
      <c r="CW59" s="67">
        <f t="shared" si="693"/>
        <v>182</v>
      </c>
      <c r="CX59" s="67">
        <f t="shared" si="693"/>
        <v>161</v>
      </c>
      <c r="CZ59" s="67" t="str">
        <f>VLOOKUP(VALUE(RIGHT(CU59,1)),misc!$A$2:$B$5,2,0)</f>
        <v>C</v>
      </c>
      <c r="DA59" s="67" t="str">
        <f>VLOOKUP(VALUE(RIGHT(CV59,1)),misc!$A$2:$B$5,2,0)</f>
        <v>S</v>
      </c>
      <c r="DB59" s="67" t="str">
        <f>VLOOKUP(VALUE(RIGHT(CW59,1)),misc!$A$2:$B$5,2,0)</f>
        <v>I</v>
      </c>
      <c r="DC59" s="67" t="str">
        <f>VLOOKUP(VALUE(RIGHT(CX59,1)),misc!$A$2:$B$5,2,0)</f>
        <v>D</v>
      </c>
      <c r="DE59" s="67" t="str">
        <f t="shared" ref="DE59:DH59" si="694">IF(VALUE(CU59)&gt;=170,CZ59,"")</f>
        <v>C</v>
      </c>
      <c r="DF59" s="67" t="str">
        <f t="shared" si="694"/>
        <v>S</v>
      </c>
      <c r="DG59" s="67" t="str">
        <f t="shared" si="694"/>
        <v>I</v>
      </c>
      <c r="DH59" s="67" t="str">
        <f t="shared" si="694"/>
        <v/>
      </c>
      <c r="DJ59" s="67" t="str">
        <f t="shared" ref="DJ59:DM59" si="695">IF(VALUE(CU59)&lt;170,CZ59,"")</f>
        <v/>
      </c>
      <c r="DK59" s="67" t="str">
        <f t="shared" si="695"/>
        <v/>
      </c>
      <c r="DL59" s="67" t="str">
        <f t="shared" si="695"/>
        <v/>
      </c>
      <c r="DM59" s="67" t="str">
        <f t="shared" si="695"/>
        <v>D</v>
      </c>
      <c r="DN59" s="67">
        <f t="shared" si="29"/>
        <v>3</v>
      </c>
      <c r="DO59" s="67" t="str">
        <f t="shared" si="30"/>
        <v>CSI</v>
      </c>
      <c r="DP59" s="1" t="str">
        <f t="shared" si="31"/>
        <v>123</v>
      </c>
      <c r="DQ59" s="1" t="str">
        <f t="shared" si="32"/>
        <v/>
      </c>
      <c r="DR59" s="1">
        <f>VLOOKUP(G59,tableD1,3,0)</f>
        <v>1</v>
      </c>
      <c r="DS59" s="1">
        <f>VLOOKUP(H59,tableI1,3,0)</f>
        <v>1</v>
      </c>
      <c r="DT59" s="1">
        <f>VLOOKUP(I59,table1S,3,0)</f>
        <v>2</v>
      </c>
      <c r="DU59" s="1">
        <f>VLOOKUP(J59,table1C,3,0)</f>
        <v>1</v>
      </c>
      <c r="DV59" s="1">
        <f>VLOOKUP(L59,table2D,3,0)</f>
        <v>8</v>
      </c>
      <c r="DW59" s="1">
        <f>VLOOKUP(M59,table2I,3,0)</f>
        <v>8</v>
      </c>
      <c r="DX59" s="1">
        <f>VLOOKUP(N59,table2S,3,0)</f>
        <v>8</v>
      </c>
      <c r="DY59" s="1">
        <f>VLOOKUP(O59,table2C,3,0)</f>
        <v>8</v>
      </c>
      <c r="DZ59" s="1">
        <f>VLOOKUP(Q59,table3D,3,0)</f>
        <v>4</v>
      </c>
      <c r="EA59" s="1">
        <f>VLOOKUP(R59,table3I,3,0)</f>
        <v>5</v>
      </c>
      <c r="EB59" s="1">
        <f>VLOOKUP(S59,table3S,3,0)</f>
        <v>5</v>
      </c>
      <c r="EC59" s="1">
        <f>VLOOKUP(T59,table3C,3,0)</f>
        <v>5</v>
      </c>
      <c r="ED59" s="67">
        <f t="array" ref="ED59">VLOOKUP(INDEX(JD,data!$AA$1),key!$J$3:$L$27,3,0)</f>
        <v>6</v>
      </c>
      <c r="EE59" s="67">
        <f t="array" ref="EE59">VLOOKUP(INDEX(JI,data!$AA$1),key!$J$3:$L$27,3,0)</f>
        <v>4</v>
      </c>
      <c r="EF59" s="67">
        <f t="array" ref="EF59">VLOOKUP(INDEX(JS,data!$AA$1),key!$J$3:$L$27,3,0)</f>
        <v>4</v>
      </c>
      <c r="EG59" s="67">
        <f t="array" ref="EG59">VLOOKUP(INDEX(JC,data!$AA$1),key!$J$3:$L$27,3,0)</f>
        <v>7</v>
      </c>
      <c r="EH59" s="1">
        <f>VLOOKUP(DR59,tabel_jpm,ED59+1,0)</f>
        <v>8</v>
      </c>
      <c r="EI59" s="1">
        <f>VLOOKUP(DS59,tabel_jpm,EE59+1,0)</f>
        <v>16</v>
      </c>
      <c r="EJ59" s="1">
        <f>VLOOKUP(DT59,tabel_jpm,EF59+1,0)</f>
        <v>20</v>
      </c>
      <c r="EK59" s="1">
        <f>VLOOKUP(DU59,tabel_jpm,EG59+1,0)</f>
        <v>4</v>
      </c>
      <c r="EL59" s="1">
        <f>IF(B59="Pria",VLOOKUP(AVERAGE(EH59:EK59),agreement_p,4),VLOOKUP(AVERAGE(EH59:EK59),agreement_w,4))</f>
        <v>32</v>
      </c>
      <c r="EM59" s="67" t="str">
        <f t="shared" si="33"/>
        <v>N/A</v>
      </c>
      <c r="EN59" s="1">
        <f>VLOOKUP(DV59,tabel_jpm,ED59+1,0)</f>
        <v>20</v>
      </c>
      <c r="EO59" s="1">
        <f>VLOOKUP(DW59,tabel_jpm,EE59+1,0)</f>
        <v>12</v>
      </c>
      <c r="EP59" s="1">
        <f>VLOOKUP(DX59,tabel_jpm,EF59+1,0)</f>
        <v>12</v>
      </c>
      <c r="EQ59" s="1">
        <f>VLOOKUP(DY59,tabel_jpm,EG59+1,0)</f>
        <v>24</v>
      </c>
      <c r="ER59" s="1">
        <f>IF(B59="Pria",VLOOKUP(AVERAGE(EN59:EQ59),agreement_p,4),VLOOKUP(AVERAGE(EN59:EQ59),agreement_w,4))</f>
        <v>50</v>
      </c>
      <c r="ES59" s="67" t="str">
        <f t="shared" si="34"/>
        <v>N/A</v>
      </c>
      <c r="ET59" s="1">
        <f>VLOOKUP(DZ59,tabel_jpm,ED59+1,0)</f>
        <v>20</v>
      </c>
      <c r="EU59" s="1">
        <f>VLOOKUP(EA59,tabel_jpm,EE59+1,0)</f>
        <v>24</v>
      </c>
      <c r="EV59" s="1">
        <f>VLOOKUP(EB59,tabel_jpm,EF59+1,0)</f>
        <v>24</v>
      </c>
      <c r="EW59" s="1">
        <f>VLOOKUP(EC59,tabel_jpm,EG59+1,0)</f>
        <v>20</v>
      </c>
      <c r="EX59" s="1">
        <f>IF(B59="Pria",VLOOKUP(AVERAGE(ET59:EW59),agreement_p,4),VLOOKUP(AVERAGE(ET59:EW59),agreement_w,4))</f>
        <v>68</v>
      </c>
      <c r="EY59" s="67" t="str">
        <f t="shared" si="35"/>
        <v>N/A</v>
      </c>
    </row>
    <row r="60" ht="15.75" customHeight="1">
      <c r="A60" s="1" t="str">
        <f>data!A60</f>
        <v/>
      </c>
      <c r="B60" s="1" t="str">
        <f>data!B60</f>
        <v/>
      </c>
      <c r="C60" s="1" t="str">
        <f>data!C60</f>
        <v/>
      </c>
      <c r="D60" s="65" t="str">
        <f>data!D61</f>
        <v/>
      </c>
      <c r="E60" s="1" t="str">
        <f>data!E60</f>
        <v/>
      </c>
      <c r="F60" s="1" t="str">
        <f>data!F60</f>
        <v>profiling</v>
      </c>
      <c r="G60" s="1" t="str">
        <f>data!G60</f>
        <v/>
      </c>
      <c r="H60" s="1" t="str">
        <f>data!H60</f>
        <v/>
      </c>
      <c r="I60" s="1" t="str">
        <f>data!I60</f>
        <v/>
      </c>
      <c r="J60" s="1" t="str">
        <f>data!J60</f>
        <v/>
      </c>
      <c r="K60" s="1" t="str">
        <f>data!K60</f>
        <v/>
      </c>
      <c r="L60" s="1" t="str">
        <f>data!L60</f>
        <v/>
      </c>
      <c r="M60" s="1" t="str">
        <f>data!M60</f>
        <v/>
      </c>
      <c r="N60" s="1" t="str">
        <f>data!N60</f>
        <v/>
      </c>
      <c r="O60" s="1" t="str">
        <f>data!O60</f>
        <v/>
      </c>
      <c r="P60" s="1" t="str">
        <f>data!P60</f>
        <v/>
      </c>
      <c r="Q60" s="1" t="str">
        <f>data!Q60</f>
        <v/>
      </c>
      <c r="R60" s="1" t="str">
        <f>data!R60</f>
        <v/>
      </c>
      <c r="S60" s="1" t="str">
        <f>data!S60</f>
        <v/>
      </c>
      <c r="T60" s="1" t="str">
        <f>data!T60</f>
        <v/>
      </c>
      <c r="U60" s="1" t="str">
        <f>data!U60</f>
        <v/>
      </c>
      <c r="V60" s="1">
        <f>data!V60</f>
        <v>0</v>
      </c>
      <c r="W60" s="1">
        <f>data!W60</f>
        <v>0</v>
      </c>
      <c r="Y60" s="67">
        <f>VLOOKUP(G60,tableD1,2,0)</f>
        <v>4</v>
      </c>
      <c r="Z60" s="67">
        <f>VLOOKUP(H60,tableI1,2,0)</f>
        <v>3</v>
      </c>
      <c r="AA60" s="67">
        <f>VLOOKUP(I60,table1S,2,0)</f>
        <v>5</v>
      </c>
      <c r="AB60" s="67">
        <f>VLOOKUP(J60,table1C,2,0)</f>
        <v>4</v>
      </c>
      <c r="AC60" s="67">
        <f>VLOOKUP(L60,table2D,2,0)</f>
        <v>31</v>
      </c>
      <c r="AD60" s="67">
        <f>VLOOKUP(M60,table2I,2,0)</f>
        <v>31</v>
      </c>
      <c r="AE60" s="67">
        <f>VLOOKUP(N60,table2S,2,0)</f>
        <v>32</v>
      </c>
      <c r="AF60" s="67">
        <f>VLOOKUP(O60,table2C,2,0)</f>
        <v>32</v>
      </c>
      <c r="AG60" s="67">
        <f>VLOOKUP(Q60,table3D,2,0)</f>
        <v>16</v>
      </c>
      <c r="AH60" s="67">
        <f>VLOOKUP(R60,table3I,2,0)</f>
        <v>18</v>
      </c>
      <c r="AI60" s="67">
        <f>VLOOKUP(S60,table3S,2,0)</f>
        <v>19</v>
      </c>
      <c r="AJ60" s="67">
        <f>VLOOKUP(T60,table3C,2,0)</f>
        <v>19</v>
      </c>
      <c r="AL60" s="67">
        <f t="shared" ref="AL60:AO60" si="696">VALUE(Y60&amp;AL$2)</f>
        <v>41</v>
      </c>
      <c r="AM60" s="67">
        <f t="shared" si="696"/>
        <v>32</v>
      </c>
      <c r="AN60" s="67">
        <f t="shared" si="696"/>
        <v>53</v>
      </c>
      <c r="AO60" s="67">
        <f t="shared" si="696"/>
        <v>44</v>
      </c>
      <c r="AP60" s="67"/>
      <c r="AQ60" s="67">
        <f t="shared" ref="AQ60:AT60" si="697">LARGE($AL60:$AO60,AQ$2)</f>
        <v>53</v>
      </c>
      <c r="AR60" s="67">
        <f t="shared" si="697"/>
        <v>44</v>
      </c>
      <c r="AS60" s="67">
        <f t="shared" si="697"/>
        <v>41</v>
      </c>
      <c r="AT60" s="67">
        <f t="shared" si="697"/>
        <v>32</v>
      </c>
      <c r="AV60" s="67" t="str">
        <f>VLOOKUP(VALUE(RIGHT(AQ60,1)),misc!$A$2:$B$5,2,0)</f>
        <v>S</v>
      </c>
      <c r="AW60" s="67" t="str">
        <f>VLOOKUP(VALUE(RIGHT(AR60,1)),misc!$A$2:$B$5,2,0)</f>
        <v>C</v>
      </c>
      <c r="AX60" s="67" t="str">
        <f>VLOOKUP(VALUE(RIGHT(AS60,1)),misc!$A$2:$B$5,2,0)</f>
        <v>D</v>
      </c>
      <c r="AY60" s="67" t="str">
        <f>VLOOKUP(VALUE(RIGHT(AT60,1)),misc!$A$2:$B$5,2,0)</f>
        <v>I</v>
      </c>
      <c r="BA60" s="67" t="str">
        <f t="shared" ref="BA60:BD60" si="698">IF(VALUE(AQ60)&gt;=170,AV60,"")</f>
        <v/>
      </c>
      <c r="BB60" s="67" t="str">
        <f t="shared" si="698"/>
        <v/>
      </c>
      <c r="BC60" s="67" t="str">
        <f t="shared" si="698"/>
        <v/>
      </c>
      <c r="BD60" s="67" t="str">
        <f t="shared" si="698"/>
        <v/>
      </c>
      <c r="BF60" s="67" t="str">
        <f t="shared" ref="BF60:BI60" si="699">IF(VALUE(AQ60)&lt;170,AV60,"")</f>
        <v>S</v>
      </c>
      <c r="BG60" s="67" t="str">
        <f t="shared" si="699"/>
        <v>C</v>
      </c>
      <c r="BH60" s="67" t="str">
        <f t="shared" si="699"/>
        <v>D</v>
      </c>
      <c r="BI60" s="67" t="str">
        <f t="shared" si="699"/>
        <v>I</v>
      </c>
      <c r="BJ60" s="67">
        <f t="shared" si="17"/>
        <v>1</v>
      </c>
      <c r="BK60" s="67" t="str">
        <f t="shared" si="18"/>
        <v/>
      </c>
      <c r="BN60" s="67">
        <f t="shared" ref="BN60:BQ60" si="700">VALUE(AC60&amp;BN$2)</f>
        <v>311</v>
      </c>
      <c r="BO60" s="67">
        <f t="shared" si="700"/>
        <v>312</v>
      </c>
      <c r="BP60" s="67">
        <f t="shared" si="700"/>
        <v>323</v>
      </c>
      <c r="BQ60" s="67">
        <f t="shared" si="700"/>
        <v>324</v>
      </c>
      <c r="BR60" s="67"/>
      <c r="BS60" s="67">
        <f t="shared" ref="BS60:BV60" si="701">LARGE($BN60:$BQ60,BS$2)</f>
        <v>324</v>
      </c>
      <c r="BT60" s="67">
        <f t="shared" si="701"/>
        <v>323</v>
      </c>
      <c r="BU60" s="67">
        <f t="shared" si="701"/>
        <v>312</v>
      </c>
      <c r="BV60" s="67">
        <f t="shared" si="701"/>
        <v>311</v>
      </c>
      <c r="BX60" s="67" t="str">
        <f>VLOOKUP(VALUE(RIGHT(BS60,1)),misc!$A$2:$B$5,2,0)</f>
        <v>C</v>
      </c>
      <c r="BY60" s="67" t="str">
        <f>VLOOKUP(VALUE(RIGHT(BT60,1)),misc!$A$2:$B$5,2,0)</f>
        <v>S</v>
      </c>
      <c r="BZ60" s="67" t="str">
        <f>VLOOKUP(VALUE(RIGHT(BU60,1)),misc!$A$2:$B$5,2,0)</f>
        <v>I</v>
      </c>
      <c r="CA60" s="67" t="str">
        <f>VLOOKUP(VALUE(RIGHT(BV60,1)),misc!$A$2:$B$5,2,0)</f>
        <v>D</v>
      </c>
      <c r="CC60" s="67" t="str">
        <f t="shared" ref="CC60:CF60" si="702">IF(VALUE(BS60)&gt;=170,BX60,"")</f>
        <v>C</v>
      </c>
      <c r="CD60" s="67" t="str">
        <f t="shared" si="702"/>
        <v>S</v>
      </c>
      <c r="CE60" s="67" t="str">
        <f t="shared" si="702"/>
        <v>I</v>
      </c>
      <c r="CF60" s="67" t="str">
        <f t="shared" si="702"/>
        <v>D</v>
      </c>
      <c r="CH60" s="67" t="str">
        <f t="shared" ref="CH60:CK60" si="703">IF(VALUE(BS60)&lt;170,BX60,"")</f>
        <v/>
      </c>
      <c r="CI60" s="67" t="str">
        <f t="shared" si="703"/>
        <v/>
      </c>
      <c r="CJ60" s="67" t="str">
        <f t="shared" si="703"/>
        <v/>
      </c>
      <c r="CK60" s="67" t="str">
        <f t="shared" si="703"/>
        <v/>
      </c>
      <c r="CL60" s="67">
        <f t="shared" si="23"/>
        <v>2</v>
      </c>
      <c r="CM60" s="67" t="str">
        <f t="shared" si="24"/>
        <v>CSID</v>
      </c>
      <c r="CP60" s="67">
        <f t="shared" ref="CP60:CS60" si="704">VALUE(AG60&amp;CP$2)</f>
        <v>161</v>
      </c>
      <c r="CQ60" s="67">
        <f t="shared" si="704"/>
        <v>182</v>
      </c>
      <c r="CR60" s="67">
        <f t="shared" si="704"/>
        <v>193</v>
      </c>
      <c r="CS60" s="67">
        <f t="shared" si="704"/>
        <v>194</v>
      </c>
      <c r="CT60" s="67"/>
      <c r="CU60" s="67">
        <f t="shared" ref="CU60:CX60" si="705">LARGE($CP60:$CS60,CU$2)</f>
        <v>194</v>
      </c>
      <c r="CV60" s="67">
        <f t="shared" si="705"/>
        <v>193</v>
      </c>
      <c r="CW60" s="67">
        <f t="shared" si="705"/>
        <v>182</v>
      </c>
      <c r="CX60" s="67">
        <f t="shared" si="705"/>
        <v>161</v>
      </c>
      <c r="CZ60" s="67" t="str">
        <f>VLOOKUP(VALUE(RIGHT(CU60,1)),misc!$A$2:$B$5,2,0)</f>
        <v>C</v>
      </c>
      <c r="DA60" s="67" t="str">
        <f>VLOOKUP(VALUE(RIGHT(CV60,1)),misc!$A$2:$B$5,2,0)</f>
        <v>S</v>
      </c>
      <c r="DB60" s="67" t="str">
        <f>VLOOKUP(VALUE(RIGHT(CW60,1)),misc!$A$2:$B$5,2,0)</f>
        <v>I</v>
      </c>
      <c r="DC60" s="67" t="str">
        <f>VLOOKUP(VALUE(RIGHT(CX60,1)),misc!$A$2:$B$5,2,0)</f>
        <v>D</v>
      </c>
      <c r="DE60" s="67" t="str">
        <f t="shared" ref="DE60:DH60" si="706">IF(VALUE(CU60)&gt;=170,CZ60,"")</f>
        <v>C</v>
      </c>
      <c r="DF60" s="67" t="str">
        <f t="shared" si="706"/>
        <v>S</v>
      </c>
      <c r="DG60" s="67" t="str">
        <f t="shared" si="706"/>
        <v>I</v>
      </c>
      <c r="DH60" s="67" t="str">
        <f t="shared" si="706"/>
        <v/>
      </c>
      <c r="DJ60" s="67" t="str">
        <f t="shared" ref="DJ60:DM60" si="707">IF(VALUE(CU60)&lt;170,CZ60,"")</f>
        <v/>
      </c>
      <c r="DK60" s="67" t="str">
        <f t="shared" si="707"/>
        <v/>
      </c>
      <c r="DL60" s="67" t="str">
        <f t="shared" si="707"/>
        <v/>
      </c>
      <c r="DM60" s="67" t="str">
        <f t="shared" si="707"/>
        <v>D</v>
      </c>
      <c r="DN60" s="67">
        <f t="shared" si="29"/>
        <v>3</v>
      </c>
      <c r="DO60" s="67" t="str">
        <f t="shared" si="30"/>
        <v>CSI</v>
      </c>
      <c r="DP60" s="1" t="str">
        <f t="shared" si="31"/>
        <v>123</v>
      </c>
      <c r="DQ60" s="1" t="str">
        <f t="shared" si="32"/>
        <v/>
      </c>
      <c r="DR60" s="1">
        <f>VLOOKUP(G60,tableD1,3,0)</f>
        <v>1</v>
      </c>
      <c r="DS60" s="1">
        <f>VLOOKUP(H60,tableI1,3,0)</f>
        <v>1</v>
      </c>
      <c r="DT60" s="1">
        <f>VLOOKUP(I60,table1S,3,0)</f>
        <v>2</v>
      </c>
      <c r="DU60" s="1">
        <f>VLOOKUP(J60,table1C,3,0)</f>
        <v>1</v>
      </c>
      <c r="DV60" s="1">
        <f>VLOOKUP(L60,table2D,3,0)</f>
        <v>8</v>
      </c>
      <c r="DW60" s="1">
        <f>VLOOKUP(M60,table2I,3,0)</f>
        <v>8</v>
      </c>
      <c r="DX60" s="1">
        <f>VLOOKUP(N60,table2S,3,0)</f>
        <v>8</v>
      </c>
      <c r="DY60" s="1">
        <f>VLOOKUP(O60,table2C,3,0)</f>
        <v>8</v>
      </c>
      <c r="DZ60" s="1">
        <f>VLOOKUP(Q60,table3D,3,0)</f>
        <v>4</v>
      </c>
      <c r="EA60" s="1">
        <f>VLOOKUP(R60,table3I,3,0)</f>
        <v>5</v>
      </c>
      <c r="EB60" s="1">
        <f>VLOOKUP(S60,table3S,3,0)</f>
        <v>5</v>
      </c>
      <c r="EC60" s="1">
        <f>VLOOKUP(T60,table3C,3,0)</f>
        <v>5</v>
      </c>
      <c r="ED60" s="67">
        <f t="array" ref="ED60">VLOOKUP(INDEX(JD,data!$AA$1),key!$J$3:$L$27,3,0)</f>
        <v>6</v>
      </c>
      <c r="EE60" s="67">
        <f t="array" ref="EE60">VLOOKUP(INDEX(JI,data!$AA$1),key!$J$3:$L$27,3,0)</f>
        <v>4</v>
      </c>
      <c r="EF60" s="67">
        <f t="array" ref="EF60">VLOOKUP(INDEX(JS,data!$AA$1),key!$J$3:$L$27,3,0)</f>
        <v>4</v>
      </c>
      <c r="EG60" s="67">
        <f t="array" ref="EG60">VLOOKUP(INDEX(JC,data!$AA$1),key!$J$3:$L$27,3,0)</f>
        <v>7</v>
      </c>
      <c r="EH60" s="1">
        <f>VLOOKUP(DR60,tabel_jpm,ED60+1,0)</f>
        <v>8</v>
      </c>
      <c r="EI60" s="1">
        <f>VLOOKUP(DS60,tabel_jpm,EE60+1,0)</f>
        <v>16</v>
      </c>
      <c r="EJ60" s="1">
        <f>VLOOKUP(DT60,tabel_jpm,EF60+1,0)</f>
        <v>20</v>
      </c>
      <c r="EK60" s="1">
        <f>VLOOKUP(DU60,tabel_jpm,EG60+1,0)</f>
        <v>4</v>
      </c>
      <c r="EL60" s="1">
        <f>IF(B60="Pria",VLOOKUP(AVERAGE(EH60:EK60),agreement_p,4),VLOOKUP(AVERAGE(EH60:EK60),agreement_w,4))</f>
        <v>32</v>
      </c>
      <c r="EM60" s="67" t="str">
        <f t="shared" si="33"/>
        <v>N/A</v>
      </c>
      <c r="EN60" s="1">
        <f>VLOOKUP(DV60,tabel_jpm,ED60+1,0)</f>
        <v>20</v>
      </c>
      <c r="EO60" s="1">
        <f>VLOOKUP(DW60,tabel_jpm,EE60+1,0)</f>
        <v>12</v>
      </c>
      <c r="EP60" s="1">
        <f>VLOOKUP(DX60,tabel_jpm,EF60+1,0)</f>
        <v>12</v>
      </c>
      <c r="EQ60" s="1">
        <f>VLOOKUP(DY60,tabel_jpm,EG60+1,0)</f>
        <v>24</v>
      </c>
      <c r="ER60" s="1">
        <f>IF(B60="Pria",VLOOKUP(AVERAGE(EN60:EQ60),agreement_p,4),VLOOKUP(AVERAGE(EN60:EQ60),agreement_w,4))</f>
        <v>50</v>
      </c>
      <c r="ES60" s="67" t="str">
        <f t="shared" si="34"/>
        <v>N/A</v>
      </c>
      <c r="ET60" s="1">
        <f>VLOOKUP(DZ60,tabel_jpm,ED60+1,0)</f>
        <v>20</v>
      </c>
      <c r="EU60" s="1">
        <f>VLOOKUP(EA60,tabel_jpm,EE60+1,0)</f>
        <v>24</v>
      </c>
      <c r="EV60" s="1">
        <f>VLOOKUP(EB60,tabel_jpm,EF60+1,0)</f>
        <v>24</v>
      </c>
      <c r="EW60" s="1">
        <f>VLOOKUP(EC60,tabel_jpm,EG60+1,0)</f>
        <v>20</v>
      </c>
      <c r="EX60" s="1">
        <f>IF(B60="Pria",VLOOKUP(AVERAGE(ET60:EW60),agreement_p,4),VLOOKUP(AVERAGE(ET60:EW60),agreement_w,4))</f>
        <v>68</v>
      </c>
      <c r="EY60" s="67" t="str">
        <f t="shared" si="35"/>
        <v>N/A</v>
      </c>
    </row>
    <row r="61" ht="15.75" customHeight="1">
      <c r="A61" s="1" t="str">
        <f>data!A61</f>
        <v/>
      </c>
      <c r="B61" s="1" t="str">
        <f>data!B61</f>
        <v/>
      </c>
      <c r="C61" s="1" t="str">
        <f>data!C61</f>
        <v/>
      </c>
      <c r="D61" s="65" t="str">
        <f>data!D62</f>
        <v/>
      </c>
      <c r="E61" s="1" t="str">
        <f>data!E61</f>
        <v/>
      </c>
      <c r="F61" s="1" t="str">
        <f>data!F61</f>
        <v>profiling</v>
      </c>
      <c r="G61" s="1" t="str">
        <f>data!G61</f>
        <v/>
      </c>
      <c r="H61" s="1" t="str">
        <f>data!H61</f>
        <v/>
      </c>
      <c r="I61" s="1" t="str">
        <f>data!I61</f>
        <v/>
      </c>
      <c r="J61" s="1" t="str">
        <f>data!J61</f>
        <v/>
      </c>
      <c r="K61" s="1" t="str">
        <f>data!K61</f>
        <v/>
      </c>
      <c r="L61" s="1" t="str">
        <f>data!L61</f>
        <v/>
      </c>
      <c r="M61" s="1" t="str">
        <f>data!M61</f>
        <v/>
      </c>
      <c r="N61" s="1" t="str">
        <f>data!N61</f>
        <v/>
      </c>
      <c r="O61" s="1" t="str">
        <f>data!O61</f>
        <v/>
      </c>
      <c r="P61" s="1" t="str">
        <f>data!P61</f>
        <v/>
      </c>
      <c r="Q61" s="1" t="str">
        <f>data!Q61</f>
        <v/>
      </c>
      <c r="R61" s="1" t="str">
        <f>data!R61</f>
        <v/>
      </c>
      <c r="S61" s="1" t="str">
        <f>data!S61</f>
        <v/>
      </c>
      <c r="T61" s="1" t="str">
        <f>data!T61</f>
        <v/>
      </c>
      <c r="U61" s="1" t="str">
        <f>data!U61</f>
        <v/>
      </c>
      <c r="V61" s="1">
        <f>data!V61</f>
        <v>0</v>
      </c>
      <c r="W61" s="1">
        <f>data!W61</f>
        <v>0</v>
      </c>
      <c r="Y61" s="67">
        <f>VLOOKUP(G61,tableD1,2,0)</f>
        <v>4</v>
      </c>
      <c r="Z61" s="67">
        <f>VLOOKUP(H61,tableI1,2,0)</f>
        <v>3</v>
      </c>
      <c r="AA61" s="67">
        <f>VLOOKUP(I61,table1S,2,0)</f>
        <v>5</v>
      </c>
      <c r="AB61" s="67">
        <f>VLOOKUP(J61,table1C,2,0)</f>
        <v>4</v>
      </c>
      <c r="AC61" s="67">
        <f>VLOOKUP(L61,table2D,2,0)</f>
        <v>31</v>
      </c>
      <c r="AD61" s="67">
        <f>VLOOKUP(M61,table2I,2,0)</f>
        <v>31</v>
      </c>
      <c r="AE61" s="67">
        <f>VLOOKUP(N61,table2S,2,0)</f>
        <v>32</v>
      </c>
      <c r="AF61" s="67">
        <f>VLOOKUP(O61,table2C,2,0)</f>
        <v>32</v>
      </c>
      <c r="AG61" s="67">
        <f>VLOOKUP(Q61,table3D,2,0)</f>
        <v>16</v>
      </c>
      <c r="AH61" s="67">
        <f>VLOOKUP(R61,table3I,2,0)</f>
        <v>18</v>
      </c>
      <c r="AI61" s="67">
        <f>VLOOKUP(S61,table3S,2,0)</f>
        <v>19</v>
      </c>
      <c r="AJ61" s="67">
        <f>VLOOKUP(T61,table3C,2,0)</f>
        <v>19</v>
      </c>
      <c r="AL61" s="67">
        <f t="shared" ref="AL61:AO61" si="708">VALUE(Y61&amp;AL$2)</f>
        <v>41</v>
      </c>
      <c r="AM61" s="67">
        <f t="shared" si="708"/>
        <v>32</v>
      </c>
      <c r="AN61" s="67">
        <f t="shared" si="708"/>
        <v>53</v>
      </c>
      <c r="AO61" s="67">
        <f t="shared" si="708"/>
        <v>44</v>
      </c>
      <c r="AP61" s="67"/>
      <c r="AQ61" s="67">
        <f t="shared" ref="AQ61:AT61" si="709">LARGE($AL61:$AO61,AQ$2)</f>
        <v>53</v>
      </c>
      <c r="AR61" s="67">
        <f t="shared" si="709"/>
        <v>44</v>
      </c>
      <c r="AS61" s="67">
        <f t="shared" si="709"/>
        <v>41</v>
      </c>
      <c r="AT61" s="67">
        <f t="shared" si="709"/>
        <v>32</v>
      </c>
      <c r="AV61" s="67" t="str">
        <f>VLOOKUP(VALUE(RIGHT(AQ61,1)),misc!$A$2:$B$5,2,0)</f>
        <v>S</v>
      </c>
      <c r="AW61" s="67" t="str">
        <f>VLOOKUP(VALUE(RIGHT(AR61,1)),misc!$A$2:$B$5,2,0)</f>
        <v>C</v>
      </c>
      <c r="AX61" s="67" t="str">
        <f>VLOOKUP(VALUE(RIGHT(AS61,1)),misc!$A$2:$B$5,2,0)</f>
        <v>D</v>
      </c>
      <c r="AY61" s="67" t="str">
        <f>VLOOKUP(VALUE(RIGHT(AT61,1)),misc!$A$2:$B$5,2,0)</f>
        <v>I</v>
      </c>
      <c r="BA61" s="67" t="str">
        <f t="shared" ref="BA61:BD61" si="710">IF(VALUE(AQ61)&gt;=170,AV61,"")</f>
        <v/>
      </c>
      <c r="BB61" s="67" t="str">
        <f t="shared" si="710"/>
        <v/>
      </c>
      <c r="BC61" s="67" t="str">
        <f t="shared" si="710"/>
        <v/>
      </c>
      <c r="BD61" s="67" t="str">
        <f t="shared" si="710"/>
        <v/>
      </c>
      <c r="BF61" s="67" t="str">
        <f t="shared" ref="BF61:BI61" si="711">IF(VALUE(AQ61)&lt;170,AV61,"")</f>
        <v>S</v>
      </c>
      <c r="BG61" s="67" t="str">
        <f t="shared" si="711"/>
        <v>C</v>
      </c>
      <c r="BH61" s="67" t="str">
        <f t="shared" si="711"/>
        <v>D</v>
      </c>
      <c r="BI61" s="67" t="str">
        <f t="shared" si="711"/>
        <v>I</v>
      </c>
      <c r="BJ61" s="67">
        <f t="shared" si="17"/>
        <v>1</v>
      </c>
      <c r="BK61" s="67" t="str">
        <f t="shared" si="18"/>
        <v/>
      </c>
      <c r="BN61" s="67">
        <f t="shared" ref="BN61:BQ61" si="712">VALUE(AC61&amp;BN$2)</f>
        <v>311</v>
      </c>
      <c r="BO61" s="67">
        <f t="shared" si="712"/>
        <v>312</v>
      </c>
      <c r="BP61" s="67">
        <f t="shared" si="712"/>
        <v>323</v>
      </c>
      <c r="BQ61" s="67">
        <f t="shared" si="712"/>
        <v>324</v>
      </c>
      <c r="BR61" s="67"/>
      <c r="BS61" s="67">
        <f t="shared" ref="BS61:BV61" si="713">LARGE($BN61:$BQ61,BS$2)</f>
        <v>324</v>
      </c>
      <c r="BT61" s="67">
        <f t="shared" si="713"/>
        <v>323</v>
      </c>
      <c r="BU61" s="67">
        <f t="shared" si="713"/>
        <v>312</v>
      </c>
      <c r="BV61" s="67">
        <f t="shared" si="713"/>
        <v>311</v>
      </c>
      <c r="BX61" s="67" t="str">
        <f>VLOOKUP(VALUE(RIGHT(BS61,1)),misc!$A$2:$B$5,2,0)</f>
        <v>C</v>
      </c>
      <c r="BY61" s="67" t="str">
        <f>VLOOKUP(VALUE(RIGHT(BT61,1)),misc!$A$2:$B$5,2,0)</f>
        <v>S</v>
      </c>
      <c r="BZ61" s="67" t="str">
        <f>VLOOKUP(VALUE(RIGHT(BU61,1)),misc!$A$2:$B$5,2,0)</f>
        <v>I</v>
      </c>
      <c r="CA61" s="67" t="str">
        <f>VLOOKUP(VALUE(RIGHT(BV61,1)),misc!$A$2:$B$5,2,0)</f>
        <v>D</v>
      </c>
      <c r="CC61" s="67" t="str">
        <f t="shared" ref="CC61:CF61" si="714">IF(VALUE(BS61)&gt;=170,BX61,"")</f>
        <v>C</v>
      </c>
      <c r="CD61" s="67" t="str">
        <f t="shared" si="714"/>
        <v>S</v>
      </c>
      <c r="CE61" s="67" t="str">
        <f t="shared" si="714"/>
        <v>I</v>
      </c>
      <c r="CF61" s="67" t="str">
        <f t="shared" si="714"/>
        <v>D</v>
      </c>
      <c r="CH61" s="67" t="str">
        <f t="shared" ref="CH61:CK61" si="715">IF(VALUE(BS61)&lt;170,BX61,"")</f>
        <v/>
      </c>
      <c r="CI61" s="67" t="str">
        <f t="shared" si="715"/>
        <v/>
      </c>
      <c r="CJ61" s="67" t="str">
        <f t="shared" si="715"/>
        <v/>
      </c>
      <c r="CK61" s="67" t="str">
        <f t="shared" si="715"/>
        <v/>
      </c>
      <c r="CL61" s="67">
        <f t="shared" si="23"/>
        <v>2</v>
      </c>
      <c r="CM61" s="67" t="str">
        <f t="shared" si="24"/>
        <v>CSID</v>
      </c>
      <c r="CP61" s="67">
        <f t="shared" ref="CP61:CS61" si="716">VALUE(AG61&amp;CP$2)</f>
        <v>161</v>
      </c>
      <c r="CQ61" s="67">
        <f t="shared" si="716"/>
        <v>182</v>
      </c>
      <c r="CR61" s="67">
        <f t="shared" si="716"/>
        <v>193</v>
      </c>
      <c r="CS61" s="67">
        <f t="shared" si="716"/>
        <v>194</v>
      </c>
      <c r="CT61" s="67"/>
      <c r="CU61" s="67">
        <f t="shared" ref="CU61:CX61" si="717">LARGE($CP61:$CS61,CU$2)</f>
        <v>194</v>
      </c>
      <c r="CV61" s="67">
        <f t="shared" si="717"/>
        <v>193</v>
      </c>
      <c r="CW61" s="67">
        <f t="shared" si="717"/>
        <v>182</v>
      </c>
      <c r="CX61" s="67">
        <f t="shared" si="717"/>
        <v>161</v>
      </c>
      <c r="CZ61" s="67" t="str">
        <f>VLOOKUP(VALUE(RIGHT(CU61,1)),misc!$A$2:$B$5,2,0)</f>
        <v>C</v>
      </c>
      <c r="DA61" s="67" t="str">
        <f>VLOOKUP(VALUE(RIGHT(CV61,1)),misc!$A$2:$B$5,2,0)</f>
        <v>S</v>
      </c>
      <c r="DB61" s="67" t="str">
        <f>VLOOKUP(VALUE(RIGHT(CW61,1)),misc!$A$2:$B$5,2,0)</f>
        <v>I</v>
      </c>
      <c r="DC61" s="67" t="str">
        <f>VLOOKUP(VALUE(RIGHT(CX61,1)),misc!$A$2:$B$5,2,0)</f>
        <v>D</v>
      </c>
      <c r="DE61" s="67" t="str">
        <f t="shared" ref="DE61:DH61" si="718">IF(VALUE(CU61)&gt;=170,CZ61,"")</f>
        <v>C</v>
      </c>
      <c r="DF61" s="67" t="str">
        <f t="shared" si="718"/>
        <v>S</v>
      </c>
      <c r="DG61" s="67" t="str">
        <f t="shared" si="718"/>
        <v>I</v>
      </c>
      <c r="DH61" s="67" t="str">
        <f t="shared" si="718"/>
        <v/>
      </c>
      <c r="DJ61" s="67" t="str">
        <f t="shared" ref="DJ61:DM61" si="719">IF(VALUE(CU61)&lt;170,CZ61,"")</f>
        <v/>
      </c>
      <c r="DK61" s="67" t="str">
        <f t="shared" si="719"/>
        <v/>
      </c>
      <c r="DL61" s="67" t="str">
        <f t="shared" si="719"/>
        <v/>
      </c>
      <c r="DM61" s="67" t="str">
        <f t="shared" si="719"/>
        <v>D</v>
      </c>
      <c r="DN61" s="67">
        <f t="shared" si="29"/>
        <v>3</v>
      </c>
      <c r="DO61" s="67" t="str">
        <f t="shared" si="30"/>
        <v>CSI</v>
      </c>
      <c r="DP61" s="1" t="str">
        <f t="shared" si="31"/>
        <v>123</v>
      </c>
      <c r="DQ61" s="1" t="str">
        <f t="shared" si="32"/>
        <v/>
      </c>
      <c r="DR61" s="1">
        <f>VLOOKUP(G61,tableD1,3,0)</f>
        <v>1</v>
      </c>
      <c r="DS61" s="1">
        <f>VLOOKUP(H61,tableI1,3,0)</f>
        <v>1</v>
      </c>
      <c r="DT61" s="1">
        <f>VLOOKUP(I61,table1S,3,0)</f>
        <v>2</v>
      </c>
      <c r="DU61" s="1">
        <f>VLOOKUP(J61,table1C,3,0)</f>
        <v>1</v>
      </c>
      <c r="DV61" s="1">
        <f>VLOOKUP(L61,table2D,3,0)</f>
        <v>8</v>
      </c>
      <c r="DW61" s="1">
        <f>VLOOKUP(M61,table2I,3,0)</f>
        <v>8</v>
      </c>
      <c r="DX61" s="1">
        <f>VLOOKUP(N61,table2S,3,0)</f>
        <v>8</v>
      </c>
      <c r="DY61" s="1">
        <f>VLOOKUP(O61,table2C,3,0)</f>
        <v>8</v>
      </c>
      <c r="DZ61" s="1">
        <f>VLOOKUP(Q61,table3D,3,0)</f>
        <v>4</v>
      </c>
      <c r="EA61" s="1">
        <f>VLOOKUP(R61,table3I,3,0)</f>
        <v>5</v>
      </c>
      <c r="EB61" s="1">
        <f>VLOOKUP(S61,table3S,3,0)</f>
        <v>5</v>
      </c>
      <c r="EC61" s="1">
        <f>VLOOKUP(T61,table3C,3,0)</f>
        <v>5</v>
      </c>
      <c r="ED61" s="67">
        <f t="array" ref="ED61">VLOOKUP(INDEX(JD,data!$AA$1),key!$J$3:$L$27,3,0)</f>
        <v>6</v>
      </c>
      <c r="EE61" s="67">
        <f t="array" ref="EE61">VLOOKUP(INDEX(JI,data!$AA$1),key!$J$3:$L$27,3,0)</f>
        <v>4</v>
      </c>
      <c r="EF61" s="67">
        <f t="array" ref="EF61">VLOOKUP(INDEX(JS,data!$AA$1),key!$J$3:$L$27,3,0)</f>
        <v>4</v>
      </c>
      <c r="EG61" s="67">
        <f t="array" ref="EG61">VLOOKUP(INDEX(JC,data!$AA$1),key!$J$3:$L$27,3,0)</f>
        <v>7</v>
      </c>
      <c r="EH61" s="1">
        <f>VLOOKUP(DR61,tabel_jpm,ED61+1,0)</f>
        <v>8</v>
      </c>
      <c r="EI61" s="1">
        <f>VLOOKUP(DS61,tabel_jpm,EE61+1,0)</f>
        <v>16</v>
      </c>
      <c r="EJ61" s="1">
        <f>VLOOKUP(DT61,tabel_jpm,EF61+1,0)</f>
        <v>20</v>
      </c>
      <c r="EK61" s="1">
        <f>VLOOKUP(DU61,tabel_jpm,EG61+1,0)</f>
        <v>4</v>
      </c>
      <c r="EL61" s="1">
        <f>IF(B61="Pria",VLOOKUP(AVERAGE(EH61:EK61),agreement_p,4),VLOOKUP(AVERAGE(EH61:EK61),agreement_w,4))</f>
        <v>32</v>
      </c>
      <c r="EM61" s="67" t="str">
        <f t="shared" si="33"/>
        <v>N/A</v>
      </c>
      <c r="EN61" s="1">
        <f>VLOOKUP(DV61,tabel_jpm,ED61+1,0)</f>
        <v>20</v>
      </c>
      <c r="EO61" s="1">
        <f>VLOOKUP(DW61,tabel_jpm,EE61+1,0)</f>
        <v>12</v>
      </c>
      <c r="EP61" s="1">
        <f>VLOOKUP(DX61,tabel_jpm,EF61+1,0)</f>
        <v>12</v>
      </c>
      <c r="EQ61" s="1">
        <f>VLOOKUP(DY61,tabel_jpm,EG61+1,0)</f>
        <v>24</v>
      </c>
      <c r="ER61" s="1">
        <f>IF(B61="Pria",VLOOKUP(AVERAGE(EN61:EQ61),agreement_p,4),VLOOKUP(AVERAGE(EN61:EQ61),agreement_w,4))</f>
        <v>50</v>
      </c>
      <c r="ES61" s="67" t="str">
        <f t="shared" si="34"/>
        <v>N/A</v>
      </c>
      <c r="ET61" s="1">
        <f>VLOOKUP(DZ61,tabel_jpm,ED61+1,0)</f>
        <v>20</v>
      </c>
      <c r="EU61" s="1">
        <f>VLOOKUP(EA61,tabel_jpm,EE61+1,0)</f>
        <v>24</v>
      </c>
      <c r="EV61" s="1">
        <f>VLOOKUP(EB61,tabel_jpm,EF61+1,0)</f>
        <v>24</v>
      </c>
      <c r="EW61" s="1">
        <f>VLOOKUP(EC61,tabel_jpm,EG61+1,0)</f>
        <v>20</v>
      </c>
      <c r="EX61" s="1">
        <f>IF(B61="Pria",VLOOKUP(AVERAGE(ET61:EW61),agreement_p,4),VLOOKUP(AVERAGE(ET61:EW61),agreement_w,4))</f>
        <v>68</v>
      </c>
      <c r="EY61" s="67" t="str">
        <f t="shared" si="35"/>
        <v>N/A</v>
      </c>
    </row>
    <row r="62" ht="15.75" customHeight="1">
      <c r="A62" s="1" t="str">
        <f>data!A62</f>
        <v/>
      </c>
      <c r="B62" s="1" t="str">
        <f>data!B62</f>
        <v/>
      </c>
      <c r="C62" s="1" t="str">
        <f>data!C62</f>
        <v/>
      </c>
      <c r="D62" s="65" t="str">
        <f>data!D63</f>
        <v/>
      </c>
      <c r="E62" s="1" t="str">
        <f>data!E62</f>
        <v/>
      </c>
      <c r="F62" s="1" t="str">
        <f>data!F62</f>
        <v>profiling</v>
      </c>
      <c r="G62" s="1" t="str">
        <f>data!G62</f>
        <v/>
      </c>
      <c r="H62" s="1" t="str">
        <f>data!H62</f>
        <v/>
      </c>
      <c r="I62" s="1" t="str">
        <f>data!I62</f>
        <v/>
      </c>
      <c r="J62" s="1" t="str">
        <f>data!J62</f>
        <v/>
      </c>
      <c r="K62" s="1" t="str">
        <f>data!K62</f>
        <v/>
      </c>
      <c r="L62" s="1" t="str">
        <f>data!L62</f>
        <v/>
      </c>
      <c r="M62" s="1" t="str">
        <f>data!M62</f>
        <v/>
      </c>
      <c r="N62" s="1" t="str">
        <f>data!N62</f>
        <v/>
      </c>
      <c r="O62" s="1" t="str">
        <f>data!O62</f>
        <v/>
      </c>
      <c r="P62" s="1" t="str">
        <f>data!P62</f>
        <v/>
      </c>
      <c r="Q62" s="1" t="str">
        <f>data!Q62</f>
        <v/>
      </c>
      <c r="R62" s="1" t="str">
        <f>data!R62</f>
        <v/>
      </c>
      <c r="S62" s="1" t="str">
        <f>data!S62</f>
        <v/>
      </c>
      <c r="T62" s="1" t="str">
        <f>data!T62</f>
        <v/>
      </c>
      <c r="U62" s="1" t="str">
        <f>data!U62</f>
        <v/>
      </c>
      <c r="V62" s="1">
        <f>data!V62</f>
        <v>0</v>
      </c>
      <c r="W62" s="1">
        <f>data!W62</f>
        <v>0</v>
      </c>
      <c r="Y62" s="67">
        <f>VLOOKUP(G62,tableD1,2,0)</f>
        <v>4</v>
      </c>
      <c r="Z62" s="67">
        <f>VLOOKUP(H62,tableI1,2,0)</f>
        <v>3</v>
      </c>
      <c r="AA62" s="67">
        <f>VLOOKUP(I62,table1S,2,0)</f>
        <v>5</v>
      </c>
      <c r="AB62" s="67">
        <f>VLOOKUP(J62,table1C,2,0)</f>
        <v>4</v>
      </c>
      <c r="AC62" s="67">
        <f>VLOOKUP(L62,table2D,2,0)</f>
        <v>31</v>
      </c>
      <c r="AD62" s="67">
        <f>VLOOKUP(M62,table2I,2,0)</f>
        <v>31</v>
      </c>
      <c r="AE62" s="67">
        <f>VLOOKUP(N62,table2S,2,0)</f>
        <v>32</v>
      </c>
      <c r="AF62" s="67">
        <f>VLOOKUP(O62,table2C,2,0)</f>
        <v>32</v>
      </c>
      <c r="AG62" s="67">
        <f>VLOOKUP(Q62,table3D,2,0)</f>
        <v>16</v>
      </c>
      <c r="AH62" s="67">
        <f>VLOOKUP(R62,table3I,2,0)</f>
        <v>18</v>
      </c>
      <c r="AI62" s="67">
        <f>VLOOKUP(S62,table3S,2,0)</f>
        <v>19</v>
      </c>
      <c r="AJ62" s="67">
        <f>VLOOKUP(T62,table3C,2,0)</f>
        <v>19</v>
      </c>
      <c r="AL62" s="67">
        <f t="shared" ref="AL62:AO62" si="720">VALUE(Y62&amp;AL$2)</f>
        <v>41</v>
      </c>
      <c r="AM62" s="67">
        <f t="shared" si="720"/>
        <v>32</v>
      </c>
      <c r="AN62" s="67">
        <f t="shared" si="720"/>
        <v>53</v>
      </c>
      <c r="AO62" s="67">
        <f t="shared" si="720"/>
        <v>44</v>
      </c>
      <c r="AP62" s="67"/>
      <c r="AQ62" s="67">
        <f t="shared" ref="AQ62:AT62" si="721">LARGE($AL62:$AO62,AQ$2)</f>
        <v>53</v>
      </c>
      <c r="AR62" s="67">
        <f t="shared" si="721"/>
        <v>44</v>
      </c>
      <c r="AS62" s="67">
        <f t="shared" si="721"/>
        <v>41</v>
      </c>
      <c r="AT62" s="67">
        <f t="shared" si="721"/>
        <v>32</v>
      </c>
      <c r="AV62" s="67" t="str">
        <f>VLOOKUP(VALUE(RIGHT(AQ62,1)),misc!$A$2:$B$5,2,0)</f>
        <v>S</v>
      </c>
      <c r="AW62" s="67" t="str">
        <f>VLOOKUP(VALUE(RIGHT(AR62,1)),misc!$A$2:$B$5,2,0)</f>
        <v>C</v>
      </c>
      <c r="AX62" s="67" t="str">
        <f>VLOOKUP(VALUE(RIGHT(AS62,1)),misc!$A$2:$B$5,2,0)</f>
        <v>D</v>
      </c>
      <c r="AY62" s="67" t="str">
        <f>VLOOKUP(VALUE(RIGHT(AT62,1)),misc!$A$2:$B$5,2,0)</f>
        <v>I</v>
      </c>
      <c r="BA62" s="67" t="str">
        <f t="shared" ref="BA62:BD62" si="722">IF(VALUE(AQ62)&gt;=170,AV62,"")</f>
        <v/>
      </c>
      <c r="BB62" s="67" t="str">
        <f t="shared" si="722"/>
        <v/>
      </c>
      <c r="BC62" s="67" t="str">
        <f t="shared" si="722"/>
        <v/>
      </c>
      <c r="BD62" s="67" t="str">
        <f t="shared" si="722"/>
        <v/>
      </c>
      <c r="BF62" s="67" t="str">
        <f t="shared" ref="BF62:BI62" si="723">IF(VALUE(AQ62)&lt;170,AV62,"")</f>
        <v>S</v>
      </c>
      <c r="BG62" s="67" t="str">
        <f t="shared" si="723"/>
        <v>C</v>
      </c>
      <c r="BH62" s="67" t="str">
        <f t="shared" si="723"/>
        <v>D</v>
      </c>
      <c r="BI62" s="67" t="str">
        <f t="shared" si="723"/>
        <v>I</v>
      </c>
      <c r="BJ62" s="67">
        <f t="shared" si="17"/>
        <v>1</v>
      </c>
      <c r="BK62" s="67" t="str">
        <f t="shared" si="18"/>
        <v/>
      </c>
      <c r="BN62" s="67">
        <f t="shared" ref="BN62:BQ62" si="724">VALUE(AC62&amp;BN$2)</f>
        <v>311</v>
      </c>
      <c r="BO62" s="67">
        <f t="shared" si="724"/>
        <v>312</v>
      </c>
      <c r="BP62" s="67">
        <f t="shared" si="724"/>
        <v>323</v>
      </c>
      <c r="BQ62" s="67">
        <f t="shared" si="724"/>
        <v>324</v>
      </c>
      <c r="BR62" s="67"/>
      <c r="BS62" s="67">
        <f t="shared" ref="BS62:BV62" si="725">LARGE($BN62:$BQ62,BS$2)</f>
        <v>324</v>
      </c>
      <c r="BT62" s="67">
        <f t="shared" si="725"/>
        <v>323</v>
      </c>
      <c r="BU62" s="67">
        <f t="shared" si="725"/>
        <v>312</v>
      </c>
      <c r="BV62" s="67">
        <f t="shared" si="725"/>
        <v>311</v>
      </c>
      <c r="BX62" s="67" t="str">
        <f>VLOOKUP(VALUE(RIGHT(BS62,1)),misc!$A$2:$B$5,2,0)</f>
        <v>C</v>
      </c>
      <c r="BY62" s="67" t="str">
        <f>VLOOKUP(VALUE(RIGHT(BT62,1)),misc!$A$2:$B$5,2,0)</f>
        <v>S</v>
      </c>
      <c r="BZ62" s="67" t="str">
        <f>VLOOKUP(VALUE(RIGHT(BU62,1)),misc!$A$2:$B$5,2,0)</f>
        <v>I</v>
      </c>
      <c r="CA62" s="67" t="str">
        <f>VLOOKUP(VALUE(RIGHT(BV62,1)),misc!$A$2:$B$5,2,0)</f>
        <v>D</v>
      </c>
      <c r="CC62" s="67" t="str">
        <f t="shared" ref="CC62:CF62" si="726">IF(VALUE(BS62)&gt;=170,BX62,"")</f>
        <v>C</v>
      </c>
      <c r="CD62" s="67" t="str">
        <f t="shared" si="726"/>
        <v>S</v>
      </c>
      <c r="CE62" s="67" t="str">
        <f t="shared" si="726"/>
        <v>I</v>
      </c>
      <c r="CF62" s="67" t="str">
        <f t="shared" si="726"/>
        <v>D</v>
      </c>
      <c r="CH62" s="67" t="str">
        <f t="shared" ref="CH62:CK62" si="727">IF(VALUE(BS62)&lt;170,BX62,"")</f>
        <v/>
      </c>
      <c r="CI62" s="67" t="str">
        <f t="shared" si="727"/>
        <v/>
      </c>
      <c r="CJ62" s="67" t="str">
        <f t="shared" si="727"/>
        <v/>
      </c>
      <c r="CK62" s="67" t="str">
        <f t="shared" si="727"/>
        <v/>
      </c>
      <c r="CL62" s="67">
        <f t="shared" si="23"/>
        <v>2</v>
      </c>
      <c r="CM62" s="67" t="str">
        <f t="shared" si="24"/>
        <v>CSID</v>
      </c>
      <c r="CP62" s="67">
        <f t="shared" ref="CP62:CS62" si="728">VALUE(AG62&amp;CP$2)</f>
        <v>161</v>
      </c>
      <c r="CQ62" s="67">
        <f t="shared" si="728"/>
        <v>182</v>
      </c>
      <c r="CR62" s="67">
        <f t="shared" si="728"/>
        <v>193</v>
      </c>
      <c r="CS62" s="67">
        <f t="shared" si="728"/>
        <v>194</v>
      </c>
      <c r="CT62" s="67"/>
      <c r="CU62" s="67">
        <f t="shared" ref="CU62:CX62" si="729">LARGE($CP62:$CS62,CU$2)</f>
        <v>194</v>
      </c>
      <c r="CV62" s="67">
        <f t="shared" si="729"/>
        <v>193</v>
      </c>
      <c r="CW62" s="67">
        <f t="shared" si="729"/>
        <v>182</v>
      </c>
      <c r="CX62" s="67">
        <f t="shared" si="729"/>
        <v>161</v>
      </c>
      <c r="CZ62" s="67" t="str">
        <f>VLOOKUP(VALUE(RIGHT(CU62,1)),misc!$A$2:$B$5,2,0)</f>
        <v>C</v>
      </c>
      <c r="DA62" s="67" t="str">
        <f>VLOOKUP(VALUE(RIGHT(CV62,1)),misc!$A$2:$B$5,2,0)</f>
        <v>S</v>
      </c>
      <c r="DB62" s="67" t="str">
        <f>VLOOKUP(VALUE(RIGHT(CW62,1)),misc!$A$2:$B$5,2,0)</f>
        <v>I</v>
      </c>
      <c r="DC62" s="67" t="str">
        <f>VLOOKUP(VALUE(RIGHT(CX62,1)),misc!$A$2:$B$5,2,0)</f>
        <v>D</v>
      </c>
      <c r="DE62" s="67" t="str">
        <f t="shared" ref="DE62:DH62" si="730">IF(VALUE(CU62)&gt;=170,CZ62,"")</f>
        <v>C</v>
      </c>
      <c r="DF62" s="67" t="str">
        <f t="shared" si="730"/>
        <v>S</v>
      </c>
      <c r="DG62" s="67" t="str">
        <f t="shared" si="730"/>
        <v>I</v>
      </c>
      <c r="DH62" s="67" t="str">
        <f t="shared" si="730"/>
        <v/>
      </c>
      <c r="DJ62" s="67" t="str">
        <f t="shared" ref="DJ62:DM62" si="731">IF(VALUE(CU62)&lt;170,CZ62,"")</f>
        <v/>
      </c>
      <c r="DK62" s="67" t="str">
        <f t="shared" si="731"/>
        <v/>
      </c>
      <c r="DL62" s="67" t="str">
        <f t="shared" si="731"/>
        <v/>
      </c>
      <c r="DM62" s="67" t="str">
        <f t="shared" si="731"/>
        <v>D</v>
      </c>
      <c r="DN62" s="67">
        <f t="shared" si="29"/>
        <v>3</v>
      </c>
      <c r="DO62" s="67" t="str">
        <f t="shared" si="30"/>
        <v>CSI</v>
      </c>
      <c r="DP62" s="1" t="str">
        <f t="shared" si="31"/>
        <v>123</v>
      </c>
      <c r="DQ62" s="1" t="str">
        <f t="shared" si="32"/>
        <v/>
      </c>
      <c r="DR62" s="1">
        <f>VLOOKUP(G62,tableD1,3,0)</f>
        <v>1</v>
      </c>
      <c r="DS62" s="1">
        <f>VLOOKUP(H62,tableI1,3,0)</f>
        <v>1</v>
      </c>
      <c r="DT62" s="1">
        <f>VLOOKUP(I62,table1S,3,0)</f>
        <v>2</v>
      </c>
      <c r="DU62" s="1">
        <f>VLOOKUP(J62,table1C,3,0)</f>
        <v>1</v>
      </c>
      <c r="DV62" s="1">
        <f>VLOOKUP(L62,table2D,3,0)</f>
        <v>8</v>
      </c>
      <c r="DW62" s="1">
        <f>VLOOKUP(M62,table2I,3,0)</f>
        <v>8</v>
      </c>
      <c r="DX62" s="1">
        <f>VLOOKUP(N62,table2S,3,0)</f>
        <v>8</v>
      </c>
      <c r="DY62" s="1">
        <f>VLOOKUP(O62,table2C,3,0)</f>
        <v>8</v>
      </c>
      <c r="DZ62" s="1">
        <f>VLOOKUP(Q62,table3D,3,0)</f>
        <v>4</v>
      </c>
      <c r="EA62" s="1">
        <f>VLOOKUP(R62,table3I,3,0)</f>
        <v>5</v>
      </c>
      <c r="EB62" s="1">
        <f>VLOOKUP(S62,table3S,3,0)</f>
        <v>5</v>
      </c>
      <c r="EC62" s="1">
        <f>VLOOKUP(T62,table3C,3,0)</f>
        <v>5</v>
      </c>
      <c r="ED62" s="67">
        <f t="array" ref="ED62">VLOOKUP(INDEX(JD,data!$AA$1),key!$J$3:$L$27,3,0)</f>
        <v>6</v>
      </c>
      <c r="EE62" s="67">
        <f t="array" ref="EE62">VLOOKUP(INDEX(JI,data!$AA$1),key!$J$3:$L$27,3,0)</f>
        <v>4</v>
      </c>
      <c r="EF62" s="67">
        <f t="array" ref="EF62">VLOOKUP(INDEX(JS,data!$AA$1),key!$J$3:$L$27,3,0)</f>
        <v>4</v>
      </c>
      <c r="EG62" s="67">
        <f t="array" ref="EG62">VLOOKUP(INDEX(JC,data!$AA$1),key!$J$3:$L$27,3,0)</f>
        <v>7</v>
      </c>
      <c r="EH62" s="1">
        <f>VLOOKUP(DR62,tabel_jpm,ED62+1,0)</f>
        <v>8</v>
      </c>
      <c r="EI62" s="1">
        <f>VLOOKUP(DS62,tabel_jpm,EE62+1,0)</f>
        <v>16</v>
      </c>
      <c r="EJ62" s="1">
        <f>VLOOKUP(DT62,tabel_jpm,EF62+1,0)</f>
        <v>20</v>
      </c>
      <c r="EK62" s="1">
        <f>VLOOKUP(DU62,tabel_jpm,EG62+1,0)</f>
        <v>4</v>
      </c>
      <c r="EL62" s="1">
        <f>IF(B62="Pria",VLOOKUP(AVERAGE(EH62:EK62),agreement_p,4),VLOOKUP(AVERAGE(EH62:EK62),agreement_w,4))</f>
        <v>32</v>
      </c>
      <c r="EM62" s="67" t="str">
        <f t="shared" si="33"/>
        <v>N/A</v>
      </c>
      <c r="EN62" s="1">
        <f>VLOOKUP(DV62,tabel_jpm,ED62+1,0)</f>
        <v>20</v>
      </c>
      <c r="EO62" s="1">
        <f>VLOOKUP(DW62,tabel_jpm,EE62+1,0)</f>
        <v>12</v>
      </c>
      <c r="EP62" s="1">
        <f>VLOOKUP(DX62,tabel_jpm,EF62+1,0)</f>
        <v>12</v>
      </c>
      <c r="EQ62" s="1">
        <f>VLOOKUP(DY62,tabel_jpm,EG62+1,0)</f>
        <v>24</v>
      </c>
      <c r="ER62" s="1">
        <f>IF(B62="Pria",VLOOKUP(AVERAGE(EN62:EQ62),agreement_p,4),VLOOKUP(AVERAGE(EN62:EQ62),agreement_w,4))</f>
        <v>50</v>
      </c>
      <c r="ES62" s="67" t="str">
        <f t="shared" si="34"/>
        <v>N/A</v>
      </c>
      <c r="ET62" s="1">
        <f>VLOOKUP(DZ62,tabel_jpm,ED62+1,0)</f>
        <v>20</v>
      </c>
      <c r="EU62" s="1">
        <f>VLOOKUP(EA62,tabel_jpm,EE62+1,0)</f>
        <v>24</v>
      </c>
      <c r="EV62" s="1">
        <f>VLOOKUP(EB62,tabel_jpm,EF62+1,0)</f>
        <v>24</v>
      </c>
      <c r="EW62" s="1">
        <f>VLOOKUP(EC62,tabel_jpm,EG62+1,0)</f>
        <v>20</v>
      </c>
      <c r="EX62" s="1">
        <f>IF(B62="Pria",VLOOKUP(AVERAGE(ET62:EW62),agreement_p,4),VLOOKUP(AVERAGE(ET62:EW62),agreement_w,4))</f>
        <v>68</v>
      </c>
      <c r="EY62" s="67" t="str">
        <f t="shared" si="35"/>
        <v>N/A</v>
      </c>
    </row>
    <row r="63" ht="15.75" customHeight="1">
      <c r="A63" s="1" t="str">
        <f>data!A63</f>
        <v/>
      </c>
      <c r="B63" s="1" t="str">
        <f>data!B63</f>
        <v/>
      </c>
      <c r="C63" s="1" t="str">
        <f>data!C63</f>
        <v/>
      </c>
      <c r="D63" s="65" t="str">
        <f>data!D64</f>
        <v/>
      </c>
      <c r="E63" s="1" t="str">
        <f>data!E63</f>
        <v/>
      </c>
      <c r="F63" s="1" t="str">
        <f>data!F63</f>
        <v>profiling</v>
      </c>
      <c r="G63" s="1" t="str">
        <f>data!G63</f>
        <v/>
      </c>
      <c r="H63" s="1" t="str">
        <f>data!H63</f>
        <v/>
      </c>
      <c r="I63" s="1" t="str">
        <f>data!I63</f>
        <v/>
      </c>
      <c r="J63" s="1" t="str">
        <f>data!J63</f>
        <v/>
      </c>
      <c r="K63" s="1" t="str">
        <f>data!K63</f>
        <v/>
      </c>
      <c r="L63" s="1" t="str">
        <f>data!L63</f>
        <v/>
      </c>
      <c r="M63" s="1" t="str">
        <f>data!M63</f>
        <v/>
      </c>
      <c r="N63" s="1" t="str">
        <f>data!N63</f>
        <v/>
      </c>
      <c r="O63" s="1" t="str">
        <f>data!O63</f>
        <v/>
      </c>
      <c r="P63" s="1" t="str">
        <f>data!P63</f>
        <v/>
      </c>
      <c r="Q63" s="1" t="str">
        <f>data!Q63</f>
        <v/>
      </c>
      <c r="R63" s="1" t="str">
        <f>data!R63</f>
        <v/>
      </c>
      <c r="S63" s="1" t="str">
        <f>data!S63</f>
        <v/>
      </c>
      <c r="T63" s="1" t="str">
        <f>data!T63</f>
        <v/>
      </c>
      <c r="U63" s="1" t="str">
        <f>data!U63</f>
        <v/>
      </c>
      <c r="V63" s="1">
        <f>data!V63</f>
        <v>0</v>
      </c>
      <c r="W63" s="1">
        <f>data!W63</f>
        <v>0</v>
      </c>
      <c r="Y63" s="67">
        <f>VLOOKUP(G63,tableD1,2,0)</f>
        <v>4</v>
      </c>
      <c r="Z63" s="67">
        <f>VLOOKUP(H63,tableI1,2,0)</f>
        <v>3</v>
      </c>
      <c r="AA63" s="67">
        <f>VLOOKUP(I63,table1S,2,0)</f>
        <v>5</v>
      </c>
      <c r="AB63" s="67">
        <f>VLOOKUP(J63,table1C,2,0)</f>
        <v>4</v>
      </c>
      <c r="AC63" s="67">
        <f>VLOOKUP(L63,table2D,2,0)</f>
        <v>31</v>
      </c>
      <c r="AD63" s="67">
        <f>VLOOKUP(M63,table2I,2,0)</f>
        <v>31</v>
      </c>
      <c r="AE63" s="67">
        <f>VLOOKUP(N63,table2S,2,0)</f>
        <v>32</v>
      </c>
      <c r="AF63" s="67">
        <f>VLOOKUP(O63,table2C,2,0)</f>
        <v>32</v>
      </c>
      <c r="AG63" s="67">
        <f>VLOOKUP(Q63,table3D,2,0)</f>
        <v>16</v>
      </c>
      <c r="AH63" s="67">
        <f>VLOOKUP(R63,table3I,2,0)</f>
        <v>18</v>
      </c>
      <c r="AI63" s="67">
        <f>VLOOKUP(S63,table3S,2,0)</f>
        <v>19</v>
      </c>
      <c r="AJ63" s="67">
        <f>VLOOKUP(T63,table3C,2,0)</f>
        <v>19</v>
      </c>
      <c r="AL63" s="67">
        <f t="shared" ref="AL63:AO63" si="732">VALUE(Y63&amp;AL$2)</f>
        <v>41</v>
      </c>
      <c r="AM63" s="67">
        <f t="shared" si="732"/>
        <v>32</v>
      </c>
      <c r="AN63" s="67">
        <f t="shared" si="732"/>
        <v>53</v>
      </c>
      <c r="AO63" s="67">
        <f t="shared" si="732"/>
        <v>44</v>
      </c>
      <c r="AP63" s="67"/>
      <c r="AQ63" s="67">
        <f t="shared" ref="AQ63:AT63" si="733">LARGE($AL63:$AO63,AQ$2)</f>
        <v>53</v>
      </c>
      <c r="AR63" s="67">
        <f t="shared" si="733"/>
        <v>44</v>
      </c>
      <c r="AS63" s="67">
        <f t="shared" si="733"/>
        <v>41</v>
      </c>
      <c r="AT63" s="67">
        <f t="shared" si="733"/>
        <v>32</v>
      </c>
      <c r="AV63" s="67" t="str">
        <f>VLOOKUP(VALUE(RIGHT(AQ63,1)),misc!$A$2:$B$5,2,0)</f>
        <v>S</v>
      </c>
      <c r="AW63" s="67" t="str">
        <f>VLOOKUP(VALUE(RIGHT(AR63,1)),misc!$A$2:$B$5,2,0)</f>
        <v>C</v>
      </c>
      <c r="AX63" s="67" t="str">
        <f>VLOOKUP(VALUE(RIGHT(AS63,1)),misc!$A$2:$B$5,2,0)</f>
        <v>D</v>
      </c>
      <c r="AY63" s="67" t="str">
        <f>VLOOKUP(VALUE(RIGHT(AT63,1)),misc!$A$2:$B$5,2,0)</f>
        <v>I</v>
      </c>
      <c r="BA63" s="67" t="str">
        <f t="shared" ref="BA63:BD63" si="734">IF(VALUE(AQ63)&gt;=170,AV63,"")</f>
        <v/>
      </c>
      <c r="BB63" s="67" t="str">
        <f t="shared" si="734"/>
        <v/>
      </c>
      <c r="BC63" s="67" t="str">
        <f t="shared" si="734"/>
        <v/>
      </c>
      <c r="BD63" s="67" t="str">
        <f t="shared" si="734"/>
        <v/>
      </c>
      <c r="BF63" s="67" t="str">
        <f t="shared" ref="BF63:BI63" si="735">IF(VALUE(AQ63)&lt;170,AV63,"")</f>
        <v>S</v>
      </c>
      <c r="BG63" s="67" t="str">
        <f t="shared" si="735"/>
        <v>C</v>
      </c>
      <c r="BH63" s="67" t="str">
        <f t="shared" si="735"/>
        <v>D</v>
      </c>
      <c r="BI63" s="67" t="str">
        <f t="shared" si="735"/>
        <v>I</v>
      </c>
      <c r="BJ63" s="67">
        <f t="shared" si="17"/>
        <v>1</v>
      </c>
      <c r="BK63" s="67" t="str">
        <f t="shared" si="18"/>
        <v/>
      </c>
      <c r="BN63" s="67">
        <f t="shared" ref="BN63:BQ63" si="736">VALUE(AC63&amp;BN$2)</f>
        <v>311</v>
      </c>
      <c r="BO63" s="67">
        <f t="shared" si="736"/>
        <v>312</v>
      </c>
      <c r="BP63" s="67">
        <f t="shared" si="736"/>
        <v>323</v>
      </c>
      <c r="BQ63" s="67">
        <f t="shared" si="736"/>
        <v>324</v>
      </c>
      <c r="BR63" s="67"/>
      <c r="BS63" s="67">
        <f t="shared" ref="BS63:BV63" si="737">LARGE($BN63:$BQ63,BS$2)</f>
        <v>324</v>
      </c>
      <c r="BT63" s="67">
        <f t="shared" si="737"/>
        <v>323</v>
      </c>
      <c r="BU63" s="67">
        <f t="shared" si="737"/>
        <v>312</v>
      </c>
      <c r="BV63" s="67">
        <f t="shared" si="737"/>
        <v>311</v>
      </c>
      <c r="BX63" s="67" t="str">
        <f>VLOOKUP(VALUE(RIGHT(BS63,1)),misc!$A$2:$B$5,2,0)</f>
        <v>C</v>
      </c>
      <c r="BY63" s="67" t="str">
        <f>VLOOKUP(VALUE(RIGHT(BT63,1)),misc!$A$2:$B$5,2,0)</f>
        <v>S</v>
      </c>
      <c r="BZ63" s="67" t="str">
        <f>VLOOKUP(VALUE(RIGHT(BU63,1)),misc!$A$2:$B$5,2,0)</f>
        <v>I</v>
      </c>
      <c r="CA63" s="67" t="str">
        <f>VLOOKUP(VALUE(RIGHT(BV63,1)),misc!$A$2:$B$5,2,0)</f>
        <v>D</v>
      </c>
      <c r="CC63" s="67" t="str">
        <f t="shared" ref="CC63:CF63" si="738">IF(VALUE(BS63)&gt;=170,BX63,"")</f>
        <v>C</v>
      </c>
      <c r="CD63" s="67" t="str">
        <f t="shared" si="738"/>
        <v>S</v>
      </c>
      <c r="CE63" s="67" t="str">
        <f t="shared" si="738"/>
        <v>I</v>
      </c>
      <c r="CF63" s="67" t="str">
        <f t="shared" si="738"/>
        <v>D</v>
      </c>
      <c r="CH63" s="67" t="str">
        <f t="shared" ref="CH63:CK63" si="739">IF(VALUE(BS63)&lt;170,BX63,"")</f>
        <v/>
      </c>
      <c r="CI63" s="67" t="str">
        <f t="shared" si="739"/>
        <v/>
      </c>
      <c r="CJ63" s="67" t="str">
        <f t="shared" si="739"/>
        <v/>
      </c>
      <c r="CK63" s="67" t="str">
        <f t="shared" si="739"/>
        <v/>
      </c>
      <c r="CL63" s="67">
        <f t="shared" si="23"/>
        <v>2</v>
      </c>
      <c r="CM63" s="67" t="str">
        <f t="shared" si="24"/>
        <v>CSID</v>
      </c>
      <c r="CP63" s="67">
        <f t="shared" ref="CP63:CS63" si="740">VALUE(AG63&amp;CP$2)</f>
        <v>161</v>
      </c>
      <c r="CQ63" s="67">
        <f t="shared" si="740"/>
        <v>182</v>
      </c>
      <c r="CR63" s="67">
        <f t="shared" si="740"/>
        <v>193</v>
      </c>
      <c r="CS63" s="67">
        <f t="shared" si="740"/>
        <v>194</v>
      </c>
      <c r="CT63" s="67"/>
      <c r="CU63" s="67">
        <f t="shared" ref="CU63:CX63" si="741">LARGE($CP63:$CS63,CU$2)</f>
        <v>194</v>
      </c>
      <c r="CV63" s="67">
        <f t="shared" si="741"/>
        <v>193</v>
      </c>
      <c r="CW63" s="67">
        <f t="shared" si="741"/>
        <v>182</v>
      </c>
      <c r="CX63" s="67">
        <f t="shared" si="741"/>
        <v>161</v>
      </c>
      <c r="CZ63" s="67" t="str">
        <f>VLOOKUP(VALUE(RIGHT(CU63,1)),misc!$A$2:$B$5,2,0)</f>
        <v>C</v>
      </c>
      <c r="DA63" s="67" t="str">
        <f>VLOOKUP(VALUE(RIGHT(CV63,1)),misc!$A$2:$B$5,2,0)</f>
        <v>S</v>
      </c>
      <c r="DB63" s="67" t="str">
        <f>VLOOKUP(VALUE(RIGHT(CW63,1)),misc!$A$2:$B$5,2,0)</f>
        <v>I</v>
      </c>
      <c r="DC63" s="67" t="str">
        <f>VLOOKUP(VALUE(RIGHT(CX63,1)),misc!$A$2:$B$5,2,0)</f>
        <v>D</v>
      </c>
      <c r="DE63" s="67" t="str">
        <f t="shared" ref="DE63:DH63" si="742">IF(VALUE(CU63)&gt;=170,CZ63,"")</f>
        <v>C</v>
      </c>
      <c r="DF63" s="67" t="str">
        <f t="shared" si="742"/>
        <v>S</v>
      </c>
      <c r="DG63" s="67" t="str">
        <f t="shared" si="742"/>
        <v>I</v>
      </c>
      <c r="DH63" s="67" t="str">
        <f t="shared" si="742"/>
        <v/>
      </c>
      <c r="DJ63" s="67" t="str">
        <f t="shared" ref="DJ63:DM63" si="743">IF(VALUE(CU63)&lt;170,CZ63,"")</f>
        <v/>
      </c>
      <c r="DK63" s="67" t="str">
        <f t="shared" si="743"/>
        <v/>
      </c>
      <c r="DL63" s="67" t="str">
        <f t="shared" si="743"/>
        <v/>
      </c>
      <c r="DM63" s="67" t="str">
        <f t="shared" si="743"/>
        <v>D</v>
      </c>
      <c r="DN63" s="67">
        <f t="shared" si="29"/>
        <v>3</v>
      </c>
      <c r="DO63" s="67" t="str">
        <f t="shared" si="30"/>
        <v>CSI</v>
      </c>
      <c r="DP63" s="1" t="str">
        <f t="shared" si="31"/>
        <v>123</v>
      </c>
      <c r="DQ63" s="1" t="str">
        <f t="shared" si="32"/>
        <v/>
      </c>
      <c r="DR63" s="1">
        <f>VLOOKUP(G63,tableD1,3,0)</f>
        <v>1</v>
      </c>
      <c r="DS63" s="1">
        <f>VLOOKUP(H63,tableI1,3,0)</f>
        <v>1</v>
      </c>
      <c r="DT63" s="1">
        <f>VLOOKUP(I63,table1S,3,0)</f>
        <v>2</v>
      </c>
      <c r="DU63" s="1">
        <f>VLOOKUP(J63,table1C,3,0)</f>
        <v>1</v>
      </c>
      <c r="DV63" s="1">
        <f>VLOOKUP(L63,table2D,3,0)</f>
        <v>8</v>
      </c>
      <c r="DW63" s="1">
        <f>VLOOKUP(M63,table2I,3,0)</f>
        <v>8</v>
      </c>
      <c r="DX63" s="1">
        <f>VLOOKUP(N63,table2S,3,0)</f>
        <v>8</v>
      </c>
      <c r="DY63" s="1">
        <f>VLOOKUP(O63,table2C,3,0)</f>
        <v>8</v>
      </c>
      <c r="DZ63" s="1">
        <f>VLOOKUP(Q63,table3D,3,0)</f>
        <v>4</v>
      </c>
      <c r="EA63" s="1">
        <f>VLOOKUP(R63,table3I,3,0)</f>
        <v>5</v>
      </c>
      <c r="EB63" s="1">
        <f>VLOOKUP(S63,table3S,3,0)</f>
        <v>5</v>
      </c>
      <c r="EC63" s="1">
        <f>VLOOKUP(T63,table3C,3,0)</f>
        <v>5</v>
      </c>
      <c r="ED63" s="67">
        <f t="array" ref="ED63">VLOOKUP(INDEX(JD,data!$AA$1),key!$J$3:$L$27,3,0)</f>
        <v>6</v>
      </c>
      <c r="EE63" s="67">
        <f t="array" ref="EE63">VLOOKUP(INDEX(JI,data!$AA$1),key!$J$3:$L$27,3,0)</f>
        <v>4</v>
      </c>
      <c r="EF63" s="67">
        <f t="array" ref="EF63">VLOOKUP(INDEX(JS,data!$AA$1),key!$J$3:$L$27,3,0)</f>
        <v>4</v>
      </c>
      <c r="EG63" s="67">
        <f t="array" ref="EG63">VLOOKUP(INDEX(JC,data!$AA$1),key!$J$3:$L$27,3,0)</f>
        <v>7</v>
      </c>
      <c r="EH63" s="1">
        <f>VLOOKUP(DR63,tabel_jpm,ED63+1,0)</f>
        <v>8</v>
      </c>
      <c r="EI63" s="1">
        <f>VLOOKUP(DS63,tabel_jpm,EE63+1,0)</f>
        <v>16</v>
      </c>
      <c r="EJ63" s="1">
        <f>VLOOKUP(DT63,tabel_jpm,EF63+1,0)</f>
        <v>20</v>
      </c>
      <c r="EK63" s="1">
        <f>VLOOKUP(DU63,tabel_jpm,EG63+1,0)</f>
        <v>4</v>
      </c>
      <c r="EL63" s="1">
        <f>IF(B63="Pria",VLOOKUP(AVERAGE(EH63:EK63),agreement_p,4),VLOOKUP(AVERAGE(EH63:EK63),agreement_w,4))</f>
        <v>32</v>
      </c>
      <c r="EM63" s="67" t="str">
        <f t="shared" si="33"/>
        <v>N/A</v>
      </c>
      <c r="EN63" s="1">
        <f>VLOOKUP(DV63,tabel_jpm,ED63+1,0)</f>
        <v>20</v>
      </c>
      <c r="EO63" s="1">
        <f>VLOOKUP(DW63,tabel_jpm,EE63+1,0)</f>
        <v>12</v>
      </c>
      <c r="EP63" s="1">
        <f>VLOOKUP(DX63,tabel_jpm,EF63+1,0)</f>
        <v>12</v>
      </c>
      <c r="EQ63" s="1">
        <f>VLOOKUP(DY63,tabel_jpm,EG63+1,0)</f>
        <v>24</v>
      </c>
      <c r="ER63" s="1">
        <f>IF(B63="Pria",VLOOKUP(AVERAGE(EN63:EQ63),agreement_p,4),VLOOKUP(AVERAGE(EN63:EQ63),agreement_w,4))</f>
        <v>50</v>
      </c>
      <c r="ES63" s="67" t="str">
        <f t="shared" si="34"/>
        <v>N/A</v>
      </c>
      <c r="ET63" s="1">
        <f>VLOOKUP(DZ63,tabel_jpm,ED63+1,0)</f>
        <v>20</v>
      </c>
      <c r="EU63" s="1">
        <f>VLOOKUP(EA63,tabel_jpm,EE63+1,0)</f>
        <v>24</v>
      </c>
      <c r="EV63" s="1">
        <f>VLOOKUP(EB63,tabel_jpm,EF63+1,0)</f>
        <v>24</v>
      </c>
      <c r="EW63" s="1">
        <f>VLOOKUP(EC63,tabel_jpm,EG63+1,0)</f>
        <v>20</v>
      </c>
      <c r="EX63" s="1">
        <f>IF(B63="Pria",VLOOKUP(AVERAGE(ET63:EW63),agreement_p,4),VLOOKUP(AVERAGE(ET63:EW63),agreement_w,4))</f>
        <v>68</v>
      </c>
      <c r="EY63" s="67" t="str">
        <f t="shared" si="35"/>
        <v>N/A</v>
      </c>
    </row>
    <row r="64" ht="15.75" customHeight="1">
      <c r="A64" s="1" t="str">
        <f>data!A64</f>
        <v/>
      </c>
      <c r="B64" s="1" t="str">
        <f>data!B64</f>
        <v/>
      </c>
      <c r="C64" s="1" t="str">
        <f>data!C64</f>
        <v/>
      </c>
      <c r="D64" s="65" t="str">
        <f>data!D65</f>
        <v/>
      </c>
      <c r="E64" s="1" t="str">
        <f>data!E64</f>
        <v/>
      </c>
      <c r="F64" s="1" t="str">
        <f>data!F64</f>
        <v>profiling</v>
      </c>
      <c r="G64" s="1" t="str">
        <f>data!G64</f>
        <v/>
      </c>
      <c r="H64" s="1" t="str">
        <f>data!H64</f>
        <v/>
      </c>
      <c r="I64" s="1" t="str">
        <f>data!I64</f>
        <v/>
      </c>
      <c r="J64" s="1" t="str">
        <f>data!J64</f>
        <v/>
      </c>
      <c r="K64" s="1" t="str">
        <f>data!K64</f>
        <v/>
      </c>
      <c r="L64" s="1" t="str">
        <f>data!L64</f>
        <v/>
      </c>
      <c r="M64" s="1" t="str">
        <f>data!M64</f>
        <v/>
      </c>
      <c r="N64" s="1" t="str">
        <f>data!N64</f>
        <v/>
      </c>
      <c r="O64" s="1" t="str">
        <f>data!O64</f>
        <v/>
      </c>
      <c r="P64" s="1" t="str">
        <f>data!P64</f>
        <v/>
      </c>
      <c r="Q64" s="1" t="str">
        <f>data!Q64</f>
        <v/>
      </c>
      <c r="R64" s="1" t="str">
        <f>data!R64</f>
        <v/>
      </c>
      <c r="S64" s="1" t="str">
        <f>data!S64</f>
        <v/>
      </c>
      <c r="T64" s="1" t="str">
        <f>data!T64</f>
        <v/>
      </c>
      <c r="U64" s="1" t="str">
        <f>data!U64</f>
        <v/>
      </c>
      <c r="V64" s="1">
        <f>data!V64</f>
        <v>0</v>
      </c>
      <c r="W64" s="1">
        <f>data!W64</f>
        <v>0</v>
      </c>
      <c r="Y64" s="67">
        <f>VLOOKUP(G64,tableD1,2,0)</f>
        <v>4</v>
      </c>
      <c r="Z64" s="67">
        <f>VLOOKUP(H64,tableI1,2,0)</f>
        <v>3</v>
      </c>
      <c r="AA64" s="67">
        <f>VLOOKUP(I64,table1S,2,0)</f>
        <v>5</v>
      </c>
      <c r="AB64" s="67">
        <f>VLOOKUP(J64,table1C,2,0)</f>
        <v>4</v>
      </c>
      <c r="AC64" s="67">
        <f>VLOOKUP(L64,table2D,2,0)</f>
        <v>31</v>
      </c>
      <c r="AD64" s="67">
        <f>VLOOKUP(M64,table2I,2,0)</f>
        <v>31</v>
      </c>
      <c r="AE64" s="67">
        <f>VLOOKUP(N64,table2S,2,0)</f>
        <v>32</v>
      </c>
      <c r="AF64" s="67">
        <f>VLOOKUP(O64,table2C,2,0)</f>
        <v>32</v>
      </c>
      <c r="AG64" s="67">
        <f>VLOOKUP(Q64,table3D,2,0)</f>
        <v>16</v>
      </c>
      <c r="AH64" s="67">
        <f>VLOOKUP(R64,table3I,2,0)</f>
        <v>18</v>
      </c>
      <c r="AI64" s="67">
        <f>VLOOKUP(S64,table3S,2,0)</f>
        <v>19</v>
      </c>
      <c r="AJ64" s="67">
        <f>VLOOKUP(T64,table3C,2,0)</f>
        <v>19</v>
      </c>
      <c r="AL64" s="67">
        <f t="shared" ref="AL64:AO64" si="744">VALUE(Y64&amp;AL$2)</f>
        <v>41</v>
      </c>
      <c r="AM64" s="67">
        <f t="shared" si="744"/>
        <v>32</v>
      </c>
      <c r="AN64" s="67">
        <f t="shared" si="744"/>
        <v>53</v>
      </c>
      <c r="AO64" s="67">
        <f t="shared" si="744"/>
        <v>44</v>
      </c>
      <c r="AP64" s="67"/>
      <c r="AQ64" s="67">
        <f t="shared" ref="AQ64:AT64" si="745">LARGE($AL64:$AO64,AQ$2)</f>
        <v>53</v>
      </c>
      <c r="AR64" s="67">
        <f t="shared" si="745"/>
        <v>44</v>
      </c>
      <c r="AS64" s="67">
        <f t="shared" si="745"/>
        <v>41</v>
      </c>
      <c r="AT64" s="67">
        <f t="shared" si="745"/>
        <v>32</v>
      </c>
      <c r="AV64" s="67" t="str">
        <f>VLOOKUP(VALUE(RIGHT(AQ64,1)),misc!$A$2:$B$5,2,0)</f>
        <v>S</v>
      </c>
      <c r="AW64" s="67" t="str">
        <f>VLOOKUP(VALUE(RIGHT(AR64,1)),misc!$A$2:$B$5,2,0)</f>
        <v>C</v>
      </c>
      <c r="AX64" s="67" t="str">
        <f>VLOOKUP(VALUE(RIGHT(AS64,1)),misc!$A$2:$B$5,2,0)</f>
        <v>D</v>
      </c>
      <c r="AY64" s="67" t="str">
        <f>VLOOKUP(VALUE(RIGHT(AT64,1)),misc!$A$2:$B$5,2,0)</f>
        <v>I</v>
      </c>
      <c r="BA64" s="67" t="str">
        <f t="shared" ref="BA64:BD64" si="746">IF(VALUE(AQ64)&gt;=170,AV64,"")</f>
        <v/>
      </c>
      <c r="BB64" s="67" t="str">
        <f t="shared" si="746"/>
        <v/>
      </c>
      <c r="BC64" s="67" t="str">
        <f t="shared" si="746"/>
        <v/>
      </c>
      <c r="BD64" s="67" t="str">
        <f t="shared" si="746"/>
        <v/>
      </c>
      <c r="BF64" s="67" t="str">
        <f t="shared" ref="BF64:BI64" si="747">IF(VALUE(AQ64)&lt;170,AV64,"")</f>
        <v>S</v>
      </c>
      <c r="BG64" s="67" t="str">
        <f t="shared" si="747"/>
        <v>C</v>
      </c>
      <c r="BH64" s="67" t="str">
        <f t="shared" si="747"/>
        <v>D</v>
      </c>
      <c r="BI64" s="67" t="str">
        <f t="shared" si="747"/>
        <v>I</v>
      </c>
      <c r="BJ64" s="67">
        <f t="shared" si="17"/>
        <v>1</v>
      </c>
      <c r="BK64" s="67" t="str">
        <f t="shared" si="18"/>
        <v/>
      </c>
      <c r="BN64" s="67">
        <f t="shared" ref="BN64:BQ64" si="748">VALUE(AC64&amp;BN$2)</f>
        <v>311</v>
      </c>
      <c r="BO64" s="67">
        <f t="shared" si="748"/>
        <v>312</v>
      </c>
      <c r="BP64" s="67">
        <f t="shared" si="748"/>
        <v>323</v>
      </c>
      <c r="BQ64" s="67">
        <f t="shared" si="748"/>
        <v>324</v>
      </c>
      <c r="BR64" s="67"/>
      <c r="BS64" s="67">
        <f t="shared" ref="BS64:BV64" si="749">LARGE($BN64:$BQ64,BS$2)</f>
        <v>324</v>
      </c>
      <c r="BT64" s="67">
        <f t="shared" si="749"/>
        <v>323</v>
      </c>
      <c r="BU64" s="67">
        <f t="shared" si="749"/>
        <v>312</v>
      </c>
      <c r="BV64" s="67">
        <f t="shared" si="749"/>
        <v>311</v>
      </c>
      <c r="BX64" s="67" t="str">
        <f>VLOOKUP(VALUE(RIGHT(BS64,1)),misc!$A$2:$B$5,2,0)</f>
        <v>C</v>
      </c>
      <c r="BY64" s="67" t="str">
        <f>VLOOKUP(VALUE(RIGHT(BT64,1)),misc!$A$2:$B$5,2,0)</f>
        <v>S</v>
      </c>
      <c r="BZ64" s="67" t="str">
        <f>VLOOKUP(VALUE(RIGHT(BU64,1)),misc!$A$2:$B$5,2,0)</f>
        <v>I</v>
      </c>
      <c r="CA64" s="67" t="str">
        <f>VLOOKUP(VALUE(RIGHT(BV64,1)),misc!$A$2:$B$5,2,0)</f>
        <v>D</v>
      </c>
      <c r="CC64" s="67" t="str">
        <f t="shared" ref="CC64:CF64" si="750">IF(VALUE(BS64)&gt;=170,BX64,"")</f>
        <v>C</v>
      </c>
      <c r="CD64" s="67" t="str">
        <f t="shared" si="750"/>
        <v>S</v>
      </c>
      <c r="CE64" s="67" t="str">
        <f t="shared" si="750"/>
        <v>I</v>
      </c>
      <c r="CF64" s="67" t="str">
        <f t="shared" si="750"/>
        <v>D</v>
      </c>
      <c r="CH64" s="67" t="str">
        <f t="shared" ref="CH64:CK64" si="751">IF(VALUE(BS64)&lt;170,BX64,"")</f>
        <v/>
      </c>
      <c r="CI64" s="67" t="str">
        <f t="shared" si="751"/>
        <v/>
      </c>
      <c r="CJ64" s="67" t="str">
        <f t="shared" si="751"/>
        <v/>
      </c>
      <c r="CK64" s="67" t="str">
        <f t="shared" si="751"/>
        <v/>
      </c>
      <c r="CL64" s="67">
        <f t="shared" si="23"/>
        <v>2</v>
      </c>
      <c r="CM64" s="67" t="str">
        <f t="shared" si="24"/>
        <v>CSID</v>
      </c>
      <c r="CP64" s="67">
        <f t="shared" ref="CP64:CS64" si="752">VALUE(AG64&amp;CP$2)</f>
        <v>161</v>
      </c>
      <c r="CQ64" s="67">
        <f t="shared" si="752"/>
        <v>182</v>
      </c>
      <c r="CR64" s="67">
        <f t="shared" si="752"/>
        <v>193</v>
      </c>
      <c r="CS64" s="67">
        <f t="shared" si="752"/>
        <v>194</v>
      </c>
      <c r="CT64" s="67"/>
      <c r="CU64" s="67">
        <f t="shared" ref="CU64:CX64" si="753">LARGE($CP64:$CS64,CU$2)</f>
        <v>194</v>
      </c>
      <c r="CV64" s="67">
        <f t="shared" si="753"/>
        <v>193</v>
      </c>
      <c r="CW64" s="67">
        <f t="shared" si="753"/>
        <v>182</v>
      </c>
      <c r="CX64" s="67">
        <f t="shared" si="753"/>
        <v>161</v>
      </c>
      <c r="CZ64" s="67" t="str">
        <f>VLOOKUP(VALUE(RIGHT(CU64,1)),misc!$A$2:$B$5,2,0)</f>
        <v>C</v>
      </c>
      <c r="DA64" s="67" t="str">
        <f>VLOOKUP(VALUE(RIGHT(CV64,1)),misc!$A$2:$B$5,2,0)</f>
        <v>S</v>
      </c>
      <c r="DB64" s="67" t="str">
        <f>VLOOKUP(VALUE(RIGHT(CW64,1)),misc!$A$2:$B$5,2,0)</f>
        <v>I</v>
      </c>
      <c r="DC64" s="67" t="str">
        <f>VLOOKUP(VALUE(RIGHT(CX64,1)),misc!$A$2:$B$5,2,0)</f>
        <v>D</v>
      </c>
      <c r="DE64" s="67" t="str">
        <f t="shared" ref="DE64:DH64" si="754">IF(VALUE(CU64)&gt;=170,CZ64,"")</f>
        <v>C</v>
      </c>
      <c r="DF64" s="67" t="str">
        <f t="shared" si="754"/>
        <v>S</v>
      </c>
      <c r="DG64" s="67" t="str">
        <f t="shared" si="754"/>
        <v>I</v>
      </c>
      <c r="DH64" s="67" t="str">
        <f t="shared" si="754"/>
        <v/>
      </c>
      <c r="DJ64" s="67" t="str">
        <f t="shared" ref="DJ64:DM64" si="755">IF(VALUE(CU64)&lt;170,CZ64,"")</f>
        <v/>
      </c>
      <c r="DK64" s="67" t="str">
        <f t="shared" si="755"/>
        <v/>
      </c>
      <c r="DL64" s="67" t="str">
        <f t="shared" si="755"/>
        <v/>
      </c>
      <c r="DM64" s="67" t="str">
        <f t="shared" si="755"/>
        <v>D</v>
      </c>
      <c r="DN64" s="67">
        <f t="shared" si="29"/>
        <v>3</v>
      </c>
      <c r="DO64" s="67" t="str">
        <f t="shared" si="30"/>
        <v>CSI</v>
      </c>
      <c r="DP64" s="1" t="str">
        <f t="shared" si="31"/>
        <v>123</v>
      </c>
      <c r="DQ64" s="1" t="str">
        <f t="shared" si="32"/>
        <v/>
      </c>
      <c r="DR64" s="1">
        <f>VLOOKUP(G64,tableD1,3,0)</f>
        <v>1</v>
      </c>
      <c r="DS64" s="1">
        <f>VLOOKUP(H64,tableI1,3,0)</f>
        <v>1</v>
      </c>
      <c r="DT64" s="1">
        <f>VLOOKUP(I64,table1S,3,0)</f>
        <v>2</v>
      </c>
      <c r="DU64" s="1">
        <f>VLOOKUP(J64,table1C,3,0)</f>
        <v>1</v>
      </c>
      <c r="DV64" s="1">
        <f>VLOOKUP(L64,table2D,3,0)</f>
        <v>8</v>
      </c>
      <c r="DW64" s="1">
        <f>VLOOKUP(M64,table2I,3,0)</f>
        <v>8</v>
      </c>
      <c r="DX64" s="1">
        <f>VLOOKUP(N64,table2S,3,0)</f>
        <v>8</v>
      </c>
      <c r="DY64" s="1">
        <f>VLOOKUP(O64,table2C,3,0)</f>
        <v>8</v>
      </c>
      <c r="DZ64" s="1">
        <f>VLOOKUP(Q64,table3D,3,0)</f>
        <v>4</v>
      </c>
      <c r="EA64" s="1">
        <f>VLOOKUP(R64,table3I,3,0)</f>
        <v>5</v>
      </c>
      <c r="EB64" s="1">
        <f>VLOOKUP(S64,table3S,3,0)</f>
        <v>5</v>
      </c>
      <c r="EC64" s="1">
        <f>VLOOKUP(T64,table3C,3,0)</f>
        <v>5</v>
      </c>
      <c r="ED64" s="67">
        <f t="array" ref="ED64">VLOOKUP(INDEX(JD,data!$AA$1),key!$J$3:$L$27,3,0)</f>
        <v>6</v>
      </c>
      <c r="EE64" s="67">
        <f t="array" ref="EE64">VLOOKUP(INDEX(JI,data!$AA$1),key!$J$3:$L$27,3,0)</f>
        <v>4</v>
      </c>
      <c r="EF64" s="67">
        <f t="array" ref="EF64">VLOOKUP(INDEX(JS,data!$AA$1),key!$J$3:$L$27,3,0)</f>
        <v>4</v>
      </c>
      <c r="EG64" s="67">
        <f t="array" ref="EG64">VLOOKUP(INDEX(JC,data!$AA$1),key!$J$3:$L$27,3,0)</f>
        <v>7</v>
      </c>
      <c r="EH64" s="1">
        <f>VLOOKUP(DR64,tabel_jpm,ED64+1,0)</f>
        <v>8</v>
      </c>
      <c r="EI64" s="1">
        <f>VLOOKUP(DS64,tabel_jpm,EE64+1,0)</f>
        <v>16</v>
      </c>
      <c r="EJ64" s="1">
        <f>VLOOKUP(DT64,tabel_jpm,EF64+1,0)</f>
        <v>20</v>
      </c>
      <c r="EK64" s="1">
        <f>VLOOKUP(DU64,tabel_jpm,EG64+1,0)</f>
        <v>4</v>
      </c>
      <c r="EL64" s="1">
        <f>IF(B64="Pria",VLOOKUP(AVERAGE(EH64:EK64),agreement_p,4),VLOOKUP(AVERAGE(EH64:EK64),agreement_w,4))</f>
        <v>32</v>
      </c>
      <c r="EM64" s="67" t="str">
        <f t="shared" si="33"/>
        <v>N/A</v>
      </c>
      <c r="EN64" s="1">
        <f>VLOOKUP(DV64,tabel_jpm,ED64+1,0)</f>
        <v>20</v>
      </c>
      <c r="EO64" s="1">
        <f>VLOOKUP(DW64,tabel_jpm,EE64+1,0)</f>
        <v>12</v>
      </c>
      <c r="EP64" s="1">
        <f>VLOOKUP(DX64,tabel_jpm,EF64+1,0)</f>
        <v>12</v>
      </c>
      <c r="EQ64" s="1">
        <f>VLOOKUP(DY64,tabel_jpm,EG64+1,0)</f>
        <v>24</v>
      </c>
      <c r="ER64" s="1">
        <f>IF(B64="Pria",VLOOKUP(AVERAGE(EN64:EQ64),agreement_p,4),VLOOKUP(AVERAGE(EN64:EQ64),agreement_w,4))</f>
        <v>50</v>
      </c>
      <c r="ES64" s="67" t="str">
        <f t="shared" si="34"/>
        <v>N/A</v>
      </c>
      <c r="ET64" s="1">
        <f>VLOOKUP(DZ64,tabel_jpm,ED64+1,0)</f>
        <v>20</v>
      </c>
      <c r="EU64" s="1">
        <f>VLOOKUP(EA64,tabel_jpm,EE64+1,0)</f>
        <v>24</v>
      </c>
      <c r="EV64" s="1">
        <f>VLOOKUP(EB64,tabel_jpm,EF64+1,0)</f>
        <v>24</v>
      </c>
      <c r="EW64" s="1">
        <f>VLOOKUP(EC64,tabel_jpm,EG64+1,0)</f>
        <v>20</v>
      </c>
      <c r="EX64" s="1">
        <f>IF(B64="Pria",VLOOKUP(AVERAGE(ET64:EW64),agreement_p,4),VLOOKUP(AVERAGE(ET64:EW64),agreement_w,4))</f>
        <v>68</v>
      </c>
      <c r="EY64" s="67" t="str">
        <f t="shared" si="35"/>
        <v>N/A</v>
      </c>
    </row>
    <row r="65" ht="15.75" customHeight="1">
      <c r="A65" s="1" t="str">
        <f>data!A65</f>
        <v/>
      </c>
      <c r="B65" s="1" t="str">
        <f>data!B65</f>
        <v/>
      </c>
      <c r="C65" s="1" t="str">
        <f>data!C65</f>
        <v/>
      </c>
      <c r="D65" s="65" t="str">
        <f>data!D66</f>
        <v/>
      </c>
      <c r="E65" s="1" t="str">
        <f>data!E65</f>
        <v/>
      </c>
      <c r="F65" s="1" t="str">
        <f>data!F65</f>
        <v>profiling</v>
      </c>
      <c r="G65" s="1" t="str">
        <f>data!G65</f>
        <v/>
      </c>
      <c r="H65" s="1" t="str">
        <f>data!H65</f>
        <v/>
      </c>
      <c r="I65" s="1" t="str">
        <f>data!I65</f>
        <v/>
      </c>
      <c r="J65" s="1" t="str">
        <f>data!J65</f>
        <v/>
      </c>
      <c r="K65" s="1" t="str">
        <f>data!K65</f>
        <v/>
      </c>
      <c r="L65" s="1" t="str">
        <f>data!L65</f>
        <v/>
      </c>
      <c r="M65" s="1" t="str">
        <f>data!M65</f>
        <v/>
      </c>
      <c r="N65" s="1" t="str">
        <f>data!N65</f>
        <v/>
      </c>
      <c r="O65" s="1" t="str">
        <f>data!O65</f>
        <v/>
      </c>
      <c r="P65" s="1" t="str">
        <f>data!P65</f>
        <v/>
      </c>
      <c r="Q65" s="1" t="str">
        <f>data!Q65</f>
        <v/>
      </c>
      <c r="R65" s="1" t="str">
        <f>data!R65</f>
        <v/>
      </c>
      <c r="S65" s="1" t="str">
        <f>data!S65</f>
        <v/>
      </c>
      <c r="T65" s="1" t="str">
        <f>data!T65</f>
        <v/>
      </c>
      <c r="U65" s="1" t="str">
        <f>data!U65</f>
        <v/>
      </c>
      <c r="V65" s="1">
        <f>data!V65</f>
        <v>0</v>
      </c>
      <c r="W65" s="1">
        <f>data!W65</f>
        <v>0</v>
      </c>
      <c r="Y65" s="67">
        <f>VLOOKUP(G65,tableD1,2,0)</f>
        <v>4</v>
      </c>
      <c r="Z65" s="67">
        <f>VLOOKUP(H65,tableI1,2,0)</f>
        <v>3</v>
      </c>
      <c r="AA65" s="67">
        <f>VLOOKUP(I65,table1S,2,0)</f>
        <v>5</v>
      </c>
      <c r="AB65" s="67">
        <f>VLOOKUP(J65,table1C,2,0)</f>
        <v>4</v>
      </c>
      <c r="AC65" s="67">
        <f>VLOOKUP(L65,table2D,2,0)</f>
        <v>31</v>
      </c>
      <c r="AD65" s="67">
        <f>VLOOKUP(M65,table2I,2,0)</f>
        <v>31</v>
      </c>
      <c r="AE65" s="67">
        <f>VLOOKUP(N65,table2S,2,0)</f>
        <v>32</v>
      </c>
      <c r="AF65" s="67">
        <f>VLOOKUP(O65,table2C,2,0)</f>
        <v>32</v>
      </c>
      <c r="AG65" s="67">
        <f>VLOOKUP(Q65,table3D,2,0)</f>
        <v>16</v>
      </c>
      <c r="AH65" s="67">
        <f>VLOOKUP(R65,table3I,2,0)</f>
        <v>18</v>
      </c>
      <c r="AI65" s="67">
        <f>VLOOKUP(S65,table3S,2,0)</f>
        <v>19</v>
      </c>
      <c r="AJ65" s="67">
        <f>VLOOKUP(T65,table3C,2,0)</f>
        <v>19</v>
      </c>
      <c r="AL65" s="67">
        <f t="shared" ref="AL65:AO65" si="756">VALUE(Y65&amp;AL$2)</f>
        <v>41</v>
      </c>
      <c r="AM65" s="67">
        <f t="shared" si="756"/>
        <v>32</v>
      </c>
      <c r="AN65" s="67">
        <f t="shared" si="756"/>
        <v>53</v>
      </c>
      <c r="AO65" s="67">
        <f t="shared" si="756"/>
        <v>44</v>
      </c>
      <c r="AP65" s="67"/>
      <c r="AQ65" s="67">
        <f t="shared" ref="AQ65:AT65" si="757">LARGE($AL65:$AO65,AQ$2)</f>
        <v>53</v>
      </c>
      <c r="AR65" s="67">
        <f t="shared" si="757"/>
        <v>44</v>
      </c>
      <c r="AS65" s="67">
        <f t="shared" si="757"/>
        <v>41</v>
      </c>
      <c r="AT65" s="67">
        <f t="shared" si="757"/>
        <v>32</v>
      </c>
      <c r="AV65" s="67" t="str">
        <f>VLOOKUP(VALUE(RIGHT(AQ65,1)),misc!$A$2:$B$5,2,0)</f>
        <v>S</v>
      </c>
      <c r="AW65" s="67" t="str">
        <f>VLOOKUP(VALUE(RIGHT(AR65,1)),misc!$A$2:$B$5,2,0)</f>
        <v>C</v>
      </c>
      <c r="AX65" s="67" t="str">
        <f>VLOOKUP(VALUE(RIGHT(AS65,1)),misc!$A$2:$B$5,2,0)</f>
        <v>D</v>
      </c>
      <c r="AY65" s="67" t="str">
        <f>VLOOKUP(VALUE(RIGHT(AT65,1)),misc!$A$2:$B$5,2,0)</f>
        <v>I</v>
      </c>
      <c r="BA65" s="67" t="str">
        <f t="shared" ref="BA65:BD65" si="758">IF(VALUE(AQ65)&gt;=170,AV65,"")</f>
        <v/>
      </c>
      <c r="BB65" s="67" t="str">
        <f t="shared" si="758"/>
        <v/>
      </c>
      <c r="BC65" s="67" t="str">
        <f t="shared" si="758"/>
        <v/>
      </c>
      <c r="BD65" s="67" t="str">
        <f t="shared" si="758"/>
        <v/>
      </c>
      <c r="BF65" s="67" t="str">
        <f t="shared" ref="BF65:BI65" si="759">IF(VALUE(AQ65)&lt;170,AV65,"")</f>
        <v>S</v>
      </c>
      <c r="BG65" s="67" t="str">
        <f t="shared" si="759"/>
        <v>C</v>
      </c>
      <c r="BH65" s="67" t="str">
        <f t="shared" si="759"/>
        <v>D</v>
      </c>
      <c r="BI65" s="67" t="str">
        <f t="shared" si="759"/>
        <v>I</v>
      </c>
      <c r="BJ65" s="67">
        <f t="shared" si="17"/>
        <v>1</v>
      </c>
      <c r="BK65" s="67" t="str">
        <f t="shared" si="18"/>
        <v/>
      </c>
      <c r="BN65" s="67">
        <f t="shared" ref="BN65:BQ65" si="760">VALUE(AC65&amp;BN$2)</f>
        <v>311</v>
      </c>
      <c r="BO65" s="67">
        <f t="shared" si="760"/>
        <v>312</v>
      </c>
      <c r="BP65" s="67">
        <f t="shared" si="760"/>
        <v>323</v>
      </c>
      <c r="BQ65" s="67">
        <f t="shared" si="760"/>
        <v>324</v>
      </c>
      <c r="BR65" s="67"/>
      <c r="BS65" s="67">
        <f t="shared" ref="BS65:BV65" si="761">LARGE($BN65:$BQ65,BS$2)</f>
        <v>324</v>
      </c>
      <c r="BT65" s="67">
        <f t="shared" si="761"/>
        <v>323</v>
      </c>
      <c r="BU65" s="67">
        <f t="shared" si="761"/>
        <v>312</v>
      </c>
      <c r="BV65" s="67">
        <f t="shared" si="761"/>
        <v>311</v>
      </c>
      <c r="BX65" s="67" t="str">
        <f>VLOOKUP(VALUE(RIGHT(BS65,1)),misc!$A$2:$B$5,2,0)</f>
        <v>C</v>
      </c>
      <c r="BY65" s="67" t="str">
        <f>VLOOKUP(VALUE(RIGHT(BT65,1)),misc!$A$2:$B$5,2,0)</f>
        <v>S</v>
      </c>
      <c r="BZ65" s="67" t="str">
        <f>VLOOKUP(VALUE(RIGHT(BU65,1)),misc!$A$2:$B$5,2,0)</f>
        <v>I</v>
      </c>
      <c r="CA65" s="67" t="str">
        <f>VLOOKUP(VALUE(RIGHT(BV65,1)),misc!$A$2:$B$5,2,0)</f>
        <v>D</v>
      </c>
      <c r="CC65" s="67" t="str">
        <f t="shared" ref="CC65:CF65" si="762">IF(VALUE(BS65)&gt;=170,BX65,"")</f>
        <v>C</v>
      </c>
      <c r="CD65" s="67" t="str">
        <f t="shared" si="762"/>
        <v>S</v>
      </c>
      <c r="CE65" s="67" t="str">
        <f t="shared" si="762"/>
        <v>I</v>
      </c>
      <c r="CF65" s="67" t="str">
        <f t="shared" si="762"/>
        <v>D</v>
      </c>
      <c r="CH65" s="67" t="str">
        <f t="shared" ref="CH65:CK65" si="763">IF(VALUE(BS65)&lt;170,BX65,"")</f>
        <v/>
      </c>
      <c r="CI65" s="67" t="str">
        <f t="shared" si="763"/>
        <v/>
      </c>
      <c r="CJ65" s="67" t="str">
        <f t="shared" si="763"/>
        <v/>
      </c>
      <c r="CK65" s="67" t="str">
        <f t="shared" si="763"/>
        <v/>
      </c>
      <c r="CL65" s="67">
        <f t="shared" si="23"/>
        <v>2</v>
      </c>
      <c r="CM65" s="67" t="str">
        <f t="shared" si="24"/>
        <v>CSID</v>
      </c>
      <c r="CP65" s="67">
        <f t="shared" ref="CP65:CS65" si="764">VALUE(AG65&amp;CP$2)</f>
        <v>161</v>
      </c>
      <c r="CQ65" s="67">
        <f t="shared" si="764"/>
        <v>182</v>
      </c>
      <c r="CR65" s="67">
        <f t="shared" si="764"/>
        <v>193</v>
      </c>
      <c r="CS65" s="67">
        <f t="shared" si="764"/>
        <v>194</v>
      </c>
      <c r="CT65" s="67"/>
      <c r="CU65" s="67">
        <f t="shared" ref="CU65:CX65" si="765">LARGE($CP65:$CS65,CU$2)</f>
        <v>194</v>
      </c>
      <c r="CV65" s="67">
        <f t="shared" si="765"/>
        <v>193</v>
      </c>
      <c r="CW65" s="67">
        <f t="shared" si="765"/>
        <v>182</v>
      </c>
      <c r="CX65" s="67">
        <f t="shared" si="765"/>
        <v>161</v>
      </c>
      <c r="CZ65" s="67" t="str">
        <f>VLOOKUP(VALUE(RIGHT(CU65,1)),misc!$A$2:$B$5,2,0)</f>
        <v>C</v>
      </c>
      <c r="DA65" s="67" t="str">
        <f>VLOOKUP(VALUE(RIGHT(CV65,1)),misc!$A$2:$B$5,2,0)</f>
        <v>S</v>
      </c>
      <c r="DB65" s="67" t="str">
        <f>VLOOKUP(VALUE(RIGHT(CW65,1)),misc!$A$2:$B$5,2,0)</f>
        <v>I</v>
      </c>
      <c r="DC65" s="67" t="str">
        <f>VLOOKUP(VALUE(RIGHT(CX65,1)),misc!$A$2:$B$5,2,0)</f>
        <v>D</v>
      </c>
      <c r="DE65" s="67" t="str">
        <f t="shared" ref="DE65:DH65" si="766">IF(VALUE(CU65)&gt;=170,CZ65,"")</f>
        <v>C</v>
      </c>
      <c r="DF65" s="67" t="str">
        <f t="shared" si="766"/>
        <v>S</v>
      </c>
      <c r="DG65" s="67" t="str">
        <f t="shared" si="766"/>
        <v>I</v>
      </c>
      <c r="DH65" s="67" t="str">
        <f t="shared" si="766"/>
        <v/>
      </c>
      <c r="DJ65" s="67" t="str">
        <f t="shared" ref="DJ65:DM65" si="767">IF(VALUE(CU65)&lt;170,CZ65,"")</f>
        <v/>
      </c>
      <c r="DK65" s="67" t="str">
        <f t="shared" si="767"/>
        <v/>
      </c>
      <c r="DL65" s="67" t="str">
        <f t="shared" si="767"/>
        <v/>
      </c>
      <c r="DM65" s="67" t="str">
        <f t="shared" si="767"/>
        <v>D</v>
      </c>
      <c r="DN65" s="67">
        <f t="shared" si="29"/>
        <v>3</v>
      </c>
      <c r="DO65" s="67" t="str">
        <f t="shared" si="30"/>
        <v>CSI</v>
      </c>
      <c r="DP65" s="1" t="str">
        <f t="shared" si="31"/>
        <v>123</v>
      </c>
      <c r="DQ65" s="1" t="str">
        <f t="shared" si="32"/>
        <v/>
      </c>
      <c r="DR65" s="1">
        <f>VLOOKUP(G65,tableD1,3,0)</f>
        <v>1</v>
      </c>
      <c r="DS65" s="1">
        <f>VLOOKUP(H65,tableI1,3,0)</f>
        <v>1</v>
      </c>
      <c r="DT65" s="1">
        <f>VLOOKUP(I65,table1S,3,0)</f>
        <v>2</v>
      </c>
      <c r="DU65" s="1">
        <f>VLOOKUP(J65,table1C,3,0)</f>
        <v>1</v>
      </c>
      <c r="DV65" s="1">
        <f>VLOOKUP(L65,table2D,3,0)</f>
        <v>8</v>
      </c>
      <c r="DW65" s="1">
        <f>VLOOKUP(M65,table2I,3,0)</f>
        <v>8</v>
      </c>
      <c r="DX65" s="1">
        <f>VLOOKUP(N65,table2S,3,0)</f>
        <v>8</v>
      </c>
      <c r="DY65" s="1">
        <f>VLOOKUP(O65,table2C,3,0)</f>
        <v>8</v>
      </c>
      <c r="DZ65" s="1">
        <f>VLOOKUP(Q65,table3D,3,0)</f>
        <v>4</v>
      </c>
      <c r="EA65" s="1">
        <f>VLOOKUP(R65,table3I,3,0)</f>
        <v>5</v>
      </c>
      <c r="EB65" s="1">
        <f>VLOOKUP(S65,table3S,3,0)</f>
        <v>5</v>
      </c>
      <c r="EC65" s="1">
        <f>VLOOKUP(T65,table3C,3,0)</f>
        <v>5</v>
      </c>
      <c r="ED65" s="67">
        <f t="array" ref="ED65">VLOOKUP(INDEX(JD,data!$AA$1),key!$J$3:$L$27,3,0)</f>
        <v>6</v>
      </c>
      <c r="EE65" s="67">
        <f t="array" ref="EE65">VLOOKUP(INDEX(JI,data!$AA$1),key!$J$3:$L$27,3,0)</f>
        <v>4</v>
      </c>
      <c r="EF65" s="67">
        <f t="array" ref="EF65">VLOOKUP(INDEX(JS,data!$AA$1),key!$J$3:$L$27,3,0)</f>
        <v>4</v>
      </c>
      <c r="EG65" s="67">
        <f t="array" ref="EG65">VLOOKUP(INDEX(JC,data!$AA$1),key!$J$3:$L$27,3,0)</f>
        <v>7</v>
      </c>
      <c r="EH65" s="1">
        <f>VLOOKUP(DR65,tabel_jpm,ED65+1,0)</f>
        <v>8</v>
      </c>
      <c r="EI65" s="1">
        <f>VLOOKUP(DS65,tabel_jpm,EE65+1,0)</f>
        <v>16</v>
      </c>
      <c r="EJ65" s="1">
        <f>VLOOKUP(DT65,tabel_jpm,EF65+1,0)</f>
        <v>20</v>
      </c>
      <c r="EK65" s="1">
        <f>VLOOKUP(DU65,tabel_jpm,EG65+1,0)</f>
        <v>4</v>
      </c>
      <c r="EL65" s="1">
        <f>IF(B65="Pria",VLOOKUP(AVERAGE(EH65:EK65),agreement_p,4),VLOOKUP(AVERAGE(EH65:EK65),agreement_w,4))</f>
        <v>32</v>
      </c>
      <c r="EM65" s="67" t="str">
        <f t="shared" si="33"/>
        <v>N/A</v>
      </c>
      <c r="EN65" s="1">
        <f>VLOOKUP(DV65,tabel_jpm,ED65+1,0)</f>
        <v>20</v>
      </c>
      <c r="EO65" s="1">
        <f>VLOOKUP(DW65,tabel_jpm,EE65+1,0)</f>
        <v>12</v>
      </c>
      <c r="EP65" s="1">
        <f>VLOOKUP(DX65,tabel_jpm,EF65+1,0)</f>
        <v>12</v>
      </c>
      <c r="EQ65" s="1">
        <f>VLOOKUP(DY65,tabel_jpm,EG65+1,0)</f>
        <v>24</v>
      </c>
      <c r="ER65" s="1">
        <f>IF(B65="Pria",VLOOKUP(AVERAGE(EN65:EQ65),agreement_p,4),VLOOKUP(AVERAGE(EN65:EQ65),agreement_w,4))</f>
        <v>50</v>
      </c>
      <c r="ES65" s="67" t="str">
        <f t="shared" si="34"/>
        <v>N/A</v>
      </c>
      <c r="ET65" s="1">
        <f>VLOOKUP(DZ65,tabel_jpm,ED65+1,0)</f>
        <v>20</v>
      </c>
      <c r="EU65" s="1">
        <f>VLOOKUP(EA65,tabel_jpm,EE65+1,0)</f>
        <v>24</v>
      </c>
      <c r="EV65" s="1">
        <f>VLOOKUP(EB65,tabel_jpm,EF65+1,0)</f>
        <v>24</v>
      </c>
      <c r="EW65" s="1">
        <f>VLOOKUP(EC65,tabel_jpm,EG65+1,0)</f>
        <v>20</v>
      </c>
      <c r="EX65" s="1">
        <f>IF(B65="Pria",VLOOKUP(AVERAGE(ET65:EW65),agreement_p,4),VLOOKUP(AVERAGE(ET65:EW65),agreement_w,4))</f>
        <v>68</v>
      </c>
      <c r="EY65" s="67" t="str">
        <f t="shared" si="35"/>
        <v>N/A</v>
      </c>
    </row>
    <row r="66" ht="15.75" customHeight="1">
      <c r="A66" s="1" t="str">
        <f>data!A66</f>
        <v/>
      </c>
      <c r="B66" s="1" t="str">
        <f>data!B66</f>
        <v/>
      </c>
      <c r="C66" s="1" t="str">
        <f>data!C66</f>
        <v/>
      </c>
      <c r="D66" s="65" t="str">
        <f>data!D67</f>
        <v/>
      </c>
      <c r="E66" s="1" t="str">
        <f>data!E66</f>
        <v/>
      </c>
      <c r="F66" s="1" t="str">
        <f>data!F66</f>
        <v>profiling</v>
      </c>
      <c r="G66" s="1" t="str">
        <f>data!G66</f>
        <v/>
      </c>
      <c r="H66" s="1" t="str">
        <f>data!H66</f>
        <v/>
      </c>
      <c r="I66" s="1" t="str">
        <f>data!I66</f>
        <v/>
      </c>
      <c r="J66" s="1" t="str">
        <f>data!J66</f>
        <v/>
      </c>
      <c r="K66" s="1" t="str">
        <f>data!K66</f>
        <v/>
      </c>
      <c r="L66" s="1" t="str">
        <f>data!L66</f>
        <v/>
      </c>
      <c r="M66" s="1" t="str">
        <f>data!M66</f>
        <v/>
      </c>
      <c r="N66" s="1" t="str">
        <f>data!N66</f>
        <v/>
      </c>
      <c r="O66" s="1" t="str">
        <f>data!O66</f>
        <v/>
      </c>
      <c r="P66" s="1" t="str">
        <f>data!P66</f>
        <v/>
      </c>
      <c r="Q66" s="1" t="str">
        <f>data!Q66</f>
        <v/>
      </c>
      <c r="R66" s="1" t="str">
        <f>data!R66</f>
        <v/>
      </c>
      <c r="S66" s="1" t="str">
        <f>data!S66</f>
        <v/>
      </c>
      <c r="T66" s="1" t="str">
        <f>data!T66</f>
        <v/>
      </c>
      <c r="U66" s="1" t="str">
        <f>data!U66</f>
        <v/>
      </c>
      <c r="V66" s="1">
        <f>data!V66</f>
        <v>0</v>
      </c>
      <c r="W66" s="1">
        <f>data!W66</f>
        <v>0</v>
      </c>
      <c r="Y66" s="67">
        <f>VLOOKUP(G66,tableD1,2,0)</f>
        <v>4</v>
      </c>
      <c r="Z66" s="67">
        <f>VLOOKUP(H66,tableI1,2,0)</f>
        <v>3</v>
      </c>
      <c r="AA66" s="67">
        <f>VLOOKUP(I66,table1S,2,0)</f>
        <v>5</v>
      </c>
      <c r="AB66" s="67">
        <f>VLOOKUP(J66,table1C,2,0)</f>
        <v>4</v>
      </c>
      <c r="AC66" s="67">
        <f>VLOOKUP(L66,table2D,2,0)</f>
        <v>31</v>
      </c>
      <c r="AD66" s="67">
        <f>VLOOKUP(M66,table2I,2,0)</f>
        <v>31</v>
      </c>
      <c r="AE66" s="67">
        <f>VLOOKUP(N66,table2S,2,0)</f>
        <v>32</v>
      </c>
      <c r="AF66" s="67">
        <f>VLOOKUP(O66,table2C,2,0)</f>
        <v>32</v>
      </c>
      <c r="AG66" s="67">
        <f>VLOOKUP(Q66,table3D,2,0)</f>
        <v>16</v>
      </c>
      <c r="AH66" s="67">
        <f>VLOOKUP(R66,table3I,2,0)</f>
        <v>18</v>
      </c>
      <c r="AI66" s="67">
        <f>VLOOKUP(S66,table3S,2,0)</f>
        <v>19</v>
      </c>
      <c r="AJ66" s="67">
        <f>VLOOKUP(T66,table3C,2,0)</f>
        <v>19</v>
      </c>
      <c r="AL66" s="67">
        <f t="shared" ref="AL66:AO66" si="768">VALUE(Y66&amp;AL$2)</f>
        <v>41</v>
      </c>
      <c r="AM66" s="67">
        <f t="shared" si="768"/>
        <v>32</v>
      </c>
      <c r="AN66" s="67">
        <f t="shared" si="768"/>
        <v>53</v>
      </c>
      <c r="AO66" s="67">
        <f t="shared" si="768"/>
        <v>44</v>
      </c>
      <c r="AP66" s="67"/>
      <c r="AQ66" s="67">
        <f t="shared" ref="AQ66:AT66" si="769">LARGE($AL66:$AO66,AQ$2)</f>
        <v>53</v>
      </c>
      <c r="AR66" s="67">
        <f t="shared" si="769"/>
        <v>44</v>
      </c>
      <c r="AS66" s="67">
        <f t="shared" si="769"/>
        <v>41</v>
      </c>
      <c r="AT66" s="67">
        <f t="shared" si="769"/>
        <v>32</v>
      </c>
      <c r="AV66" s="67" t="str">
        <f>VLOOKUP(VALUE(RIGHT(AQ66,1)),misc!$A$2:$B$5,2,0)</f>
        <v>S</v>
      </c>
      <c r="AW66" s="67" t="str">
        <f>VLOOKUP(VALUE(RIGHT(AR66,1)),misc!$A$2:$B$5,2,0)</f>
        <v>C</v>
      </c>
      <c r="AX66" s="67" t="str">
        <f>VLOOKUP(VALUE(RIGHT(AS66,1)),misc!$A$2:$B$5,2,0)</f>
        <v>D</v>
      </c>
      <c r="AY66" s="67" t="str">
        <f>VLOOKUP(VALUE(RIGHT(AT66,1)),misc!$A$2:$B$5,2,0)</f>
        <v>I</v>
      </c>
      <c r="BA66" s="67" t="str">
        <f t="shared" ref="BA66:BD66" si="770">IF(VALUE(AQ66)&gt;=170,AV66,"")</f>
        <v/>
      </c>
      <c r="BB66" s="67" t="str">
        <f t="shared" si="770"/>
        <v/>
      </c>
      <c r="BC66" s="67" t="str">
        <f t="shared" si="770"/>
        <v/>
      </c>
      <c r="BD66" s="67" t="str">
        <f t="shared" si="770"/>
        <v/>
      </c>
      <c r="BF66" s="67" t="str">
        <f t="shared" ref="BF66:BI66" si="771">IF(VALUE(AQ66)&lt;170,AV66,"")</f>
        <v>S</v>
      </c>
      <c r="BG66" s="67" t="str">
        <f t="shared" si="771"/>
        <v>C</v>
      </c>
      <c r="BH66" s="67" t="str">
        <f t="shared" si="771"/>
        <v>D</v>
      </c>
      <c r="BI66" s="67" t="str">
        <f t="shared" si="771"/>
        <v>I</v>
      </c>
      <c r="BJ66" s="67">
        <f t="shared" si="17"/>
        <v>1</v>
      </c>
      <c r="BK66" s="67" t="str">
        <f t="shared" si="18"/>
        <v/>
      </c>
      <c r="BN66" s="67">
        <f t="shared" ref="BN66:BQ66" si="772">VALUE(AC66&amp;BN$2)</f>
        <v>311</v>
      </c>
      <c r="BO66" s="67">
        <f t="shared" si="772"/>
        <v>312</v>
      </c>
      <c r="BP66" s="67">
        <f t="shared" si="772"/>
        <v>323</v>
      </c>
      <c r="BQ66" s="67">
        <f t="shared" si="772"/>
        <v>324</v>
      </c>
      <c r="BR66" s="67"/>
      <c r="BS66" s="67">
        <f t="shared" ref="BS66:BV66" si="773">LARGE($BN66:$BQ66,BS$2)</f>
        <v>324</v>
      </c>
      <c r="BT66" s="67">
        <f t="shared" si="773"/>
        <v>323</v>
      </c>
      <c r="BU66" s="67">
        <f t="shared" si="773"/>
        <v>312</v>
      </c>
      <c r="BV66" s="67">
        <f t="shared" si="773"/>
        <v>311</v>
      </c>
      <c r="BX66" s="67" t="str">
        <f>VLOOKUP(VALUE(RIGHT(BS66,1)),misc!$A$2:$B$5,2,0)</f>
        <v>C</v>
      </c>
      <c r="BY66" s="67" t="str">
        <f>VLOOKUP(VALUE(RIGHT(BT66,1)),misc!$A$2:$B$5,2,0)</f>
        <v>S</v>
      </c>
      <c r="BZ66" s="67" t="str">
        <f>VLOOKUP(VALUE(RIGHT(BU66,1)),misc!$A$2:$B$5,2,0)</f>
        <v>I</v>
      </c>
      <c r="CA66" s="67" t="str">
        <f>VLOOKUP(VALUE(RIGHT(BV66,1)),misc!$A$2:$B$5,2,0)</f>
        <v>D</v>
      </c>
      <c r="CC66" s="67" t="str">
        <f t="shared" ref="CC66:CF66" si="774">IF(VALUE(BS66)&gt;=170,BX66,"")</f>
        <v>C</v>
      </c>
      <c r="CD66" s="67" t="str">
        <f t="shared" si="774"/>
        <v>S</v>
      </c>
      <c r="CE66" s="67" t="str">
        <f t="shared" si="774"/>
        <v>I</v>
      </c>
      <c r="CF66" s="67" t="str">
        <f t="shared" si="774"/>
        <v>D</v>
      </c>
      <c r="CH66" s="67" t="str">
        <f t="shared" ref="CH66:CK66" si="775">IF(VALUE(BS66)&lt;170,BX66,"")</f>
        <v/>
      </c>
      <c r="CI66" s="67" t="str">
        <f t="shared" si="775"/>
        <v/>
      </c>
      <c r="CJ66" s="67" t="str">
        <f t="shared" si="775"/>
        <v/>
      </c>
      <c r="CK66" s="67" t="str">
        <f t="shared" si="775"/>
        <v/>
      </c>
      <c r="CL66" s="67">
        <f t="shared" si="23"/>
        <v>2</v>
      </c>
      <c r="CM66" s="67" t="str">
        <f t="shared" si="24"/>
        <v>CSID</v>
      </c>
      <c r="CP66" s="67">
        <f t="shared" ref="CP66:CS66" si="776">VALUE(AG66&amp;CP$2)</f>
        <v>161</v>
      </c>
      <c r="CQ66" s="67">
        <f t="shared" si="776"/>
        <v>182</v>
      </c>
      <c r="CR66" s="67">
        <f t="shared" si="776"/>
        <v>193</v>
      </c>
      <c r="CS66" s="67">
        <f t="shared" si="776"/>
        <v>194</v>
      </c>
      <c r="CT66" s="67"/>
      <c r="CU66" s="67">
        <f t="shared" ref="CU66:CX66" si="777">LARGE($CP66:$CS66,CU$2)</f>
        <v>194</v>
      </c>
      <c r="CV66" s="67">
        <f t="shared" si="777"/>
        <v>193</v>
      </c>
      <c r="CW66" s="67">
        <f t="shared" si="777"/>
        <v>182</v>
      </c>
      <c r="CX66" s="67">
        <f t="shared" si="777"/>
        <v>161</v>
      </c>
      <c r="CZ66" s="67" t="str">
        <f>VLOOKUP(VALUE(RIGHT(CU66,1)),misc!$A$2:$B$5,2,0)</f>
        <v>C</v>
      </c>
      <c r="DA66" s="67" t="str">
        <f>VLOOKUP(VALUE(RIGHT(CV66,1)),misc!$A$2:$B$5,2,0)</f>
        <v>S</v>
      </c>
      <c r="DB66" s="67" t="str">
        <f>VLOOKUP(VALUE(RIGHT(CW66,1)),misc!$A$2:$B$5,2,0)</f>
        <v>I</v>
      </c>
      <c r="DC66" s="67" t="str">
        <f>VLOOKUP(VALUE(RIGHT(CX66,1)),misc!$A$2:$B$5,2,0)</f>
        <v>D</v>
      </c>
      <c r="DE66" s="67" t="str">
        <f t="shared" ref="DE66:DH66" si="778">IF(VALUE(CU66)&gt;=170,CZ66,"")</f>
        <v>C</v>
      </c>
      <c r="DF66" s="67" t="str">
        <f t="shared" si="778"/>
        <v>S</v>
      </c>
      <c r="DG66" s="67" t="str">
        <f t="shared" si="778"/>
        <v>I</v>
      </c>
      <c r="DH66" s="67" t="str">
        <f t="shared" si="778"/>
        <v/>
      </c>
      <c r="DJ66" s="67" t="str">
        <f t="shared" ref="DJ66:DM66" si="779">IF(VALUE(CU66)&lt;170,CZ66,"")</f>
        <v/>
      </c>
      <c r="DK66" s="67" t="str">
        <f t="shared" si="779"/>
        <v/>
      </c>
      <c r="DL66" s="67" t="str">
        <f t="shared" si="779"/>
        <v/>
      </c>
      <c r="DM66" s="67" t="str">
        <f t="shared" si="779"/>
        <v>D</v>
      </c>
      <c r="DN66" s="67">
        <f t="shared" si="29"/>
        <v>3</v>
      </c>
      <c r="DO66" s="67" t="str">
        <f t="shared" si="30"/>
        <v>CSI</v>
      </c>
      <c r="DP66" s="1" t="str">
        <f t="shared" si="31"/>
        <v>123</v>
      </c>
      <c r="DQ66" s="1" t="str">
        <f t="shared" si="32"/>
        <v/>
      </c>
      <c r="DR66" s="1">
        <f>VLOOKUP(G66,tableD1,3,0)</f>
        <v>1</v>
      </c>
      <c r="DS66" s="1">
        <f>VLOOKUP(H66,tableI1,3,0)</f>
        <v>1</v>
      </c>
      <c r="DT66" s="1">
        <f>VLOOKUP(I66,table1S,3,0)</f>
        <v>2</v>
      </c>
      <c r="DU66" s="1">
        <f>VLOOKUP(J66,table1C,3,0)</f>
        <v>1</v>
      </c>
      <c r="DV66" s="1">
        <f>VLOOKUP(L66,table2D,3,0)</f>
        <v>8</v>
      </c>
      <c r="DW66" s="1">
        <f>VLOOKUP(M66,table2I,3,0)</f>
        <v>8</v>
      </c>
      <c r="DX66" s="1">
        <f>VLOOKUP(N66,table2S,3,0)</f>
        <v>8</v>
      </c>
      <c r="DY66" s="1">
        <f>VLOOKUP(O66,table2C,3,0)</f>
        <v>8</v>
      </c>
      <c r="DZ66" s="1">
        <f>VLOOKUP(Q66,table3D,3,0)</f>
        <v>4</v>
      </c>
      <c r="EA66" s="1">
        <f>VLOOKUP(R66,table3I,3,0)</f>
        <v>5</v>
      </c>
      <c r="EB66" s="1">
        <f>VLOOKUP(S66,table3S,3,0)</f>
        <v>5</v>
      </c>
      <c r="EC66" s="1">
        <f>VLOOKUP(T66,table3C,3,0)</f>
        <v>5</v>
      </c>
      <c r="ED66" s="67">
        <f t="array" ref="ED66">VLOOKUP(INDEX(JD,data!$AA$1),key!$J$3:$L$27,3,0)</f>
        <v>6</v>
      </c>
      <c r="EE66" s="67">
        <f t="array" ref="EE66">VLOOKUP(INDEX(JI,data!$AA$1),key!$J$3:$L$27,3,0)</f>
        <v>4</v>
      </c>
      <c r="EF66" s="67">
        <f t="array" ref="EF66">VLOOKUP(INDEX(JS,data!$AA$1),key!$J$3:$L$27,3,0)</f>
        <v>4</v>
      </c>
      <c r="EG66" s="67">
        <f t="array" ref="EG66">VLOOKUP(INDEX(JC,data!$AA$1),key!$J$3:$L$27,3,0)</f>
        <v>7</v>
      </c>
      <c r="EH66" s="1">
        <f>VLOOKUP(DR66,tabel_jpm,ED66+1,0)</f>
        <v>8</v>
      </c>
      <c r="EI66" s="1">
        <f>VLOOKUP(DS66,tabel_jpm,EE66+1,0)</f>
        <v>16</v>
      </c>
      <c r="EJ66" s="1">
        <f>VLOOKUP(DT66,tabel_jpm,EF66+1,0)</f>
        <v>20</v>
      </c>
      <c r="EK66" s="1">
        <f>VLOOKUP(DU66,tabel_jpm,EG66+1,0)</f>
        <v>4</v>
      </c>
      <c r="EL66" s="1">
        <f>IF(B66="Pria",VLOOKUP(AVERAGE(EH66:EK66),agreement_p,4),VLOOKUP(AVERAGE(EH66:EK66),agreement_w,4))</f>
        <v>32</v>
      </c>
      <c r="EM66" s="67" t="str">
        <f t="shared" si="33"/>
        <v>N/A</v>
      </c>
      <c r="EN66" s="1">
        <f>VLOOKUP(DV66,tabel_jpm,ED66+1,0)</f>
        <v>20</v>
      </c>
      <c r="EO66" s="1">
        <f>VLOOKUP(DW66,tabel_jpm,EE66+1,0)</f>
        <v>12</v>
      </c>
      <c r="EP66" s="1">
        <f>VLOOKUP(DX66,tabel_jpm,EF66+1,0)</f>
        <v>12</v>
      </c>
      <c r="EQ66" s="1">
        <f>VLOOKUP(DY66,tabel_jpm,EG66+1,0)</f>
        <v>24</v>
      </c>
      <c r="ER66" s="1">
        <f>IF(B66="Pria",VLOOKUP(AVERAGE(EN66:EQ66),agreement_p,4),VLOOKUP(AVERAGE(EN66:EQ66),agreement_w,4))</f>
        <v>50</v>
      </c>
      <c r="ES66" s="67" t="str">
        <f t="shared" si="34"/>
        <v>N/A</v>
      </c>
      <c r="ET66" s="1">
        <f>VLOOKUP(DZ66,tabel_jpm,ED66+1,0)</f>
        <v>20</v>
      </c>
      <c r="EU66" s="1">
        <f>VLOOKUP(EA66,tabel_jpm,EE66+1,0)</f>
        <v>24</v>
      </c>
      <c r="EV66" s="1">
        <f>VLOOKUP(EB66,tabel_jpm,EF66+1,0)</f>
        <v>24</v>
      </c>
      <c r="EW66" s="1">
        <f>VLOOKUP(EC66,tabel_jpm,EG66+1,0)</f>
        <v>20</v>
      </c>
      <c r="EX66" s="1">
        <f>IF(B66="Pria",VLOOKUP(AVERAGE(ET66:EW66),agreement_p,4),VLOOKUP(AVERAGE(ET66:EW66),agreement_w,4))</f>
        <v>68</v>
      </c>
      <c r="EY66" s="67" t="str">
        <f t="shared" si="35"/>
        <v>N/A</v>
      </c>
    </row>
    <row r="67" ht="15.75" customHeight="1">
      <c r="A67" s="1" t="str">
        <f>data!A67</f>
        <v/>
      </c>
      <c r="B67" s="1" t="str">
        <f>data!B67</f>
        <v/>
      </c>
      <c r="C67" s="1" t="str">
        <f>data!C67</f>
        <v/>
      </c>
      <c r="D67" s="65" t="str">
        <f>data!D68</f>
        <v/>
      </c>
      <c r="E67" s="1" t="str">
        <f>data!E67</f>
        <v/>
      </c>
      <c r="F67" s="1" t="str">
        <f>data!F67</f>
        <v>profiling</v>
      </c>
      <c r="G67" s="1" t="str">
        <f>data!G67</f>
        <v/>
      </c>
      <c r="H67" s="1" t="str">
        <f>data!H67</f>
        <v/>
      </c>
      <c r="I67" s="1" t="str">
        <f>data!I67</f>
        <v/>
      </c>
      <c r="J67" s="1" t="str">
        <f>data!J67</f>
        <v/>
      </c>
      <c r="K67" s="1" t="str">
        <f>data!K67</f>
        <v/>
      </c>
      <c r="L67" s="1" t="str">
        <f>data!L67</f>
        <v/>
      </c>
      <c r="M67" s="1" t="str">
        <f>data!M67</f>
        <v/>
      </c>
      <c r="N67" s="1" t="str">
        <f>data!N67</f>
        <v/>
      </c>
      <c r="O67" s="1" t="str">
        <f>data!O67</f>
        <v/>
      </c>
      <c r="P67" s="1" t="str">
        <f>data!P67</f>
        <v/>
      </c>
      <c r="Q67" s="1" t="str">
        <f>data!Q67</f>
        <v/>
      </c>
      <c r="R67" s="1" t="str">
        <f>data!R67</f>
        <v/>
      </c>
      <c r="S67" s="1" t="str">
        <f>data!S67</f>
        <v/>
      </c>
      <c r="T67" s="1" t="str">
        <f>data!T67</f>
        <v/>
      </c>
      <c r="U67" s="1" t="str">
        <f>data!U67</f>
        <v/>
      </c>
      <c r="V67" s="1">
        <f>data!V67</f>
        <v>0</v>
      </c>
      <c r="W67" s="1">
        <f>data!W67</f>
        <v>0</v>
      </c>
      <c r="Y67" s="67">
        <f>VLOOKUP(G67,tableD1,2,0)</f>
        <v>4</v>
      </c>
      <c r="Z67" s="67">
        <f>VLOOKUP(H67,tableI1,2,0)</f>
        <v>3</v>
      </c>
      <c r="AA67" s="67">
        <f>VLOOKUP(I67,table1S,2,0)</f>
        <v>5</v>
      </c>
      <c r="AB67" s="67">
        <f>VLOOKUP(J67,table1C,2,0)</f>
        <v>4</v>
      </c>
      <c r="AC67" s="67">
        <f>VLOOKUP(L67,table2D,2,0)</f>
        <v>31</v>
      </c>
      <c r="AD67" s="67">
        <f>VLOOKUP(M67,table2I,2,0)</f>
        <v>31</v>
      </c>
      <c r="AE67" s="67">
        <f>VLOOKUP(N67,table2S,2,0)</f>
        <v>32</v>
      </c>
      <c r="AF67" s="67">
        <f>VLOOKUP(O67,table2C,2,0)</f>
        <v>32</v>
      </c>
      <c r="AG67" s="67">
        <f>VLOOKUP(Q67,table3D,2,0)</f>
        <v>16</v>
      </c>
      <c r="AH67" s="67">
        <f>VLOOKUP(R67,table3I,2,0)</f>
        <v>18</v>
      </c>
      <c r="AI67" s="67">
        <f>VLOOKUP(S67,table3S,2,0)</f>
        <v>19</v>
      </c>
      <c r="AJ67" s="67">
        <f>VLOOKUP(T67,table3C,2,0)</f>
        <v>19</v>
      </c>
      <c r="AL67" s="67">
        <f t="shared" ref="AL67:AO67" si="780">VALUE(Y67&amp;AL$2)</f>
        <v>41</v>
      </c>
      <c r="AM67" s="67">
        <f t="shared" si="780"/>
        <v>32</v>
      </c>
      <c r="AN67" s="67">
        <f t="shared" si="780"/>
        <v>53</v>
      </c>
      <c r="AO67" s="67">
        <f t="shared" si="780"/>
        <v>44</v>
      </c>
      <c r="AP67" s="67"/>
      <c r="AQ67" s="67">
        <f t="shared" ref="AQ67:AT67" si="781">LARGE($AL67:$AO67,AQ$2)</f>
        <v>53</v>
      </c>
      <c r="AR67" s="67">
        <f t="shared" si="781"/>
        <v>44</v>
      </c>
      <c r="AS67" s="67">
        <f t="shared" si="781"/>
        <v>41</v>
      </c>
      <c r="AT67" s="67">
        <f t="shared" si="781"/>
        <v>32</v>
      </c>
      <c r="AV67" s="67" t="str">
        <f>VLOOKUP(VALUE(RIGHT(AQ67,1)),misc!$A$2:$B$5,2,0)</f>
        <v>S</v>
      </c>
      <c r="AW67" s="67" t="str">
        <f>VLOOKUP(VALUE(RIGHT(AR67,1)),misc!$A$2:$B$5,2,0)</f>
        <v>C</v>
      </c>
      <c r="AX67" s="67" t="str">
        <f>VLOOKUP(VALUE(RIGHT(AS67,1)),misc!$A$2:$B$5,2,0)</f>
        <v>D</v>
      </c>
      <c r="AY67" s="67" t="str">
        <f>VLOOKUP(VALUE(RIGHT(AT67,1)),misc!$A$2:$B$5,2,0)</f>
        <v>I</v>
      </c>
      <c r="BA67" s="67" t="str">
        <f t="shared" ref="BA67:BD67" si="782">IF(VALUE(AQ67)&gt;=170,AV67,"")</f>
        <v/>
      </c>
      <c r="BB67" s="67" t="str">
        <f t="shared" si="782"/>
        <v/>
      </c>
      <c r="BC67" s="67" t="str">
        <f t="shared" si="782"/>
        <v/>
      </c>
      <c r="BD67" s="67" t="str">
        <f t="shared" si="782"/>
        <v/>
      </c>
      <c r="BF67" s="67" t="str">
        <f t="shared" ref="BF67:BI67" si="783">IF(VALUE(AQ67)&lt;170,AV67,"")</f>
        <v>S</v>
      </c>
      <c r="BG67" s="67" t="str">
        <f t="shared" si="783"/>
        <v>C</v>
      </c>
      <c r="BH67" s="67" t="str">
        <f t="shared" si="783"/>
        <v>D</v>
      </c>
      <c r="BI67" s="67" t="str">
        <f t="shared" si="783"/>
        <v>I</v>
      </c>
      <c r="BJ67" s="67">
        <f t="shared" si="17"/>
        <v>1</v>
      </c>
      <c r="BK67" s="67" t="str">
        <f t="shared" si="18"/>
        <v/>
      </c>
      <c r="BN67" s="67">
        <f t="shared" ref="BN67:BQ67" si="784">VALUE(AC67&amp;BN$2)</f>
        <v>311</v>
      </c>
      <c r="BO67" s="67">
        <f t="shared" si="784"/>
        <v>312</v>
      </c>
      <c r="BP67" s="67">
        <f t="shared" si="784"/>
        <v>323</v>
      </c>
      <c r="BQ67" s="67">
        <f t="shared" si="784"/>
        <v>324</v>
      </c>
      <c r="BR67" s="67"/>
      <c r="BS67" s="67">
        <f t="shared" ref="BS67:BV67" si="785">LARGE($BN67:$BQ67,BS$2)</f>
        <v>324</v>
      </c>
      <c r="BT67" s="67">
        <f t="shared" si="785"/>
        <v>323</v>
      </c>
      <c r="BU67" s="67">
        <f t="shared" si="785"/>
        <v>312</v>
      </c>
      <c r="BV67" s="67">
        <f t="shared" si="785"/>
        <v>311</v>
      </c>
      <c r="BX67" s="67" t="str">
        <f>VLOOKUP(VALUE(RIGHT(BS67,1)),misc!$A$2:$B$5,2,0)</f>
        <v>C</v>
      </c>
      <c r="BY67" s="67" t="str">
        <f>VLOOKUP(VALUE(RIGHT(BT67,1)),misc!$A$2:$B$5,2,0)</f>
        <v>S</v>
      </c>
      <c r="BZ67" s="67" t="str">
        <f>VLOOKUP(VALUE(RIGHT(BU67,1)),misc!$A$2:$B$5,2,0)</f>
        <v>I</v>
      </c>
      <c r="CA67" s="67" t="str">
        <f>VLOOKUP(VALUE(RIGHT(BV67,1)),misc!$A$2:$B$5,2,0)</f>
        <v>D</v>
      </c>
      <c r="CC67" s="67" t="str">
        <f t="shared" ref="CC67:CF67" si="786">IF(VALUE(BS67)&gt;=170,BX67,"")</f>
        <v>C</v>
      </c>
      <c r="CD67" s="67" t="str">
        <f t="shared" si="786"/>
        <v>S</v>
      </c>
      <c r="CE67" s="67" t="str">
        <f t="shared" si="786"/>
        <v>I</v>
      </c>
      <c r="CF67" s="67" t="str">
        <f t="shared" si="786"/>
        <v>D</v>
      </c>
      <c r="CH67" s="67" t="str">
        <f t="shared" ref="CH67:CK67" si="787">IF(VALUE(BS67)&lt;170,BX67,"")</f>
        <v/>
      </c>
      <c r="CI67" s="67" t="str">
        <f t="shared" si="787"/>
        <v/>
      </c>
      <c r="CJ67" s="67" t="str">
        <f t="shared" si="787"/>
        <v/>
      </c>
      <c r="CK67" s="67" t="str">
        <f t="shared" si="787"/>
        <v/>
      </c>
      <c r="CL67" s="67">
        <f t="shared" si="23"/>
        <v>2</v>
      </c>
      <c r="CM67" s="67" t="str">
        <f t="shared" si="24"/>
        <v>CSID</v>
      </c>
      <c r="CP67" s="67">
        <f t="shared" ref="CP67:CS67" si="788">VALUE(AG67&amp;CP$2)</f>
        <v>161</v>
      </c>
      <c r="CQ67" s="67">
        <f t="shared" si="788"/>
        <v>182</v>
      </c>
      <c r="CR67" s="67">
        <f t="shared" si="788"/>
        <v>193</v>
      </c>
      <c r="CS67" s="67">
        <f t="shared" si="788"/>
        <v>194</v>
      </c>
      <c r="CT67" s="67"/>
      <c r="CU67" s="67">
        <f t="shared" ref="CU67:CX67" si="789">LARGE($CP67:$CS67,CU$2)</f>
        <v>194</v>
      </c>
      <c r="CV67" s="67">
        <f t="shared" si="789"/>
        <v>193</v>
      </c>
      <c r="CW67" s="67">
        <f t="shared" si="789"/>
        <v>182</v>
      </c>
      <c r="CX67" s="67">
        <f t="shared" si="789"/>
        <v>161</v>
      </c>
      <c r="CZ67" s="67" t="str">
        <f>VLOOKUP(VALUE(RIGHT(CU67,1)),misc!$A$2:$B$5,2,0)</f>
        <v>C</v>
      </c>
      <c r="DA67" s="67" t="str">
        <f>VLOOKUP(VALUE(RIGHT(CV67,1)),misc!$A$2:$B$5,2,0)</f>
        <v>S</v>
      </c>
      <c r="DB67" s="67" t="str">
        <f>VLOOKUP(VALUE(RIGHT(CW67,1)),misc!$A$2:$B$5,2,0)</f>
        <v>I</v>
      </c>
      <c r="DC67" s="67" t="str">
        <f>VLOOKUP(VALUE(RIGHT(CX67,1)),misc!$A$2:$B$5,2,0)</f>
        <v>D</v>
      </c>
      <c r="DE67" s="67" t="str">
        <f t="shared" ref="DE67:DH67" si="790">IF(VALUE(CU67)&gt;=170,CZ67,"")</f>
        <v>C</v>
      </c>
      <c r="DF67" s="67" t="str">
        <f t="shared" si="790"/>
        <v>S</v>
      </c>
      <c r="DG67" s="67" t="str">
        <f t="shared" si="790"/>
        <v>I</v>
      </c>
      <c r="DH67" s="67" t="str">
        <f t="shared" si="790"/>
        <v/>
      </c>
      <c r="DJ67" s="67" t="str">
        <f t="shared" ref="DJ67:DM67" si="791">IF(VALUE(CU67)&lt;170,CZ67,"")</f>
        <v/>
      </c>
      <c r="DK67" s="67" t="str">
        <f t="shared" si="791"/>
        <v/>
      </c>
      <c r="DL67" s="67" t="str">
        <f t="shared" si="791"/>
        <v/>
      </c>
      <c r="DM67" s="67" t="str">
        <f t="shared" si="791"/>
        <v>D</v>
      </c>
      <c r="DN67" s="67">
        <f t="shared" si="29"/>
        <v>3</v>
      </c>
      <c r="DO67" s="67" t="str">
        <f t="shared" si="30"/>
        <v>CSI</v>
      </c>
      <c r="DP67" s="1" t="str">
        <f t="shared" si="31"/>
        <v>123</v>
      </c>
      <c r="DQ67" s="1" t="str">
        <f t="shared" si="32"/>
        <v/>
      </c>
      <c r="DR67" s="1">
        <f>VLOOKUP(G67,tableD1,3,0)</f>
        <v>1</v>
      </c>
      <c r="DS67" s="1">
        <f>VLOOKUP(H67,tableI1,3,0)</f>
        <v>1</v>
      </c>
      <c r="DT67" s="1">
        <f>VLOOKUP(I67,table1S,3,0)</f>
        <v>2</v>
      </c>
      <c r="DU67" s="1">
        <f>VLOOKUP(J67,table1C,3,0)</f>
        <v>1</v>
      </c>
      <c r="DV67" s="1">
        <f>VLOOKUP(L67,table2D,3,0)</f>
        <v>8</v>
      </c>
      <c r="DW67" s="1">
        <f>VLOOKUP(M67,table2I,3,0)</f>
        <v>8</v>
      </c>
      <c r="DX67" s="1">
        <f>VLOOKUP(N67,table2S,3,0)</f>
        <v>8</v>
      </c>
      <c r="DY67" s="1">
        <f>VLOOKUP(O67,table2C,3,0)</f>
        <v>8</v>
      </c>
      <c r="DZ67" s="1">
        <f>VLOOKUP(Q67,table3D,3,0)</f>
        <v>4</v>
      </c>
      <c r="EA67" s="1">
        <f>VLOOKUP(R67,table3I,3,0)</f>
        <v>5</v>
      </c>
      <c r="EB67" s="1">
        <f>VLOOKUP(S67,table3S,3,0)</f>
        <v>5</v>
      </c>
      <c r="EC67" s="1">
        <f>VLOOKUP(T67,table3C,3,0)</f>
        <v>5</v>
      </c>
      <c r="ED67" s="67">
        <f t="array" ref="ED67">VLOOKUP(INDEX(JD,data!$AA$1),key!$J$3:$L$27,3,0)</f>
        <v>6</v>
      </c>
      <c r="EE67" s="67">
        <f t="array" ref="EE67">VLOOKUP(INDEX(JI,data!$AA$1),key!$J$3:$L$27,3,0)</f>
        <v>4</v>
      </c>
      <c r="EF67" s="67">
        <f t="array" ref="EF67">VLOOKUP(INDEX(JS,data!$AA$1),key!$J$3:$L$27,3,0)</f>
        <v>4</v>
      </c>
      <c r="EG67" s="67">
        <f t="array" ref="EG67">VLOOKUP(INDEX(JC,data!$AA$1),key!$J$3:$L$27,3,0)</f>
        <v>7</v>
      </c>
      <c r="EH67" s="1">
        <f>VLOOKUP(DR67,tabel_jpm,ED67+1,0)</f>
        <v>8</v>
      </c>
      <c r="EI67" s="1">
        <f>VLOOKUP(DS67,tabel_jpm,EE67+1,0)</f>
        <v>16</v>
      </c>
      <c r="EJ67" s="1">
        <f>VLOOKUP(DT67,tabel_jpm,EF67+1,0)</f>
        <v>20</v>
      </c>
      <c r="EK67" s="1">
        <f>VLOOKUP(DU67,tabel_jpm,EG67+1,0)</f>
        <v>4</v>
      </c>
      <c r="EL67" s="1">
        <f>IF(B67="Pria",VLOOKUP(AVERAGE(EH67:EK67),agreement_p,4),VLOOKUP(AVERAGE(EH67:EK67),agreement_w,4))</f>
        <v>32</v>
      </c>
      <c r="EM67" s="67" t="str">
        <f t="shared" si="33"/>
        <v>N/A</v>
      </c>
      <c r="EN67" s="1">
        <f>VLOOKUP(DV67,tabel_jpm,ED67+1,0)</f>
        <v>20</v>
      </c>
      <c r="EO67" s="1">
        <f>VLOOKUP(DW67,tabel_jpm,EE67+1,0)</f>
        <v>12</v>
      </c>
      <c r="EP67" s="1">
        <f>VLOOKUP(DX67,tabel_jpm,EF67+1,0)</f>
        <v>12</v>
      </c>
      <c r="EQ67" s="1">
        <f>VLOOKUP(DY67,tabel_jpm,EG67+1,0)</f>
        <v>24</v>
      </c>
      <c r="ER67" s="1">
        <f>IF(B67="Pria",VLOOKUP(AVERAGE(EN67:EQ67),agreement_p,4),VLOOKUP(AVERAGE(EN67:EQ67),agreement_w,4))</f>
        <v>50</v>
      </c>
      <c r="ES67" s="67" t="str">
        <f t="shared" si="34"/>
        <v>N/A</v>
      </c>
      <c r="ET67" s="1">
        <f>VLOOKUP(DZ67,tabel_jpm,ED67+1,0)</f>
        <v>20</v>
      </c>
      <c r="EU67" s="1">
        <f>VLOOKUP(EA67,tabel_jpm,EE67+1,0)</f>
        <v>24</v>
      </c>
      <c r="EV67" s="1">
        <f>VLOOKUP(EB67,tabel_jpm,EF67+1,0)</f>
        <v>24</v>
      </c>
      <c r="EW67" s="1">
        <f>VLOOKUP(EC67,tabel_jpm,EG67+1,0)</f>
        <v>20</v>
      </c>
      <c r="EX67" s="1">
        <f>IF(B67="Pria",VLOOKUP(AVERAGE(ET67:EW67),agreement_p,4),VLOOKUP(AVERAGE(ET67:EW67),agreement_w,4))</f>
        <v>68</v>
      </c>
      <c r="EY67" s="67" t="str">
        <f t="shared" si="35"/>
        <v>N/A</v>
      </c>
    </row>
    <row r="68" ht="15.75" customHeight="1">
      <c r="A68" s="1" t="str">
        <f>data!A68</f>
        <v/>
      </c>
      <c r="B68" s="1" t="str">
        <f>data!B68</f>
        <v/>
      </c>
      <c r="C68" s="1" t="str">
        <f>data!C68</f>
        <v/>
      </c>
      <c r="D68" s="65" t="str">
        <f>data!D69</f>
        <v/>
      </c>
      <c r="E68" s="1" t="str">
        <f>data!E68</f>
        <v/>
      </c>
      <c r="F68" s="1" t="str">
        <f>data!F68</f>
        <v>profiling</v>
      </c>
      <c r="G68" s="1" t="str">
        <f>data!G68</f>
        <v/>
      </c>
      <c r="H68" s="1" t="str">
        <f>data!H68</f>
        <v/>
      </c>
      <c r="I68" s="1" t="str">
        <f>data!I68</f>
        <v/>
      </c>
      <c r="J68" s="1" t="str">
        <f>data!J68</f>
        <v/>
      </c>
      <c r="K68" s="1" t="str">
        <f>data!K68</f>
        <v/>
      </c>
      <c r="L68" s="1" t="str">
        <f>data!L68</f>
        <v/>
      </c>
      <c r="M68" s="1" t="str">
        <f>data!M68</f>
        <v/>
      </c>
      <c r="N68" s="1" t="str">
        <f>data!N68</f>
        <v/>
      </c>
      <c r="O68" s="1" t="str">
        <f>data!O68</f>
        <v/>
      </c>
      <c r="P68" s="1" t="str">
        <f>data!P68</f>
        <v/>
      </c>
      <c r="Q68" s="1" t="str">
        <f>data!Q68</f>
        <v/>
      </c>
      <c r="R68" s="1" t="str">
        <f>data!R68</f>
        <v/>
      </c>
      <c r="S68" s="1" t="str">
        <f>data!S68</f>
        <v/>
      </c>
      <c r="T68" s="1" t="str">
        <f>data!T68</f>
        <v/>
      </c>
      <c r="U68" s="1" t="str">
        <f>data!U68</f>
        <v/>
      </c>
      <c r="V68" s="1">
        <f>data!V68</f>
        <v>0</v>
      </c>
      <c r="W68" s="1">
        <f>data!W68</f>
        <v>0</v>
      </c>
      <c r="Y68" s="67">
        <f>VLOOKUP(G68,tableD1,2,0)</f>
        <v>4</v>
      </c>
      <c r="Z68" s="67">
        <f>VLOOKUP(H68,tableI1,2,0)</f>
        <v>3</v>
      </c>
      <c r="AA68" s="67">
        <f>VLOOKUP(I68,table1S,2,0)</f>
        <v>5</v>
      </c>
      <c r="AB68" s="67">
        <f>VLOOKUP(J68,table1C,2,0)</f>
        <v>4</v>
      </c>
      <c r="AC68" s="67">
        <f>VLOOKUP(L68,table2D,2,0)</f>
        <v>31</v>
      </c>
      <c r="AD68" s="67">
        <f>VLOOKUP(M68,table2I,2,0)</f>
        <v>31</v>
      </c>
      <c r="AE68" s="67">
        <f>VLOOKUP(N68,table2S,2,0)</f>
        <v>32</v>
      </c>
      <c r="AF68" s="67">
        <f>VLOOKUP(O68,table2C,2,0)</f>
        <v>32</v>
      </c>
      <c r="AG68" s="67">
        <f>VLOOKUP(Q68,table3D,2,0)</f>
        <v>16</v>
      </c>
      <c r="AH68" s="67">
        <f>VLOOKUP(R68,table3I,2,0)</f>
        <v>18</v>
      </c>
      <c r="AI68" s="67">
        <f>VLOOKUP(S68,table3S,2,0)</f>
        <v>19</v>
      </c>
      <c r="AJ68" s="67">
        <f>VLOOKUP(T68,table3C,2,0)</f>
        <v>19</v>
      </c>
      <c r="AL68" s="67">
        <f t="shared" ref="AL68:AO68" si="792">VALUE(Y68&amp;AL$2)</f>
        <v>41</v>
      </c>
      <c r="AM68" s="67">
        <f t="shared" si="792"/>
        <v>32</v>
      </c>
      <c r="AN68" s="67">
        <f t="shared" si="792"/>
        <v>53</v>
      </c>
      <c r="AO68" s="67">
        <f t="shared" si="792"/>
        <v>44</v>
      </c>
      <c r="AP68" s="67"/>
      <c r="AQ68" s="67">
        <f t="shared" ref="AQ68:AT68" si="793">LARGE($AL68:$AO68,AQ$2)</f>
        <v>53</v>
      </c>
      <c r="AR68" s="67">
        <f t="shared" si="793"/>
        <v>44</v>
      </c>
      <c r="AS68" s="67">
        <f t="shared" si="793"/>
        <v>41</v>
      </c>
      <c r="AT68" s="67">
        <f t="shared" si="793"/>
        <v>32</v>
      </c>
      <c r="AV68" s="67" t="str">
        <f>VLOOKUP(VALUE(RIGHT(AQ68,1)),misc!$A$2:$B$5,2,0)</f>
        <v>S</v>
      </c>
      <c r="AW68" s="67" t="str">
        <f>VLOOKUP(VALUE(RIGHT(AR68,1)),misc!$A$2:$B$5,2,0)</f>
        <v>C</v>
      </c>
      <c r="AX68" s="67" t="str">
        <f>VLOOKUP(VALUE(RIGHT(AS68,1)),misc!$A$2:$B$5,2,0)</f>
        <v>D</v>
      </c>
      <c r="AY68" s="67" t="str">
        <f>VLOOKUP(VALUE(RIGHT(AT68,1)),misc!$A$2:$B$5,2,0)</f>
        <v>I</v>
      </c>
      <c r="BA68" s="67" t="str">
        <f t="shared" ref="BA68:BD68" si="794">IF(VALUE(AQ68)&gt;=170,AV68,"")</f>
        <v/>
      </c>
      <c r="BB68" s="67" t="str">
        <f t="shared" si="794"/>
        <v/>
      </c>
      <c r="BC68" s="67" t="str">
        <f t="shared" si="794"/>
        <v/>
      </c>
      <c r="BD68" s="67" t="str">
        <f t="shared" si="794"/>
        <v/>
      </c>
      <c r="BF68" s="67" t="str">
        <f t="shared" ref="BF68:BI68" si="795">IF(VALUE(AQ68)&lt;170,AV68,"")</f>
        <v>S</v>
      </c>
      <c r="BG68" s="67" t="str">
        <f t="shared" si="795"/>
        <v>C</v>
      </c>
      <c r="BH68" s="67" t="str">
        <f t="shared" si="795"/>
        <v>D</v>
      </c>
      <c r="BI68" s="67" t="str">
        <f t="shared" si="795"/>
        <v>I</v>
      </c>
      <c r="BJ68" s="67">
        <f t="shared" si="17"/>
        <v>1</v>
      </c>
      <c r="BK68" s="67" t="str">
        <f t="shared" si="18"/>
        <v/>
      </c>
      <c r="BN68" s="67">
        <f t="shared" ref="BN68:BQ68" si="796">VALUE(AC68&amp;BN$2)</f>
        <v>311</v>
      </c>
      <c r="BO68" s="67">
        <f t="shared" si="796"/>
        <v>312</v>
      </c>
      <c r="BP68" s="67">
        <f t="shared" si="796"/>
        <v>323</v>
      </c>
      <c r="BQ68" s="67">
        <f t="shared" si="796"/>
        <v>324</v>
      </c>
      <c r="BR68" s="67"/>
      <c r="BS68" s="67">
        <f t="shared" ref="BS68:BV68" si="797">LARGE($BN68:$BQ68,BS$2)</f>
        <v>324</v>
      </c>
      <c r="BT68" s="67">
        <f t="shared" si="797"/>
        <v>323</v>
      </c>
      <c r="BU68" s="67">
        <f t="shared" si="797"/>
        <v>312</v>
      </c>
      <c r="BV68" s="67">
        <f t="shared" si="797"/>
        <v>311</v>
      </c>
      <c r="BX68" s="67" t="str">
        <f>VLOOKUP(VALUE(RIGHT(BS68,1)),misc!$A$2:$B$5,2,0)</f>
        <v>C</v>
      </c>
      <c r="BY68" s="67" t="str">
        <f>VLOOKUP(VALUE(RIGHT(BT68,1)),misc!$A$2:$B$5,2,0)</f>
        <v>S</v>
      </c>
      <c r="BZ68" s="67" t="str">
        <f>VLOOKUP(VALUE(RIGHT(BU68,1)),misc!$A$2:$B$5,2,0)</f>
        <v>I</v>
      </c>
      <c r="CA68" s="67" t="str">
        <f>VLOOKUP(VALUE(RIGHT(BV68,1)),misc!$A$2:$B$5,2,0)</f>
        <v>D</v>
      </c>
      <c r="CC68" s="67" t="str">
        <f t="shared" ref="CC68:CF68" si="798">IF(VALUE(BS68)&gt;=170,BX68,"")</f>
        <v>C</v>
      </c>
      <c r="CD68" s="67" t="str">
        <f t="shared" si="798"/>
        <v>S</v>
      </c>
      <c r="CE68" s="67" t="str">
        <f t="shared" si="798"/>
        <v>I</v>
      </c>
      <c r="CF68" s="67" t="str">
        <f t="shared" si="798"/>
        <v>D</v>
      </c>
      <c r="CH68" s="67" t="str">
        <f t="shared" ref="CH68:CK68" si="799">IF(VALUE(BS68)&lt;170,BX68,"")</f>
        <v/>
      </c>
      <c r="CI68" s="67" t="str">
        <f t="shared" si="799"/>
        <v/>
      </c>
      <c r="CJ68" s="67" t="str">
        <f t="shared" si="799"/>
        <v/>
      </c>
      <c r="CK68" s="67" t="str">
        <f t="shared" si="799"/>
        <v/>
      </c>
      <c r="CL68" s="67">
        <f t="shared" si="23"/>
        <v>2</v>
      </c>
      <c r="CM68" s="67" t="str">
        <f t="shared" si="24"/>
        <v>CSID</v>
      </c>
      <c r="CP68" s="67">
        <f t="shared" ref="CP68:CS68" si="800">VALUE(AG68&amp;CP$2)</f>
        <v>161</v>
      </c>
      <c r="CQ68" s="67">
        <f t="shared" si="800"/>
        <v>182</v>
      </c>
      <c r="CR68" s="67">
        <f t="shared" si="800"/>
        <v>193</v>
      </c>
      <c r="CS68" s="67">
        <f t="shared" si="800"/>
        <v>194</v>
      </c>
      <c r="CT68" s="67"/>
      <c r="CU68" s="67">
        <f t="shared" ref="CU68:CX68" si="801">LARGE($CP68:$CS68,CU$2)</f>
        <v>194</v>
      </c>
      <c r="CV68" s="67">
        <f t="shared" si="801"/>
        <v>193</v>
      </c>
      <c r="CW68" s="67">
        <f t="shared" si="801"/>
        <v>182</v>
      </c>
      <c r="CX68" s="67">
        <f t="shared" si="801"/>
        <v>161</v>
      </c>
      <c r="CZ68" s="67" t="str">
        <f>VLOOKUP(VALUE(RIGHT(CU68,1)),misc!$A$2:$B$5,2,0)</f>
        <v>C</v>
      </c>
      <c r="DA68" s="67" t="str">
        <f>VLOOKUP(VALUE(RIGHT(CV68,1)),misc!$A$2:$B$5,2,0)</f>
        <v>S</v>
      </c>
      <c r="DB68" s="67" t="str">
        <f>VLOOKUP(VALUE(RIGHT(CW68,1)),misc!$A$2:$B$5,2,0)</f>
        <v>I</v>
      </c>
      <c r="DC68" s="67" t="str">
        <f>VLOOKUP(VALUE(RIGHT(CX68,1)),misc!$A$2:$B$5,2,0)</f>
        <v>D</v>
      </c>
      <c r="DE68" s="67" t="str">
        <f t="shared" ref="DE68:DH68" si="802">IF(VALUE(CU68)&gt;=170,CZ68,"")</f>
        <v>C</v>
      </c>
      <c r="DF68" s="67" t="str">
        <f t="shared" si="802"/>
        <v>S</v>
      </c>
      <c r="DG68" s="67" t="str">
        <f t="shared" si="802"/>
        <v>I</v>
      </c>
      <c r="DH68" s="67" t="str">
        <f t="shared" si="802"/>
        <v/>
      </c>
      <c r="DJ68" s="67" t="str">
        <f t="shared" ref="DJ68:DM68" si="803">IF(VALUE(CU68)&lt;170,CZ68,"")</f>
        <v/>
      </c>
      <c r="DK68" s="67" t="str">
        <f t="shared" si="803"/>
        <v/>
      </c>
      <c r="DL68" s="67" t="str">
        <f t="shared" si="803"/>
        <v/>
      </c>
      <c r="DM68" s="67" t="str">
        <f t="shared" si="803"/>
        <v>D</v>
      </c>
      <c r="DN68" s="67">
        <f t="shared" si="29"/>
        <v>3</v>
      </c>
      <c r="DO68" s="67" t="str">
        <f t="shared" si="30"/>
        <v>CSI</v>
      </c>
      <c r="DP68" s="1" t="str">
        <f t="shared" si="31"/>
        <v>123</v>
      </c>
      <c r="DQ68" s="1" t="str">
        <f t="shared" si="32"/>
        <v/>
      </c>
      <c r="DR68" s="1">
        <f>VLOOKUP(G68,tableD1,3,0)</f>
        <v>1</v>
      </c>
      <c r="DS68" s="1">
        <f>VLOOKUP(H68,tableI1,3,0)</f>
        <v>1</v>
      </c>
      <c r="DT68" s="1">
        <f>VLOOKUP(I68,table1S,3,0)</f>
        <v>2</v>
      </c>
      <c r="DU68" s="1">
        <f>VLOOKUP(J68,table1C,3,0)</f>
        <v>1</v>
      </c>
      <c r="DV68" s="1">
        <f>VLOOKUP(L68,table2D,3,0)</f>
        <v>8</v>
      </c>
      <c r="DW68" s="1">
        <f>VLOOKUP(M68,table2I,3,0)</f>
        <v>8</v>
      </c>
      <c r="DX68" s="1">
        <f>VLOOKUP(N68,table2S,3,0)</f>
        <v>8</v>
      </c>
      <c r="DY68" s="1">
        <f>VLOOKUP(O68,table2C,3,0)</f>
        <v>8</v>
      </c>
      <c r="DZ68" s="1">
        <f>VLOOKUP(Q68,table3D,3,0)</f>
        <v>4</v>
      </c>
      <c r="EA68" s="1">
        <f>VLOOKUP(R68,table3I,3,0)</f>
        <v>5</v>
      </c>
      <c r="EB68" s="1">
        <f>VLOOKUP(S68,table3S,3,0)</f>
        <v>5</v>
      </c>
      <c r="EC68" s="1">
        <f>VLOOKUP(T68,table3C,3,0)</f>
        <v>5</v>
      </c>
      <c r="ED68" s="67">
        <f t="array" ref="ED68">VLOOKUP(INDEX(JD,data!$AA$1),key!$J$3:$L$27,3,0)</f>
        <v>6</v>
      </c>
      <c r="EE68" s="67">
        <f t="array" ref="EE68">VLOOKUP(INDEX(JI,data!$AA$1),key!$J$3:$L$27,3,0)</f>
        <v>4</v>
      </c>
      <c r="EF68" s="67">
        <f t="array" ref="EF68">VLOOKUP(INDEX(JS,data!$AA$1),key!$J$3:$L$27,3,0)</f>
        <v>4</v>
      </c>
      <c r="EG68" s="67">
        <f t="array" ref="EG68">VLOOKUP(INDEX(JC,data!$AA$1),key!$J$3:$L$27,3,0)</f>
        <v>7</v>
      </c>
      <c r="EH68" s="1">
        <f>VLOOKUP(DR68,tabel_jpm,ED68+1,0)</f>
        <v>8</v>
      </c>
      <c r="EI68" s="1">
        <f>VLOOKUP(DS68,tabel_jpm,EE68+1,0)</f>
        <v>16</v>
      </c>
      <c r="EJ68" s="1">
        <f>VLOOKUP(DT68,tabel_jpm,EF68+1,0)</f>
        <v>20</v>
      </c>
      <c r="EK68" s="1">
        <f>VLOOKUP(DU68,tabel_jpm,EG68+1,0)</f>
        <v>4</v>
      </c>
      <c r="EL68" s="1">
        <f>IF(B68="Pria",VLOOKUP(AVERAGE(EH68:EK68),agreement_p,4),VLOOKUP(AVERAGE(EH68:EK68),agreement_w,4))</f>
        <v>32</v>
      </c>
      <c r="EM68" s="67" t="str">
        <f t="shared" si="33"/>
        <v>N/A</v>
      </c>
      <c r="EN68" s="1">
        <f>VLOOKUP(DV68,tabel_jpm,ED68+1,0)</f>
        <v>20</v>
      </c>
      <c r="EO68" s="1">
        <f>VLOOKUP(DW68,tabel_jpm,EE68+1,0)</f>
        <v>12</v>
      </c>
      <c r="EP68" s="1">
        <f>VLOOKUP(DX68,tabel_jpm,EF68+1,0)</f>
        <v>12</v>
      </c>
      <c r="EQ68" s="1">
        <f>VLOOKUP(DY68,tabel_jpm,EG68+1,0)</f>
        <v>24</v>
      </c>
      <c r="ER68" s="1">
        <f>IF(B68="Pria",VLOOKUP(AVERAGE(EN68:EQ68),agreement_p,4),VLOOKUP(AVERAGE(EN68:EQ68),agreement_w,4))</f>
        <v>50</v>
      </c>
      <c r="ES68" s="67" t="str">
        <f t="shared" si="34"/>
        <v>N/A</v>
      </c>
      <c r="ET68" s="1">
        <f>VLOOKUP(DZ68,tabel_jpm,ED68+1,0)</f>
        <v>20</v>
      </c>
      <c r="EU68" s="1">
        <f>VLOOKUP(EA68,tabel_jpm,EE68+1,0)</f>
        <v>24</v>
      </c>
      <c r="EV68" s="1">
        <f>VLOOKUP(EB68,tabel_jpm,EF68+1,0)</f>
        <v>24</v>
      </c>
      <c r="EW68" s="1">
        <f>VLOOKUP(EC68,tabel_jpm,EG68+1,0)</f>
        <v>20</v>
      </c>
      <c r="EX68" s="1">
        <f>IF(B68="Pria",VLOOKUP(AVERAGE(ET68:EW68),agreement_p,4),VLOOKUP(AVERAGE(ET68:EW68),agreement_w,4))</f>
        <v>68</v>
      </c>
      <c r="EY68" s="67" t="str">
        <f t="shared" si="35"/>
        <v>N/A</v>
      </c>
    </row>
    <row r="69" ht="15.75" customHeight="1">
      <c r="A69" s="1" t="str">
        <f>data!A69</f>
        <v/>
      </c>
      <c r="B69" s="1" t="str">
        <f>data!B69</f>
        <v/>
      </c>
      <c r="C69" s="1" t="str">
        <f>data!C69</f>
        <v/>
      </c>
      <c r="D69" s="65" t="str">
        <f>data!D70</f>
        <v/>
      </c>
      <c r="E69" s="1" t="str">
        <f>data!E69</f>
        <v/>
      </c>
      <c r="F69" s="1" t="str">
        <f>data!F69</f>
        <v>profiling</v>
      </c>
      <c r="G69" s="1" t="str">
        <f>data!G69</f>
        <v/>
      </c>
      <c r="H69" s="1" t="str">
        <f>data!H69</f>
        <v/>
      </c>
      <c r="I69" s="1" t="str">
        <f>data!I69</f>
        <v/>
      </c>
      <c r="J69" s="1" t="str">
        <f>data!J69</f>
        <v/>
      </c>
      <c r="K69" s="1" t="str">
        <f>data!K69</f>
        <v/>
      </c>
      <c r="L69" s="1" t="str">
        <f>data!L69</f>
        <v/>
      </c>
      <c r="M69" s="1" t="str">
        <f>data!M69</f>
        <v/>
      </c>
      <c r="N69" s="1" t="str">
        <f>data!N69</f>
        <v/>
      </c>
      <c r="O69" s="1" t="str">
        <f>data!O69</f>
        <v/>
      </c>
      <c r="P69" s="1" t="str">
        <f>data!P69</f>
        <v/>
      </c>
      <c r="Q69" s="1" t="str">
        <f>data!Q69</f>
        <v/>
      </c>
      <c r="R69" s="1" t="str">
        <f>data!R69</f>
        <v/>
      </c>
      <c r="S69" s="1" t="str">
        <f>data!S69</f>
        <v/>
      </c>
      <c r="T69" s="1" t="str">
        <f>data!T69</f>
        <v/>
      </c>
      <c r="U69" s="1" t="str">
        <f>data!U69</f>
        <v/>
      </c>
      <c r="V69" s="1">
        <f>data!V69</f>
        <v>0</v>
      </c>
      <c r="W69" s="1">
        <f>data!W69</f>
        <v>0</v>
      </c>
      <c r="Y69" s="67">
        <f>VLOOKUP(G69,tableD1,2,0)</f>
        <v>4</v>
      </c>
      <c r="Z69" s="67">
        <f>VLOOKUP(H69,tableI1,2,0)</f>
        <v>3</v>
      </c>
      <c r="AA69" s="67">
        <f>VLOOKUP(I69,table1S,2,0)</f>
        <v>5</v>
      </c>
      <c r="AB69" s="67">
        <f>VLOOKUP(J69,table1C,2,0)</f>
        <v>4</v>
      </c>
      <c r="AC69" s="67">
        <f>VLOOKUP(L69,table2D,2,0)</f>
        <v>31</v>
      </c>
      <c r="AD69" s="67">
        <f>VLOOKUP(M69,table2I,2,0)</f>
        <v>31</v>
      </c>
      <c r="AE69" s="67">
        <f>VLOOKUP(N69,table2S,2,0)</f>
        <v>32</v>
      </c>
      <c r="AF69" s="67">
        <f>VLOOKUP(O69,table2C,2,0)</f>
        <v>32</v>
      </c>
      <c r="AG69" s="67">
        <f>VLOOKUP(Q69,table3D,2,0)</f>
        <v>16</v>
      </c>
      <c r="AH69" s="67">
        <f>VLOOKUP(R69,table3I,2,0)</f>
        <v>18</v>
      </c>
      <c r="AI69" s="67">
        <f>VLOOKUP(S69,table3S,2,0)</f>
        <v>19</v>
      </c>
      <c r="AJ69" s="67">
        <f>VLOOKUP(T69,table3C,2,0)</f>
        <v>19</v>
      </c>
      <c r="AL69" s="67">
        <f t="shared" ref="AL69:AO69" si="804">VALUE(Y69&amp;AL$2)</f>
        <v>41</v>
      </c>
      <c r="AM69" s="67">
        <f t="shared" si="804"/>
        <v>32</v>
      </c>
      <c r="AN69" s="67">
        <f t="shared" si="804"/>
        <v>53</v>
      </c>
      <c r="AO69" s="67">
        <f t="shared" si="804"/>
        <v>44</v>
      </c>
      <c r="AP69" s="67"/>
      <c r="AQ69" s="67">
        <f t="shared" ref="AQ69:AT69" si="805">LARGE($AL69:$AO69,AQ$2)</f>
        <v>53</v>
      </c>
      <c r="AR69" s="67">
        <f t="shared" si="805"/>
        <v>44</v>
      </c>
      <c r="AS69" s="67">
        <f t="shared" si="805"/>
        <v>41</v>
      </c>
      <c r="AT69" s="67">
        <f t="shared" si="805"/>
        <v>32</v>
      </c>
      <c r="AV69" s="67" t="str">
        <f>VLOOKUP(VALUE(RIGHT(AQ69,1)),misc!$A$2:$B$5,2,0)</f>
        <v>S</v>
      </c>
      <c r="AW69" s="67" t="str">
        <f>VLOOKUP(VALUE(RIGHT(AR69,1)),misc!$A$2:$B$5,2,0)</f>
        <v>C</v>
      </c>
      <c r="AX69" s="67" t="str">
        <f>VLOOKUP(VALUE(RIGHT(AS69,1)),misc!$A$2:$B$5,2,0)</f>
        <v>D</v>
      </c>
      <c r="AY69" s="67" t="str">
        <f>VLOOKUP(VALUE(RIGHT(AT69,1)),misc!$A$2:$B$5,2,0)</f>
        <v>I</v>
      </c>
      <c r="BA69" s="67" t="str">
        <f t="shared" ref="BA69:BD69" si="806">IF(VALUE(AQ69)&gt;=170,AV69,"")</f>
        <v/>
      </c>
      <c r="BB69" s="67" t="str">
        <f t="shared" si="806"/>
        <v/>
      </c>
      <c r="BC69" s="67" t="str">
        <f t="shared" si="806"/>
        <v/>
      </c>
      <c r="BD69" s="67" t="str">
        <f t="shared" si="806"/>
        <v/>
      </c>
      <c r="BF69" s="67" t="str">
        <f t="shared" ref="BF69:BI69" si="807">IF(VALUE(AQ69)&lt;170,AV69,"")</f>
        <v>S</v>
      </c>
      <c r="BG69" s="67" t="str">
        <f t="shared" si="807"/>
        <v>C</v>
      </c>
      <c r="BH69" s="67" t="str">
        <f t="shared" si="807"/>
        <v>D</v>
      </c>
      <c r="BI69" s="67" t="str">
        <f t="shared" si="807"/>
        <v>I</v>
      </c>
      <c r="BJ69" s="67">
        <f t="shared" si="17"/>
        <v>1</v>
      </c>
      <c r="BK69" s="67" t="str">
        <f t="shared" si="18"/>
        <v/>
      </c>
      <c r="BN69" s="67">
        <f t="shared" ref="BN69:BQ69" si="808">VALUE(AC69&amp;BN$2)</f>
        <v>311</v>
      </c>
      <c r="BO69" s="67">
        <f t="shared" si="808"/>
        <v>312</v>
      </c>
      <c r="BP69" s="67">
        <f t="shared" si="808"/>
        <v>323</v>
      </c>
      <c r="BQ69" s="67">
        <f t="shared" si="808"/>
        <v>324</v>
      </c>
      <c r="BR69" s="67"/>
      <c r="BS69" s="67">
        <f t="shared" ref="BS69:BV69" si="809">LARGE($BN69:$BQ69,BS$2)</f>
        <v>324</v>
      </c>
      <c r="BT69" s="67">
        <f t="shared" si="809"/>
        <v>323</v>
      </c>
      <c r="BU69" s="67">
        <f t="shared" si="809"/>
        <v>312</v>
      </c>
      <c r="BV69" s="67">
        <f t="shared" si="809"/>
        <v>311</v>
      </c>
      <c r="BX69" s="67" t="str">
        <f>VLOOKUP(VALUE(RIGHT(BS69,1)),misc!$A$2:$B$5,2,0)</f>
        <v>C</v>
      </c>
      <c r="BY69" s="67" t="str">
        <f>VLOOKUP(VALUE(RIGHT(BT69,1)),misc!$A$2:$B$5,2,0)</f>
        <v>S</v>
      </c>
      <c r="BZ69" s="67" t="str">
        <f>VLOOKUP(VALUE(RIGHT(BU69,1)),misc!$A$2:$B$5,2,0)</f>
        <v>I</v>
      </c>
      <c r="CA69" s="67" t="str">
        <f>VLOOKUP(VALUE(RIGHT(BV69,1)),misc!$A$2:$B$5,2,0)</f>
        <v>D</v>
      </c>
      <c r="CC69" s="67" t="str">
        <f t="shared" ref="CC69:CF69" si="810">IF(VALUE(BS69)&gt;=170,BX69,"")</f>
        <v>C</v>
      </c>
      <c r="CD69" s="67" t="str">
        <f t="shared" si="810"/>
        <v>S</v>
      </c>
      <c r="CE69" s="67" t="str">
        <f t="shared" si="810"/>
        <v>I</v>
      </c>
      <c r="CF69" s="67" t="str">
        <f t="shared" si="810"/>
        <v>D</v>
      </c>
      <c r="CH69" s="67" t="str">
        <f t="shared" ref="CH69:CK69" si="811">IF(VALUE(BS69)&lt;170,BX69,"")</f>
        <v/>
      </c>
      <c r="CI69" s="67" t="str">
        <f t="shared" si="811"/>
        <v/>
      </c>
      <c r="CJ69" s="67" t="str">
        <f t="shared" si="811"/>
        <v/>
      </c>
      <c r="CK69" s="67" t="str">
        <f t="shared" si="811"/>
        <v/>
      </c>
      <c r="CL69" s="67">
        <f t="shared" si="23"/>
        <v>2</v>
      </c>
      <c r="CM69" s="67" t="str">
        <f t="shared" si="24"/>
        <v>CSID</v>
      </c>
      <c r="CP69" s="67">
        <f t="shared" ref="CP69:CS69" si="812">VALUE(AG69&amp;CP$2)</f>
        <v>161</v>
      </c>
      <c r="CQ69" s="67">
        <f t="shared" si="812"/>
        <v>182</v>
      </c>
      <c r="CR69" s="67">
        <f t="shared" si="812"/>
        <v>193</v>
      </c>
      <c r="CS69" s="67">
        <f t="shared" si="812"/>
        <v>194</v>
      </c>
      <c r="CT69" s="67"/>
      <c r="CU69" s="67">
        <f t="shared" ref="CU69:CX69" si="813">LARGE($CP69:$CS69,CU$2)</f>
        <v>194</v>
      </c>
      <c r="CV69" s="67">
        <f t="shared" si="813"/>
        <v>193</v>
      </c>
      <c r="CW69" s="67">
        <f t="shared" si="813"/>
        <v>182</v>
      </c>
      <c r="CX69" s="67">
        <f t="shared" si="813"/>
        <v>161</v>
      </c>
      <c r="CZ69" s="67" t="str">
        <f>VLOOKUP(VALUE(RIGHT(CU69,1)),misc!$A$2:$B$5,2,0)</f>
        <v>C</v>
      </c>
      <c r="DA69" s="67" t="str">
        <f>VLOOKUP(VALUE(RIGHT(CV69,1)),misc!$A$2:$B$5,2,0)</f>
        <v>S</v>
      </c>
      <c r="DB69" s="67" t="str">
        <f>VLOOKUP(VALUE(RIGHT(CW69,1)),misc!$A$2:$B$5,2,0)</f>
        <v>I</v>
      </c>
      <c r="DC69" s="67" t="str">
        <f>VLOOKUP(VALUE(RIGHT(CX69,1)),misc!$A$2:$B$5,2,0)</f>
        <v>D</v>
      </c>
      <c r="DE69" s="67" t="str">
        <f t="shared" ref="DE69:DH69" si="814">IF(VALUE(CU69)&gt;=170,CZ69,"")</f>
        <v>C</v>
      </c>
      <c r="DF69" s="67" t="str">
        <f t="shared" si="814"/>
        <v>S</v>
      </c>
      <c r="DG69" s="67" t="str">
        <f t="shared" si="814"/>
        <v>I</v>
      </c>
      <c r="DH69" s="67" t="str">
        <f t="shared" si="814"/>
        <v/>
      </c>
      <c r="DJ69" s="67" t="str">
        <f t="shared" ref="DJ69:DM69" si="815">IF(VALUE(CU69)&lt;170,CZ69,"")</f>
        <v/>
      </c>
      <c r="DK69" s="67" t="str">
        <f t="shared" si="815"/>
        <v/>
      </c>
      <c r="DL69" s="67" t="str">
        <f t="shared" si="815"/>
        <v/>
      </c>
      <c r="DM69" s="67" t="str">
        <f t="shared" si="815"/>
        <v>D</v>
      </c>
      <c r="DN69" s="67">
        <f t="shared" si="29"/>
        <v>3</v>
      </c>
      <c r="DO69" s="67" t="str">
        <f t="shared" si="30"/>
        <v>CSI</v>
      </c>
      <c r="DP69" s="1" t="str">
        <f t="shared" si="31"/>
        <v>123</v>
      </c>
      <c r="DQ69" s="1" t="str">
        <f t="shared" si="32"/>
        <v/>
      </c>
      <c r="DR69" s="1">
        <f>VLOOKUP(G69,tableD1,3,0)</f>
        <v>1</v>
      </c>
      <c r="DS69" s="1">
        <f>VLOOKUP(H69,tableI1,3,0)</f>
        <v>1</v>
      </c>
      <c r="DT69" s="1">
        <f>VLOOKUP(I69,table1S,3,0)</f>
        <v>2</v>
      </c>
      <c r="DU69" s="1">
        <f>VLOOKUP(J69,table1C,3,0)</f>
        <v>1</v>
      </c>
      <c r="DV69" s="1">
        <f>VLOOKUP(L69,table2D,3,0)</f>
        <v>8</v>
      </c>
      <c r="DW69" s="1">
        <f>VLOOKUP(M69,table2I,3,0)</f>
        <v>8</v>
      </c>
      <c r="DX69" s="1">
        <f>VLOOKUP(N69,table2S,3,0)</f>
        <v>8</v>
      </c>
      <c r="DY69" s="1">
        <f>VLOOKUP(O69,table2C,3,0)</f>
        <v>8</v>
      </c>
      <c r="DZ69" s="1">
        <f>VLOOKUP(Q69,table3D,3,0)</f>
        <v>4</v>
      </c>
      <c r="EA69" s="1">
        <f>VLOOKUP(R69,table3I,3,0)</f>
        <v>5</v>
      </c>
      <c r="EB69" s="1">
        <f>VLOOKUP(S69,table3S,3,0)</f>
        <v>5</v>
      </c>
      <c r="EC69" s="1">
        <f>VLOOKUP(T69,table3C,3,0)</f>
        <v>5</v>
      </c>
      <c r="ED69" s="67">
        <f t="array" ref="ED69">VLOOKUP(INDEX(JD,data!$AA$1),key!$J$3:$L$27,3,0)</f>
        <v>6</v>
      </c>
      <c r="EE69" s="67">
        <f t="array" ref="EE69">VLOOKUP(INDEX(JI,data!$AA$1),key!$J$3:$L$27,3,0)</f>
        <v>4</v>
      </c>
      <c r="EF69" s="67">
        <f t="array" ref="EF69">VLOOKUP(INDEX(JS,data!$AA$1),key!$J$3:$L$27,3,0)</f>
        <v>4</v>
      </c>
      <c r="EG69" s="67">
        <f t="array" ref="EG69">VLOOKUP(INDEX(JC,data!$AA$1),key!$J$3:$L$27,3,0)</f>
        <v>7</v>
      </c>
      <c r="EH69" s="1">
        <f>VLOOKUP(DR69,tabel_jpm,ED69+1,0)</f>
        <v>8</v>
      </c>
      <c r="EI69" s="1">
        <f>VLOOKUP(DS69,tabel_jpm,EE69+1,0)</f>
        <v>16</v>
      </c>
      <c r="EJ69" s="1">
        <f>VLOOKUP(DT69,tabel_jpm,EF69+1,0)</f>
        <v>20</v>
      </c>
      <c r="EK69" s="1">
        <f>VLOOKUP(DU69,tabel_jpm,EG69+1,0)</f>
        <v>4</v>
      </c>
      <c r="EL69" s="1">
        <f>IF(B69="Pria",VLOOKUP(AVERAGE(EH69:EK69),agreement_p,4),VLOOKUP(AVERAGE(EH69:EK69),agreement_w,4))</f>
        <v>32</v>
      </c>
      <c r="EM69" s="67" t="str">
        <f t="shared" si="33"/>
        <v>N/A</v>
      </c>
      <c r="EN69" s="1">
        <f>VLOOKUP(DV69,tabel_jpm,ED69+1,0)</f>
        <v>20</v>
      </c>
      <c r="EO69" s="1">
        <f>VLOOKUP(DW69,tabel_jpm,EE69+1,0)</f>
        <v>12</v>
      </c>
      <c r="EP69" s="1">
        <f>VLOOKUP(DX69,tabel_jpm,EF69+1,0)</f>
        <v>12</v>
      </c>
      <c r="EQ69" s="1">
        <f>VLOOKUP(DY69,tabel_jpm,EG69+1,0)</f>
        <v>24</v>
      </c>
      <c r="ER69" s="1">
        <f>IF(B69="Pria",VLOOKUP(AVERAGE(EN69:EQ69),agreement_p,4),VLOOKUP(AVERAGE(EN69:EQ69),agreement_w,4))</f>
        <v>50</v>
      </c>
      <c r="ES69" s="67" t="str">
        <f t="shared" si="34"/>
        <v>N/A</v>
      </c>
      <c r="ET69" s="1">
        <f>VLOOKUP(DZ69,tabel_jpm,ED69+1,0)</f>
        <v>20</v>
      </c>
      <c r="EU69" s="1">
        <f>VLOOKUP(EA69,tabel_jpm,EE69+1,0)</f>
        <v>24</v>
      </c>
      <c r="EV69" s="1">
        <f>VLOOKUP(EB69,tabel_jpm,EF69+1,0)</f>
        <v>24</v>
      </c>
      <c r="EW69" s="1">
        <f>VLOOKUP(EC69,tabel_jpm,EG69+1,0)</f>
        <v>20</v>
      </c>
      <c r="EX69" s="1">
        <f>IF(B69="Pria",VLOOKUP(AVERAGE(ET69:EW69),agreement_p,4),VLOOKUP(AVERAGE(ET69:EW69),agreement_w,4))</f>
        <v>68</v>
      </c>
      <c r="EY69" s="67" t="str">
        <f t="shared" si="35"/>
        <v>N/A</v>
      </c>
    </row>
    <row r="70" ht="15.75" customHeight="1">
      <c r="A70" s="1" t="str">
        <f>data!A70</f>
        <v/>
      </c>
      <c r="B70" s="1" t="str">
        <f>data!B70</f>
        <v/>
      </c>
      <c r="C70" s="1" t="str">
        <f>data!C70</f>
        <v/>
      </c>
      <c r="D70" s="65" t="str">
        <f>data!D71</f>
        <v/>
      </c>
      <c r="E70" s="1" t="str">
        <f>data!E70</f>
        <v/>
      </c>
      <c r="F70" s="1" t="str">
        <f>data!F70</f>
        <v>profiling</v>
      </c>
      <c r="G70" s="1" t="str">
        <f>data!G70</f>
        <v/>
      </c>
      <c r="H70" s="1" t="str">
        <f>data!H70</f>
        <v/>
      </c>
      <c r="I70" s="1" t="str">
        <f>data!I70</f>
        <v/>
      </c>
      <c r="J70" s="1" t="str">
        <f>data!J70</f>
        <v/>
      </c>
      <c r="K70" s="1" t="str">
        <f>data!K70</f>
        <v/>
      </c>
      <c r="L70" s="1" t="str">
        <f>data!L70</f>
        <v/>
      </c>
      <c r="M70" s="1" t="str">
        <f>data!M70</f>
        <v/>
      </c>
      <c r="N70" s="1" t="str">
        <f>data!N70</f>
        <v/>
      </c>
      <c r="O70" s="1" t="str">
        <f>data!O70</f>
        <v/>
      </c>
      <c r="P70" s="1" t="str">
        <f>data!P70</f>
        <v/>
      </c>
      <c r="Q70" s="1" t="str">
        <f>data!Q70</f>
        <v/>
      </c>
      <c r="R70" s="1" t="str">
        <f>data!R70</f>
        <v/>
      </c>
      <c r="S70" s="1" t="str">
        <f>data!S70</f>
        <v/>
      </c>
      <c r="T70" s="1" t="str">
        <f>data!T70</f>
        <v/>
      </c>
      <c r="U70" s="1" t="str">
        <f>data!U70</f>
        <v/>
      </c>
      <c r="V70" s="1">
        <f>data!V70</f>
        <v>0</v>
      </c>
      <c r="W70" s="1">
        <f>data!W70</f>
        <v>0</v>
      </c>
      <c r="Y70" s="67">
        <f>VLOOKUP(G70,tableD1,2,0)</f>
        <v>4</v>
      </c>
      <c r="Z70" s="67">
        <f>VLOOKUP(H70,tableI1,2,0)</f>
        <v>3</v>
      </c>
      <c r="AA70" s="67">
        <f>VLOOKUP(I70,table1S,2,0)</f>
        <v>5</v>
      </c>
      <c r="AB70" s="67">
        <f>VLOOKUP(J70,table1C,2,0)</f>
        <v>4</v>
      </c>
      <c r="AC70" s="67">
        <f>VLOOKUP(L70,table2D,2,0)</f>
        <v>31</v>
      </c>
      <c r="AD70" s="67">
        <f>VLOOKUP(M70,table2I,2,0)</f>
        <v>31</v>
      </c>
      <c r="AE70" s="67">
        <f>VLOOKUP(N70,table2S,2,0)</f>
        <v>32</v>
      </c>
      <c r="AF70" s="67">
        <f>VLOOKUP(O70,table2C,2,0)</f>
        <v>32</v>
      </c>
      <c r="AG70" s="67">
        <f>VLOOKUP(Q70,table3D,2,0)</f>
        <v>16</v>
      </c>
      <c r="AH70" s="67">
        <f>VLOOKUP(R70,table3I,2,0)</f>
        <v>18</v>
      </c>
      <c r="AI70" s="67">
        <f>VLOOKUP(S70,table3S,2,0)</f>
        <v>19</v>
      </c>
      <c r="AJ70" s="67">
        <f>VLOOKUP(T70,table3C,2,0)</f>
        <v>19</v>
      </c>
      <c r="AL70" s="67">
        <f t="shared" ref="AL70:AO70" si="816">VALUE(Y70&amp;AL$2)</f>
        <v>41</v>
      </c>
      <c r="AM70" s="67">
        <f t="shared" si="816"/>
        <v>32</v>
      </c>
      <c r="AN70" s="67">
        <f t="shared" si="816"/>
        <v>53</v>
      </c>
      <c r="AO70" s="67">
        <f t="shared" si="816"/>
        <v>44</v>
      </c>
      <c r="AP70" s="67"/>
      <c r="AQ70" s="67">
        <f t="shared" ref="AQ70:AT70" si="817">LARGE($AL70:$AO70,AQ$2)</f>
        <v>53</v>
      </c>
      <c r="AR70" s="67">
        <f t="shared" si="817"/>
        <v>44</v>
      </c>
      <c r="AS70" s="67">
        <f t="shared" si="817"/>
        <v>41</v>
      </c>
      <c r="AT70" s="67">
        <f t="shared" si="817"/>
        <v>32</v>
      </c>
      <c r="AV70" s="67" t="str">
        <f>VLOOKUP(VALUE(RIGHT(AQ70,1)),misc!$A$2:$B$5,2,0)</f>
        <v>S</v>
      </c>
      <c r="AW70" s="67" t="str">
        <f>VLOOKUP(VALUE(RIGHT(AR70,1)),misc!$A$2:$B$5,2,0)</f>
        <v>C</v>
      </c>
      <c r="AX70" s="67" t="str">
        <f>VLOOKUP(VALUE(RIGHT(AS70,1)),misc!$A$2:$B$5,2,0)</f>
        <v>D</v>
      </c>
      <c r="AY70" s="67" t="str">
        <f>VLOOKUP(VALUE(RIGHT(AT70,1)),misc!$A$2:$B$5,2,0)</f>
        <v>I</v>
      </c>
      <c r="BA70" s="67" t="str">
        <f t="shared" ref="BA70:BD70" si="818">IF(VALUE(AQ70)&gt;=170,AV70,"")</f>
        <v/>
      </c>
      <c r="BB70" s="67" t="str">
        <f t="shared" si="818"/>
        <v/>
      </c>
      <c r="BC70" s="67" t="str">
        <f t="shared" si="818"/>
        <v/>
      </c>
      <c r="BD70" s="67" t="str">
        <f t="shared" si="818"/>
        <v/>
      </c>
      <c r="BF70" s="67" t="str">
        <f t="shared" ref="BF70:BI70" si="819">IF(VALUE(AQ70)&lt;170,AV70,"")</f>
        <v>S</v>
      </c>
      <c r="BG70" s="67" t="str">
        <f t="shared" si="819"/>
        <v>C</v>
      </c>
      <c r="BH70" s="67" t="str">
        <f t="shared" si="819"/>
        <v>D</v>
      </c>
      <c r="BI70" s="67" t="str">
        <f t="shared" si="819"/>
        <v>I</v>
      </c>
      <c r="BJ70" s="67">
        <f t="shared" si="17"/>
        <v>1</v>
      </c>
      <c r="BK70" s="67" t="str">
        <f t="shared" si="18"/>
        <v/>
      </c>
      <c r="BN70" s="67">
        <f t="shared" ref="BN70:BQ70" si="820">VALUE(AC70&amp;BN$2)</f>
        <v>311</v>
      </c>
      <c r="BO70" s="67">
        <f t="shared" si="820"/>
        <v>312</v>
      </c>
      <c r="BP70" s="67">
        <f t="shared" si="820"/>
        <v>323</v>
      </c>
      <c r="BQ70" s="67">
        <f t="shared" si="820"/>
        <v>324</v>
      </c>
      <c r="BR70" s="67"/>
      <c r="BS70" s="67">
        <f t="shared" ref="BS70:BV70" si="821">LARGE($BN70:$BQ70,BS$2)</f>
        <v>324</v>
      </c>
      <c r="BT70" s="67">
        <f t="shared" si="821"/>
        <v>323</v>
      </c>
      <c r="BU70" s="67">
        <f t="shared" si="821"/>
        <v>312</v>
      </c>
      <c r="BV70" s="67">
        <f t="shared" si="821"/>
        <v>311</v>
      </c>
      <c r="BX70" s="67" t="str">
        <f>VLOOKUP(VALUE(RIGHT(BS70,1)),misc!$A$2:$B$5,2,0)</f>
        <v>C</v>
      </c>
      <c r="BY70" s="67" t="str">
        <f>VLOOKUP(VALUE(RIGHT(BT70,1)),misc!$A$2:$B$5,2,0)</f>
        <v>S</v>
      </c>
      <c r="BZ70" s="67" t="str">
        <f>VLOOKUP(VALUE(RIGHT(BU70,1)),misc!$A$2:$B$5,2,0)</f>
        <v>I</v>
      </c>
      <c r="CA70" s="67" t="str">
        <f>VLOOKUP(VALUE(RIGHT(BV70,1)),misc!$A$2:$B$5,2,0)</f>
        <v>D</v>
      </c>
      <c r="CC70" s="67" t="str">
        <f t="shared" ref="CC70:CF70" si="822">IF(VALUE(BS70)&gt;=170,BX70,"")</f>
        <v>C</v>
      </c>
      <c r="CD70" s="67" t="str">
        <f t="shared" si="822"/>
        <v>S</v>
      </c>
      <c r="CE70" s="67" t="str">
        <f t="shared" si="822"/>
        <v>I</v>
      </c>
      <c r="CF70" s="67" t="str">
        <f t="shared" si="822"/>
        <v>D</v>
      </c>
      <c r="CH70" s="67" t="str">
        <f t="shared" ref="CH70:CK70" si="823">IF(VALUE(BS70)&lt;170,BX70,"")</f>
        <v/>
      </c>
      <c r="CI70" s="67" t="str">
        <f t="shared" si="823"/>
        <v/>
      </c>
      <c r="CJ70" s="67" t="str">
        <f t="shared" si="823"/>
        <v/>
      </c>
      <c r="CK70" s="67" t="str">
        <f t="shared" si="823"/>
        <v/>
      </c>
      <c r="CL70" s="67">
        <f t="shared" si="23"/>
        <v>2</v>
      </c>
      <c r="CM70" s="67" t="str">
        <f t="shared" si="24"/>
        <v>CSID</v>
      </c>
      <c r="CP70" s="67">
        <f t="shared" ref="CP70:CS70" si="824">VALUE(AG70&amp;CP$2)</f>
        <v>161</v>
      </c>
      <c r="CQ70" s="67">
        <f t="shared" si="824"/>
        <v>182</v>
      </c>
      <c r="CR70" s="67">
        <f t="shared" si="824"/>
        <v>193</v>
      </c>
      <c r="CS70" s="67">
        <f t="shared" si="824"/>
        <v>194</v>
      </c>
      <c r="CT70" s="67"/>
      <c r="CU70" s="67">
        <f t="shared" ref="CU70:CX70" si="825">LARGE($CP70:$CS70,CU$2)</f>
        <v>194</v>
      </c>
      <c r="CV70" s="67">
        <f t="shared" si="825"/>
        <v>193</v>
      </c>
      <c r="CW70" s="67">
        <f t="shared" si="825"/>
        <v>182</v>
      </c>
      <c r="CX70" s="67">
        <f t="shared" si="825"/>
        <v>161</v>
      </c>
      <c r="CZ70" s="67" t="str">
        <f>VLOOKUP(VALUE(RIGHT(CU70,1)),misc!$A$2:$B$5,2,0)</f>
        <v>C</v>
      </c>
      <c r="DA70" s="67" t="str">
        <f>VLOOKUP(VALUE(RIGHT(CV70,1)),misc!$A$2:$B$5,2,0)</f>
        <v>S</v>
      </c>
      <c r="DB70" s="67" t="str">
        <f>VLOOKUP(VALUE(RIGHT(CW70,1)),misc!$A$2:$B$5,2,0)</f>
        <v>I</v>
      </c>
      <c r="DC70" s="67" t="str">
        <f>VLOOKUP(VALUE(RIGHT(CX70,1)),misc!$A$2:$B$5,2,0)</f>
        <v>D</v>
      </c>
      <c r="DE70" s="67" t="str">
        <f t="shared" ref="DE70:DH70" si="826">IF(VALUE(CU70)&gt;=170,CZ70,"")</f>
        <v>C</v>
      </c>
      <c r="DF70" s="67" t="str">
        <f t="shared" si="826"/>
        <v>S</v>
      </c>
      <c r="DG70" s="67" t="str">
        <f t="shared" si="826"/>
        <v>I</v>
      </c>
      <c r="DH70" s="67" t="str">
        <f t="shared" si="826"/>
        <v/>
      </c>
      <c r="DJ70" s="67" t="str">
        <f t="shared" ref="DJ70:DM70" si="827">IF(VALUE(CU70)&lt;170,CZ70,"")</f>
        <v/>
      </c>
      <c r="DK70" s="67" t="str">
        <f t="shared" si="827"/>
        <v/>
      </c>
      <c r="DL70" s="67" t="str">
        <f t="shared" si="827"/>
        <v/>
      </c>
      <c r="DM70" s="67" t="str">
        <f t="shared" si="827"/>
        <v>D</v>
      </c>
      <c r="DN70" s="67">
        <f t="shared" si="29"/>
        <v>3</v>
      </c>
      <c r="DO70" s="67" t="str">
        <f t="shared" si="30"/>
        <v>CSI</v>
      </c>
      <c r="DP70" s="1" t="str">
        <f t="shared" si="31"/>
        <v>123</v>
      </c>
      <c r="DQ70" s="1" t="str">
        <f t="shared" si="32"/>
        <v/>
      </c>
      <c r="DR70" s="1">
        <f>VLOOKUP(G70,tableD1,3,0)</f>
        <v>1</v>
      </c>
      <c r="DS70" s="1">
        <f>VLOOKUP(H70,tableI1,3,0)</f>
        <v>1</v>
      </c>
      <c r="DT70" s="1">
        <f>VLOOKUP(I70,table1S,3,0)</f>
        <v>2</v>
      </c>
      <c r="DU70" s="1">
        <f>VLOOKUP(J70,table1C,3,0)</f>
        <v>1</v>
      </c>
      <c r="DV70" s="1">
        <f>VLOOKUP(L70,table2D,3,0)</f>
        <v>8</v>
      </c>
      <c r="DW70" s="1">
        <f>VLOOKUP(M70,table2I,3,0)</f>
        <v>8</v>
      </c>
      <c r="DX70" s="1">
        <f>VLOOKUP(N70,table2S,3,0)</f>
        <v>8</v>
      </c>
      <c r="DY70" s="1">
        <f>VLOOKUP(O70,table2C,3,0)</f>
        <v>8</v>
      </c>
      <c r="DZ70" s="1">
        <f>VLOOKUP(Q70,table3D,3,0)</f>
        <v>4</v>
      </c>
      <c r="EA70" s="1">
        <f>VLOOKUP(R70,table3I,3,0)</f>
        <v>5</v>
      </c>
      <c r="EB70" s="1">
        <f>VLOOKUP(S70,table3S,3,0)</f>
        <v>5</v>
      </c>
      <c r="EC70" s="1">
        <f>VLOOKUP(T70,table3C,3,0)</f>
        <v>5</v>
      </c>
      <c r="ED70" s="67">
        <f t="array" ref="ED70">VLOOKUP(INDEX(JD,data!$AA$1),key!$J$3:$L$27,3,0)</f>
        <v>6</v>
      </c>
      <c r="EE70" s="67">
        <f t="array" ref="EE70">VLOOKUP(INDEX(JI,data!$AA$1),key!$J$3:$L$27,3,0)</f>
        <v>4</v>
      </c>
      <c r="EF70" s="67">
        <f t="array" ref="EF70">VLOOKUP(INDEX(JS,data!$AA$1),key!$J$3:$L$27,3,0)</f>
        <v>4</v>
      </c>
      <c r="EG70" s="67">
        <f t="array" ref="EG70">VLOOKUP(INDEX(JC,data!$AA$1),key!$J$3:$L$27,3,0)</f>
        <v>7</v>
      </c>
      <c r="EH70" s="1">
        <f>VLOOKUP(DR70,tabel_jpm,ED70+1,0)</f>
        <v>8</v>
      </c>
      <c r="EI70" s="1">
        <f>VLOOKUP(DS70,tabel_jpm,EE70+1,0)</f>
        <v>16</v>
      </c>
      <c r="EJ70" s="1">
        <f>VLOOKUP(DT70,tabel_jpm,EF70+1,0)</f>
        <v>20</v>
      </c>
      <c r="EK70" s="1">
        <f>VLOOKUP(DU70,tabel_jpm,EG70+1,0)</f>
        <v>4</v>
      </c>
      <c r="EL70" s="1">
        <f>IF(B70="Pria",VLOOKUP(AVERAGE(EH70:EK70),agreement_p,4),VLOOKUP(AVERAGE(EH70:EK70),agreement_w,4))</f>
        <v>32</v>
      </c>
      <c r="EM70" s="67" t="str">
        <f t="shared" si="33"/>
        <v>N/A</v>
      </c>
      <c r="EN70" s="1">
        <f>VLOOKUP(DV70,tabel_jpm,ED70+1,0)</f>
        <v>20</v>
      </c>
      <c r="EO70" s="1">
        <f>VLOOKUP(DW70,tabel_jpm,EE70+1,0)</f>
        <v>12</v>
      </c>
      <c r="EP70" s="1">
        <f>VLOOKUP(DX70,tabel_jpm,EF70+1,0)</f>
        <v>12</v>
      </c>
      <c r="EQ70" s="1">
        <f>VLOOKUP(DY70,tabel_jpm,EG70+1,0)</f>
        <v>24</v>
      </c>
      <c r="ER70" s="1">
        <f>IF(B70="Pria",VLOOKUP(AVERAGE(EN70:EQ70),agreement_p,4),VLOOKUP(AVERAGE(EN70:EQ70),agreement_w,4))</f>
        <v>50</v>
      </c>
      <c r="ES70" s="67" t="str">
        <f t="shared" si="34"/>
        <v>N/A</v>
      </c>
      <c r="ET70" s="1">
        <f>VLOOKUP(DZ70,tabel_jpm,ED70+1,0)</f>
        <v>20</v>
      </c>
      <c r="EU70" s="1">
        <f>VLOOKUP(EA70,tabel_jpm,EE70+1,0)</f>
        <v>24</v>
      </c>
      <c r="EV70" s="1">
        <f>VLOOKUP(EB70,tabel_jpm,EF70+1,0)</f>
        <v>24</v>
      </c>
      <c r="EW70" s="1">
        <f>VLOOKUP(EC70,tabel_jpm,EG70+1,0)</f>
        <v>20</v>
      </c>
      <c r="EX70" s="1">
        <f>IF(B70="Pria",VLOOKUP(AVERAGE(ET70:EW70),agreement_p,4),VLOOKUP(AVERAGE(ET70:EW70),agreement_w,4))</f>
        <v>68</v>
      </c>
      <c r="EY70" s="67" t="str">
        <f t="shared" si="35"/>
        <v>N/A</v>
      </c>
    </row>
    <row r="71" ht="15.75" customHeight="1">
      <c r="A71" s="1" t="str">
        <f>data!A71</f>
        <v/>
      </c>
      <c r="B71" s="1" t="str">
        <f>data!B71</f>
        <v/>
      </c>
      <c r="C71" s="1" t="str">
        <f>data!C71</f>
        <v/>
      </c>
      <c r="D71" s="65" t="str">
        <f>data!D72</f>
        <v/>
      </c>
      <c r="E71" s="1" t="str">
        <f>data!E71</f>
        <v/>
      </c>
      <c r="F71" s="1" t="str">
        <f>data!F71</f>
        <v>profiling</v>
      </c>
      <c r="G71" s="1" t="str">
        <f>data!G71</f>
        <v/>
      </c>
      <c r="H71" s="1" t="str">
        <f>data!H71</f>
        <v/>
      </c>
      <c r="I71" s="1" t="str">
        <f>data!I71</f>
        <v/>
      </c>
      <c r="J71" s="1" t="str">
        <f>data!J71</f>
        <v/>
      </c>
      <c r="K71" s="1" t="str">
        <f>data!K71</f>
        <v/>
      </c>
      <c r="L71" s="1" t="str">
        <f>data!L71</f>
        <v/>
      </c>
      <c r="M71" s="1" t="str">
        <f>data!M71</f>
        <v/>
      </c>
      <c r="N71" s="1" t="str">
        <f>data!N71</f>
        <v/>
      </c>
      <c r="O71" s="1" t="str">
        <f>data!O71</f>
        <v/>
      </c>
      <c r="P71" s="1" t="str">
        <f>data!P71</f>
        <v/>
      </c>
      <c r="Q71" s="1" t="str">
        <f>data!Q71</f>
        <v/>
      </c>
      <c r="R71" s="1" t="str">
        <f>data!R71</f>
        <v/>
      </c>
      <c r="S71" s="1" t="str">
        <f>data!S71</f>
        <v/>
      </c>
      <c r="T71" s="1" t="str">
        <f>data!T71</f>
        <v/>
      </c>
      <c r="U71" s="1" t="str">
        <f>data!U71</f>
        <v/>
      </c>
      <c r="V71" s="1">
        <f>data!V71</f>
        <v>0</v>
      </c>
      <c r="W71" s="1">
        <f>data!W71</f>
        <v>0</v>
      </c>
      <c r="Y71" s="67">
        <f>VLOOKUP(G71,tableD1,2,0)</f>
        <v>4</v>
      </c>
      <c r="Z71" s="67">
        <f>VLOOKUP(H71,tableI1,2,0)</f>
        <v>3</v>
      </c>
      <c r="AA71" s="67">
        <f>VLOOKUP(I71,table1S,2,0)</f>
        <v>5</v>
      </c>
      <c r="AB71" s="67">
        <f>VLOOKUP(J71,table1C,2,0)</f>
        <v>4</v>
      </c>
      <c r="AC71" s="67">
        <f>VLOOKUP(L71,table2D,2,0)</f>
        <v>31</v>
      </c>
      <c r="AD71" s="67">
        <f>VLOOKUP(M71,table2I,2,0)</f>
        <v>31</v>
      </c>
      <c r="AE71" s="67">
        <f>VLOOKUP(N71,table2S,2,0)</f>
        <v>32</v>
      </c>
      <c r="AF71" s="67">
        <f>VLOOKUP(O71,table2C,2,0)</f>
        <v>32</v>
      </c>
      <c r="AG71" s="67">
        <f>VLOOKUP(Q71,table3D,2,0)</f>
        <v>16</v>
      </c>
      <c r="AH71" s="67">
        <f>VLOOKUP(R71,table3I,2,0)</f>
        <v>18</v>
      </c>
      <c r="AI71" s="67">
        <f>VLOOKUP(S71,table3S,2,0)</f>
        <v>19</v>
      </c>
      <c r="AJ71" s="67">
        <f>VLOOKUP(T71,table3C,2,0)</f>
        <v>19</v>
      </c>
      <c r="AL71" s="67">
        <f t="shared" ref="AL71:AO71" si="828">VALUE(Y71&amp;AL$2)</f>
        <v>41</v>
      </c>
      <c r="AM71" s="67">
        <f t="shared" si="828"/>
        <v>32</v>
      </c>
      <c r="AN71" s="67">
        <f t="shared" si="828"/>
        <v>53</v>
      </c>
      <c r="AO71" s="67">
        <f t="shared" si="828"/>
        <v>44</v>
      </c>
      <c r="AP71" s="67"/>
      <c r="AQ71" s="67">
        <f t="shared" ref="AQ71:AT71" si="829">LARGE($AL71:$AO71,AQ$2)</f>
        <v>53</v>
      </c>
      <c r="AR71" s="67">
        <f t="shared" si="829"/>
        <v>44</v>
      </c>
      <c r="AS71" s="67">
        <f t="shared" si="829"/>
        <v>41</v>
      </c>
      <c r="AT71" s="67">
        <f t="shared" si="829"/>
        <v>32</v>
      </c>
      <c r="AV71" s="67" t="str">
        <f>VLOOKUP(VALUE(RIGHT(AQ71,1)),misc!$A$2:$B$5,2,0)</f>
        <v>S</v>
      </c>
      <c r="AW71" s="67" t="str">
        <f>VLOOKUP(VALUE(RIGHT(AR71,1)),misc!$A$2:$B$5,2,0)</f>
        <v>C</v>
      </c>
      <c r="AX71" s="67" t="str">
        <f>VLOOKUP(VALUE(RIGHT(AS71,1)),misc!$A$2:$B$5,2,0)</f>
        <v>D</v>
      </c>
      <c r="AY71" s="67" t="str">
        <f>VLOOKUP(VALUE(RIGHT(AT71,1)),misc!$A$2:$B$5,2,0)</f>
        <v>I</v>
      </c>
      <c r="BA71" s="67" t="str">
        <f t="shared" ref="BA71:BD71" si="830">IF(VALUE(AQ71)&gt;=170,AV71,"")</f>
        <v/>
      </c>
      <c r="BB71" s="67" t="str">
        <f t="shared" si="830"/>
        <v/>
      </c>
      <c r="BC71" s="67" t="str">
        <f t="shared" si="830"/>
        <v/>
      </c>
      <c r="BD71" s="67" t="str">
        <f t="shared" si="830"/>
        <v/>
      </c>
      <c r="BF71" s="67" t="str">
        <f t="shared" ref="BF71:BI71" si="831">IF(VALUE(AQ71)&lt;170,AV71,"")</f>
        <v>S</v>
      </c>
      <c r="BG71" s="67" t="str">
        <f t="shared" si="831"/>
        <v>C</v>
      </c>
      <c r="BH71" s="67" t="str">
        <f t="shared" si="831"/>
        <v>D</v>
      </c>
      <c r="BI71" s="67" t="str">
        <f t="shared" si="831"/>
        <v>I</v>
      </c>
      <c r="BJ71" s="67">
        <f t="shared" si="17"/>
        <v>1</v>
      </c>
      <c r="BK71" s="67" t="str">
        <f t="shared" si="18"/>
        <v/>
      </c>
      <c r="BN71" s="67">
        <f t="shared" ref="BN71:BQ71" si="832">VALUE(AC71&amp;BN$2)</f>
        <v>311</v>
      </c>
      <c r="BO71" s="67">
        <f t="shared" si="832"/>
        <v>312</v>
      </c>
      <c r="BP71" s="67">
        <f t="shared" si="832"/>
        <v>323</v>
      </c>
      <c r="BQ71" s="67">
        <f t="shared" si="832"/>
        <v>324</v>
      </c>
      <c r="BR71" s="67"/>
      <c r="BS71" s="67">
        <f t="shared" ref="BS71:BV71" si="833">LARGE($BN71:$BQ71,BS$2)</f>
        <v>324</v>
      </c>
      <c r="BT71" s="67">
        <f t="shared" si="833"/>
        <v>323</v>
      </c>
      <c r="BU71" s="67">
        <f t="shared" si="833"/>
        <v>312</v>
      </c>
      <c r="BV71" s="67">
        <f t="shared" si="833"/>
        <v>311</v>
      </c>
      <c r="BX71" s="67" t="str">
        <f>VLOOKUP(VALUE(RIGHT(BS71,1)),misc!$A$2:$B$5,2,0)</f>
        <v>C</v>
      </c>
      <c r="BY71" s="67" t="str">
        <f>VLOOKUP(VALUE(RIGHT(BT71,1)),misc!$A$2:$B$5,2,0)</f>
        <v>S</v>
      </c>
      <c r="BZ71" s="67" t="str">
        <f>VLOOKUP(VALUE(RIGHT(BU71,1)),misc!$A$2:$B$5,2,0)</f>
        <v>I</v>
      </c>
      <c r="CA71" s="67" t="str">
        <f>VLOOKUP(VALUE(RIGHT(BV71,1)),misc!$A$2:$B$5,2,0)</f>
        <v>D</v>
      </c>
      <c r="CC71" s="67" t="str">
        <f t="shared" ref="CC71:CF71" si="834">IF(VALUE(BS71)&gt;=170,BX71,"")</f>
        <v>C</v>
      </c>
      <c r="CD71" s="67" t="str">
        <f t="shared" si="834"/>
        <v>S</v>
      </c>
      <c r="CE71" s="67" t="str">
        <f t="shared" si="834"/>
        <v>I</v>
      </c>
      <c r="CF71" s="67" t="str">
        <f t="shared" si="834"/>
        <v>D</v>
      </c>
      <c r="CH71" s="67" t="str">
        <f t="shared" ref="CH71:CK71" si="835">IF(VALUE(BS71)&lt;170,BX71,"")</f>
        <v/>
      </c>
      <c r="CI71" s="67" t="str">
        <f t="shared" si="835"/>
        <v/>
      </c>
      <c r="CJ71" s="67" t="str">
        <f t="shared" si="835"/>
        <v/>
      </c>
      <c r="CK71" s="67" t="str">
        <f t="shared" si="835"/>
        <v/>
      </c>
      <c r="CL71" s="67">
        <f t="shared" si="23"/>
        <v>2</v>
      </c>
      <c r="CM71" s="67" t="str">
        <f t="shared" si="24"/>
        <v>CSID</v>
      </c>
      <c r="CP71" s="67">
        <f t="shared" ref="CP71:CS71" si="836">VALUE(AG71&amp;CP$2)</f>
        <v>161</v>
      </c>
      <c r="CQ71" s="67">
        <f t="shared" si="836"/>
        <v>182</v>
      </c>
      <c r="CR71" s="67">
        <f t="shared" si="836"/>
        <v>193</v>
      </c>
      <c r="CS71" s="67">
        <f t="shared" si="836"/>
        <v>194</v>
      </c>
      <c r="CT71" s="67"/>
      <c r="CU71" s="67">
        <f t="shared" ref="CU71:CX71" si="837">LARGE($CP71:$CS71,CU$2)</f>
        <v>194</v>
      </c>
      <c r="CV71" s="67">
        <f t="shared" si="837"/>
        <v>193</v>
      </c>
      <c r="CW71" s="67">
        <f t="shared" si="837"/>
        <v>182</v>
      </c>
      <c r="CX71" s="67">
        <f t="shared" si="837"/>
        <v>161</v>
      </c>
      <c r="CZ71" s="67" t="str">
        <f>VLOOKUP(VALUE(RIGHT(CU71,1)),misc!$A$2:$B$5,2,0)</f>
        <v>C</v>
      </c>
      <c r="DA71" s="67" t="str">
        <f>VLOOKUP(VALUE(RIGHT(CV71,1)),misc!$A$2:$B$5,2,0)</f>
        <v>S</v>
      </c>
      <c r="DB71" s="67" t="str">
        <f>VLOOKUP(VALUE(RIGHT(CW71,1)),misc!$A$2:$B$5,2,0)</f>
        <v>I</v>
      </c>
      <c r="DC71" s="67" t="str">
        <f>VLOOKUP(VALUE(RIGHT(CX71,1)),misc!$A$2:$B$5,2,0)</f>
        <v>D</v>
      </c>
      <c r="DE71" s="67" t="str">
        <f t="shared" ref="DE71:DH71" si="838">IF(VALUE(CU71)&gt;=170,CZ71,"")</f>
        <v>C</v>
      </c>
      <c r="DF71" s="67" t="str">
        <f t="shared" si="838"/>
        <v>S</v>
      </c>
      <c r="DG71" s="67" t="str">
        <f t="shared" si="838"/>
        <v>I</v>
      </c>
      <c r="DH71" s="67" t="str">
        <f t="shared" si="838"/>
        <v/>
      </c>
      <c r="DJ71" s="67" t="str">
        <f t="shared" ref="DJ71:DM71" si="839">IF(VALUE(CU71)&lt;170,CZ71,"")</f>
        <v/>
      </c>
      <c r="DK71" s="67" t="str">
        <f t="shared" si="839"/>
        <v/>
      </c>
      <c r="DL71" s="67" t="str">
        <f t="shared" si="839"/>
        <v/>
      </c>
      <c r="DM71" s="67" t="str">
        <f t="shared" si="839"/>
        <v>D</v>
      </c>
      <c r="DN71" s="67">
        <f t="shared" si="29"/>
        <v>3</v>
      </c>
      <c r="DO71" s="67" t="str">
        <f t="shared" si="30"/>
        <v>CSI</v>
      </c>
      <c r="DP71" s="1" t="str">
        <f t="shared" si="31"/>
        <v>123</v>
      </c>
      <c r="DQ71" s="1" t="str">
        <f t="shared" si="32"/>
        <v/>
      </c>
      <c r="DR71" s="1">
        <f>VLOOKUP(G71,tableD1,3,0)</f>
        <v>1</v>
      </c>
      <c r="DS71" s="1">
        <f>VLOOKUP(H71,tableI1,3,0)</f>
        <v>1</v>
      </c>
      <c r="DT71" s="1">
        <f>VLOOKUP(I71,table1S,3,0)</f>
        <v>2</v>
      </c>
      <c r="DU71" s="1">
        <f>VLOOKUP(J71,table1C,3,0)</f>
        <v>1</v>
      </c>
      <c r="DV71" s="1">
        <f>VLOOKUP(L71,table2D,3,0)</f>
        <v>8</v>
      </c>
      <c r="DW71" s="1">
        <f>VLOOKUP(M71,table2I,3,0)</f>
        <v>8</v>
      </c>
      <c r="DX71" s="1">
        <f>VLOOKUP(N71,table2S,3,0)</f>
        <v>8</v>
      </c>
      <c r="DY71" s="1">
        <f>VLOOKUP(O71,table2C,3,0)</f>
        <v>8</v>
      </c>
      <c r="DZ71" s="1">
        <f>VLOOKUP(Q71,table3D,3,0)</f>
        <v>4</v>
      </c>
      <c r="EA71" s="1">
        <f>VLOOKUP(R71,table3I,3,0)</f>
        <v>5</v>
      </c>
      <c r="EB71" s="1">
        <f>VLOOKUP(S71,table3S,3,0)</f>
        <v>5</v>
      </c>
      <c r="EC71" s="1">
        <f>VLOOKUP(T71,table3C,3,0)</f>
        <v>5</v>
      </c>
      <c r="ED71" s="67">
        <f t="array" ref="ED71">VLOOKUP(INDEX(JD,data!$AA$1),key!$J$3:$L$27,3,0)</f>
        <v>6</v>
      </c>
      <c r="EE71" s="67">
        <f t="array" ref="EE71">VLOOKUP(INDEX(JI,data!$AA$1),key!$J$3:$L$27,3,0)</f>
        <v>4</v>
      </c>
      <c r="EF71" s="67">
        <f t="array" ref="EF71">VLOOKUP(INDEX(JS,data!$AA$1),key!$J$3:$L$27,3,0)</f>
        <v>4</v>
      </c>
      <c r="EG71" s="67">
        <f t="array" ref="EG71">VLOOKUP(INDEX(JC,data!$AA$1),key!$J$3:$L$27,3,0)</f>
        <v>7</v>
      </c>
      <c r="EH71" s="1">
        <f>VLOOKUP(DR71,tabel_jpm,ED71+1,0)</f>
        <v>8</v>
      </c>
      <c r="EI71" s="1">
        <f>VLOOKUP(DS71,tabel_jpm,EE71+1,0)</f>
        <v>16</v>
      </c>
      <c r="EJ71" s="1">
        <f>VLOOKUP(DT71,tabel_jpm,EF71+1,0)</f>
        <v>20</v>
      </c>
      <c r="EK71" s="1">
        <f>VLOOKUP(DU71,tabel_jpm,EG71+1,0)</f>
        <v>4</v>
      </c>
      <c r="EL71" s="1">
        <f>IF(B71="Pria",VLOOKUP(AVERAGE(EH71:EK71),agreement_p,4),VLOOKUP(AVERAGE(EH71:EK71),agreement_w,4))</f>
        <v>32</v>
      </c>
      <c r="EM71" s="67" t="str">
        <f t="shared" si="33"/>
        <v>N/A</v>
      </c>
      <c r="EN71" s="1">
        <f>VLOOKUP(DV71,tabel_jpm,ED71+1,0)</f>
        <v>20</v>
      </c>
      <c r="EO71" s="1">
        <f>VLOOKUP(DW71,tabel_jpm,EE71+1,0)</f>
        <v>12</v>
      </c>
      <c r="EP71" s="1">
        <f>VLOOKUP(DX71,tabel_jpm,EF71+1,0)</f>
        <v>12</v>
      </c>
      <c r="EQ71" s="1">
        <f>VLOOKUP(DY71,tabel_jpm,EG71+1,0)</f>
        <v>24</v>
      </c>
      <c r="ER71" s="1">
        <f>IF(B71="Pria",VLOOKUP(AVERAGE(EN71:EQ71),agreement_p,4),VLOOKUP(AVERAGE(EN71:EQ71),agreement_w,4))</f>
        <v>50</v>
      </c>
      <c r="ES71" s="67" t="str">
        <f t="shared" si="34"/>
        <v>N/A</v>
      </c>
      <c r="ET71" s="1">
        <f>VLOOKUP(DZ71,tabel_jpm,ED71+1,0)</f>
        <v>20</v>
      </c>
      <c r="EU71" s="1">
        <f>VLOOKUP(EA71,tabel_jpm,EE71+1,0)</f>
        <v>24</v>
      </c>
      <c r="EV71" s="1">
        <f>VLOOKUP(EB71,tabel_jpm,EF71+1,0)</f>
        <v>24</v>
      </c>
      <c r="EW71" s="1">
        <f>VLOOKUP(EC71,tabel_jpm,EG71+1,0)</f>
        <v>20</v>
      </c>
      <c r="EX71" s="1">
        <f>IF(B71="Pria",VLOOKUP(AVERAGE(ET71:EW71),agreement_p,4),VLOOKUP(AVERAGE(ET71:EW71),agreement_w,4))</f>
        <v>68</v>
      </c>
      <c r="EY71" s="67" t="str">
        <f t="shared" si="35"/>
        <v>N/A</v>
      </c>
    </row>
    <row r="72" ht="15.75" customHeight="1">
      <c r="A72" s="1" t="str">
        <f>data!A72</f>
        <v/>
      </c>
      <c r="B72" s="1" t="str">
        <f>data!B72</f>
        <v/>
      </c>
      <c r="C72" s="1" t="str">
        <f>data!C72</f>
        <v/>
      </c>
      <c r="D72" s="65" t="str">
        <f>data!D73</f>
        <v/>
      </c>
      <c r="E72" s="1" t="str">
        <f>data!E72</f>
        <v/>
      </c>
      <c r="F72" s="1" t="str">
        <f>data!F72</f>
        <v>profiling</v>
      </c>
      <c r="G72" s="1" t="str">
        <f>data!G72</f>
        <v/>
      </c>
      <c r="H72" s="1" t="str">
        <f>data!H72</f>
        <v/>
      </c>
      <c r="I72" s="1" t="str">
        <f>data!I72</f>
        <v/>
      </c>
      <c r="J72" s="1" t="str">
        <f>data!J72</f>
        <v/>
      </c>
      <c r="K72" s="1" t="str">
        <f>data!K72</f>
        <v/>
      </c>
      <c r="L72" s="1" t="str">
        <f>data!L72</f>
        <v/>
      </c>
      <c r="M72" s="1" t="str">
        <f>data!M72</f>
        <v/>
      </c>
      <c r="N72" s="1" t="str">
        <f>data!N72</f>
        <v/>
      </c>
      <c r="O72" s="1" t="str">
        <f>data!O72</f>
        <v/>
      </c>
      <c r="P72" s="1" t="str">
        <f>data!P72</f>
        <v/>
      </c>
      <c r="Q72" s="1" t="str">
        <f>data!Q72</f>
        <v/>
      </c>
      <c r="R72" s="1" t="str">
        <f>data!R72</f>
        <v/>
      </c>
      <c r="S72" s="1" t="str">
        <f>data!S72</f>
        <v/>
      </c>
      <c r="T72" s="1" t="str">
        <f>data!T72</f>
        <v/>
      </c>
      <c r="U72" s="1" t="str">
        <f>data!U72</f>
        <v/>
      </c>
      <c r="V72" s="1">
        <f>data!V72</f>
        <v>0</v>
      </c>
      <c r="W72" s="1">
        <f>data!W72</f>
        <v>0</v>
      </c>
      <c r="Y72" s="67">
        <f>VLOOKUP(G72,tableD1,2,0)</f>
        <v>4</v>
      </c>
      <c r="Z72" s="67">
        <f>VLOOKUP(H72,tableI1,2,0)</f>
        <v>3</v>
      </c>
      <c r="AA72" s="67">
        <f>VLOOKUP(I72,table1S,2,0)</f>
        <v>5</v>
      </c>
      <c r="AB72" s="67">
        <f>VLOOKUP(J72,table1C,2,0)</f>
        <v>4</v>
      </c>
      <c r="AC72" s="67">
        <f>VLOOKUP(L72,table2D,2,0)</f>
        <v>31</v>
      </c>
      <c r="AD72" s="67">
        <f>VLOOKUP(M72,table2I,2,0)</f>
        <v>31</v>
      </c>
      <c r="AE72" s="67">
        <f>VLOOKUP(N72,table2S,2,0)</f>
        <v>32</v>
      </c>
      <c r="AF72" s="67">
        <f>VLOOKUP(O72,table2C,2,0)</f>
        <v>32</v>
      </c>
      <c r="AG72" s="67">
        <f>VLOOKUP(Q72,table3D,2,0)</f>
        <v>16</v>
      </c>
      <c r="AH72" s="67">
        <f>VLOOKUP(R72,table3I,2,0)</f>
        <v>18</v>
      </c>
      <c r="AI72" s="67">
        <f>VLOOKUP(S72,table3S,2,0)</f>
        <v>19</v>
      </c>
      <c r="AJ72" s="67">
        <f>VLOOKUP(T72,table3C,2,0)</f>
        <v>19</v>
      </c>
      <c r="AL72" s="67">
        <f t="shared" ref="AL72:AO72" si="840">VALUE(Y72&amp;AL$2)</f>
        <v>41</v>
      </c>
      <c r="AM72" s="67">
        <f t="shared" si="840"/>
        <v>32</v>
      </c>
      <c r="AN72" s="67">
        <f t="shared" si="840"/>
        <v>53</v>
      </c>
      <c r="AO72" s="67">
        <f t="shared" si="840"/>
        <v>44</v>
      </c>
      <c r="AP72" s="67"/>
      <c r="AQ72" s="67">
        <f t="shared" ref="AQ72:AT72" si="841">LARGE($AL72:$AO72,AQ$2)</f>
        <v>53</v>
      </c>
      <c r="AR72" s="67">
        <f t="shared" si="841"/>
        <v>44</v>
      </c>
      <c r="AS72" s="67">
        <f t="shared" si="841"/>
        <v>41</v>
      </c>
      <c r="AT72" s="67">
        <f t="shared" si="841"/>
        <v>32</v>
      </c>
      <c r="AV72" s="67" t="str">
        <f>VLOOKUP(VALUE(RIGHT(AQ72,1)),misc!$A$2:$B$5,2,0)</f>
        <v>S</v>
      </c>
      <c r="AW72" s="67" t="str">
        <f>VLOOKUP(VALUE(RIGHT(AR72,1)),misc!$A$2:$B$5,2,0)</f>
        <v>C</v>
      </c>
      <c r="AX72" s="67" t="str">
        <f>VLOOKUP(VALUE(RIGHT(AS72,1)),misc!$A$2:$B$5,2,0)</f>
        <v>D</v>
      </c>
      <c r="AY72" s="67" t="str">
        <f>VLOOKUP(VALUE(RIGHT(AT72,1)),misc!$A$2:$B$5,2,0)</f>
        <v>I</v>
      </c>
      <c r="BA72" s="67" t="str">
        <f t="shared" ref="BA72:BD72" si="842">IF(VALUE(AQ72)&gt;=170,AV72,"")</f>
        <v/>
      </c>
      <c r="BB72" s="67" t="str">
        <f t="shared" si="842"/>
        <v/>
      </c>
      <c r="BC72" s="67" t="str">
        <f t="shared" si="842"/>
        <v/>
      </c>
      <c r="BD72" s="67" t="str">
        <f t="shared" si="842"/>
        <v/>
      </c>
      <c r="BF72" s="67" t="str">
        <f t="shared" ref="BF72:BI72" si="843">IF(VALUE(AQ72)&lt;170,AV72,"")</f>
        <v>S</v>
      </c>
      <c r="BG72" s="67" t="str">
        <f t="shared" si="843"/>
        <v>C</v>
      </c>
      <c r="BH72" s="67" t="str">
        <f t="shared" si="843"/>
        <v>D</v>
      </c>
      <c r="BI72" s="67" t="str">
        <f t="shared" si="843"/>
        <v>I</v>
      </c>
      <c r="BJ72" s="67">
        <f t="shared" si="17"/>
        <v>1</v>
      </c>
      <c r="BK72" s="67" t="str">
        <f t="shared" si="18"/>
        <v/>
      </c>
      <c r="BN72" s="67">
        <f t="shared" ref="BN72:BQ72" si="844">VALUE(AC72&amp;BN$2)</f>
        <v>311</v>
      </c>
      <c r="BO72" s="67">
        <f t="shared" si="844"/>
        <v>312</v>
      </c>
      <c r="BP72" s="67">
        <f t="shared" si="844"/>
        <v>323</v>
      </c>
      <c r="BQ72" s="67">
        <f t="shared" si="844"/>
        <v>324</v>
      </c>
      <c r="BR72" s="67"/>
      <c r="BS72" s="67">
        <f t="shared" ref="BS72:BV72" si="845">LARGE($BN72:$BQ72,BS$2)</f>
        <v>324</v>
      </c>
      <c r="BT72" s="67">
        <f t="shared" si="845"/>
        <v>323</v>
      </c>
      <c r="BU72" s="67">
        <f t="shared" si="845"/>
        <v>312</v>
      </c>
      <c r="BV72" s="67">
        <f t="shared" si="845"/>
        <v>311</v>
      </c>
      <c r="BX72" s="67" t="str">
        <f>VLOOKUP(VALUE(RIGHT(BS72,1)),misc!$A$2:$B$5,2,0)</f>
        <v>C</v>
      </c>
      <c r="BY72" s="67" t="str">
        <f>VLOOKUP(VALUE(RIGHT(BT72,1)),misc!$A$2:$B$5,2,0)</f>
        <v>S</v>
      </c>
      <c r="BZ72" s="67" t="str">
        <f>VLOOKUP(VALUE(RIGHT(BU72,1)),misc!$A$2:$B$5,2,0)</f>
        <v>I</v>
      </c>
      <c r="CA72" s="67" t="str">
        <f>VLOOKUP(VALUE(RIGHT(BV72,1)),misc!$A$2:$B$5,2,0)</f>
        <v>D</v>
      </c>
      <c r="CC72" s="67" t="str">
        <f t="shared" ref="CC72:CF72" si="846">IF(VALUE(BS72)&gt;=170,BX72,"")</f>
        <v>C</v>
      </c>
      <c r="CD72" s="67" t="str">
        <f t="shared" si="846"/>
        <v>S</v>
      </c>
      <c r="CE72" s="67" t="str">
        <f t="shared" si="846"/>
        <v>I</v>
      </c>
      <c r="CF72" s="67" t="str">
        <f t="shared" si="846"/>
        <v>D</v>
      </c>
      <c r="CH72" s="67" t="str">
        <f t="shared" ref="CH72:CK72" si="847">IF(VALUE(BS72)&lt;170,BX72,"")</f>
        <v/>
      </c>
      <c r="CI72" s="67" t="str">
        <f t="shared" si="847"/>
        <v/>
      </c>
      <c r="CJ72" s="67" t="str">
        <f t="shared" si="847"/>
        <v/>
      </c>
      <c r="CK72" s="67" t="str">
        <f t="shared" si="847"/>
        <v/>
      </c>
      <c r="CL72" s="67">
        <f t="shared" si="23"/>
        <v>2</v>
      </c>
      <c r="CM72" s="67" t="str">
        <f t="shared" si="24"/>
        <v>CSID</v>
      </c>
      <c r="CP72" s="67">
        <f t="shared" ref="CP72:CS72" si="848">VALUE(AG72&amp;CP$2)</f>
        <v>161</v>
      </c>
      <c r="CQ72" s="67">
        <f t="shared" si="848"/>
        <v>182</v>
      </c>
      <c r="CR72" s="67">
        <f t="shared" si="848"/>
        <v>193</v>
      </c>
      <c r="CS72" s="67">
        <f t="shared" si="848"/>
        <v>194</v>
      </c>
      <c r="CT72" s="67"/>
      <c r="CU72" s="67">
        <f t="shared" ref="CU72:CX72" si="849">LARGE($CP72:$CS72,CU$2)</f>
        <v>194</v>
      </c>
      <c r="CV72" s="67">
        <f t="shared" si="849"/>
        <v>193</v>
      </c>
      <c r="CW72" s="67">
        <f t="shared" si="849"/>
        <v>182</v>
      </c>
      <c r="CX72" s="67">
        <f t="shared" si="849"/>
        <v>161</v>
      </c>
      <c r="CZ72" s="67" t="str">
        <f>VLOOKUP(VALUE(RIGHT(CU72,1)),misc!$A$2:$B$5,2,0)</f>
        <v>C</v>
      </c>
      <c r="DA72" s="67" t="str">
        <f>VLOOKUP(VALUE(RIGHT(CV72,1)),misc!$A$2:$B$5,2,0)</f>
        <v>S</v>
      </c>
      <c r="DB72" s="67" t="str">
        <f>VLOOKUP(VALUE(RIGHT(CW72,1)),misc!$A$2:$B$5,2,0)</f>
        <v>I</v>
      </c>
      <c r="DC72" s="67" t="str">
        <f>VLOOKUP(VALUE(RIGHT(CX72,1)),misc!$A$2:$B$5,2,0)</f>
        <v>D</v>
      </c>
      <c r="DE72" s="67" t="str">
        <f t="shared" ref="DE72:DH72" si="850">IF(VALUE(CU72)&gt;=170,CZ72,"")</f>
        <v>C</v>
      </c>
      <c r="DF72" s="67" t="str">
        <f t="shared" si="850"/>
        <v>S</v>
      </c>
      <c r="DG72" s="67" t="str">
        <f t="shared" si="850"/>
        <v>I</v>
      </c>
      <c r="DH72" s="67" t="str">
        <f t="shared" si="850"/>
        <v/>
      </c>
      <c r="DJ72" s="67" t="str">
        <f t="shared" ref="DJ72:DM72" si="851">IF(VALUE(CU72)&lt;170,CZ72,"")</f>
        <v/>
      </c>
      <c r="DK72" s="67" t="str">
        <f t="shared" si="851"/>
        <v/>
      </c>
      <c r="DL72" s="67" t="str">
        <f t="shared" si="851"/>
        <v/>
      </c>
      <c r="DM72" s="67" t="str">
        <f t="shared" si="851"/>
        <v>D</v>
      </c>
      <c r="DN72" s="67">
        <f t="shared" si="29"/>
        <v>3</v>
      </c>
      <c r="DO72" s="67" t="str">
        <f t="shared" si="30"/>
        <v>CSI</v>
      </c>
      <c r="DP72" s="1" t="str">
        <f t="shared" si="31"/>
        <v>123</v>
      </c>
      <c r="DQ72" s="1" t="str">
        <f t="shared" si="32"/>
        <v/>
      </c>
      <c r="DR72" s="1">
        <f>VLOOKUP(G72,tableD1,3,0)</f>
        <v>1</v>
      </c>
      <c r="DS72" s="1">
        <f>VLOOKUP(H72,tableI1,3,0)</f>
        <v>1</v>
      </c>
      <c r="DT72" s="1">
        <f>VLOOKUP(I72,table1S,3,0)</f>
        <v>2</v>
      </c>
      <c r="DU72" s="1">
        <f>VLOOKUP(J72,table1C,3,0)</f>
        <v>1</v>
      </c>
      <c r="DV72" s="1">
        <f>VLOOKUP(L72,table2D,3,0)</f>
        <v>8</v>
      </c>
      <c r="DW72" s="1">
        <f>VLOOKUP(M72,table2I,3,0)</f>
        <v>8</v>
      </c>
      <c r="DX72" s="1">
        <f>VLOOKUP(N72,table2S,3,0)</f>
        <v>8</v>
      </c>
      <c r="DY72" s="1">
        <f>VLOOKUP(O72,table2C,3,0)</f>
        <v>8</v>
      </c>
      <c r="DZ72" s="1">
        <f>VLOOKUP(Q72,table3D,3,0)</f>
        <v>4</v>
      </c>
      <c r="EA72" s="1">
        <f>VLOOKUP(R72,table3I,3,0)</f>
        <v>5</v>
      </c>
      <c r="EB72" s="1">
        <f>VLOOKUP(S72,table3S,3,0)</f>
        <v>5</v>
      </c>
      <c r="EC72" s="1">
        <f>VLOOKUP(T72,table3C,3,0)</f>
        <v>5</v>
      </c>
      <c r="ED72" s="67">
        <f t="array" ref="ED72">VLOOKUP(INDEX(JD,data!$AA$1),key!$J$3:$L$27,3,0)</f>
        <v>6</v>
      </c>
      <c r="EE72" s="67">
        <f t="array" ref="EE72">VLOOKUP(INDEX(JI,data!$AA$1),key!$J$3:$L$27,3,0)</f>
        <v>4</v>
      </c>
      <c r="EF72" s="67">
        <f t="array" ref="EF72">VLOOKUP(INDEX(JS,data!$AA$1),key!$J$3:$L$27,3,0)</f>
        <v>4</v>
      </c>
      <c r="EG72" s="67">
        <f t="array" ref="EG72">VLOOKUP(INDEX(JC,data!$AA$1),key!$J$3:$L$27,3,0)</f>
        <v>7</v>
      </c>
      <c r="EH72" s="1">
        <f>VLOOKUP(DR72,tabel_jpm,ED72+1,0)</f>
        <v>8</v>
      </c>
      <c r="EI72" s="1">
        <f>VLOOKUP(DS72,tabel_jpm,EE72+1,0)</f>
        <v>16</v>
      </c>
      <c r="EJ72" s="1">
        <f>VLOOKUP(DT72,tabel_jpm,EF72+1,0)</f>
        <v>20</v>
      </c>
      <c r="EK72" s="1">
        <f>VLOOKUP(DU72,tabel_jpm,EG72+1,0)</f>
        <v>4</v>
      </c>
      <c r="EL72" s="1">
        <f>IF(B72="Pria",VLOOKUP(AVERAGE(EH72:EK72),agreement_p,4),VLOOKUP(AVERAGE(EH72:EK72),agreement_w,4))</f>
        <v>32</v>
      </c>
      <c r="EM72" s="67" t="str">
        <f t="shared" si="33"/>
        <v>N/A</v>
      </c>
      <c r="EN72" s="1">
        <f>VLOOKUP(DV72,tabel_jpm,ED72+1,0)</f>
        <v>20</v>
      </c>
      <c r="EO72" s="1">
        <f>VLOOKUP(DW72,tabel_jpm,EE72+1,0)</f>
        <v>12</v>
      </c>
      <c r="EP72" s="1">
        <f>VLOOKUP(DX72,tabel_jpm,EF72+1,0)</f>
        <v>12</v>
      </c>
      <c r="EQ72" s="1">
        <f>VLOOKUP(DY72,tabel_jpm,EG72+1,0)</f>
        <v>24</v>
      </c>
      <c r="ER72" s="1">
        <f>IF(B72="Pria",VLOOKUP(AVERAGE(EN72:EQ72),agreement_p,4),VLOOKUP(AVERAGE(EN72:EQ72),agreement_w,4))</f>
        <v>50</v>
      </c>
      <c r="ES72" s="67" t="str">
        <f t="shared" si="34"/>
        <v>N/A</v>
      </c>
      <c r="ET72" s="1">
        <f>VLOOKUP(DZ72,tabel_jpm,ED72+1,0)</f>
        <v>20</v>
      </c>
      <c r="EU72" s="1">
        <f>VLOOKUP(EA72,tabel_jpm,EE72+1,0)</f>
        <v>24</v>
      </c>
      <c r="EV72" s="1">
        <f>VLOOKUP(EB72,tabel_jpm,EF72+1,0)</f>
        <v>24</v>
      </c>
      <c r="EW72" s="1">
        <f>VLOOKUP(EC72,tabel_jpm,EG72+1,0)</f>
        <v>20</v>
      </c>
      <c r="EX72" s="1">
        <f>IF(B72="Pria",VLOOKUP(AVERAGE(ET72:EW72),agreement_p,4),VLOOKUP(AVERAGE(ET72:EW72),agreement_w,4))</f>
        <v>68</v>
      </c>
      <c r="EY72" s="67" t="str">
        <f t="shared" si="35"/>
        <v>N/A</v>
      </c>
    </row>
    <row r="73" ht="15.75" customHeight="1">
      <c r="A73" s="1" t="str">
        <f>data!A73</f>
        <v/>
      </c>
      <c r="B73" s="1" t="str">
        <f>data!B73</f>
        <v/>
      </c>
      <c r="C73" s="1" t="str">
        <f>data!C73</f>
        <v/>
      </c>
      <c r="D73" s="65" t="str">
        <f>data!#REF!</f>
        <v>#ERROR!</v>
      </c>
      <c r="E73" s="1" t="str">
        <f>data!E73</f>
        <v/>
      </c>
      <c r="F73" s="1" t="str">
        <f>data!F73</f>
        <v>profiling</v>
      </c>
      <c r="G73" s="1" t="str">
        <f>data!G73</f>
        <v/>
      </c>
      <c r="H73" s="1" t="str">
        <f>data!H73</f>
        <v/>
      </c>
      <c r="I73" s="1" t="str">
        <f>data!I73</f>
        <v/>
      </c>
      <c r="J73" s="1" t="str">
        <f>data!J73</f>
        <v/>
      </c>
      <c r="K73" s="1" t="str">
        <f>data!K73</f>
        <v/>
      </c>
      <c r="L73" s="1" t="str">
        <f>data!L73</f>
        <v/>
      </c>
      <c r="M73" s="1" t="str">
        <f>data!M73</f>
        <v/>
      </c>
      <c r="N73" s="1" t="str">
        <f>data!N73</f>
        <v/>
      </c>
      <c r="O73" s="1" t="str">
        <f>data!O73</f>
        <v/>
      </c>
      <c r="P73" s="1" t="str">
        <f>data!P73</f>
        <v/>
      </c>
      <c r="Q73" s="1" t="str">
        <f>data!Q73</f>
        <v/>
      </c>
      <c r="R73" s="1" t="str">
        <f>data!R73</f>
        <v/>
      </c>
      <c r="S73" s="1" t="str">
        <f>data!S73</f>
        <v/>
      </c>
      <c r="T73" s="1" t="str">
        <f>data!T73</f>
        <v/>
      </c>
      <c r="U73" s="1" t="str">
        <f>data!U73</f>
        <v/>
      </c>
      <c r="V73" s="1">
        <f>data!V73</f>
        <v>0</v>
      </c>
      <c r="W73" s="1">
        <f>data!W73</f>
        <v>0</v>
      </c>
      <c r="Y73" s="67">
        <f>VLOOKUP(G73,tableD1,2,0)</f>
        <v>4</v>
      </c>
      <c r="Z73" s="67">
        <f>VLOOKUP(H73,tableI1,2,0)</f>
        <v>3</v>
      </c>
      <c r="AA73" s="67">
        <f>VLOOKUP(I73,table1S,2,0)</f>
        <v>5</v>
      </c>
      <c r="AB73" s="67">
        <f>VLOOKUP(J73,table1C,2,0)</f>
        <v>4</v>
      </c>
      <c r="AC73" s="67">
        <f>VLOOKUP(L73,table2D,2,0)</f>
        <v>31</v>
      </c>
      <c r="AD73" s="67">
        <f>VLOOKUP(M73,table2I,2,0)</f>
        <v>31</v>
      </c>
      <c r="AE73" s="67">
        <f>VLOOKUP(N73,table2S,2,0)</f>
        <v>32</v>
      </c>
      <c r="AF73" s="67">
        <f>VLOOKUP(O73,table2C,2,0)</f>
        <v>32</v>
      </c>
      <c r="AG73" s="67">
        <f>VLOOKUP(Q73,table3D,2,0)</f>
        <v>16</v>
      </c>
      <c r="AH73" s="67">
        <f>VLOOKUP(R73,table3I,2,0)</f>
        <v>18</v>
      </c>
      <c r="AI73" s="67">
        <f>VLOOKUP(S73,table3S,2,0)</f>
        <v>19</v>
      </c>
      <c r="AJ73" s="67">
        <f>VLOOKUP(T73,table3C,2,0)</f>
        <v>19</v>
      </c>
      <c r="AL73" s="67">
        <f t="shared" ref="AL73:AO73" si="852">VALUE(Y73&amp;AL$2)</f>
        <v>41</v>
      </c>
      <c r="AM73" s="67">
        <f t="shared" si="852"/>
        <v>32</v>
      </c>
      <c r="AN73" s="67">
        <f t="shared" si="852"/>
        <v>53</v>
      </c>
      <c r="AO73" s="67">
        <f t="shared" si="852"/>
        <v>44</v>
      </c>
      <c r="AP73" s="67"/>
      <c r="AQ73" s="67">
        <f t="shared" ref="AQ73:AT73" si="853">LARGE($AL73:$AO73,AQ$2)</f>
        <v>53</v>
      </c>
      <c r="AR73" s="67">
        <f t="shared" si="853"/>
        <v>44</v>
      </c>
      <c r="AS73" s="67">
        <f t="shared" si="853"/>
        <v>41</v>
      </c>
      <c r="AT73" s="67">
        <f t="shared" si="853"/>
        <v>32</v>
      </c>
      <c r="AV73" s="67" t="str">
        <f>VLOOKUP(VALUE(RIGHT(AQ73,1)),misc!$A$2:$B$5,2,0)</f>
        <v>S</v>
      </c>
      <c r="AW73" s="67" t="str">
        <f>VLOOKUP(VALUE(RIGHT(AR73,1)),misc!$A$2:$B$5,2,0)</f>
        <v>C</v>
      </c>
      <c r="AX73" s="67" t="str">
        <f>VLOOKUP(VALUE(RIGHT(AS73,1)),misc!$A$2:$B$5,2,0)</f>
        <v>D</v>
      </c>
      <c r="AY73" s="67" t="str">
        <f>VLOOKUP(VALUE(RIGHT(AT73,1)),misc!$A$2:$B$5,2,0)</f>
        <v>I</v>
      </c>
      <c r="BA73" s="67" t="str">
        <f t="shared" ref="BA73:BD73" si="854">IF(VALUE(AQ73)&gt;=170,AV73,"")</f>
        <v/>
      </c>
      <c r="BB73" s="67" t="str">
        <f t="shared" si="854"/>
        <v/>
      </c>
      <c r="BC73" s="67" t="str">
        <f t="shared" si="854"/>
        <v/>
      </c>
      <c r="BD73" s="67" t="str">
        <f t="shared" si="854"/>
        <v/>
      </c>
      <c r="BF73" s="67" t="str">
        <f t="shared" ref="BF73:BI73" si="855">IF(VALUE(AQ73)&lt;170,AV73,"")</f>
        <v>S</v>
      </c>
      <c r="BG73" s="67" t="str">
        <f t="shared" si="855"/>
        <v>C</v>
      </c>
      <c r="BH73" s="67" t="str">
        <f t="shared" si="855"/>
        <v>D</v>
      </c>
      <c r="BI73" s="67" t="str">
        <f t="shared" si="855"/>
        <v>I</v>
      </c>
      <c r="BJ73" s="67">
        <f t="shared" si="17"/>
        <v>1</v>
      </c>
      <c r="BK73" s="67" t="str">
        <f t="shared" si="18"/>
        <v/>
      </c>
      <c r="BN73" s="67">
        <f t="shared" ref="BN73:BQ73" si="856">VALUE(AC73&amp;BN$2)</f>
        <v>311</v>
      </c>
      <c r="BO73" s="67">
        <f t="shared" si="856"/>
        <v>312</v>
      </c>
      <c r="BP73" s="67">
        <f t="shared" si="856"/>
        <v>323</v>
      </c>
      <c r="BQ73" s="67">
        <f t="shared" si="856"/>
        <v>324</v>
      </c>
      <c r="BR73" s="67"/>
      <c r="BS73" s="67">
        <f t="shared" ref="BS73:BV73" si="857">LARGE($BN73:$BQ73,BS$2)</f>
        <v>324</v>
      </c>
      <c r="BT73" s="67">
        <f t="shared" si="857"/>
        <v>323</v>
      </c>
      <c r="BU73" s="67">
        <f t="shared" si="857"/>
        <v>312</v>
      </c>
      <c r="BV73" s="67">
        <f t="shared" si="857"/>
        <v>311</v>
      </c>
      <c r="BX73" s="67" t="str">
        <f>VLOOKUP(VALUE(RIGHT(BS73,1)),misc!$A$2:$B$5,2,0)</f>
        <v>C</v>
      </c>
      <c r="BY73" s="67" t="str">
        <f>VLOOKUP(VALUE(RIGHT(BT73,1)),misc!$A$2:$B$5,2,0)</f>
        <v>S</v>
      </c>
      <c r="BZ73" s="67" t="str">
        <f>VLOOKUP(VALUE(RIGHT(BU73,1)),misc!$A$2:$B$5,2,0)</f>
        <v>I</v>
      </c>
      <c r="CA73" s="67" t="str">
        <f>VLOOKUP(VALUE(RIGHT(BV73,1)),misc!$A$2:$B$5,2,0)</f>
        <v>D</v>
      </c>
      <c r="CC73" s="67" t="str">
        <f t="shared" ref="CC73:CF73" si="858">IF(VALUE(BS73)&gt;=170,BX73,"")</f>
        <v>C</v>
      </c>
      <c r="CD73" s="67" t="str">
        <f t="shared" si="858"/>
        <v>S</v>
      </c>
      <c r="CE73" s="67" t="str">
        <f t="shared" si="858"/>
        <v>I</v>
      </c>
      <c r="CF73" s="67" t="str">
        <f t="shared" si="858"/>
        <v>D</v>
      </c>
      <c r="CH73" s="67" t="str">
        <f t="shared" ref="CH73:CK73" si="859">IF(VALUE(BS73)&lt;170,BX73,"")</f>
        <v/>
      </c>
      <c r="CI73" s="67" t="str">
        <f t="shared" si="859"/>
        <v/>
      </c>
      <c r="CJ73" s="67" t="str">
        <f t="shared" si="859"/>
        <v/>
      </c>
      <c r="CK73" s="67" t="str">
        <f t="shared" si="859"/>
        <v/>
      </c>
      <c r="CL73" s="67">
        <f t="shared" si="23"/>
        <v>2</v>
      </c>
      <c r="CM73" s="67" t="str">
        <f t="shared" si="24"/>
        <v>CSID</v>
      </c>
      <c r="CP73" s="67">
        <f t="shared" ref="CP73:CS73" si="860">VALUE(AG73&amp;CP$2)</f>
        <v>161</v>
      </c>
      <c r="CQ73" s="67">
        <f t="shared" si="860"/>
        <v>182</v>
      </c>
      <c r="CR73" s="67">
        <f t="shared" si="860"/>
        <v>193</v>
      </c>
      <c r="CS73" s="67">
        <f t="shared" si="860"/>
        <v>194</v>
      </c>
      <c r="CT73" s="67"/>
      <c r="CU73" s="67">
        <f t="shared" ref="CU73:CX73" si="861">LARGE($CP73:$CS73,CU$2)</f>
        <v>194</v>
      </c>
      <c r="CV73" s="67">
        <f t="shared" si="861"/>
        <v>193</v>
      </c>
      <c r="CW73" s="67">
        <f t="shared" si="861"/>
        <v>182</v>
      </c>
      <c r="CX73" s="67">
        <f t="shared" si="861"/>
        <v>161</v>
      </c>
      <c r="CZ73" s="67" t="str">
        <f>VLOOKUP(VALUE(RIGHT(CU73,1)),misc!$A$2:$B$5,2,0)</f>
        <v>C</v>
      </c>
      <c r="DA73" s="67" t="str">
        <f>VLOOKUP(VALUE(RIGHT(CV73,1)),misc!$A$2:$B$5,2,0)</f>
        <v>S</v>
      </c>
      <c r="DB73" s="67" t="str">
        <f>VLOOKUP(VALUE(RIGHT(CW73,1)),misc!$A$2:$B$5,2,0)</f>
        <v>I</v>
      </c>
      <c r="DC73" s="67" t="str">
        <f>VLOOKUP(VALUE(RIGHT(CX73,1)),misc!$A$2:$B$5,2,0)</f>
        <v>D</v>
      </c>
      <c r="DE73" s="67" t="str">
        <f t="shared" ref="DE73:DH73" si="862">IF(VALUE(CU73)&gt;=170,CZ73,"")</f>
        <v>C</v>
      </c>
      <c r="DF73" s="67" t="str">
        <f t="shared" si="862"/>
        <v>S</v>
      </c>
      <c r="DG73" s="67" t="str">
        <f t="shared" si="862"/>
        <v>I</v>
      </c>
      <c r="DH73" s="67" t="str">
        <f t="shared" si="862"/>
        <v/>
      </c>
      <c r="DJ73" s="67" t="str">
        <f t="shared" ref="DJ73:DM73" si="863">IF(VALUE(CU73)&lt;170,CZ73,"")</f>
        <v/>
      </c>
      <c r="DK73" s="67" t="str">
        <f t="shared" si="863"/>
        <v/>
      </c>
      <c r="DL73" s="67" t="str">
        <f t="shared" si="863"/>
        <v/>
      </c>
      <c r="DM73" s="67" t="str">
        <f t="shared" si="863"/>
        <v>D</v>
      </c>
      <c r="DN73" s="67">
        <f t="shared" si="29"/>
        <v>3</v>
      </c>
      <c r="DO73" s="67" t="str">
        <f t="shared" si="30"/>
        <v>CSI</v>
      </c>
      <c r="DP73" s="1" t="str">
        <f t="shared" si="31"/>
        <v>123</v>
      </c>
      <c r="DQ73" s="1" t="str">
        <f t="shared" si="32"/>
        <v/>
      </c>
      <c r="DR73" s="1">
        <f>VLOOKUP(G73,tableD1,3,0)</f>
        <v>1</v>
      </c>
      <c r="DS73" s="1">
        <f>VLOOKUP(H73,tableI1,3,0)</f>
        <v>1</v>
      </c>
      <c r="DT73" s="1">
        <f>VLOOKUP(I73,table1S,3,0)</f>
        <v>2</v>
      </c>
      <c r="DU73" s="1">
        <f>VLOOKUP(J73,table1C,3,0)</f>
        <v>1</v>
      </c>
      <c r="DV73" s="1">
        <f>VLOOKUP(L73,table2D,3,0)</f>
        <v>8</v>
      </c>
      <c r="DW73" s="1">
        <f>VLOOKUP(M73,table2I,3,0)</f>
        <v>8</v>
      </c>
      <c r="DX73" s="1">
        <f>VLOOKUP(N73,table2S,3,0)</f>
        <v>8</v>
      </c>
      <c r="DY73" s="1">
        <f>VLOOKUP(O73,table2C,3,0)</f>
        <v>8</v>
      </c>
      <c r="DZ73" s="1">
        <f>VLOOKUP(Q73,table3D,3,0)</f>
        <v>4</v>
      </c>
      <c r="EA73" s="1">
        <f>VLOOKUP(R73,table3I,3,0)</f>
        <v>5</v>
      </c>
      <c r="EB73" s="1">
        <f>VLOOKUP(S73,table3S,3,0)</f>
        <v>5</v>
      </c>
      <c r="EC73" s="1">
        <f>VLOOKUP(T73,table3C,3,0)</f>
        <v>5</v>
      </c>
      <c r="ED73" s="67">
        <f t="array" ref="ED73">VLOOKUP(INDEX(JD,data!$AA$1),key!$J$3:$L$27,3,0)</f>
        <v>6</v>
      </c>
      <c r="EE73" s="67">
        <f t="array" ref="EE73">VLOOKUP(INDEX(JI,data!$AA$1),key!$J$3:$L$27,3,0)</f>
        <v>4</v>
      </c>
      <c r="EF73" s="67">
        <f t="array" ref="EF73">VLOOKUP(INDEX(JS,data!$AA$1),key!$J$3:$L$27,3,0)</f>
        <v>4</v>
      </c>
      <c r="EG73" s="67">
        <f t="array" ref="EG73">VLOOKUP(INDEX(JC,data!$AA$1),key!$J$3:$L$27,3,0)</f>
        <v>7</v>
      </c>
      <c r="EH73" s="1">
        <f>VLOOKUP(DR73,tabel_jpm,ED73+1,0)</f>
        <v>8</v>
      </c>
      <c r="EI73" s="1">
        <f>VLOOKUP(DS73,tabel_jpm,EE73+1,0)</f>
        <v>16</v>
      </c>
      <c r="EJ73" s="1">
        <f>VLOOKUP(DT73,tabel_jpm,EF73+1,0)</f>
        <v>20</v>
      </c>
      <c r="EK73" s="1">
        <f>VLOOKUP(DU73,tabel_jpm,EG73+1,0)</f>
        <v>4</v>
      </c>
      <c r="EL73" s="1">
        <f>IF(B73="Pria",VLOOKUP(AVERAGE(EH73:EK73),agreement_p,4),VLOOKUP(AVERAGE(EH73:EK73),agreement_w,4))</f>
        <v>32</v>
      </c>
      <c r="EM73" s="67" t="str">
        <f t="shared" si="33"/>
        <v>N/A</v>
      </c>
      <c r="EN73" s="1">
        <f>VLOOKUP(DV73,tabel_jpm,ED73+1,0)</f>
        <v>20</v>
      </c>
      <c r="EO73" s="1">
        <f>VLOOKUP(DW73,tabel_jpm,EE73+1,0)</f>
        <v>12</v>
      </c>
      <c r="EP73" s="1">
        <f>VLOOKUP(DX73,tabel_jpm,EF73+1,0)</f>
        <v>12</v>
      </c>
      <c r="EQ73" s="1">
        <f>VLOOKUP(DY73,tabel_jpm,EG73+1,0)</f>
        <v>24</v>
      </c>
      <c r="ER73" s="1">
        <f>IF(B73="Pria",VLOOKUP(AVERAGE(EN73:EQ73),agreement_p,4),VLOOKUP(AVERAGE(EN73:EQ73),agreement_w,4))</f>
        <v>50</v>
      </c>
      <c r="ES73" s="67" t="str">
        <f t="shared" si="34"/>
        <v>N/A</v>
      </c>
      <c r="ET73" s="1">
        <f>VLOOKUP(DZ73,tabel_jpm,ED73+1,0)</f>
        <v>20</v>
      </c>
      <c r="EU73" s="1">
        <f>VLOOKUP(EA73,tabel_jpm,EE73+1,0)</f>
        <v>24</v>
      </c>
      <c r="EV73" s="1">
        <f>VLOOKUP(EB73,tabel_jpm,EF73+1,0)</f>
        <v>24</v>
      </c>
      <c r="EW73" s="1">
        <f>VLOOKUP(EC73,tabel_jpm,EG73+1,0)</f>
        <v>20</v>
      </c>
      <c r="EX73" s="1">
        <f>IF(B73="Pria",VLOOKUP(AVERAGE(ET73:EW73),agreement_p,4),VLOOKUP(AVERAGE(ET73:EW73),agreement_w,4))</f>
        <v>68</v>
      </c>
      <c r="EY73" s="67" t="str">
        <f t="shared" si="35"/>
        <v>N/A</v>
      </c>
    </row>
    <row r="74" ht="15.75" customHeight="1">
      <c r="A74" s="1" t="str">
        <f>data!A74</f>
        <v/>
      </c>
      <c r="B74" s="1" t="str">
        <f>data!B74</f>
        <v/>
      </c>
      <c r="C74" s="1" t="str">
        <f>data!C74</f>
        <v/>
      </c>
      <c r="D74" s="65" t="str">
        <f>data!D74</f>
        <v/>
      </c>
      <c r="E74" s="1" t="str">
        <f>data!E74</f>
        <v/>
      </c>
      <c r="F74" s="1" t="str">
        <f>data!F74</f>
        <v>profiling</v>
      </c>
      <c r="G74" s="1" t="str">
        <f>data!G74</f>
        <v/>
      </c>
      <c r="H74" s="1" t="str">
        <f>data!H74</f>
        <v/>
      </c>
      <c r="I74" s="1" t="str">
        <f>data!I74</f>
        <v/>
      </c>
      <c r="J74" s="1" t="str">
        <f>data!J74</f>
        <v/>
      </c>
      <c r="K74" s="1" t="str">
        <f>data!K74</f>
        <v/>
      </c>
      <c r="L74" s="1" t="str">
        <f>data!L74</f>
        <v/>
      </c>
      <c r="M74" s="1" t="str">
        <f>data!M74</f>
        <v/>
      </c>
      <c r="N74" s="1" t="str">
        <f>data!N74</f>
        <v/>
      </c>
      <c r="O74" s="1" t="str">
        <f>data!O74</f>
        <v/>
      </c>
      <c r="P74" s="1" t="str">
        <f>data!P74</f>
        <v/>
      </c>
      <c r="Q74" s="1" t="str">
        <f>data!Q74</f>
        <v/>
      </c>
      <c r="R74" s="1" t="str">
        <f>data!R74</f>
        <v/>
      </c>
      <c r="S74" s="1" t="str">
        <f>data!S74</f>
        <v/>
      </c>
      <c r="T74" s="1" t="str">
        <f>data!T74</f>
        <v/>
      </c>
      <c r="U74" s="1" t="str">
        <f>data!U74</f>
        <v/>
      </c>
      <c r="V74" s="1">
        <f>data!V74</f>
        <v>0</v>
      </c>
      <c r="W74" s="1">
        <f>data!W74</f>
        <v>0</v>
      </c>
      <c r="Y74" s="67">
        <f>VLOOKUP(G74,tableD1,2,0)</f>
        <v>4</v>
      </c>
      <c r="Z74" s="67">
        <f>VLOOKUP(H74,tableI1,2,0)</f>
        <v>3</v>
      </c>
      <c r="AA74" s="67">
        <f>VLOOKUP(I74,table1S,2,0)</f>
        <v>5</v>
      </c>
      <c r="AB74" s="67">
        <f>VLOOKUP(J74,table1C,2,0)</f>
        <v>4</v>
      </c>
      <c r="AC74" s="67">
        <f>VLOOKUP(L74,table2D,2,0)</f>
        <v>31</v>
      </c>
      <c r="AD74" s="67">
        <f>VLOOKUP(M74,table2I,2,0)</f>
        <v>31</v>
      </c>
      <c r="AE74" s="67">
        <f>VLOOKUP(N74,table2S,2,0)</f>
        <v>32</v>
      </c>
      <c r="AF74" s="67">
        <f>VLOOKUP(O74,table2C,2,0)</f>
        <v>32</v>
      </c>
      <c r="AG74" s="67">
        <f>VLOOKUP(Q74,table3D,2,0)</f>
        <v>16</v>
      </c>
      <c r="AH74" s="67">
        <f>VLOOKUP(R74,table3I,2,0)</f>
        <v>18</v>
      </c>
      <c r="AI74" s="67">
        <f>VLOOKUP(S74,table3S,2,0)</f>
        <v>19</v>
      </c>
      <c r="AJ74" s="67">
        <f>VLOOKUP(T74,table3C,2,0)</f>
        <v>19</v>
      </c>
      <c r="AL74" s="67">
        <f t="shared" ref="AL74:AO74" si="864">VALUE(Y74&amp;AL$2)</f>
        <v>41</v>
      </c>
      <c r="AM74" s="67">
        <f t="shared" si="864"/>
        <v>32</v>
      </c>
      <c r="AN74" s="67">
        <f t="shared" si="864"/>
        <v>53</v>
      </c>
      <c r="AO74" s="67">
        <f t="shared" si="864"/>
        <v>44</v>
      </c>
      <c r="AP74" s="67"/>
      <c r="AQ74" s="67">
        <f t="shared" ref="AQ74:AT74" si="865">LARGE($AL74:$AO74,AQ$2)</f>
        <v>53</v>
      </c>
      <c r="AR74" s="67">
        <f t="shared" si="865"/>
        <v>44</v>
      </c>
      <c r="AS74" s="67">
        <f t="shared" si="865"/>
        <v>41</v>
      </c>
      <c r="AT74" s="67">
        <f t="shared" si="865"/>
        <v>32</v>
      </c>
      <c r="AV74" s="67" t="str">
        <f>VLOOKUP(VALUE(RIGHT(AQ74,1)),misc!$A$2:$B$5,2,0)</f>
        <v>S</v>
      </c>
      <c r="AW74" s="67" t="str">
        <f>VLOOKUP(VALUE(RIGHT(AR74,1)),misc!$A$2:$B$5,2,0)</f>
        <v>C</v>
      </c>
      <c r="AX74" s="67" t="str">
        <f>VLOOKUP(VALUE(RIGHT(AS74,1)),misc!$A$2:$B$5,2,0)</f>
        <v>D</v>
      </c>
      <c r="AY74" s="67" t="str">
        <f>VLOOKUP(VALUE(RIGHT(AT74,1)),misc!$A$2:$B$5,2,0)</f>
        <v>I</v>
      </c>
      <c r="BA74" s="67" t="str">
        <f t="shared" ref="BA74:BD74" si="866">IF(VALUE(AQ74)&gt;=170,AV74,"")</f>
        <v/>
      </c>
      <c r="BB74" s="67" t="str">
        <f t="shared" si="866"/>
        <v/>
      </c>
      <c r="BC74" s="67" t="str">
        <f t="shared" si="866"/>
        <v/>
      </c>
      <c r="BD74" s="67" t="str">
        <f t="shared" si="866"/>
        <v/>
      </c>
      <c r="BF74" s="67" t="str">
        <f t="shared" ref="BF74:BI74" si="867">IF(VALUE(AQ74)&lt;170,AV74,"")</f>
        <v>S</v>
      </c>
      <c r="BG74" s="67" t="str">
        <f t="shared" si="867"/>
        <v>C</v>
      </c>
      <c r="BH74" s="67" t="str">
        <f t="shared" si="867"/>
        <v>D</v>
      </c>
      <c r="BI74" s="67" t="str">
        <f t="shared" si="867"/>
        <v>I</v>
      </c>
      <c r="BJ74" s="67">
        <f t="shared" si="17"/>
        <v>1</v>
      </c>
      <c r="BK74" s="67" t="str">
        <f t="shared" si="18"/>
        <v/>
      </c>
      <c r="BN74" s="67">
        <f t="shared" ref="BN74:BQ74" si="868">VALUE(AC74&amp;BN$2)</f>
        <v>311</v>
      </c>
      <c r="BO74" s="67">
        <f t="shared" si="868"/>
        <v>312</v>
      </c>
      <c r="BP74" s="67">
        <f t="shared" si="868"/>
        <v>323</v>
      </c>
      <c r="BQ74" s="67">
        <f t="shared" si="868"/>
        <v>324</v>
      </c>
      <c r="BR74" s="67"/>
      <c r="BS74" s="67">
        <f t="shared" ref="BS74:BV74" si="869">LARGE($BN74:$BQ74,BS$2)</f>
        <v>324</v>
      </c>
      <c r="BT74" s="67">
        <f t="shared" si="869"/>
        <v>323</v>
      </c>
      <c r="BU74" s="67">
        <f t="shared" si="869"/>
        <v>312</v>
      </c>
      <c r="BV74" s="67">
        <f t="shared" si="869"/>
        <v>311</v>
      </c>
      <c r="BX74" s="67" t="str">
        <f>VLOOKUP(VALUE(RIGHT(BS74,1)),misc!$A$2:$B$5,2,0)</f>
        <v>C</v>
      </c>
      <c r="BY74" s="67" t="str">
        <f>VLOOKUP(VALUE(RIGHT(BT74,1)),misc!$A$2:$B$5,2,0)</f>
        <v>S</v>
      </c>
      <c r="BZ74" s="67" t="str">
        <f>VLOOKUP(VALUE(RIGHT(BU74,1)),misc!$A$2:$B$5,2,0)</f>
        <v>I</v>
      </c>
      <c r="CA74" s="67" t="str">
        <f>VLOOKUP(VALUE(RIGHT(BV74,1)),misc!$A$2:$B$5,2,0)</f>
        <v>D</v>
      </c>
      <c r="CC74" s="67" t="str">
        <f t="shared" ref="CC74:CF74" si="870">IF(VALUE(BS74)&gt;=170,BX74,"")</f>
        <v>C</v>
      </c>
      <c r="CD74" s="67" t="str">
        <f t="shared" si="870"/>
        <v>S</v>
      </c>
      <c r="CE74" s="67" t="str">
        <f t="shared" si="870"/>
        <v>I</v>
      </c>
      <c r="CF74" s="67" t="str">
        <f t="shared" si="870"/>
        <v>D</v>
      </c>
      <c r="CH74" s="67" t="str">
        <f t="shared" ref="CH74:CK74" si="871">IF(VALUE(BS74)&lt;170,BX74,"")</f>
        <v/>
      </c>
      <c r="CI74" s="67" t="str">
        <f t="shared" si="871"/>
        <v/>
      </c>
      <c r="CJ74" s="67" t="str">
        <f t="shared" si="871"/>
        <v/>
      </c>
      <c r="CK74" s="67" t="str">
        <f t="shared" si="871"/>
        <v/>
      </c>
      <c r="CL74" s="67">
        <f t="shared" si="23"/>
        <v>2</v>
      </c>
      <c r="CM74" s="67" t="str">
        <f t="shared" si="24"/>
        <v>CSID</v>
      </c>
      <c r="CP74" s="67">
        <f t="shared" ref="CP74:CS74" si="872">VALUE(AG74&amp;CP$2)</f>
        <v>161</v>
      </c>
      <c r="CQ74" s="67">
        <f t="shared" si="872"/>
        <v>182</v>
      </c>
      <c r="CR74" s="67">
        <f t="shared" si="872"/>
        <v>193</v>
      </c>
      <c r="CS74" s="67">
        <f t="shared" si="872"/>
        <v>194</v>
      </c>
      <c r="CT74" s="67"/>
      <c r="CU74" s="67">
        <f t="shared" ref="CU74:CX74" si="873">LARGE($CP74:$CS74,CU$2)</f>
        <v>194</v>
      </c>
      <c r="CV74" s="67">
        <f t="shared" si="873"/>
        <v>193</v>
      </c>
      <c r="CW74" s="67">
        <f t="shared" si="873"/>
        <v>182</v>
      </c>
      <c r="CX74" s="67">
        <f t="shared" si="873"/>
        <v>161</v>
      </c>
      <c r="CZ74" s="67" t="str">
        <f>VLOOKUP(VALUE(RIGHT(CU74,1)),misc!$A$2:$B$5,2,0)</f>
        <v>C</v>
      </c>
      <c r="DA74" s="67" t="str">
        <f>VLOOKUP(VALUE(RIGHT(CV74,1)),misc!$A$2:$B$5,2,0)</f>
        <v>S</v>
      </c>
      <c r="DB74" s="67" t="str">
        <f>VLOOKUP(VALUE(RIGHT(CW74,1)),misc!$A$2:$B$5,2,0)</f>
        <v>I</v>
      </c>
      <c r="DC74" s="67" t="str">
        <f>VLOOKUP(VALUE(RIGHT(CX74,1)),misc!$A$2:$B$5,2,0)</f>
        <v>D</v>
      </c>
      <c r="DE74" s="67" t="str">
        <f t="shared" ref="DE74:DH74" si="874">IF(VALUE(CU74)&gt;=170,CZ74,"")</f>
        <v>C</v>
      </c>
      <c r="DF74" s="67" t="str">
        <f t="shared" si="874"/>
        <v>S</v>
      </c>
      <c r="DG74" s="67" t="str">
        <f t="shared" si="874"/>
        <v>I</v>
      </c>
      <c r="DH74" s="67" t="str">
        <f t="shared" si="874"/>
        <v/>
      </c>
      <c r="DJ74" s="67" t="str">
        <f t="shared" ref="DJ74:DM74" si="875">IF(VALUE(CU74)&lt;170,CZ74,"")</f>
        <v/>
      </c>
      <c r="DK74" s="67" t="str">
        <f t="shared" si="875"/>
        <v/>
      </c>
      <c r="DL74" s="67" t="str">
        <f t="shared" si="875"/>
        <v/>
      </c>
      <c r="DM74" s="67" t="str">
        <f t="shared" si="875"/>
        <v>D</v>
      </c>
      <c r="DN74" s="67">
        <f t="shared" si="29"/>
        <v>3</v>
      </c>
      <c r="DO74" s="67" t="str">
        <f t="shared" si="30"/>
        <v>CSI</v>
      </c>
      <c r="DP74" s="1" t="str">
        <f t="shared" si="31"/>
        <v>123</v>
      </c>
      <c r="DQ74" s="1" t="str">
        <f t="shared" si="32"/>
        <v/>
      </c>
      <c r="DR74" s="1">
        <f>VLOOKUP(G74,tableD1,3,0)</f>
        <v>1</v>
      </c>
      <c r="DS74" s="1">
        <f>VLOOKUP(H74,tableI1,3,0)</f>
        <v>1</v>
      </c>
      <c r="DT74" s="1">
        <f>VLOOKUP(I74,table1S,3,0)</f>
        <v>2</v>
      </c>
      <c r="DU74" s="1">
        <f>VLOOKUP(J74,table1C,3,0)</f>
        <v>1</v>
      </c>
      <c r="DV74" s="1">
        <f>VLOOKUP(L74,table2D,3,0)</f>
        <v>8</v>
      </c>
      <c r="DW74" s="1">
        <f>VLOOKUP(M74,table2I,3,0)</f>
        <v>8</v>
      </c>
      <c r="DX74" s="1">
        <f>VLOOKUP(N74,table2S,3,0)</f>
        <v>8</v>
      </c>
      <c r="DY74" s="1">
        <f>VLOOKUP(O74,table2C,3,0)</f>
        <v>8</v>
      </c>
      <c r="DZ74" s="1">
        <f>VLOOKUP(Q74,table3D,3,0)</f>
        <v>4</v>
      </c>
      <c r="EA74" s="1">
        <f>VLOOKUP(R74,table3I,3,0)</f>
        <v>5</v>
      </c>
      <c r="EB74" s="1">
        <f>VLOOKUP(S74,table3S,3,0)</f>
        <v>5</v>
      </c>
      <c r="EC74" s="1">
        <f>VLOOKUP(T74,table3C,3,0)</f>
        <v>5</v>
      </c>
      <c r="ED74" s="67">
        <f t="array" ref="ED74">VLOOKUP(INDEX(JD,data!$AA$1),key!$J$3:$L$27,3,0)</f>
        <v>6</v>
      </c>
      <c r="EE74" s="67">
        <f t="array" ref="EE74">VLOOKUP(INDEX(JI,data!$AA$1),key!$J$3:$L$27,3,0)</f>
        <v>4</v>
      </c>
      <c r="EF74" s="67">
        <f t="array" ref="EF74">VLOOKUP(INDEX(JS,data!$AA$1),key!$J$3:$L$27,3,0)</f>
        <v>4</v>
      </c>
      <c r="EG74" s="67">
        <f t="array" ref="EG74">VLOOKUP(INDEX(JC,data!$AA$1),key!$J$3:$L$27,3,0)</f>
        <v>7</v>
      </c>
      <c r="EH74" s="1">
        <f>VLOOKUP(DR74,tabel_jpm,ED74+1,0)</f>
        <v>8</v>
      </c>
      <c r="EI74" s="1">
        <f>VLOOKUP(DS74,tabel_jpm,EE74+1,0)</f>
        <v>16</v>
      </c>
      <c r="EJ74" s="1">
        <f>VLOOKUP(DT74,tabel_jpm,EF74+1,0)</f>
        <v>20</v>
      </c>
      <c r="EK74" s="1">
        <f>VLOOKUP(DU74,tabel_jpm,EG74+1,0)</f>
        <v>4</v>
      </c>
      <c r="EL74" s="1">
        <f>IF(B74="Pria",VLOOKUP(AVERAGE(EH74:EK74),agreement_p,4),VLOOKUP(AVERAGE(EH74:EK74),agreement_w,4))</f>
        <v>32</v>
      </c>
      <c r="EM74" s="67" t="str">
        <f t="shared" si="33"/>
        <v>N/A</v>
      </c>
      <c r="EN74" s="1">
        <f>VLOOKUP(DV74,tabel_jpm,ED74+1,0)</f>
        <v>20</v>
      </c>
      <c r="EO74" s="1">
        <f>VLOOKUP(DW74,tabel_jpm,EE74+1,0)</f>
        <v>12</v>
      </c>
      <c r="EP74" s="1">
        <f>VLOOKUP(DX74,tabel_jpm,EF74+1,0)</f>
        <v>12</v>
      </c>
      <c r="EQ74" s="1">
        <f>VLOOKUP(DY74,tabel_jpm,EG74+1,0)</f>
        <v>24</v>
      </c>
      <c r="ER74" s="1">
        <f>IF(B74="Pria",VLOOKUP(AVERAGE(EN74:EQ74),agreement_p,4),VLOOKUP(AVERAGE(EN74:EQ74),agreement_w,4))</f>
        <v>50</v>
      </c>
      <c r="ES74" s="67" t="str">
        <f t="shared" si="34"/>
        <v>N/A</v>
      </c>
      <c r="ET74" s="1">
        <f>VLOOKUP(DZ74,tabel_jpm,ED74+1,0)</f>
        <v>20</v>
      </c>
      <c r="EU74" s="1">
        <f>VLOOKUP(EA74,tabel_jpm,EE74+1,0)</f>
        <v>24</v>
      </c>
      <c r="EV74" s="1">
        <f>VLOOKUP(EB74,tabel_jpm,EF74+1,0)</f>
        <v>24</v>
      </c>
      <c r="EW74" s="1">
        <f>VLOOKUP(EC74,tabel_jpm,EG74+1,0)</f>
        <v>20</v>
      </c>
      <c r="EX74" s="1">
        <f>IF(B74="Pria",VLOOKUP(AVERAGE(ET74:EW74),agreement_p,4),VLOOKUP(AVERAGE(ET74:EW74),agreement_w,4))</f>
        <v>68</v>
      </c>
      <c r="EY74" s="67" t="str">
        <f t="shared" si="35"/>
        <v>N/A</v>
      </c>
    </row>
    <row r="75" ht="15.75" customHeight="1">
      <c r="A75" s="1" t="str">
        <f>data!A75</f>
        <v/>
      </c>
      <c r="B75" s="1" t="str">
        <f>data!B75</f>
        <v/>
      </c>
      <c r="C75" s="1" t="str">
        <f>data!C75</f>
        <v/>
      </c>
      <c r="D75" s="65" t="str">
        <f>data!D75</f>
        <v/>
      </c>
      <c r="E75" s="1" t="str">
        <f>data!E75</f>
        <v/>
      </c>
      <c r="F75" s="1" t="str">
        <f>data!F75</f>
        <v>profiling</v>
      </c>
      <c r="G75" s="1" t="str">
        <f>data!G75</f>
        <v/>
      </c>
      <c r="H75" s="1" t="str">
        <f>data!H75</f>
        <v/>
      </c>
      <c r="I75" s="1" t="str">
        <f>data!I75</f>
        <v/>
      </c>
      <c r="J75" s="1" t="str">
        <f>data!J75</f>
        <v/>
      </c>
      <c r="K75" s="1" t="str">
        <f>data!K75</f>
        <v/>
      </c>
      <c r="L75" s="1" t="str">
        <f>data!L75</f>
        <v/>
      </c>
      <c r="M75" s="1" t="str">
        <f>data!M75</f>
        <v/>
      </c>
      <c r="N75" s="1" t="str">
        <f>data!N75</f>
        <v/>
      </c>
      <c r="O75" s="1" t="str">
        <f>data!O75</f>
        <v/>
      </c>
      <c r="P75" s="1" t="str">
        <f>data!P75</f>
        <v/>
      </c>
      <c r="Q75" s="1" t="str">
        <f>data!Q75</f>
        <v/>
      </c>
      <c r="R75" s="1" t="str">
        <f>data!R75</f>
        <v/>
      </c>
      <c r="S75" s="1" t="str">
        <f>data!S75</f>
        <v/>
      </c>
      <c r="T75" s="1" t="str">
        <f>data!T75</f>
        <v/>
      </c>
      <c r="U75" s="1" t="str">
        <f>data!U75</f>
        <v/>
      </c>
      <c r="V75" s="1">
        <f>data!V75</f>
        <v>0</v>
      </c>
      <c r="W75" s="1">
        <f>data!W75</f>
        <v>0</v>
      </c>
      <c r="Y75" s="67">
        <f>VLOOKUP(G75,tableD1,2,0)</f>
        <v>4</v>
      </c>
      <c r="Z75" s="67">
        <f>VLOOKUP(H75,tableI1,2,0)</f>
        <v>3</v>
      </c>
      <c r="AA75" s="67">
        <f>VLOOKUP(I75,table1S,2,0)</f>
        <v>5</v>
      </c>
      <c r="AB75" s="67">
        <f>VLOOKUP(J75,table1C,2,0)</f>
        <v>4</v>
      </c>
      <c r="AC75" s="67">
        <f>VLOOKUP(L75,table2D,2,0)</f>
        <v>31</v>
      </c>
      <c r="AD75" s="67">
        <f>VLOOKUP(M75,table2I,2,0)</f>
        <v>31</v>
      </c>
      <c r="AE75" s="67">
        <f>VLOOKUP(N75,table2S,2,0)</f>
        <v>32</v>
      </c>
      <c r="AF75" s="67">
        <f>VLOOKUP(O75,table2C,2,0)</f>
        <v>32</v>
      </c>
      <c r="AG75" s="67">
        <f>VLOOKUP(Q75,table3D,2,0)</f>
        <v>16</v>
      </c>
      <c r="AH75" s="67">
        <f>VLOOKUP(R75,table3I,2,0)</f>
        <v>18</v>
      </c>
      <c r="AI75" s="67">
        <f>VLOOKUP(S75,table3S,2,0)</f>
        <v>19</v>
      </c>
      <c r="AJ75" s="67">
        <f>VLOOKUP(T75,table3C,2,0)</f>
        <v>19</v>
      </c>
      <c r="AL75" s="67">
        <f t="shared" ref="AL75:AO75" si="876">VALUE(Y75&amp;AL$2)</f>
        <v>41</v>
      </c>
      <c r="AM75" s="67">
        <f t="shared" si="876"/>
        <v>32</v>
      </c>
      <c r="AN75" s="67">
        <f t="shared" si="876"/>
        <v>53</v>
      </c>
      <c r="AO75" s="67">
        <f t="shared" si="876"/>
        <v>44</v>
      </c>
      <c r="AP75" s="67"/>
      <c r="AQ75" s="67">
        <f t="shared" ref="AQ75:AT75" si="877">LARGE($AL75:$AO75,AQ$2)</f>
        <v>53</v>
      </c>
      <c r="AR75" s="67">
        <f t="shared" si="877"/>
        <v>44</v>
      </c>
      <c r="AS75" s="67">
        <f t="shared" si="877"/>
        <v>41</v>
      </c>
      <c r="AT75" s="67">
        <f t="shared" si="877"/>
        <v>32</v>
      </c>
      <c r="AV75" s="67" t="str">
        <f>VLOOKUP(VALUE(RIGHT(AQ75,1)),misc!$A$2:$B$5,2,0)</f>
        <v>S</v>
      </c>
      <c r="AW75" s="67" t="str">
        <f>VLOOKUP(VALUE(RIGHT(AR75,1)),misc!$A$2:$B$5,2,0)</f>
        <v>C</v>
      </c>
      <c r="AX75" s="67" t="str">
        <f>VLOOKUP(VALUE(RIGHT(AS75,1)),misc!$A$2:$B$5,2,0)</f>
        <v>D</v>
      </c>
      <c r="AY75" s="67" t="str">
        <f>VLOOKUP(VALUE(RIGHT(AT75,1)),misc!$A$2:$B$5,2,0)</f>
        <v>I</v>
      </c>
      <c r="BA75" s="67" t="str">
        <f t="shared" ref="BA75:BD75" si="878">IF(VALUE(AQ75)&gt;=170,AV75,"")</f>
        <v/>
      </c>
      <c r="BB75" s="67" t="str">
        <f t="shared" si="878"/>
        <v/>
      </c>
      <c r="BC75" s="67" t="str">
        <f t="shared" si="878"/>
        <v/>
      </c>
      <c r="BD75" s="67" t="str">
        <f t="shared" si="878"/>
        <v/>
      </c>
      <c r="BF75" s="67" t="str">
        <f t="shared" ref="BF75:BI75" si="879">IF(VALUE(AQ75)&lt;170,AV75,"")</f>
        <v>S</v>
      </c>
      <c r="BG75" s="67" t="str">
        <f t="shared" si="879"/>
        <v>C</v>
      </c>
      <c r="BH75" s="67" t="str">
        <f t="shared" si="879"/>
        <v>D</v>
      </c>
      <c r="BI75" s="67" t="str">
        <f t="shared" si="879"/>
        <v>I</v>
      </c>
      <c r="BJ75" s="67">
        <f t="shared" si="17"/>
        <v>1</v>
      </c>
      <c r="BK75" s="67" t="str">
        <f t="shared" si="18"/>
        <v/>
      </c>
      <c r="BN75" s="67">
        <f t="shared" ref="BN75:BQ75" si="880">VALUE(AC75&amp;BN$2)</f>
        <v>311</v>
      </c>
      <c r="BO75" s="67">
        <f t="shared" si="880"/>
        <v>312</v>
      </c>
      <c r="BP75" s="67">
        <f t="shared" si="880"/>
        <v>323</v>
      </c>
      <c r="BQ75" s="67">
        <f t="shared" si="880"/>
        <v>324</v>
      </c>
      <c r="BR75" s="67"/>
      <c r="BS75" s="67">
        <f t="shared" ref="BS75:BV75" si="881">LARGE($BN75:$BQ75,BS$2)</f>
        <v>324</v>
      </c>
      <c r="BT75" s="67">
        <f t="shared" si="881"/>
        <v>323</v>
      </c>
      <c r="BU75" s="67">
        <f t="shared" si="881"/>
        <v>312</v>
      </c>
      <c r="BV75" s="67">
        <f t="shared" si="881"/>
        <v>311</v>
      </c>
      <c r="BX75" s="67" t="str">
        <f>VLOOKUP(VALUE(RIGHT(BS75,1)),misc!$A$2:$B$5,2,0)</f>
        <v>C</v>
      </c>
      <c r="BY75" s="67" t="str">
        <f>VLOOKUP(VALUE(RIGHT(BT75,1)),misc!$A$2:$B$5,2,0)</f>
        <v>S</v>
      </c>
      <c r="BZ75" s="67" t="str">
        <f>VLOOKUP(VALUE(RIGHT(BU75,1)),misc!$A$2:$B$5,2,0)</f>
        <v>I</v>
      </c>
      <c r="CA75" s="67" t="str">
        <f>VLOOKUP(VALUE(RIGHT(BV75,1)),misc!$A$2:$B$5,2,0)</f>
        <v>D</v>
      </c>
      <c r="CC75" s="67" t="str">
        <f t="shared" ref="CC75:CF75" si="882">IF(VALUE(BS75)&gt;=170,BX75,"")</f>
        <v>C</v>
      </c>
      <c r="CD75" s="67" t="str">
        <f t="shared" si="882"/>
        <v>S</v>
      </c>
      <c r="CE75" s="67" t="str">
        <f t="shared" si="882"/>
        <v>I</v>
      </c>
      <c r="CF75" s="67" t="str">
        <f t="shared" si="882"/>
        <v>D</v>
      </c>
      <c r="CH75" s="67" t="str">
        <f t="shared" ref="CH75:CK75" si="883">IF(VALUE(BS75)&lt;170,BX75,"")</f>
        <v/>
      </c>
      <c r="CI75" s="67" t="str">
        <f t="shared" si="883"/>
        <v/>
      </c>
      <c r="CJ75" s="67" t="str">
        <f t="shared" si="883"/>
        <v/>
      </c>
      <c r="CK75" s="67" t="str">
        <f t="shared" si="883"/>
        <v/>
      </c>
      <c r="CL75" s="67">
        <f t="shared" si="23"/>
        <v>2</v>
      </c>
      <c r="CM75" s="67" t="str">
        <f t="shared" si="24"/>
        <v>CSID</v>
      </c>
      <c r="CP75" s="67">
        <f t="shared" ref="CP75:CS75" si="884">VALUE(AG75&amp;CP$2)</f>
        <v>161</v>
      </c>
      <c r="CQ75" s="67">
        <f t="shared" si="884"/>
        <v>182</v>
      </c>
      <c r="CR75" s="67">
        <f t="shared" si="884"/>
        <v>193</v>
      </c>
      <c r="CS75" s="67">
        <f t="shared" si="884"/>
        <v>194</v>
      </c>
      <c r="CT75" s="67"/>
      <c r="CU75" s="67">
        <f t="shared" ref="CU75:CX75" si="885">LARGE($CP75:$CS75,CU$2)</f>
        <v>194</v>
      </c>
      <c r="CV75" s="67">
        <f t="shared" si="885"/>
        <v>193</v>
      </c>
      <c r="CW75" s="67">
        <f t="shared" si="885"/>
        <v>182</v>
      </c>
      <c r="CX75" s="67">
        <f t="shared" si="885"/>
        <v>161</v>
      </c>
      <c r="CZ75" s="67" t="str">
        <f>VLOOKUP(VALUE(RIGHT(CU75,1)),misc!$A$2:$B$5,2,0)</f>
        <v>C</v>
      </c>
      <c r="DA75" s="67" t="str">
        <f>VLOOKUP(VALUE(RIGHT(CV75,1)),misc!$A$2:$B$5,2,0)</f>
        <v>S</v>
      </c>
      <c r="DB75" s="67" t="str">
        <f>VLOOKUP(VALUE(RIGHT(CW75,1)),misc!$A$2:$B$5,2,0)</f>
        <v>I</v>
      </c>
      <c r="DC75" s="67" t="str">
        <f>VLOOKUP(VALUE(RIGHT(CX75,1)),misc!$A$2:$B$5,2,0)</f>
        <v>D</v>
      </c>
      <c r="DE75" s="67" t="str">
        <f t="shared" ref="DE75:DH75" si="886">IF(VALUE(CU75)&gt;=170,CZ75,"")</f>
        <v>C</v>
      </c>
      <c r="DF75" s="67" t="str">
        <f t="shared" si="886"/>
        <v>S</v>
      </c>
      <c r="DG75" s="67" t="str">
        <f t="shared" si="886"/>
        <v>I</v>
      </c>
      <c r="DH75" s="67" t="str">
        <f t="shared" si="886"/>
        <v/>
      </c>
      <c r="DJ75" s="67" t="str">
        <f t="shared" ref="DJ75:DM75" si="887">IF(VALUE(CU75)&lt;170,CZ75,"")</f>
        <v/>
      </c>
      <c r="DK75" s="67" t="str">
        <f t="shared" si="887"/>
        <v/>
      </c>
      <c r="DL75" s="67" t="str">
        <f t="shared" si="887"/>
        <v/>
      </c>
      <c r="DM75" s="67" t="str">
        <f t="shared" si="887"/>
        <v>D</v>
      </c>
      <c r="DN75" s="67">
        <f t="shared" si="29"/>
        <v>3</v>
      </c>
      <c r="DO75" s="67" t="str">
        <f t="shared" si="30"/>
        <v>CSI</v>
      </c>
      <c r="DP75" s="1" t="str">
        <f t="shared" si="31"/>
        <v>123</v>
      </c>
      <c r="DQ75" s="1" t="str">
        <f t="shared" si="32"/>
        <v/>
      </c>
      <c r="DR75" s="1">
        <f>VLOOKUP(G75,tableD1,3,0)</f>
        <v>1</v>
      </c>
      <c r="DS75" s="1">
        <f>VLOOKUP(H75,tableI1,3,0)</f>
        <v>1</v>
      </c>
      <c r="DT75" s="1">
        <f>VLOOKUP(I75,table1S,3,0)</f>
        <v>2</v>
      </c>
      <c r="DU75" s="1">
        <f>VLOOKUP(J75,table1C,3,0)</f>
        <v>1</v>
      </c>
      <c r="DV75" s="1">
        <f>VLOOKUP(L75,table2D,3,0)</f>
        <v>8</v>
      </c>
      <c r="DW75" s="1">
        <f>VLOOKUP(M75,table2I,3,0)</f>
        <v>8</v>
      </c>
      <c r="DX75" s="1">
        <f>VLOOKUP(N75,table2S,3,0)</f>
        <v>8</v>
      </c>
      <c r="DY75" s="1">
        <f>VLOOKUP(O75,table2C,3,0)</f>
        <v>8</v>
      </c>
      <c r="DZ75" s="1">
        <f>VLOOKUP(Q75,table3D,3,0)</f>
        <v>4</v>
      </c>
      <c r="EA75" s="1">
        <f>VLOOKUP(R75,table3I,3,0)</f>
        <v>5</v>
      </c>
      <c r="EB75" s="1">
        <f>VLOOKUP(S75,table3S,3,0)</f>
        <v>5</v>
      </c>
      <c r="EC75" s="1">
        <f>VLOOKUP(T75,table3C,3,0)</f>
        <v>5</v>
      </c>
      <c r="ED75" s="67">
        <f t="array" ref="ED75">VLOOKUP(INDEX(JD,data!$AA$1),key!$J$3:$L$27,3,0)</f>
        <v>6</v>
      </c>
      <c r="EE75" s="67">
        <f t="array" ref="EE75">VLOOKUP(INDEX(JI,data!$AA$1),key!$J$3:$L$27,3,0)</f>
        <v>4</v>
      </c>
      <c r="EF75" s="67">
        <f t="array" ref="EF75">VLOOKUP(INDEX(JS,data!$AA$1),key!$J$3:$L$27,3,0)</f>
        <v>4</v>
      </c>
      <c r="EG75" s="67">
        <f t="array" ref="EG75">VLOOKUP(INDEX(JC,data!$AA$1),key!$J$3:$L$27,3,0)</f>
        <v>7</v>
      </c>
      <c r="EH75" s="1">
        <f>VLOOKUP(DR75,tabel_jpm,ED75+1,0)</f>
        <v>8</v>
      </c>
      <c r="EI75" s="1">
        <f>VLOOKUP(DS75,tabel_jpm,EE75+1,0)</f>
        <v>16</v>
      </c>
      <c r="EJ75" s="1">
        <f>VLOOKUP(DT75,tabel_jpm,EF75+1,0)</f>
        <v>20</v>
      </c>
      <c r="EK75" s="1">
        <f>VLOOKUP(DU75,tabel_jpm,EG75+1,0)</f>
        <v>4</v>
      </c>
      <c r="EL75" s="1">
        <f>IF(B75="Pria",VLOOKUP(AVERAGE(EH75:EK75),agreement_p,4),VLOOKUP(AVERAGE(EH75:EK75),agreement_w,4))</f>
        <v>32</v>
      </c>
      <c r="EM75" s="67" t="str">
        <f t="shared" si="33"/>
        <v>N/A</v>
      </c>
      <c r="EN75" s="1">
        <f>VLOOKUP(DV75,tabel_jpm,ED75+1,0)</f>
        <v>20</v>
      </c>
      <c r="EO75" s="1">
        <f>VLOOKUP(DW75,tabel_jpm,EE75+1,0)</f>
        <v>12</v>
      </c>
      <c r="EP75" s="1">
        <f>VLOOKUP(DX75,tabel_jpm,EF75+1,0)</f>
        <v>12</v>
      </c>
      <c r="EQ75" s="1">
        <f>VLOOKUP(DY75,tabel_jpm,EG75+1,0)</f>
        <v>24</v>
      </c>
      <c r="ER75" s="1">
        <f>IF(B75="Pria",VLOOKUP(AVERAGE(EN75:EQ75),agreement_p,4),VLOOKUP(AVERAGE(EN75:EQ75),agreement_w,4))</f>
        <v>50</v>
      </c>
      <c r="ES75" s="67" t="str">
        <f t="shared" si="34"/>
        <v>N/A</v>
      </c>
      <c r="ET75" s="1">
        <f>VLOOKUP(DZ75,tabel_jpm,ED75+1,0)</f>
        <v>20</v>
      </c>
      <c r="EU75" s="1">
        <f>VLOOKUP(EA75,tabel_jpm,EE75+1,0)</f>
        <v>24</v>
      </c>
      <c r="EV75" s="1">
        <f>VLOOKUP(EB75,tabel_jpm,EF75+1,0)</f>
        <v>24</v>
      </c>
      <c r="EW75" s="1">
        <f>VLOOKUP(EC75,tabel_jpm,EG75+1,0)</f>
        <v>20</v>
      </c>
      <c r="EX75" s="1">
        <f>IF(B75="Pria",VLOOKUP(AVERAGE(ET75:EW75),agreement_p,4),VLOOKUP(AVERAGE(ET75:EW75),agreement_w,4))</f>
        <v>68</v>
      </c>
      <c r="EY75" s="67" t="str">
        <f t="shared" si="35"/>
        <v>N/A</v>
      </c>
    </row>
    <row r="76" ht="15.75" customHeight="1">
      <c r="A76" s="1" t="str">
        <f>data!A76</f>
        <v/>
      </c>
      <c r="B76" s="1" t="str">
        <f>data!B76</f>
        <v/>
      </c>
      <c r="C76" s="1" t="str">
        <f>data!C76</f>
        <v/>
      </c>
      <c r="D76" s="65" t="str">
        <f>data!D76</f>
        <v/>
      </c>
      <c r="E76" s="1" t="str">
        <f>data!E76</f>
        <v/>
      </c>
      <c r="F76" s="1" t="str">
        <f>data!F76</f>
        <v>profiling</v>
      </c>
      <c r="G76" s="1" t="str">
        <f>data!G76</f>
        <v/>
      </c>
      <c r="H76" s="1" t="str">
        <f>data!H76</f>
        <v/>
      </c>
      <c r="I76" s="1" t="str">
        <f>data!I76</f>
        <v/>
      </c>
      <c r="J76" s="1" t="str">
        <f>data!J76</f>
        <v/>
      </c>
      <c r="K76" s="1" t="str">
        <f>data!K76</f>
        <v/>
      </c>
      <c r="L76" s="1" t="str">
        <f>data!L76</f>
        <v/>
      </c>
      <c r="M76" s="1" t="str">
        <f>data!M76</f>
        <v/>
      </c>
      <c r="N76" s="1" t="str">
        <f>data!N76</f>
        <v/>
      </c>
      <c r="O76" s="1" t="str">
        <f>data!O76</f>
        <v/>
      </c>
      <c r="P76" s="1" t="str">
        <f>data!P76</f>
        <v/>
      </c>
      <c r="Q76" s="1" t="str">
        <f>data!Q76</f>
        <v/>
      </c>
      <c r="R76" s="1" t="str">
        <f>data!R76</f>
        <v/>
      </c>
      <c r="S76" s="1" t="str">
        <f>data!S76</f>
        <v/>
      </c>
      <c r="T76" s="1" t="str">
        <f>data!T76</f>
        <v/>
      </c>
      <c r="U76" s="1" t="str">
        <f>data!U76</f>
        <v/>
      </c>
      <c r="V76" s="1">
        <f>data!V76</f>
        <v>0</v>
      </c>
      <c r="W76" s="1">
        <f>data!W76</f>
        <v>0</v>
      </c>
      <c r="Y76" s="67">
        <f>VLOOKUP(G76,tableD1,2,0)</f>
        <v>4</v>
      </c>
      <c r="Z76" s="67">
        <f>VLOOKUP(H76,tableI1,2,0)</f>
        <v>3</v>
      </c>
      <c r="AA76" s="67">
        <f>VLOOKUP(I76,table1S,2,0)</f>
        <v>5</v>
      </c>
      <c r="AB76" s="67">
        <f>VLOOKUP(J76,table1C,2,0)</f>
        <v>4</v>
      </c>
      <c r="AC76" s="67">
        <f>VLOOKUP(L76,table2D,2,0)</f>
        <v>31</v>
      </c>
      <c r="AD76" s="67">
        <f>VLOOKUP(M76,table2I,2,0)</f>
        <v>31</v>
      </c>
      <c r="AE76" s="67">
        <f>VLOOKUP(N76,table2S,2,0)</f>
        <v>32</v>
      </c>
      <c r="AF76" s="67">
        <f>VLOOKUP(O76,table2C,2,0)</f>
        <v>32</v>
      </c>
      <c r="AG76" s="67">
        <f>VLOOKUP(Q76,table3D,2,0)</f>
        <v>16</v>
      </c>
      <c r="AH76" s="67">
        <f>VLOOKUP(R76,table3I,2,0)</f>
        <v>18</v>
      </c>
      <c r="AI76" s="67">
        <f>VLOOKUP(S76,table3S,2,0)</f>
        <v>19</v>
      </c>
      <c r="AJ76" s="67">
        <f>VLOOKUP(T76,table3C,2,0)</f>
        <v>19</v>
      </c>
      <c r="AL76" s="67">
        <f t="shared" ref="AL76:AO76" si="888">VALUE(Y76&amp;AL$2)</f>
        <v>41</v>
      </c>
      <c r="AM76" s="67">
        <f t="shared" si="888"/>
        <v>32</v>
      </c>
      <c r="AN76" s="67">
        <f t="shared" si="888"/>
        <v>53</v>
      </c>
      <c r="AO76" s="67">
        <f t="shared" si="888"/>
        <v>44</v>
      </c>
      <c r="AP76" s="67"/>
      <c r="AQ76" s="67">
        <f t="shared" ref="AQ76:AT76" si="889">LARGE($AL76:$AO76,AQ$2)</f>
        <v>53</v>
      </c>
      <c r="AR76" s="67">
        <f t="shared" si="889"/>
        <v>44</v>
      </c>
      <c r="AS76" s="67">
        <f t="shared" si="889"/>
        <v>41</v>
      </c>
      <c r="AT76" s="67">
        <f t="shared" si="889"/>
        <v>32</v>
      </c>
      <c r="AV76" s="67" t="str">
        <f>VLOOKUP(VALUE(RIGHT(AQ76,1)),misc!$A$2:$B$5,2,0)</f>
        <v>S</v>
      </c>
      <c r="AW76" s="67" t="str">
        <f>VLOOKUP(VALUE(RIGHT(AR76,1)),misc!$A$2:$B$5,2,0)</f>
        <v>C</v>
      </c>
      <c r="AX76" s="67" t="str">
        <f>VLOOKUP(VALUE(RIGHT(AS76,1)),misc!$A$2:$B$5,2,0)</f>
        <v>D</v>
      </c>
      <c r="AY76" s="67" t="str">
        <f>VLOOKUP(VALUE(RIGHT(AT76,1)),misc!$A$2:$B$5,2,0)</f>
        <v>I</v>
      </c>
      <c r="BA76" s="67" t="str">
        <f t="shared" ref="BA76:BD76" si="890">IF(VALUE(AQ76)&gt;=170,AV76,"")</f>
        <v/>
      </c>
      <c r="BB76" s="67" t="str">
        <f t="shared" si="890"/>
        <v/>
      </c>
      <c r="BC76" s="67" t="str">
        <f t="shared" si="890"/>
        <v/>
      </c>
      <c r="BD76" s="67" t="str">
        <f t="shared" si="890"/>
        <v/>
      </c>
      <c r="BF76" s="67" t="str">
        <f t="shared" ref="BF76:BI76" si="891">IF(VALUE(AQ76)&lt;170,AV76,"")</f>
        <v>S</v>
      </c>
      <c r="BG76" s="67" t="str">
        <f t="shared" si="891"/>
        <v>C</v>
      </c>
      <c r="BH76" s="67" t="str">
        <f t="shared" si="891"/>
        <v>D</v>
      </c>
      <c r="BI76" s="67" t="str">
        <f t="shared" si="891"/>
        <v>I</v>
      </c>
      <c r="BJ76" s="67">
        <f t="shared" si="17"/>
        <v>1</v>
      </c>
      <c r="BK76" s="67" t="str">
        <f t="shared" si="18"/>
        <v/>
      </c>
      <c r="BN76" s="67">
        <f t="shared" ref="BN76:BQ76" si="892">VALUE(AC76&amp;BN$2)</f>
        <v>311</v>
      </c>
      <c r="BO76" s="67">
        <f t="shared" si="892"/>
        <v>312</v>
      </c>
      <c r="BP76" s="67">
        <f t="shared" si="892"/>
        <v>323</v>
      </c>
      <c r="BQ76" s="67">
        <f t="shared" si="892"/>
        <v>324</v>
      </c>
      <c r="BR76" s="67"/>
      <c r="BS76" s="67">
        <f t="shared" ref="BS76:BV76" si="893">LARGE($BN76:$BQ76,BS$2)</f>
        <v>324</v>
      </c>
      <c r="BT76" s="67">
        <f t="shared" si="893"/>
        <v>323</v>
      </c>
      <c r="BU76" s="67">
        <f t="shared" si="893"/>
        <v>312</v>
      </c>
      <c r="BV76" s="67">
        <f t="shared" si="893"/>
        <v>311</v>
      </c>
      <c r="BX76" s="67" t="str">
        <f>VLOOKUP(VALUE(RIGHT(BS76,1)),misc!$A$2:$B$5,2,0)</f>
        <v>C</v>
      </c>
      <c r="BY76" s="67" t="str">
        <f>VLOOKUP(VALUE(RIGHT(BT76,1)),misc!$A$2:$B$5,2,0)</f>
        <v>S</v>
      </c>
      <c r="BZ76" s="67" t="str">
        <f>VLOOKUP(VALUE(RIGHT(BU76,1)),misc!$A$2:$B$5,2,0)</f>
        <v>I</v>
      </c>
      <c r="CA76" s="67" t="str">
        <f>VLOOKUP(VALUE(RIGHT(BV76,1)),misc!$A$2:$B$5,2,0)</f>
        <v>D</v>
      </c>
      <c r="CC76" s="67" t="str">
        <f t="shared" ref="CC76:CF76" si="894">IF(VALUE(BS76)&gt;=170,BX76,"")</f>
        <v>C</v>
      </c>
      <c r="CD76" s="67" t="str">
        <f t="shared" si="894"/>
        <v>S</v>
      </c>
      <c r="CE76" s="67" t="str">
        <f t="shared" si="894"/>
        <v>I</v>
      </c>
      <c r="CF76" s="67" t="str">
        <f t="shared" si="894"/>
        <v>D</v>
      </c>
      <c r="CH76" s="67" t="str">
        <f t="shared" ref="CH76:CK76" si="895">IF(VALUE(BS76)&lt;170,BX76,"")</f>
        <v/>
      </c>
      <c r="CI76" s="67" t="str">
        <f t="shared" si="895"/>
        <v/>
      </c>
      <c r="CJ76" s="67" t="str">
        <f t="shared" si="895"/>
        <v/>
      </c>
      <c r="CK76" s="67" t="str">
        <f t="shared" si="895"/>
        <v/>
      </c>
      <c r="CL76" s="67">
        <f t="shared" si="23"/>
        <v>2</v>
      </c>
      <c r="CM76" s="67" t="str">
        <f t="shared" si="24"/>
        <v>CSID</v>
      </c>
      <c r="CP76" s="67">
        <f t="shared" ref="CP76:CS76" si="896">VALUE(AG76&amp;CP$2)</f>
        <v>161</v>
      </c>
      <c r="CQ76" s="67">
        <f t="shared" si="896"/>
        <v>182</v>
      </c>
      <c r="CR76" s="67">
        <f t="shared" si="896"/>
        <v>193</v>
      </c>
      <c r="CS76" s="67">
        <f t="shared" si="896"/>
        <v>194</v>
      </c>
      <c r="CT76" s="67"/>
      <c r="CU76" s="67">
        <f t="shared" ref="CU76:CX76" si="897">LARGE($CP76:$CS76,CU$2)</f>
        <v>194</v>
      </c>
      <c r="CV76" s="67">
        <f t="shared" si="897"/>
        <v>193</v>
      </c>
      <c r="CW76" s="67">
        <f t="shared" si="897"/>
        <v>182</v>
      </c>
      <c r="CX76" s="67">
        <f t="shared" si="897"/>
        <v>161</v>
      </c>
      <c r="CZ76" s="67" t="str">
        <f>VLOOKUP(VALUE(RIGHT(CU76,1)),misc!$A$2:$B$5,2,0)</f>
        <v>C</v>
      </c>
      <c r="DA76" s="67" t="str">
        <f>VLOOKUP(VALUE(RIGHT(CV76,1)),misc!$A$2:$B$5,2,0)</f>
        <v>S</v>
      </c>
      <c r="DB76" s="67" t="str">
        <f>VLOOKUP(VALUE(RIGHT(CW76,1)),misc!$A$2:$B$5,2,0)</f>
        <v>I</v>
      </c>
      <c r="DC76" s="67" t="str">
        <f>VLOOKUP(VALUE(RIGHT(CX76,1)),misc!$A$2:$B$5,2,0)</f>
        <v>D</v>
      </c>
      <c r="DE76" s="67" t="str">
        <f t="shared" ref="DE76:DH76" si="898">IF(VALUE(CU76)&gt;=170,CZ76,"")</f>
        <v>C</v>
      </c>
      <c r="DF76" s="67" t="str">
        <f t="shared" si="898"/>
        <v>S</v>
      </c>
      <c r="DG76" s="67" t="str">
        <f t="shared" si="898"/>
        <v>I</v>
      </c>
      <c r="DH76" s="67" t="str">
        <f t="shared" si="898"/>
        <v/>
      </c>
      <c r="DJ76" s="67" t="str">
        <f t="shared" ref="DJ76:DM76" si="899">IF(VALUE(CU76)&lt;170,CZ76,"")</f>
        <v/>
      </c>
      <c r="DK76" s="67" t="str">
        <f t="shared" si="899"/>
        <v/>
      </c>
      <c r="DL76" s="67" t="str">
        <f t="shared" si="899"/>
        <v/>
      </c>
      <c r="DM76" s="67" t="str">
        <f t="shared" si="899"/>
        <v>D</v>
      </c>
      <c r="DN76" s="67">
        <f t="shared" si="29"/>
        <v>3</v>
      </c>
      <c r="DO76" s="67" t="str">
        <f t="shared" si="30"/>
        <v>CSI</v>
      </c>
      <c r="DP76" s="1" t="str">
        <f t="shared" si="31"/>
        <v>123</v>
      </c>
      <c r="DQ76" s="1" t="str">
        <f t="shared" si="32"/>
        <v/>
      </c>
      <c r="DR76" s="1">
        <f>VLOOKUP(G76,tableD1,3,0)</f>
        <v>1</v>
      </c>
      <c r="DS76" s="1">
        <f>VLOOKUP(H76,tableI1,3,0)</f>
        <v>1</v>
      </c>
      <c r="DT76" s="1">
        <f>VLOOKUP(I76,table1S,3,0)</f>
        <v>2</v>
      </c>
      <c r="DU76" s="1">
        <f>VLOOKUP(J76,table1C,3,0)</f>
        <v>1</v>
      </c>
      <c r="DV76" s="1">
        <f>VLOOKUP(L76,table2D,3,0)</f>
        <v>8</v>
      </c>
      <c r="DW76" s="1">
        <f>VLOOKUP(M76,table2I,3,0)</f>
        <v>8</v>
      </c>
      <c r="DX76" s="1">
        <f>VLOOKUP(N76,table2S,3,0)</f>
        <v>8</v>
      </c>
      <c r="DY76" s="1">
        <f>VLOOKUP(O76,table2C,3,0)</f>
        <v>8</v>
      </c>
      <c r="DZ76" s="1">
        <f>VLOOKUP(Q76,table3D,3,0)</f>
        <v>4</v>
      </c>
      <c r="EA76" s="1">
        <f>VLOOKUP(R76,table3I,3,0)</f>
        <v>5</v>
      </c>
      <c r="EB76" s="1">
        <f>VLOOKUP(S76,table3S,3,0)</f>
        <v>5</v>
      </c>
      <c r="EC76" s="1">
        <f>VLOOKUP(T76,table3C,3,0)</f>
        <v>5</v>
      </c>
      <c r="ED76" s="67">
        <f t="array" ref="ED76">VLOOKUP(INDEX(JD,data!$AA$1),key!$J$3:$L$27,3,0)</f>
        <v>6</v>
      </c>
      <c r="EE76" s="67">
        <f t="array" ref="EE76">VLOOKUP(INDEX(JI,data!$AA$1),key!$J$3:$L$27,3,0)</f>
        <v>4</v>
      </c>
      <c r="EF76" s="67">
        <f t="array" ref="EF76">VLOOKUP(INDEX(JS,data!$AA$1),key!$J$3:$L$27,3,0)</f>
        <v>4</v>
      </c>
      <c r="EG76" s="67">
        <f t="array" ref="EG76">VLOOKUP(INDEX(JC,data!$AA$1),key!$J$3:$L$27,3,0)</f>
        <v>7</v>
      </c>
      <c r="EH76" s="1">
        <f>VLOOKUP(DR76,tabel_jpm,ED76+1,0)</f>
        <v>8</v>
      </c>
      <c r="EI76" s="1">
        <f>VLOOKUP(DS76,tabel_jpm,EE76+1,0)</f>
        <v>16</v>
      </c>
      <c r="EJ76" s="1">
        <f>VLOOKUP(DT76,tabel_jpm,EF76+1,0)</f>
        <v>20</v>
      </c>
      <c r="EK76" s="1">
        <f>VLOOKUP(DU76,tabel_jpm,EG76+1,0)</f>
        <v>4</v>
      </c>
      <c r="EL76" s="1">
        <f>IF(B76="Pria",VLOOKUP(AVERAGE(EH76:EK76),agreement_p,4),VLOOKUP(AVERAGE(EH76:EK76),agreement_w,4))</f>
        <v>32</v>
      </c>
      <c r="EM76" s="67" t="str">
        <f t="shared" si="33"/>
        <v>N/A</v>
      </c>
      <c r="EN76" s="1">
        <f>VLOOKUP(DV76,tabel_jpm,ED76+1,0)</f>
        <v>20</v>
      </c>
      <c r="EO76" s="1">
        <f>VLOOKUP(DW76,tabel_jpm,EE76+1,0)</f>
        <v>12</v>
      </c>
      <c r="EP76" s="1">
        <f>VLOOKUP(DX76,tabel_jpm,EF76+1,0)</f>
        <v>12</v>
      </c>
      <c r="EQ76" s="1">
        <f>VLOOKUP(DY76,tabel_jpm,EG76+1,0)</f>
        <v>24</v>
      </c>
      <c r="ER76" s="1">
        <f>IF(B76="Pria",VLOOKUP(AVERAGE(EN76:EQ76),agreement_p,4),VLOOKUP(AVERAGE(EN76:EQ76),agreement_w,4))</f>
        <v>50</v>
      </c>
      <c r="ES76" s="67" t="str">
        <f t="shared" si="34"/>
        <v>N/A</v>
      </c>
      <c r="ET76" s="1">
        <f>VLOOKUP(DZ76,tabel_jpm,ED76+1,0)</f>
        <v>20</v>
      </c>
      <c r="EU76" s="1">
        <f>VLOOKUP(EA76,tabel_jpm,EE76+1,0)</f>
        <v>24</v>
      </c>
      <c r="EV76" s="1">
        <f>VLOOKUP(EB76,tabel_jpm,EF76+1,0)</f>
        <v>24</v>
      </c>
      <c r="EW76" s="1">
        <f>VLOOKUP(EC76,tabel_jpm,EG76+1,0)</f>
        <v>20</v>
      </c>
      <c r="EX76" s="1">
        <f>IF(B76="Pria",VLOOKUP(AVERAGE(ET76:EW76),agreement_p,4),VLOOKUP(AVERAGE(ET76:EW76),agreement_w,4))</f>
        <v>68</v>
      </c>
      <c r="EY76" s="67" t="str">
        <f t="shared" si="35"/>
        <v>N/A</v>
      </c>
    </row>
    <row r="77" ht="15.75" customHeight="1">
      <c r="A77" s="1" t="str">
        <f>data!A77</f>
        <v/>
      </c>
      <c r="B77" s="1" t="str">
        <f>data!B77</f>
        <v/>
      </c>
      <c r="C77" s="1" t="str">
        <f>data!C77</f>
        <v/>
      </c>
      <c r="D77" s="65" t="str">
        <f>data!D77</f>
        <v/>
      </c>
      <c r="E77" s="1" t="str">
        <f>data!E77</f>
        <v/>
      </c>
      <c r="F77" s="1" t="str">
        <f>data!F77</f>
        <v>profiling</v>
      </c>
      <c r="G77" s="1" t="str">
        <f>data!G77</f>
        <v/>
      </c>
      <c r="H77" s="1" t="str">
        <f>data!H77</f>
        <v/>
      </c>
      <c r="I77" s="1" t="str">
        <f>data!I77</f>
        <v/>
      </c>
      <c r="J77" s="1" t="str">
        <f>data!J77</f>
        <v/>
      </c>
      <c r="K77" s="1" t="str">
        <f>data!K77</f>
        <v/>
      </c>
      <c r="L77" s="1" t="str">
        <f>data!L77</f>
        <v/>
      </c>
      <c r="M77" s="1" t="str">
        <f>data!M77</f>
        <v/>
      </c>
      <c r="N77" s="1" t="str">
        <f>data!N77</f>
        <v/>
      </c>
      <c r="O77" s="1" t="str">
        <f>data!O77</f>
        <v/>
      </c>
      <c r="P77" s="1" t="str">
        <f>data!P77</f>
        <v/>
      </c>
      <c r="Q77" s="1" t="str">
        <f>data!Q77</f>
        <v/>
      </c>
      <c r="R77" s="1" t="str">
        <f>data!R77</f>
        <v/>
      </c>
      <c r="S77" s="1" t="str">
        <f>data!S77</f>
        <v/>
      </c>
      <c r="T77" s="1" t="str">
        <f>data!T77</f>
        <v/>
      </c>
      <c r="U77" s="1" t="str">
        <f>data!U77</f>
        <v/>
      </c>
      <c r="V77" s="1">
        <f>data!V77</f>
        <v>0</v>
      </c>
      <c r="W77" s="1">
        <f>data!W77</f>
        <v>0</v>
      </c>
      <c r="Y77" s="67">
        <f>VLOOKUP(G77,tableD1,2,0)</f>
        <v>4</v>
      </c>
      <c r="Z77" s="67">
        <f>VLOOKUP(H77,tableI1,2,0)</f>
        <v>3</v>
      </c>
      <c r="AA77" s="67">
        <f>VLOOKUP(I77,table1S,2,0)</f>
        <v>5</v>
      </c>
      <c r="AB77" s="67">
        <f>VLOOKUP(J77,table1C,2,0)</f>
        <v>4</v>
      </c>
      <c r="AC77" s="67">
        <f>VLOOKUP(L77,table2D,2,0)</f>
        <v>31</v>
      </c>
      <c r="AD77" s="67">
        <f>VLOOKUP(M77,table2I,2,0)</f>
        <v>31</v>
      </c>
      <c r="AE77" s="67">
        <f>VLOOKUP(N77,table2S,2,0)</f>
        <v>32</v>
      </c>
      <c r="AF77" s="67">
        <f>VLOOKUP(O77,table2C,2,0)</f>
        <v>32</v>
      </c>
      <c r="AG77" s="67">
        <f>VLOOKUP(Q77,table3D,2,0)</f>
        <v>16</v>
      </c>
      <c r="AH77" s="67">
        <f>VLOOKUP(R77,table3I,2,0)</f>
        <v>18</v>
      </c>
      <c r="AI77" s="67">
        <f>VLOOKUP(S77,table3S,2,0)</f>
        <v>19</v>
      </c>
      <c r="AJ77" s="67">
        <f>VLOOKUP(T77,table3C,2,0)</f>
        <v>19</v>
      </c>
      <c r="AL77" s="67">
        <f t="shared" ref="AL77:AO77" si="900">VALUE(Y77&amp;AL$2)</f>
        <v>41</v>
      </c>
      <c r="AM77" s="67">
        <f t="shared" si="900"/>
        <v>32</v>
      </c>
      <c r="AN77" s="67">
        <f t="shared" si="900"/>
        <v>53</v>
      </c>
      <c r="AO77" s="67">
        <f t="shared" si="900"/>
        <v>44</v>
      </c>
      <c r="AP77" s="67"/>
      <c r="AQ77" s="67">
        <f t="shared" ref="AQ77:AT77" si="901">LARGE($AL77:$AO77,AQ$2)</f>
        <v>53</v>
      </c>
      <c r="AR77" s="67">
        <f t="shared" si="901"/>
        <v>44</v>
      </c>
      <c r="AS77" s="67">
        <f t="shared" si="901"/>
        <v>41</v>
      </c>
      <c r="AT77" s="67">
        <f t="shared" si="901"/>
        <v>32</v>
      </c>
      <c r="AV77" s="67" t="str">
        <f>VLOOKUP(VALUE(RIGHT(AQ77,1)),misc!$A$2:$B$5,2,0)</f>
        <v>S</v>
      </c>
      <c r="AW77" s="67" t="str">
        <f>VLOOKUP(VALUE(RIGHT(AR77,1)),misc!$A$2:$B$5,2,0)</f>
        <v>C</v>
      </c>
      <c r="AX77" s="67" t="str">
        <f>VLOOKUP(VALUE(RIGHT(AS77,1)),misc!$A$2:$B$5,2,0)</f>
        <v>D</v>
      </c>
      <c r="AY77" s="67" t="str">
        <f>VLOOKUP(VALUE(RIGHT(AT77,1)),misc!$A$2:$B$5,2,0)</f>
        <v>I</v>
      </c>
      <c r="BA77" s="67" t="str">
        <f t="shared" ref="BA77:BD77" si="902">IF(VALUE(AQ77)&gt;=170,AV77,"")</f>
        <v/>
      </c>
      <c r="BB77" s="67" t="str">
        <f t="shared" si="902"/>
        <v/>
      </c>
      <c r="BC77" s="67" t="str">
        <f t="shared" si="902"/>
        <v/>
      </c>
      <c r="BD77" s="67" t="str">
        <f t="shared" si="902"/>
        <v/>
      </c>
      <c r="BF77" s="67" t="str">
        <f t="shared" ref="BF77:BI77" si="903">IF(VALUE(AQ77)&lt;170,AV77,"")</f>
        <v>S</v>
      </c>
      <c r="BG77" s="67" t="str">
        <f t="shared" si="903"/>
        <v>C</v>
      </c>
      <c r="BH77" s="67" t="str">
        <f t="shared" si="903"/>
        <v>D</v>
      </c>
      <c r="BI77" s="67" t="str">
        <f t="shared" si="903"/>
        <v>I</v>
      </c>
      <c r="BJ77" s="67">
        <f t="shared" si="17"/>
        <v>1</v>
      </c>
      <c r="BK77" s="67" t="str">
        <f t="shared" si="18"/>
        <v/>
      </c>
      <c r="BN77" s="67">
        <f t="shared" ref="BN77:BQ77" si="904">VALUE(AC77&amp;BN$2)</f>
        <v>311</v>
      </c>
      <c r="BO77" s="67">
        <f t="shared" si="904"/>
        <v>312</v>
      </c>
      <c r="BP77" s="67">
        <f t="shared" si="904"/>
        <v>323</v>
      </c>
      <c r="BQ77" s="67">
        <f t="shared" si="904"/>
        <v>324</v>
      </c>
      <c r="BR77" s="67"/>
      <c r="BS77" s="67">
        <f t="shared" ref="BS77:BV77" si="905">LARGE($BN77:$BQ77,BS$2)</f>
        <v>324</v>
      </c>
      <c r="BT77" s="67">
        <f t="shared" si="905"/>
        <v>323</v>
      </c>
      <c r="BU77" s="67">
        <f t="shared" si="905"/>
        <v>312</v>
      </c>
      <c r="BV77" s="67">
        <f t="shared" si="905"/>
        <v>311</v>
      </c>
      <c r="BX77" s="67" t="str">
        <f>VLOOKUP(VALUE(RIGHT(BS77,1)),misc!$A$2:$B$5,2,0)</f>
        <v>C</v>
      </c>
      <c r="BY77" s="67" t="str">
        <f>VLOOKUP(VALUE(RIGHT(BT77,1)),misc!$A$2:$B$5,2,0)</f>
        <v>S</v>
      </c>
      <c r="BZ77" s="67" t="str">
        <f>VLOOKUP(VALUE(RIGHT(BU77,1)),misc!$A$2:$B$5,2,0)</f>
        <v>I</v>
      </c>
      <c r="CA77" s="67" t="str">
        <f>VLOOKUP(VALUE(RIGHT(BV77,1)),misc!$A$2:$B$5,2,0)</f>
        <v>D</v>
      </c>
      <c r="CC77" s="67" t="str">
        <f t="shared" ref="CC77:CF77" si="906">IF(VALUE(BS77)&gt;=170,BX77,"")</f>
        <v>C</v>
      </c>
      <c r="CD77" s="67" t="str">
        <f t="shared" si="906"/>
        <v>S</v>
      </c>
      <c r="CE77" s="67" t="str">
        <f t="shared" si="906"/>
        <v>I</v>
      </c>
      <c r="CF77" s="67" t="str">
        <f t="shared" si="906"/>
        <v>D</v>
      </c>
      <c r="CH77" s="67" t="str">
        <f t="shared" ref="CH77:CK77" si="907">IF(VALUE(BS77)&lt;170,BX77,"")</f>
        <v/>
      </c>
      <c r="CI77" s="67" t="str">
        <f t="shared" si="907"/>
        <v/>
      </c>
      <c r="CJ77" s="67" t="str">
        <f t="shared" si="907"/>
        <v/>
      </c>
      <c r="CK77" s="67" t="str">
        <f t="shared" si="907"/>
        <v/>
      </c>
      <c r="CL77" s="67">
        <f t="shared" si="23"/>
        <v>2</v>
      </c>
      <c r="CM77" s="67" t="str">
        <f t="shared" si="24"/>
        <v>CSID</v>
      </c>
      <c r="CP77" s="67">
        <f t="shared" ref="CP77:CS77" si="908">VALUE(AG77&amp;CP$2)</f>
        <v>161</v>
      </c>
      <c r="CQ77" s="67">
        <f t="shared" si="908"/>
        <v>182</v>
      </c>
      <c r="CR77" s="67">
        <f t="shared" si="908"/>
        <v>193</v>
      </c>
      <c r="CS77" s="67">
        <f t="shared" si="908"/>
        <v>194</v>
      </c>
      <c r="CT77" s="67"/>
      <c r="CU77" s="67">
        <f t="shared" ref="CU77:CX77" si="909">LARGE($CP77:$CS77,CU$2)</f>
        <v>194</v>
      </c>
      <c r="CV77" s="67">
        <f t="shared" si="909"/>
        <v>193</v>
      </c>
      <c r="CW77" s="67">
        <f t="shared" si="909"/>
        <v>182</v>
      </c>
      <c r="CX77" s="67">
        <f t="shared" si="909"/>
        <v>161</v>
      </c>
      <c r="CZ77" s="67" t="str">
        <f>VLOOKUP(VALUE(RIGHT(CU77,1)),misc!$A$2:$B$5,2,0)</f>
        <v>C</v>
      </c>
      <c r="DA77" s="67" t="str">
        <f>VLOOKUP(VALUE(RIGHT(CV77,1)),misc!$A$2:$B$5,2,0)</f>
        <v>S</v>
      </c>
      <c r="DB77" s="67" t="str">
        <f>VLOOKUP(VALUE(RIGHT(CW77,1)),misc!$A$2:$B$5,2,0)</f>
        <v>I</v>
      </c>
      <c r="DC77" s="67" t="str">
        <f>VLOOKUP(VALUE(RIGHT(CX77,1)),misc!$A$2:$B$5,2,0)</f>
        <v>D</v>
      </c>
      <c r="DE77" s="67" t="str">
        <f t="shared" ref="DE77:DH77" si="910">IF(VALUE(CU77)&gt;=170,CZ77,"")</f>
        <v>C</v>
      </c>
      <c r="DF77" s="67" t="str">
        <f t="shared" si="910"/>
        <v>S</v>
      </c>
      <c r="DG77" s="67" t="str">
        <f t="shared" si="910"/>
        <v>I</v>
      </c>
      <c r="DH77" s="67" t="str">
        <f t="shared" si="910"/>
        <v/>
      </c>
      <c r="DJ77" s="67" t="str">
        <f t="shared" ref="DJ77:DM77" si="911">IF(VALUE(CU77)&lt;170,CZ77,"")</f>
        <v/>
      </c>
      <c r="DK77" s="67" t="str">
        <f t="shared" si="911"/>
        <v/>
      </c>
      <c r="DL77" s="67" t="str">
        <f t="shared" si="911"/>
        <v/>
      </c>
      <c r="DM77" s="67" t="str">
        <f t="shared" si="911"/>
        <v>D</v>
      </c>
      <c r="DN77" s="67">
        <f t="shared" si="29"/>
        <v>3</v>
      </c>
      <c r="DO77" s="67" t="str">
        <f t="shared" si="30"/>
        <v>CSI</v>
      </c>
      <c r="DP77" s="1" t="str">
        <f t="shared" si="31"/>
        <v>123</v>
      </c>
      <c r="DQ77" s="1" t="str">
        <f t="shared" si="32"/>
        <v/>
      </c>
      <c r="DR77" s="1">
        <f>VLOOKUP(G77,tableD1,3,0)</f>
        <v>1</v>
      </c>
      <c r="DS77" s="1">
        <f>VLOOKUP(H77,tableI1,3,0)</f>
        <v>1</v>
      </c>
      <c r="DT77" s="1">
        <f>VLOOKUP(I77,table1S,3,0)</f>
        <v>2</v>
      </c>
      <c r="DU77" s="1">
        <f>VLOOKUP(J77,table1C,3,0)</f>
        <v>1</v>
      </c>
      <c r="DV77" s="1">
        <f>VLOOKUP(L77,table2D,3,0)</f>
        <v>8</v>
      </c>
      <c r="DW77" s="1">
        <f>VLOOKUP(M77,table2I,3,0)</f>
        <v>8</v>
      </c>
      <c r="DX77" s="1">
        <f>VLOOKUP(N77,table2S,3,0)</f>
        <v>8</v>
      </c>
      <c r="DY77" s="1">
        <f>VLOOKUP(O77,table2C,3,0)</f>
        <v>8</v>
      </c>
      <c r="DZ77" s="1">
        <f>VLOOKUP(Q77,table3D,3,0)</f>
        <v>4</v>
      </c>
      <c r="EA77" s="1">
        <f>VLOOKUP(R77,table3I,3,0)</f>
        <v>5</v>
      </c>
      <c r="EB77" s="1">
        <f>VLOOKUP(S77,table3S,3,0)</f>
        <v>5</v>
      </c>
      <c r="EC77" s="1">
        <f>VLOOKUP(T77,table3C,3,0)</f>
        <v>5</v>
      </c>
      <c r="ED77" s="67">
        <f t="array" ref="ED77">VLOOKUP(INDEX(JD,data!$AA$1),key!$J$3:$L$27,3,0)</f>
        <v>6</v>
      </c>
      <c r="EE77" s="67">
        <f t="array" ref="EE77">VLOOKUP(INDEX(JI,data!$AA$1),key!$J$3:$L$27,3,0)</f>
        <v>4</v>
      </c>
      <c r="EF77" s="67">
        <f t="array" ref="EF77">VLOOKUP(INDEX(JS,data!$AA$1),key!$J$3:$L$27,3,0)</f>
        <v>4</v>
      </c>
      <c r="EG77" s="67">
        <f t="array" ref="EG77">VLOOKUP(INDEX(JC,data!$AA$1),key!$J$3:$L$27,3,0)</f>
        <v>7</v>
      </c>
      <c r="EH77" s="1">
        <f>VLOOKUP(DR77,tabel_jpm,ED77+1,0)</f>
        <v>8</v>
      </c>
      <c r="EI77" s="1">
        <f>VLOOKUP(DS77,tabel_jpm,EE77+1,0)</f>
        <v>16</v>
      </c>
      <c r="EJ77" s="1">
        <f>VLOOKUP(DT77,tabel_jpm,EF77+1,0)</f>
        <v>20</v>
      </c>
      <c r="EK77" s="1">
        <f>VLOOKUP(DU77,tabel_jpm,EG77+1,0)</f>
        <v>4</v>
      </c>
      <c r="EL77" s="1">
        <f>IF(B77="Pria",VLOOKUP(AVERAGE(EH77:EK77),agreement_p,4),VLOOKUP(AVERAGE(EH77:EK77),agreement_w,4))</f>
        <v>32</v>
      </c>
      <c r="EM77" s="67" t="str">
        <f t="shared" si="33"/>
        <v>N/A</v>
      </c>
      <c r="EN77" s="1">
        <f>VLOOKUP(DV77,tabel_jpm,ED77+1,0)</f>
        <v>20</v>
      </c>
      <c r="EO77" s="1">
        <f>VLOOKUP(DW77,tabel_jpm,EE77+1,0)</f>
        <v>12</v>
      </c>
      <c r="EP77" s="1">
        <f>VLOOKUP(DX77,tabel_jpm,EF77+1,0)</f>
        <v>12</v>
      </c>
      <c r="EQ77" s="1">
        <f>VLOOKUP(DY77,tabel_jpm,EG77+1,0)</f>
        <v>24</v>
      </c>
      <c r="ER77" s="1">
        <f>IF(B77="Pria",VLOOKUP(AVERAGE(EN77:EQ77),agreement_p,4),VLOOKUP(AVERAGE(EN77:EQ77),agreement_w,4))</f>
        <v>50</v>
      </c>
      <c r="ES77" s="67" t="str">
        <f t="shared" si="34"/>
        <v>N/A</v>
      </c>
      <c r="ET77" s="1">
        <f>VLOOKUP(DZ77,tabel_jpm,ED77+1,0)</f>
        <v>20</v>
      </c>
      <c r="EU77" s="1">
        <f>VLOOKUP(EA77,tabel_jpm,EE77+1,0)</f>
        <v>24</v>
      </c>
      <c r="EV77" s="1">
        <f>VLOOKUP(EB77,tabel_jpm,EF77+1,0)</f>
        <v>24</v>
      </c>
      <c r="EW77" s="1">
        <f>VLOOKUP(EC77,tabel_jpm,EG77+1,0)</f>
        <v>20</v>
      </c>
      <c r="EX77" s="1">
        <f>IF(B77="Pria",VLOOKUP(AVERAGE(ET77:EW77),agreement_p,4),VLOOKUP(AVERAGE(ET77:EW77),agreement_w,4))</f>
        <v>68</v>
      </c>
      <c r="EY77" s="67" t="str">
        <f t="shared" si="35"/>
        <v>N/A</v>
      </c>
    </row>
    <row r="78" ht="15.75" customHeight="1">
      <c r="A78" s="1" t="str">
        <f>data!A78</f>
        <v/>
      </c>
      <c r="B78" s="1" t="str">
        <f>data!B78</f>
        <v/>
      </c>
      <c r="C78" s="1" t="str">
        <f>data!C78</f>
        <v/>
      </c>
      <c r="D78" s="65" t="str">
        <f>data!D78</f>
        <v/>
      </c>
      <c r="E78" s="1" t="str">
        <f>data!E78</f>
        <v/>
      </c>
      <c r="F78" s="1" t="str">
        <f>data!F78</f>
        <v>profiling</v>
      </c>
      <c r="G78" s="1" t="str">
        <f>data!G78</f>
        <v/>
      </c>
      <c r="H78" s="1" t="str">
        <f>data!H78</f>
        <v/>
      </c>
      <c r="I78" s="1" t="str">
        <f>data!I78</f>
        <v/>
      </c>
      <c r="J78" s="1" t="str">
        <f>data!J78</f>
        <v/>
      </c>
      <c r="K78" s="1" t="str">
        <f>data!K78</f>
        <v/>
      </c>
      <c r="L78" s="1" t="str">
        <f>data!L78</f>
        <v/>
      </c>
      <c r="M78" s="1" t="str">
        <f>data!M78</f>
        <v/>
      </c>
      <c r="N78" s="1" t="str">
        <f>data!N78</f>
        <v/>
      </c>
      <c r="O78" s="1" t="str">
        <f>data!O78</f>
        <v/>
      </c>
      <c r="P78" s="1" t="str">
        <f>data!P78</f>
        <v/>
      </c>
      <c r="Q78" s="1" t="str">
        <f>data!Q78</f>
        <v/>
      </c>
      <c r="R78" s="1" t="str">
        <f>data!R78</f>
        <v/>
      </c>
      <c r="S78" s="1" t="str">
        <f>data!S78</f>
        <v/>
      </c>
      <c r="T78" s="1" t="str">
        <f>data!T78</f>
        <v/>
      </c>
      <c r="U78" s="1" t="str">
        <f>data!U78</f>
        <v/>
      </c>
      <c r="V78" s="1">
        <f>data!V78</f>
        <v>0</v>
      </c>
      <c r="W78" s="1">
        <f>data!W78</f>
        <v>0</v>
      </c>
      <c r="Y78" s="67">
        <f>VLOOKUP(G78,tableD1,2,0)</f>
        <v>4</v>
      </c>
      <c r="Z78" s="67">
        <f>VLOOKUP(H78,tableI1,2,0)</f>
        <v>3</v>
      </c>
      <c r="AA78" s="67">
        <f>VLOOKUP(I78,table1S,2,0)</f>
        <v>5</v>
      </c>
      <c r="AB78" s="67">
        <f>VLOOKUP(J78,table1C,2,0)</f>
        <v>4</v>
      </c>
      <c r="AC78" s="67">
        <f>VLOOKUP(L78,table2D,2,0)</f>
        <v>31</v>
      </c>
      <c r="AD78" s="67">
        <f>VLOOKUP(M78,table2I,2,0)</f>
        <v>31</v>
      </c>
      <c r="AE78" s="67">
        <f>VLOOKUP(N78,table2S,2,0)</f>
        <v>32</v>
      </c>
      <c r="AF78" s="67">
        <f>VLOOKUP(O78,table2C,2,0)</f>
        <v>32</v>
      </c>
      <c r="AG78" s="67">
        <f>VLOOKUP(Q78,table3D,2,0)</f>
        <v>16</v>
      </c>
      <c r="AH78" s="67">
        <f>VLOOKUP(R78,table3I,2,0)</f>
        <v>18</v>
      </c>
      <c r="AI78" s="67">
        <f>VLOOKUP(S78,table3S,2,0)</f>
        <v>19</v>
      </c>
      <c r="AJ78" s="67">
        <f>VLOOKUP(T78,table3C,2,0)</f>
        <v>19</v>
      </c>
      <c r="AL78" s="67">
        <f t="shared" ref="AL78:AO78" si="912">VALUE(Y78&amp;AL$2)</f>
        <v>41</v>
      </c>
      <c r="AM78" s="67">
        <f t="shared" si="912"/>
        <v>32</v>
      </c>
      <c r="AN78" s="67">
        <f t="shared" si="912"/>
        <v>53</v>
      </c>
      <c r="AO78" s="67">
        <f t="shared" si="912"/>
        <v>44</v>
      </c>
      <c r="AP78" s="67"/>
      <c r="AQ78" s="67">
        <f t="shared" ref="AQ78:AT78" si="913">LARGE($AL78:$AO78,AQ$2)</f>
        <v>53</v>
      </c>
      <c r="AR78" s="67">
        <f t="shared" si="913"/>
        <v>44</v>
      </c>
      <c r="AS78" s="67">
        <f t="shared" si="913"/>
        <v>41</v>
      </c>
      <c r="AT78" s="67">
        <f t="shared" si="913"/>
        <v>32</v>
      </c>
      <c r="AV78" s="67" t="str">
        <f>VLOOKUP(VALUE(RIGHT(AQ78,1)),misc!$A$2:$B$5,2,0)</f>
        <v>S</v>
      </c>
      <c r="AW78" s="67" t="str">
        <f>VLOOKUP(VALUE(RIGHT(AR78,1)),misc!$A$2:$B$5,2,0)</f>
        <v>C</v>
      </c>
      <c r="AX78" s="67" t="str">
        <f>VLOOKUP(VALUE(RIGHT(AS78,1)),misc!$A$2:$B$5,2,0)</f>
        <v>D</v>
      </c>
      <c r="AY78" s="67" t="str">
        <f>VLOOKUP(VALUE(RIGHT(AT78,1)),misc!$A$2:$B$5,2,0)</f>
        <v>I</v>
      </c>
      <c r="BA78" s="67" t="str">
        <f t="shared" ref="BA78:BD78" si="914">IF(VALUE(AQ78)&gt;=170,AV78,"")</f>
        <v/>
      </c>
      <c r="BB78" s="67" t="str">
        <f t="shared" si="914"/>
        <v/>
      </c>
      <c r="BC78" s="67" t="str">
        <f t="shared" si="914"/>
        <v/>
      </c>
      <c r="BD78" s="67" t="str">
        <f t="shared" si="914"/>
        <v/>
      </c>
      <c r="BF78" s="67" t="str">
        <f t="shared" ref="BF78:BI78" si="915">IF(VALUE(AQ78)&lt;170,AV78,"")</f>
        <v>S</v>
      </c>
      <c r="BG78" s="67" t="str">
        <f t="shared" si="915"/>
        <v>C</v>
      </c>
      <c r="BH78" s="67" t="str">
        <f t="shared" si="915"/>
        <v>D</v>
      </c>
      <c r="BI78" s="67" t="str">
        <f t="shared" si="915"/>
        <v>I</v>
      </c>
      <c r="BJ78" s="67">
        <f t="shared" si="17"/>
        <v>1</v>
      </c>
      <c r="BK78" s="67" t="str">
        <f t="shared" si="18"/>
        <v/>
      </c>
      <c r="BN78" s="67">
        <f t="shared" ref="BN78:BQ78" si="916">VALUE(AC78&amp;BN$2)</f>
        <v>311</v>
      </c>
      <c r="BO78" s="67">
        <f t="shared" si="916"/>
        <v>312</v>
      </c>
      <c r="BP78" s="67">
        <f t="shared" si="916"/>
        <v>323</v>
      </c>
      <c r="BQ78" s="67">
        <f t="shared" si="916"/>
        <v>324</v>
      </c>
      <c r="BR78" s="67"/>
      <c r="BS78" s="67">
        <f t="shared" ref="BS78:BV78" si="917">LARGE($BN78:$BQ78,BS$2)</f>
        <v>324</v>
      </c>
      <c r="BT78" s="67">
        <f t="shared" si="917"/>
        <v>323</v>
      </c>
      <c r="BU78" s="67">
        <f t="shared" si="917"/>
        <v>312</v>
      </c>
      <c r="BV78" s="67">
        <f t="shared" si="917"/>
        <v>311</v>
      </c>
      <c r="BX78" s="67" t="str">
        <f>VLOOKUP(VALUE(RIGHT(BS78,1)),misc!$A$2:$B$5,2,0)</f>
        <v>C</v>
      </c>
      <c r="BY78" s="67" t="str">
        <f>VLOOKUP(VALUE(RIGHT(BT78,1)),misc!$A$2:$B$5,2,0)</f>
        <v>S</v>
      </c>
      <c r="BZ78" s="67" t="str">
        <f>VLOOKUP(VALUE(RIGHT(BU78,1)),misc!$A$2:$B$5,2,0)</f>
        <v>I</v>
      </c>
      <c r="CA78" s="67" t="str">
        <f>VLOOKUP(VALUE(RIGHT(BV78,1)),misc!$A$2:$B$5,2,0)</f>
        <v>D</v>
      </c>
      <c r="CC78" s="67" t="str">
        <f t="shared" ref="CC78:CF78" si="918">IF(VALUE(BS78)&gt;=170,BX78,"")</f>
        <v>C</v>
      </c>
      <c r="CD78" s="67" t="str">
        <f t="shared" si="918"/>
        <v>S</v>
      </c>
      <c r="CE78" s="67" t="str">
        <f t="shared" si="918"/>
        <v>I</v>
      </c>
      <c r="CF78" s="67" t="str">
        <f t="shared" si="918"/>
        <v>D</v>
      </c>
      <c r="CH78" s="67" t="str">
        <f t="shared" ref="CH78:CK78" si="919">IF(VALUE(BS78)&lt;170,BX78,"")</f>
        <v/>
      </c>
      <c r="CI78" s="67" t="str">
        <f t="shared" si="919"/>
        <v/>
      </c>
      <c r="CJ78" s="67" t="str">
        <f t="shared" si="919"/>
        <v/>
      </c>
      <c r="CK78" s="67" t="str">
        <f t="shared" si="919"/>
        <v/>
      </c>
      <c r="CL78" s="67">
        <f t="shared" si="23"/>
        <v>2</v>
      </c>
      <c r="CM78" s="67" t="str">
        <f t="shared" si="24"/>
        <v>CSID</v>
      </c>
      <c r="CP78" s="67">
        <f t="shared" ref="CP78:CS78" si="920">VALUE(AG78&amp;CP$2)</f>
        <v>161</v>
      </c>
      <c r="CQ78" s="67">
        <f t="shared" si="920"/>
        <v>182</v>
      </c>
      <c r="CR78" s="67">
        <f t="shared" si="920"/>
        <v>193</v>
      </c>
      <c r="CS78" s="67">
        <f t="shared" si="920"/>
        <v>194</v>
      </c>
      <c r="CT78" s="67"/>
      <c r="CU78" s="67">
        <f t="shared" ref="CU78:CX78" si="921">LARGE($CP78:$CS78,CU$2)</f>
        <v>194</v>
      </c>
      <c r="CV78" s="67">
        <f t="shared" si="921"/>
        <v>193</v>
      </c>
      <c r="CW78" s="67">
        <f t="shared" si="921"/>
        <v>182</v>
      </c>
      <c r="CX78" s="67">
        <f t="shared" si="921"/>
        <v>161</v>
      </c>
      <c r="CZ78" s="67" t="str">
        <f>VLOOKUP(VALUE(RIGHT(CU78,1)),misc!$A$2:$B$5,2,0)</f>
        <v>C</v>
      </c>
      <c r="DA78" s="67" t="str">
        <f>VLOOKUP(VALUE(RIGHT(CV78,1)),misc!$A$2:$B$5,2,0)</f>
        <v>S</v>
      </c>
      <c r="DB78" s="67" t="str">
        <f>VLOOKUP(VALUE(RIGHT(CW78,1)),misc!$A$2:$B$5,2,0)</f>
        <v>I</v>
      </c>
      <c r="DC78" s="67" t="str">
        <f>VLOOKUP(VALUE(RIGHT(CX78,1)),misc!$A$2:$B$5,2,0)</f>
        <v>D</v>
      </c>
      <c r="DE78" s="67" t="str">
        <f t="shared" ref="DE78:DH78" si="922">IF(VALUE(CU78)&gt;=170,CZ78,"")</f>
        <v>C</v>
      </c>
      <c r="DF78" s="67" t="str">
        <f t="shared" si="922"/>
        <v>S</v>
      </c>
      <c r="DG78" s="67" t="str">
        <f t="shared" si="922"/>
        <v>I</v>
      </c>
      <c r="DH78" s="67" t="str">
        <f t="shared" si="922"/>
        <v/>
      </c>
      <c r="DJ78" s="67" t="str">
        <f t="shared" ref="DJ78:DM78" si="923">IF(VALUE(CU78)&lt;170,CZ78,"")</f>
        <v/>
      </c>
      <c r="DK78" s="67" t="str">
        <f t="shared" si="923"/>
        <v/>
      </c>
      <c r="DL78" s="67" t="str">
        <f t="shared" si="923"/>
        <v/>
      </c>
      <c r="DM78" s="67" t="str">
        <f t="shared" si="923"/>
        <v>D</v>
      </c>
      <c r="DN78" s="67">
        <f t="shared" si="29"/>
        <v>3</v>
      </c>
      <c r="DO78" s="67" t="str">
        <f t="shared" si="30"/>
        <v>CSI</v>
      </c>
      <c r="DP78" s="1" t="str">
        <f t="shared" si="31"/>
        <v>123</v>
      </c>
      <c r="DQ78" s="1" t="str">
        <f t="shared" si="32"/>
        <v/>
      </c>
      <c r="DR78" s="1">
        <f>VLOOKUP(G78,tableD1,3,0)</f>
        <v>1</v>
      </c>
      <c r="DS78" s="1">
        <f>VLOOKUP(H78,tableI1,3,0)</f>
        <v>1</v>
      </c>
      <c r="DT78" s="1">
        <f>VLOOKUP(I78,table1S,3,0)</f>
        <v>2</v>
      </c>
      <c r="DU78" s="1">
        <f>VLOOKUP(J78,table1C,3,0)</f>
        <v>1</v>
      </c>
      <c r="DV78" s="1">
        <f>VLOOKUP(L78,table2D,3,0)</f>
        <v>8</v>
      </c>
      <c r="DW78" s="1">
        <f>VLOOKUP(M78,table2I,3,0)</f>
        <v>8</v>
      </c>
      <c r="DX78" s="1">
        <f>VLOOKUP(N78,table2S,3,0)</f>
        <v>8</v>
      </c>
      <c r="DY78" s="1">
        <f>VLOOKUP(O78,table2C,3,0)</f>
        <v>8</v>
      </c>
      <c r="DZ78" s="1">
        <f>VLOOKUP(Q78,table3D,3,0)</f>
        <v>4</v>
      </c>
      <c r="EA78" s="1">
        <f>VLOOKUP(R78,table3I,3,0)</f>
        <v>5</v>
      </c>
      <c r="EB78" s="1">
        <f>VLOOKUP(S78,table3S,3,0)</f>
        <v>5</v>
      </c>
      <c r="EC78" s="1">
        <f>VLOOKUP(T78,table3C,3,0)</f>
        <v>5</v>
      </c>
      <c r="ED78" s="67">
        <f t="array" ref="ED78">VLOOKUP(INDEX(JD,data!$AA$1),key!$J$3:$L$27,3,0)</f>
        <v>6</v>
      </c>
      <c r="EE78" s="67">
        <f t="array" ref="EE78">VLOOKUP(INDEX(JI,data!$AA$1),key!$J$3:$L$27,3,0)</f>
        <v>4</v>
      </c>
      <c r="EF78" s="67">
        <f t="array" ref="EF78">VLOOKUP(INDEX(JS,data!$AA$1),key!$J$3:$L$27,3,0)</f>
        <v>4</v>
      </c>
      <c r="EG78" s="67">
        <f t="array" ref="EG78">VLOOKUP(INDEX(JC,data!$AA$1),key!$J$3:$L$27,3,0)</f>
        <v>7</v>
      </c>
      <c r="EH78" s="1">
        <f>VLOOKUP(DR78,tabel_jpm,ED78+1,0)</f>
        <v>8</v>
      </c>
      <c r="EI78" s="1">
        <f>VLOOKUP(DS78,tabel_jpm,EE78+1,0)</f>
        <v>16</v>
      </c>
      <c r="EJ78" s="1">
        <f>VLOOKUP(DT78,tabel_jpm,EF78+1,0)</f>
        <v>20</v>
      </c>
      <c r="EK78" s="1">
        <f>VLOOKUP(DU78,tabel_jpm,EG78+1,0)</f>
        <v>4</v>
      </c>
      <c r="EL78" s="1">
        <f>IF(B78="Pria",VLOOKUP(AVERAGE(EH78:EK78),agreement_p,4),VLOOKUP(AVERAGE(EH78:EK78),agreement_w,4))</f>
        <v>32</v>
      </c>
      <c r="EM78" s="67" t="str">
        <f t="shared" si="33"/>
        <v>N/A</v>
      </c>
      <c r="EN78" s="1">
        <f>VLOOKUP(DV78,tabel_jpm,ED78+1,0)</f>
        <v>20</v>
      </c>
      <c r="EO78" s="1">
        <f>VLOOKUP(DW78,tabel_jpm,EE78+1,0)</f>
        <v>12</v>
      </c>
      <c r="EP78" s="1">
        <f>VLOOKUP(DX78,tabel_jpm,EF78+1,0)</f>
        <v>12</v>
      </c>
      <c r="EQ78" s="1">
        <f>VLOOKUP(DY78,tabel_jpm,EG78+1,0)</f>
        <v>24</v>
      </c>
      <c r="ER78" s="1">
        <f>IF(B78="Pria",VLOOKUP(AVERAGE(EN78:EQ78),agreement_p,4),VLOOKUP(AVERAGE(EN78:EQ78),agreement_w,4))</f>
        <v>50</v>
      </c>
      <c r="ES78" s="67" t="str">
        <f t="shared" si="34"/>
        <v>N/A</v>
      </c>
      <c r="ET78" s="1">
        <f>VLOOKUP(DZ78,tabel_jpm,ED78+1,0)</f>
        <v>20</v>
      </c>
      <c r="EU78" s="1">
        <f>VLOOKUP(EA78,tabel_jpm,EE78+1,0)</f>
        <v>24</v>
      </c>
      <c r="EV78" s="1">
        <f>VLOOKUP(EB78,tabel_jpm,EF78+1,0)</f>
        <v>24</v>
      </c>
      <c r="EW78" s="1">
        <f>VLOOKUP(EC78,tabel_jpm,EG78+1,0)</f>
        <v>20</v>
      </c>
      <c r="EX78" s="1">
        <f>IF(B78="Pria",VLOOKUP(AVERAGE(ET78:EW78),agreement_p,4),VLOOKUP(AVERAGE(ET78:EW78),agreement_w,4))</f>
        <v>68</v>
      </c>
      <c r="EY78" s="67" t="str">
        <f t="shared" si="35"/>
        <v>N/A</v>
      </c>
    </row>
    <row r="79" ht="15.75" customHeight="1">
      <c r="A79" s="1" t="str">
        <f>data!A79</f>
        <v/>
      </c>
      <c r="B79" s="1" t="str">
        <f>data!B79</f>
        <v/>
      </c>
      <c r="C79" s="1" t="str">
        <f>data!C79</f>
        <v/>
      </c>
      <c r="D79" s="65" t="str">
        <f>data!D79</f>
        <v/>
      </c>
      <c r="E79" s="1" t="str">
        <f>data!E79</f>
        <v/>
      </c>
      <c r="F79" s="1" t="str">
        <f>data!F79</f>
        <v>profiling</v>
      </c>
      <c r="G79" s="1" t="str">
        <f>data!G79</f>
        <v/>
      </c>
      <c r="H79" s="1" t="str">
        <f>data!H79</f>
        <v/>
      </c>
      <c r="I79" s="1" t="str">
        <f>data!I79</f>
        <v/>
      </c>
      <c r="J79" s="1" t="str">
        <f>data!J79</f>
        <v/>
      </c>
      <c r="K79" s="1" t="str">
        <f>data!K79</f>
        <v/>
      </c>
      <c r="L79" s="1" t="str">
        <f>data!L79</f>
        <v/>
      </c>
      <c r="M79" s="1" t="str">
        <f>data!M79</f>
        <v/>
      </c>
      <c r="N79" s="1" t="str">
        <f>data!N79</f>
        <v/>
      </c>
      <c r="O79" s="1" t="str">
        <f>data!O79</f>
        <v/>
      </c>
      <c r="P79" s="1" t="str">
        <f>data!P79</f>
        <v/>
      </c>
      <c r="Q79" s="1" t="str">
        <f>data!Q79</f>
        <v/>
      </c>
      <c r="R79" s="1" t="str">
        <f>data!R79</f>
        <v/>
      </c>
      <c r="S79" s="1" t="str">
        <f>data!S79</f>
        <v/>
      </c>
      <c r="T79" s="1" t="str">
        <f>data!T79</f>
        <v/>
      </c>
      <c r="U79" s="1" t="str">
        <f>data!U79</f>
        <v/>
      </c>
      <c r="V79" s="1">
        <f>data!V79</f>
        <v>0</v>
      </c>
      <c r="W79" s="1">
        <f>data!W79</f>
        <v>0</v>
      </c>
      <c r="Y79" s="67">
        <f>VLOOKUP(G79,tableD1,2,0)</f>
        <v>4</v>
      </c>
      <c r="Z79" s="67">
        <f>VLOOKUP(H79,tableI1,2,0)</f>
        <v>3</v>
      </c>
      <c r="AA79" s="67">
        <f>VLOOKUP(I79,table1S,2,0)</f>
        <v>5</v>
      </c>
      <c r="AB79" s="67">
        <f>VLOOKUP(J79,table1C,2,0)</f>
        <v>4</v>
      </c>
      <c r="AC79" s="67">
        <f>VLOOKUP(L79,table2D,2,0)</f>
        <v>31</v>
      </c>
      <c r="AD79" s="67">
        <f>VLOOKUP(M79,table2I,2,0)</f>
        <v>31</v>
      </c>
      <c r="AE79" s="67">
        <f>VLOOKUP(N79,table2S,2,0)</f>
        <v>32</v>
      </c>
      <c r="AF79" s="67">
        <f>VLOOKUP(O79,table2C,2,0)</f>
        <v>32</v>
      </c>
      <c r="AG79" s="67">
        <f>VLOOKUP(Q79,table3D,2,0)</f>
        <v>16</v>
      </c>
      <c r="AH79" s="67">
        <f>VLOOKUP(R79,table3I,2,0)</f>
        <v>18</v>
      </c>
      <c r="AI79" s="67">
        <f>VLOOKUP(S79,table3S,2,0)</f>
        <v>19</v>
      </c>
      <c r="AJ79" s="67">
        <f>VLOOKUP(T79,table3C,2,0)</f>
        <v>19</v>
      </c>
      <c r="AL79" s="67">
        <f t="shared" ref="AL79:AO79" si="924">VALUE(Y79&amp;AL$2)</f>
        <v>41</v>
      </c>
      <c r="AM79" s="67">
        <f t="shared" si="924"/>
        <v>32</v>
      </c>
      <c r="AN79" s="67">
        <f t="shared" si="924"/>
        <v>53</v>
      </c>
      <c r="AO79" s="67">
        <f t="shared" si="924"/>
        <v>44</v>
      </c>
      <c r="AP79" s="67"/>
      <c r="AQ79" s="67">
        <f t="shared" ref="AQ79:AT79" si="925">LARGE($AL79:$AO79,AQ$2)</f>
        <v>53</v>
      </c>
      <c r="AR79" s="67">
        <f t="shared" si="925"/>
        <v>44</v>
      </c>
      <c r="AS79" s="67">
        <f t="shared" si="925"/>
        <v>41</v>
      </c>
      <c r="AT79" s="67">
        <f t="shared" si="925"/>
        <v>32</v>
      </c>
      <c r="AV79" s="67" t="str">
        <f>VLOOKUP(VALUE(RIGHT(AQ79,1)),misc!$A$2:$B$5,2,0)</f>
        <v>S</v>
      </c>
      <c r="AW79" s="67" t="str">
        <f>VLOOKUP(VALUE(RIGHT(AR79,1)),misc!$A$2:$B$5,2,0)</f>
        <v>C</v>
      </c>
      <c r="AX79" s="67" t="str">
        <f>VLOOKUP(VALUE(RIGHT(AS79,1)),misc!$A$2:$B$5,2,0)</f>
        <v>D</v>
      </c>
      <c r="AY79" s="67" t="str">
        <f>VLOOKUP(VALUE(RIGHT(AT79,1)),misc!$A$2:$B$5,2,0)</f>
        <v>I</v>
      </c>
      <c r="BA79" s="67" t="str">
        <f t="shared" ref="BA79:BD79" si="926">IF(VALUE(AQ79)&gt;=170,AV79,"")</f>
        <v/>
      </c>
      <c r="BB79" s="67" t="str">
        <f t="shared" si="926"/>
        <v/>
      </c>
      <c r="BC79" s="67" t="str">
        <f t="shared" si="926"/>
        <v/>
      </c>
      <c r="BD79" s="67" t="str">
        <f t="shared" si="926"/>
        <v/>
      </c>
      <c r="BF79" s="67" t="str">
        <f t="shared" ref="BF79:BI79" si="927">IF(VALUE(AQ79)&lt;170,AV79,"")</f>
        <v>S</v>
      </c>
      <c r="BG79" s="67" t="str">
        <f t="shared" si="927"/>
        <v>C</v>
      </c>
      <c r="BH79" s="67" t="str">
        <f t="shared" si="927"/>
        <v>D</v>
      </c>
      <c r="BI79" s="67" t="str">
        <f t="shared" si="927"/>
        <v>I</v>
      </c>
      <c r="BJ79" s="67">
        <f t="shared" si="17"/>
        <v>1</v>
      </c>
      <c r="BK79" s="67" t="str">
        <f t="shared" si="18"/>
        <v/>
      </c>
      <c r="BN79" s="67">
        <f t="shared" ref="BN79:BQ79" si="928">VALUE(AC79&amp;BN$2)</f>
        <v>311</v>
      </c>
      <c r="BO79" s="67">
        <f t="shared" si="928"/>
        <v>312</v>
      </c>
      <c r="BP79" s="67">
        <f t="shared" si="928"/>
        <v>323</v>
      </c>
      <c r="BQ79" s="67">
        <f t="shared" si="928"/>
        <v>324</v>
      </c>
      <c r="BR79" s="67"/>
      <c r="BS79" s="67">
        <f t="shared" ref="BS79:BV79" si="929">LARGE($BN79:$BQ79,BS$2)</f>
        <v>324</v>
      </c>
      <c r="BT79" s="67">
        <f t="shared" si="929"/>
        <v>323</v>
      </c>
      <c r="BU79" s="67">
        <f t="shared" si="929"/>
        <v>312</v>
      </c>
      <c r="BV79" s="67">
        <f t="shared" si="929"/>
        <v>311</v>
      </c>
      <c r="BX79" s="67" t="str">
        <f>VLOOKUP(VALUE(RIGHT(BS79,1)),misc!$A$2:$B$5,2,0)</f>
        <v>C</v>
      </c>
      <c r="BY79" s="67" t="str">
        <f>VLOOKUP(VALUE(RIGHT(BT79,1)),misc!$A$2:$B$5,2,0)</f>
        <v>S</v>
      </c>
      <c r="BZ79" s="67" t="str">
        <f>VLOOKUP(VALUE(RIGHT(BU79,1)),misc!$A$2:$B$5,2,0)</f>
        <v>I</v>
      </c>
      <c r="CA79" s="67" t="str">
        <f>VLOOKUP(VALUE(RIGHT(BV79,1)),misc!$A$2:$B$5,2,0)</f>
        <v>D</v>
      </c>
      <c r="CC79" s="67" t="str">
        <f t="shared" ref="CC79:CF79" si="930">IF(VALUE(BS79)&gt;=170,BX79,"")</f>
        <v>C</v>
      </c>
      <c r="CD79" s="67" t="str">
        <f t="shared" si="930"/>
        <v>S</v>
      </c>
      <c r="CE79" s="67" t="str">
        <f t="shared" si="930"/>
        <v>I</v>
      </c>
      <c r="CF79" s="67" t="str">
        <f t="shared" si="930"/>
        <v>D</v>
      </c>
      <c r="CH79" s="67" t="str">
        <f t="shared" ref="CH79:CK79" si="931">IF(VALUE(BS79)&lt;170,BX79,"")</f>
        <v/>
      </c>
      <c r="CI79" s="67" t="str">
        <f t="shared" si="931"/>
        <v/>
      </c>
      <c r="CJ79" s="67" t="str">
        <f t="shared" si="931"/>
        <v/>
      </c>
      <c r="CK79" s="67" t="str">
        <f t="shared" si="931"/>
        <v/>
      </c>
      <c r="CL79" s="67">
        <f t="shared" si="23"/>
        <v>2</v>
      </c>
      <c r="CM79" s="67" t="str">
        <f t="shared" si="24"/>
        <v>CSID</v>
      </c>
      <c r="CP79" s="67">
        <f t="shared" ref="CP79:CS79" si="932">VALUE(AG79&amp;CP$2)</f>
        <v>161</v>
      </c>
      <c r="CQ79" s="67">
        <f t="shared" si="932"/>
        <v>182</v>
      </c>
      <c r="CR79" s="67">
        <f t="shared" si="932"/>
        <v>193</v>
      </c>
      <c r="CS79" s="67">
        <f t="shared" si="932"/>
        <v>194</v>
      </c>
      <c r="CT79" s="67"/>
      <c r="CU79" s="67">
        <f t="shared" ref="CU79:CX79" si="933">LARGE($CP79:$CS79,CU$2)</f>
        <v>194</v>
      </c>
      <c r="CV79" s="67">
        <f t="shared" si="933"/>
        <v>193</v>
      </c>
      <c r="CW79" s="67">
        <f t="shared" si="933"/>
        <v>182</v>
      </c>
      <c r="CX79" s="67">
        <f t="shared" si="933"/>
        <v>161</v>
      </c>
      <c r="CZ79" s="67" t="str">
        <f>VLOOKUP(VALUE(RIGHT(CU79,1)),misc!$A$2:$B$5,2,0)</f>
        <v>C</v>
      </c>
      <c r="DA79" s="67" t="str">
        <f>VLOOKUP(VALUE(RIGHT(CV79,1)),misc!$A$2:$B$5,2,0)</f>
        <v>S</v>
      </c>
      <c r="DB79" s="67" t="str">
        <f>VLOOKUP(VALUE(RIGHT(CW79,1)),misc!$A$2:$B$5,2,0)</f>
        <v>I</v>
      </c>
      <c r="DC79" s="67" t="str">
        <f>VLOOKUP(VALUE(RIGHT(CX79,1)),misc!$A$2:$B$5,2,0)</f>
        <v>D</v>
      </c>
      <c r="DE79" s="67" t="str">
        <f t="shared" ref="DE79:DH79" si="934">IF(VALUE(CU79)&gt;=170,CZ79,"")</f>
        <v>C</v>
      </c>
      <c r="DF79" s="67" t="str">
        <f t="shared" si="934"/>
        <v>S</v>
      </c>
      <c r="DG79" s="67" t="str">
        <f t="shared" si="934"/>
        <v>I</v>
      </c>
      <c r="DH79" s="67" t="str">
        <f t="shared" si="934"/>
        <v/>
      </c>
      <c r="DJ79" s="67" t="str">
        <f t="shared" ref="DJ79:DM79" si="935">IF(VALUE(CU79)&lt;170,CZ79,"")</f>
        <v/>
      </c>
      <c r="DK79" s="67" t="str">
        <f t="shared" si="935"/>
        <v/>
      </c>
      <c r="DL79" s="67" t="str">
        <f t="shared" si="935"/>
        <v/>
      </c>
      <c r="DM79" s="67" t="str">
        <f t="shared" si="935"/>
        <v>D</v>
      </c>
      <c r="DN79" s="67">
        <f t="shared" si="29"/>
        <v>3</v>
      </c>
      <c r="DO79" s="67" t="str">
        <f t="shared" si="30"/>
        <v>CSI</v>
      </c>
      <c r="DP79" s="1" t="str">
        <f t="shared" si="31"/>
        <v>123</v>
      </c>
      <c r="DQ79" s="1" t="str">
        <f t="shared" si="32"/>
        <v/>
      </c>
      <c r="DR79" s="1">
        <f>VLOOKUP(G79,tableD1,3,0)</f>
        <v>1</v>
      </c>
      <c r="DS79" s="1">
        <f>VLOOKUP(H79,tableI1,3,0)</f>
        <v>1</v>
      </c>
      <c r="DT79" s="1">
        <f>VLOOKUP(I79,table1S,3,0)</f>
        <v>2</v>
      </c>
      <c r="DU79" s="1">
        <f>VLOOKUP(J79,table1C,3,0)</f>
        <v>1</v>
      </c>
      <c r="DV79" s="1">
        <f>VLOOKUP(L79,table2D,3,0)</f>
        <v>8</v>
      </c>
      <c r="DW79" s="1">
        <f>VLOOKUP(M79,table2I,3,0)</f>
        <v>8</v>
      </c>
      <c r="DX79" s="1">
        <f>VLOOKUP(N79,table2S,3,0)</f>
        <v>8</v>
      </c>
      <c r="DY79" s="1">
        <f>VLOOKUP(O79,table2C,3,0)</f>
        <v>8</v>
      </c>
      <c r="DZ79" s="1">
        <f>VLOOKUP(Q79,table3D,3,0)</f>
        <v>4</v>
      </c>
      <c r="EA79" s="1">
        <f>VLOOKUP(R79,table3I,3,0)</f>
        <v>5</v>
      </c>
      <c r="EB79" s="1">
        <f>VLOOKUP(S79,table3S,3,0)</f>
        <v>5</v>
      </c>
      <c r="EC79" s="1">
        <f>VLOOKUP(T79,table3C,3,0)</f>
        <v>5</v>
      </c>
      <c r="ED79" s="67">
        <f t="array" ref="ED79">VLOOKUP(INDEX(JD,data!$AA$1),key!$J$3:$L$27,3,0)</f>
        <v>6</v>
      </c>
      <c r="EE79" s="67">
        <f t="array" ref="EE79">VLOOKUP(INDEX(JI,data!$AA$1),key!$J$3:$L$27,3,0)</f>
        <v>4</v>
      </c>
      <c r="EF79" s="67">
        <f t="array" ref="EF79">VLOOKUP(INDEX(JS,data!$AA$1),key!$J$3:$L$27,3,0)</f>
        <v>4</v>
      </c>
      <c r="EG79" s="67">
        <f t="array" ref="EG79">VLOOKUP(INDEX(JC,data!$AA$1),key!$J$3:$L$27,3,0)</f>
        <v>7</v>
      </c>
      <c r="EH79" s="1">
        <f>VLOOKUP(DR79,tabel_jpm,ED79+1,0)</f>
        <v>8</v>
      </c>
      <c r="EI79" s="1">
        <f>VLOOKUP(DS79,tabel_jpm,EE79+1,0)</f>
        <v>16</v>
      </c>
      <c r="EJ79" s="1">
        <f>VLOOKUP(DT79,tabel_jpm,EF79+1,0)</f>
        <v>20</v>
      </c>
      <c r="EK79" s="1">
        <f>VLOOKUP(DU79,tabel_jpm,EG79+1,0)</f>
        <v>4</v>
      </c>
      <c r="EL79" s="1">
        <f>IF(B79="Pria",VLOOKUP(AVERAGE(EH79:EK79),agreement_p,4),VLOOKUP(AVERAGE(EH79:EK79),agreement_w,4))</f>
        <v>32</v>
      </c>
      <c r="EM79" s="67" t="str">
        <f t="shared" si="33"/>
        <v>N/A</v>
      </c>
      <c r="EN79" s="1">
        <f>VLOOKUP(DV79,tabel_jpm,ED79+1,0)</f>
        <v>20</v>
      </c>
      <c r="EO79" s="1">
        <f>VLOOKUP(DW79,tabel_jpm,EE79+1,0)</f>
        <v>12</v>
      </c>
      <c r="EP79" s="1">
        <f>VLOOKUP(DX79,tabel_jpm,EF79+1,0)</f>
        <v>12</v>
      </c>
      <c r="EQ79" s="1">
        <f>VLOOKUP(DY79,tabel_jpm,EG79+1,0)</f>
        <v>24</v>
      </c>
      <c r="ER79" s="1">
        <f>IF(B79="Pria",VLOOKUP(AVERAGE(EN79:EQ79),agreement_p,4),VLOOKUP(AVERAGE(EN79:EQ79),agreement_w,4))</f>
        <v>50</v>
      </c>
      <c r="ES79" s="67" t="str">
        <f t="shared" si="34"/>
        <v>N/A</v>
      </c>
      <c r="ET79" s="1">
        <f>VLOOKUP(DZ79,tabel_jpm,ED79+1,0)</f>
        <v>20</v>
      </c>
      <c r="EU79" s="1">
        <f>VLOOKUP(EA79,tabel_jpm,EE79+1,0)</f>
        <v>24</v>
      </c>
      <c r="EV79" s="1">
        <f>VLOOKUP(EB79,tabel_jpm,EF79+1,0)</f>
        <v>24</v>
      </c>
      <c r="EW79" s="1">
        <f>VLOOKUP(EC79,tabel_jpm,EG79+1,0)</f>
        <v>20</v>
      </c>
      <c r="EX79" s="1">
        <f>IF(B79="Pria",VLOOKUP(AVERAGE(ET79:EW79),agreement_p,4),VLOOKUP(AVERAGE(ET79:EW79),agreement_w,4))</f>
        <v>68</v>
      </c>
      <c r="EY79" s="67" t="str">
        <f t="shared" si="35"/>
        <v>N/A</v>
      </c>
    </row>
    <row r="80" ht="15.75" customHeight="1">
      <c r="A80" s="1" t="str">
        <f>data!A80</f>
        <v/>
      </c>
      <c r="B80" s="1" t="str">
        <f>data!B80</f>
        <v/>
      </c>
      <c r="C80" s="1" t="str">
        <f>data!C80</f>
        <v/>
      </c>
      <c r="D80" s="65" t="str">
        <f>data!D80</f>
        <v/>
      </c>
      <c r="E80" s="1" t="str">
        <f>data!E80</f>
        <v/>
      </c>
      <c r="F80" s="1" t="str">
        <f>data!F80</f>
        <v>profiling</v>
      </c>
      <c r="G80" s="1" t="str">
        <f>data!G80</f>
        <v/>
      </c>
      <c r="H80" s="1" t="str">
        <f>data!H80</f>
        <v/>
      </c>
      <c r="I80" s="1" t="str">
        <f>data!I80</f>
        <v/>
      </c>
      <c r="J80" s="1" t="str">
        <f>data!J80</f>
        <v/>
      </c>
      <c r="K80" s="1" t="str">
        <f>data!K80</f>
        <v/>
      </c>
      <c r="L80" s="1" t="str">
        <f>data!L80</f>
        <v/>
      </c>
      <c r="M80" s="1" t="str">
        <f>data!M80</f>
        <v/>
      </c>
      <c r="N80" s="1" t="str">
        <f>data!N80</f>
        <v/>
      </c>
      <c r="O80" s="1" t="str">
        <f>data!O80</f>
        <v/>
      </c>
      <c r="P80" s="1" t="str">
        <f>data!P80</f>
        <v/>
      </c>
      <c r="Q80" s="1" t="str">
        <f>data!Q80</f>
        <v/>
      </c>
      <c r="R80" s="1" t="str">
        <f>data!R80</f>
        <v/>
      </c>
      <c r="S80" s="1" t="str">
        <f>data!S80</f>
        <v/>
      </c>
      <c r="T80" s="1" t="str">
        <f>data!T80</f>
        <v/>
      </c>
      <c r="U80" s="1" t="str">
        <f>data!U80</f>
        <v/>
      </c>
      <c r="V80" s="1">
        <f>data!V80</f>
        <v>0</v>
      </c>
      <c r="W80" s="1">
        <f>data!W80</f>
        <v>0</v>
      </c>
      <c r="Y80" s="67">
        <f>VLOOKUP(G80,tableD1,2,0)</f>
        <v>4</v>
      </c>
      <c r="Z80" s="67">
        <f>VLOOKUP(H80,tableI1,2,0)</f>
        <v>3</v>
      </c>
      <c r="AA80" s="67">
        <f>VLOOKUP(I80,table1S,2,0)</f>
        <v>5</v>
      </c>
      <c r="AB80" s="67">
        <f>VLOOKUP(J80,table1C,2,0)</f>
        <v>4</v>
      </c>
      <c r="AC80" s="67">
        <f>VLOOKUP(L80,table2D,2,0)</f>
        <v>31</v>
      </c>
      <c r="AD80" s="67">
        <f>VLOOKUP(M80,table2I,2,0)</f>
        <v>31</v>
      </c>
      <c r="AE80" s="67">
        <f>VLOOKUP(N80,table2S,2,0)</f>
        <v>32</v>
      </c>
      <c r="AF80" s="67">
        <f>VLOOKUP(O80,table2C,2,0)</f>
        <v>32</v>
      </c>
      <c r="AG80" s="67">
        <f>VLOOKUP(Q80,table3D,2,0)</f>
        <v>16</v>
      </c>
      <c r="AH80" s="67">
        <f>VLOOKUP(R80,table3I,2,0)</f>
        <v>18</v>
      </c>
      <c r="AI80" s="67">
        <f>VLOOKUP(S80,table3S,2,0)</f>
        <v>19</v>
      </c>
      <c r="AJ80" s="67">
        <f>VLOOKUP(T80,table3C,2,0)</f>
        <v>19</v>
      </c>
      <c r="AL80" s="67">
        <f t="shared" ref="AL80:AO80" si="936">VALUE(Y80&amp;AL$2)</f>
        <v>41</v>
      </c>
      <c r="AM80" s="67">
        <f t="shared" si="936"/>
        <v>32</v>
      </c>
      <c r="AN80" s="67">
        <f t="shared" si="936"/>
        <v>53</v>
      </c>
      <c r="AO80" s="67">
        <f t="shared" si="936"/>
        <v>44</v>
      </c>
      <c r="AP80" s="67"/>
      <c r="AQ80" s="67">
        <f t="shared" ref="AQ80:AT80" si="937">LARGE($AL80:$AO80,AQ$2)</f>
        <v>53</v>
      </c>
      <c r="AR80" s="67">
        <f t="shared" si="937"/>
        <v>44</v>
      </c>
      <c r="AS80" s="67">
        <f t="shared" si="937"/>
        <v>41</v>
      </c>
      <c r="AT80" s="67">
        <f t="shared" si="937"/>
        <v>32</v>
      </c>
      <c r="AV80" s="67" t="str">
        <f>VLOOKUP(VALUE(RIGHT(AQ80,1)),misc!$A$2:$B$5,2,0)</f>
        <v>S</v>
      </c>
      <c r="AW80" s="67" t="str">
        <f>VLOOKUP(VALUE(RIGHT(AR80,1)),misc!$A$2:$B$5,2,0)</f>
        <v>C</v>
      </c>
      <c r="AX80" s="67" t="str">
        <f>VLOOKUP(VALUE(RIGHT(AS80,1)),misc!$A$2:$B$5,2,0)</f>
        <v>D</v>
      </c>
      <c r="AY80" s="67" t="str">
        <f>VLOOKUP(VALUE(RIGHT(AT80,1)),misc!$A$2:$B$5,2,0)</f>
        <v>I</v>
      </c>
      <c r="BA80" s="67" t="str">
        <f t="shared" ref="BA80:BD80" si="938">IF(VALUE(AQ80)&gt;=170,AV80,"")</f>
        <v/>
      </c>
      <c r="BB80" s="67" t="str">
        <f t="shared" si="938"/>
        <v/>
      </c>
      <c r="BC80" s="67" t="str">
        <f t="shared" si="938"/>
        <v/>
      </c>
      <c r="BD80" s="67" t="str">
        <f t="shared" si="938"/>
        <v/>
      </c>
      <c r="BF80" s="67" t="str">
        <f t="shared" ref="BF80:BI80" si="939">IF(VALUE(AQ80)&lt;170,AV80,"")</f>
        <v>S</v>
      </c>
      <c r="BG80" s="67" t="str">
        <f t="shared" si="939"/>
        <v>C</v>
      </c>
      <c r="BH80" s="67" t="str">
        <f t="shared" si="939"/>
        <v>D</v>
      </c>
      <c r="BI80" s="67" t="str">
        <f t="shared" si="939"/>
        <v>I</v>
      </c>
      <c r="BJ80" s="67">
        <f t="shared" si="17"/>
        <v>1</v>
      </c>
      <c r="BK80" s="67" t="str">
        <f t="shared" si="18"/>
        <v/>
      </c>
      <c r="BN80" s="67">
        <f t="shared" ref="BN80:BQ80" si="940">VALUE(AC80&amp;BN$2)</f>
        <v>311</v>
      </c>
      <c r="BO80" s="67">
        <f t="shared" si="940"/>
        <v>312</v>
      </c>
      <c r="BP80" s="67">
        <f t="shared" si="940"/>
        <v>323</v>
      </c>
      <c r="BQ80" s="67">
        <f t="shared" si="940"/>
        <v>324</v>
      </c>
      <c r="BR80" s="67"/>
      <c r="BS80" s="67">
        <f t="shared" ref="BS80:BV80" si="941">LARGE($BN80:$BQ80,BS$2)</f>
        <v>324</v>
      </c>
      <c r="BT80" s="67">
        <f t="shared" si="941"/>
        <v>323</v>
      </c>
      <c r="BU80" s="67">
        <f t="shared" si="941"/>
        <v>312</v>
      </c>
      <c r="BV80" s="67">
        <f t="shared" si="941"/>
        <v>311</v>
      </c>
      <c r="BX80" s="67" t="str">
        <f>VLOOKUP(VALUE(RIGHT(BS80,1)),misc!$A$2:$B$5,2,0)</f>
        <v>C</v>
      </c>
      <c r="BY80" s="67" t="str">
        <f>VLOOKUP(VALUE(RIGHT(BT80,1)),misc!$A$2:$B$5,2,0)</f>
        <v>S</v>
      </c>
      <c r="BZ80" s="67" t="str">
        <f>VLOOKUP(VALUE(RIGHT(BU80,1)),misc!$A$2:$B$5,2,0)</f>
        <v>I</v>
      </c>
      <c r="CA80" s="67" t="str">
        <f>VLOOKUP(VALUE(RIGHT(BV80,1)),misc!$A$2:$B$5,2,0)</f>
        <v>D</v>
      </c>
      <c r="CC80" s="67" t="str">
        <f t="shared" ref="CC80:CF80" si="942">IF(VALUE(BS80)&gt;=170,BX80,"")</f>
        <v>C</v>
      </c>
      <c r="CD80" s="67" t="str">
        <f t="shared" si="942"/>
        <v>S</v>
      </c>
      <c r="CE80" s="67" t="str">
        <f t="shared" si="942"/>
        <v>I</v>
      </c>
      <c r="CF80" s="67" t="str">
        <f t="shared" si="942"/>
        <v>D</v>
      </c>
      <c r="CH80" s="67" t="str">
        <f t="shared" ref="CH80:CK80" si="943">IF(VALUE(BS80)&lt;170,BX80,"")</f>
        <v/>
      </c>
      <c r="CI80" s="67" t="str">
        <f t="shared" si="943"/>
        <v/>
      </c>
      <c r="CJ80" s="67" t="str">
        <f t="shared" si="943"/>
        <v/>
      </c>
      <c r="CK80" s="67" t="str">
        <f t="shared" si="943"/>
        <v/>
      </c>
      <c r="CL80" s="67">
        <f t="shared" si="23"/>
        <v>2</v>
      </c>
      <c r="CM80" s="67" t="str">
        <f t="shared" si="24"/>
        <v>CSID</v>
      </c>
      <c r="CP80" s="67">
        <f t="shared" ref="CP80:CS80" si="944">VALUE(AG80&amp;CP$2)</f>
        <v>161</v>
      </c>
      <c r="CQ80" s="67">
        <f t="shared" si="944"/>
        <v>182</v>
      </c>
      <c r="CR80" s="67">
        <f t="shared" si="944"/>
        <v>193</v>
      </c>
      <c r="CS80" s="67">
        <f t="shared" si="944"/>
        <v>194</v>
      </c>
      <c r="CT80" s="67"/>
      <c r="CU80" s="67">
        <f t="shared" ref="CU80:CX80" si="945">LARGE($CP80:$CS80,CU$2)</f>
        <v>194</v>
      </c>
      <c r="CV80" s="67">
        <f t="shared" si="945"/>
        <v>193</v>
      </c>
      <c r="CW80" s="67">
        <f t="shared" si="945"/>
        <v>182</v>
      </c>
      <c r="CX80" s="67">
        <f t="shared" si="945"/>
        <v>161</v>
      </c>
      <c r="CZ80" s="67" t="str">
        <f>VLOOKUP(VALUE(RIGHT(CU80,1)),misc!$A$2:$B$5,2,0)</f>
        <v>C</v>
      </c>
      <c r="DA80" s="67" t="str">
        <f>VLOOKUP(VALUE(RIGHT(CV80,1)),misc!$A$2:$B$5,2,0)</f>
        <v>S</v>
      </c>
      <c r="DB80" s="67" t="str">
        <f>VLOOKUP(VALUE(RIGHT(CW80,1)),misc!$A$2:$B$5,2,0)</f>
        <v>I</v>
      </c>
      <c r="DC80" s="67" t="str">
        <f>VLOOKUP(VALUE(RIGHT(CX80,1)),misc!$A$2:$B$5,2,0)</f>
        <v>D</v>
      </c>
      <c r="DE80" s="67" t="str">
        <f t="shared" ref="DE80:DH80" si="946">IF(VALUE(CU80)&gt;=170,CZ80,"")</f>
        <v>C</v>
      </c>
      <c r="DF80" s="67" t="str">
        <f t="shared" si="946"/>
        <v>S</v>
      </c>
      <c r="DG80" s="67" t="str">
        <f t="shared" si="946"/>
        <v>I</v>
      </c>
      <c r="DH80" s="67" t="str">
        <f t="shared" si="946"/>
        <v/>
      </c>
      <c r="DJ80" s="67" t="str">
        <f t="shared" ref="DJ80:DM80" si="947">IF(VALUE(CU80)&lt;170,CZ80,"")</f>
        <v/>
      </c>
      <c r="DK80" s="67" t="str">
        <f t="shared" si="947"/>
        <v/>
      </c>
      <c r="DL80" s="67" t="str">
        <f t="shared" si="947"/>
        <v/>
      </c>
      <c r="DM80" s="67" t="str">
        <f t="shared" si="947"/>
        <v>D</v>
      </c>
      <c r="DN80" s="67">
        <f t="shared" si="29"/>
        <v>3</v>
      </c>
      <c r="DO80" s="67" t="str">
        <f t="shared" si="30"/>
        <v>CSI</v>
      </c>
      <c r="DP80" s="1" t="str">
        <f t="shared" si="31"/>
        <v>123</v>
      </c>
      <c r="DQ80" s="1" t="str">
        <f t="shared" si="32"/>
        <v/>
      </c>
      <c r="DR80" s="1">
        <f>VLOOKUP(G80,tableD1,3,0)</f>
        <v>1</v>
      </c>
      <c r="DS80" s="1">
        <f>VLOOKUP(H80,tableI1,3,0)</f>
        <v>1</v>
      </c>
      <c r="DT80" s="1">
        <f>VLOOKUP(I80,table1S,3,0)</f>
        <v>2</v>
      </c>
      <c r="DU80" s="1">
        <f>VLOOKUP(J80,table1C,3,0)</f>
        <v>1</v>
      </c>
      <c r="DV80" s="1">
        <f>VLOOKUP(L80,table2D,3,0)</f>
        <v>8</v>
      </c>
      <c r="DW80" s="1">
        <f>VLOOKUP(M80,table2I,3,0)</f>
        <v>8</v>
      </c>
      <c r="DX80" s="1">
        <f>VLOOKUP(N80,table2S,3,0)</f>
        <v>8</v>
      </c>
      <c r="DY80" s="1">
        <f>VLOOKUP(O80,table2C,3,0)</f>
        <v>8</v>
      </c>
      <c r="DZ80" s="1">
        <f>VLOOKUP(Q80,table3D,3,0)</f>
        <v>4</v>
      </c>
      <c r="EA80" s="1">
        <f>VLOOKUP(R80,table3I,3,0)</f>
        <v>5</v>
      </c>
      <c r="EB80" s="1">
        <f>VLOOKUP(S80,table3S,3,0)</f>
        <v>5</v>
      </c>
      <c r="EC80" s="1">
        <f>VLOOKUP(T80,table3C,3,0)</f>
        <v>5</v>
      </c>
      <c r="ED80" s="67">
        <f t="array" ref="ED80">VLOOKUP(INDEX(JD,data!$AA$1),key!$J$3:$L$27,3,0)</f>
        <v>6</v>
      </c>
      <c r="EE80" s="67">
        <f t="array" ref="EE80">VLOOKUP(INDEX(JI,data!$AA$1),key!$J$3:$L$27,3,0)</f>
        <v>4</v>
      </c>
      <c r="EF80" s="67">
        <f t="array" ref="EF80">VLOOKUP(INDEX(JS,data!$AA$1),key!$J$3:$L$27,3,0)</f>
        <v>4</v>
      </c>
      <c r="EG80" s="67">
        <f t="array" ref="EG80">VLOOKUP(INDEX(JC,data!$AA$1),key!$J$3:$L$27,3,0)</f>
        <v>7</v>
      </c>
      <c r="EH80" s="1">
        <f>VLOOKUP(DR80,tabel_jpm,ED80+1,0)</f>
        <v>8</v>
      </c>
      <c r="EI80" s="1">
        <f>VLOOKUP(DS80,tabel_jpm,EE80+1,0)</f>
        <v>16</v>
      </c>
      <c r="EJ80" s="1">
        <f>VLOOKUP(DT80,tabel_jpm,EF80+1,0)</f>
        <v>20</v>
      </c>
      <c r="EK80" s="1">
        <f>VLOOKUP(DU80,tabel_jpm,EG80+1,0)</f>
        <v>4</v>
      </c>
      <c r="EL80" s="1">
        <f>IF(B80="Pria",VLOOKUP(AVERAGE(EH80:EK80),agreement_p,4),VLOOKUP(AVERAGE(EH80:EK80),agreement_w,4))</f>
        <v>32</v>
      </c>
      <c r="EM80" s="67" t="str">
        <f t="shared" si="33"/>
        <v>N/A</v>
      </c>
      <c r="EN80" s="1">
        <f>VLOOKUP(DV80,tabel_jpm,ED80+1,0)</f>
        <v>20</v>
      </c>
      <c r="EO80" s="1">
        <f>VLOOKUP(DW80,tabel_jpm,EE80+1,0)</f>
        <v>12</v>
      </c>
      <c r="EP80" s="1">
        <f>VLOOKUP(DX80,tabel_jpm,EF80+1,0)</f>
        <v>12</v>
      </c>
      <c r="EQ80" s="1">
        <f>VLOOKUP(DY80,tabel_jpm,EG80+1,0)</f>
        <v>24</v>
      </c>
      <c r="ER80" s="1">
        <f>IF(B80="Pria",VLOOKUP(AVERAGE(EN80:EQ80),agreement_p,4),VLOOKUP(AVERAGE(EN80:EQ80),agreement_w,4))</f>
        <v>50</v>
      </c>
      <c r="ES80" s="67" t="str">
        <f t="shared" si="34"/>
        <v>N/A</v>
      </c>
      <c r="ET80" s="1">
        <f>VLOOKUP(DZ80,tabel_jpm,ED80+1,0)</f>
        <v>20</v>
      </c>
      <c r="EU80" s="1">
        <f>VLOOKUP(EA80,tabel_jpm,EE80+1,0)</f>
        <v>24</v>
      </c>
      <c r="EV80" s="1">
        <f>VLOOKUP(EB80,tabel_jpm,EF80+1,0)</f>
        <v>24</v>
      </c>
      <c r="EW80" s="1">
        <f>VLOOKUP(EC80,tabel_jpm,EG80+1,0)</f>
        <v>20</v>
      </c>
      <c r="EX80" s="1">
        <f>IF(B80="Pria",VLOOKUP(AVERAGE(ET80:EW80),agreement_p,4),VLOOKUP(AVERAGE(ET80:EW80),agreement_w,4))</f>
        <v>68</v>
      </c>
      <c r="EY80" s="67" t="str">
        <f t="shared" si="35"/>
        <v>N/A</v>
      </c>
    </row>
    <row r="81" ht="15.75" customHeight="1">
      <c r="A81" s="1" t="str">
        <f>data!A81</f>
        <v/>
      </c>
      <c r="B81" s="1" t="str">
        <f>data!B81</f>
        <v/>
      </c>
      <c r="C81" s="1" t="str">
        <f>data!C81</f>
        <v/>
      </c>
      <c r="D81" s="65" t="str">
        <f>data!D81</f>
        <v/>
      </c>
      <c r="E81" s="1" t="str">
        <f>data!E81</f>
        <v/>
      </c>
      <c r="F81" s="1" t="str">
        <f>data!F81</f>
        <v>profiling</v>
      </c>
      <c r="G81" s="1" t="str">
        <f>data!G81</f>
        <v/>
      </c>
      <c r="H81" s="1" t="str">
        <f>data!H81</f>
        <v/>
      </c>
      <c r="I81" s="1" t="str">
        <f>data!I81</f>
        <v/>
      </c>
      <c r="J81" s="1" t="str">
        <f>data!J81</f>
        <v/>
      </c>
      <c r="K81" s="1" t="str">
        <f>data!K81</f>
        <v/>
      </c>
      <c r="L81" s="1" t="str">
        <f>data!L81</f>
        <v/>
      </c>
      <c r="M81" s="1" t="str">
        <f>data!M81</f>
        <v/>
      </c>
      <c r="N81" s="1" t="str">
        <f>data!N81</f>
        <v/>
      </c>
      <c r="O81" s="1" t="str">
        <f>data!O81</f>
        <v/>
      </c>
      <c r="P81" s="1" t="str">
        <f>data!P81</f>
        <v/>
      </c>
      <c r="Q81" s="1" t="str">
        <f>data!Q81</f>
        <v/>
      </c>
      <c r="R81" s="1" t="str">
        <f>data!R81</f>
        <v/>
      </c>
      <c r="S81" s="1" t="str">
        <f>data!S81</f>
        <v/>
      </c>
      <c r="T81" s="1" t="str">
        <f>data!T81</f>
        <v/>
      </c>
      <c r="U81" s="1" t="str">
        <f>data!U81</f>
        <v/>
      </c>
      <c r="V81" s="1">
        <f>data!V81</f>
        <v>0</v>
      </c>
      <c r="W81" s="1">
        <f>data!W81</f>
        <v>0</v>
      </c>
      <c r="Y81" s="67">
        <f>VLOOKUP(G81,tableD1,2,0)</f>
        <v>4</v>
      </c>
      <c r="Z81" s="67">
        <f>VLOOKUP(H81,tableI1,2,0)</f>
        <v>3</v>
      </c>
      <c r="AA81" s="67">
        <f>VLOOKUP(I81,table1S,2,0)</f>
        <v>5</v>
      </c>
      <c r="AB81" s="67">
        <f>VLOOKUP(J81,table1C,2,0)</f>
        <v>4</v>
      </c>
      <c r="AC81" s="67">
        <f>VLOOKUP(L81,table2D,2,0)</f>
        <v>31</v>
      </c>
      <c r="AD81" s="67">
        <f>VLOOKUP(M81,table2I,2,0)</f>
        <v>31</v>
      </c>
      <c r="AE81" s="67">
        <f>VLOOKUP(N81,table2S,2,0)</f>
        <v>32</v>
      </c>
      <c r="AF81" s="67">
        <f>VLOOKUP(O81,table2C,2,0)</f>
        <v>32</v>
      </c>
      <c r="AG81" s="67">
        <f>VLOOKUP(Q81,table3D,2,0)</f>
        <v>16</v>
      </c>
      <c r="AH81" s="67">
        <f>VLOOKUP(R81,table3I,2,0)</f>
        <v>18</v>
      </c>
      <c r="AI81" s="67">
        <f>VLOOKUP(S81,table3S,2,0)</f>
        <v>19</v>
      </c>
      <c r="AJ81" s="67">
        <f>VLOOKUP(T81,table3C,2,0)</f>
        <v>19</v>
      </c>
      <c r="AL81" s="67">
        <f t="shared" ref="AL81:AO81" si="948">VALUE(Y81&amp;AL$2)</f>
        <v>41</v>
      </c>
      <c r="AM81" s="67">
        <f t="shared" si="948"/>
        <v>32</v>
      </c>
      <c r="AN81" s="67">
        <f t="shared" si="948"/>
        <v>53</v>
      </c>
      <c r="AO81" s="67">
        <f t="shared" si="948"/>
        <v>44</v>
      </c>
      <c r="AP81" s="67"/>
      <c r="AQ81" s="67">
        <f t="shared" ref="AQ81:AT81" si="949">LARGE($AL81:$AO81,AQ$2)</f>
        <v>53</v>
      </c>
      <c r="AR81" s="67">
        <f t="shared" si="949"/>
        <v>44</v>
      </c>
      <c r="AS81" s="67">
        <f t="shared" si="949"/>
        <v>41</v>
      </c>
      <c r="AT81" s="67">
        <f t="shared" si="949"/>
        <v>32</v>
      </c>
      <c r="AV81" s="67" t="str">
        <f>VLOOKUP(VALUE(RIGHT(AQ81,1)),misc!$A$2:$B$5,2,0)</f>
        <v>S</v>
      </c>
      <c r="AW81" s="67" t="str">
        <f>VLOOKUP(VALUE(RIGHT(AR81,1)),misc!$A$2:$B$5,2,0)</f>
        <v>C</v>
      </c>
      <c r="AX81" s="67" t="str">
        <f>VLOOKUP(VALUE(RIGHT(AS81,1)),misc!$A$2:$B$5,2,0)</f>
        <v>D</v>
      </c>
      <c r="AY81" s="67" t="str">
        <f>VLOOKUP(VALUE(RIGHT(AT81,1)),misc!$A$2:$B$5,2,0)</f>
        <v>I</v>
      </c>
      <c r="BA81" s="67" t="str">
        <f t="shared" ref="BA81:BD81" si="950">IF(VALUE(AQ81)&gt;=170,AV81,"")</f>
        <v/>
      </c>
      <c r="BB81" s="67" t="str">
        <f t="shared" si="950"/>
        <v/>
      </c>
      <c r="BC81" s="67" t="str">
        <f t="shared" si="950"/>
        <v/>
      </c>
      <c r="BD81" s="67" t="str">
        <f t="shared" si="950"/>
        <v/>
      </c>
      <c r="BF81" s="67" t="str">
        <f t="shared" ref="BF81:BI81" si="951">IF(VALUE(AQ81)&lt;170,AV81,"")</f>
        <v>S</v>
      </c>
      <c r="BG81" s="67" t="str">
        <f t="shared" si="951"/>
        <v>C</v>
      </c>
      <c r="BH81" s="67" t="str">
        <f t="shared" si="951"/>
        <v>D</v>
      </c>
      <c r="BI81" s="67" t="str">
        <f t="shared" si="951"/>
        <v>I</v>
      </c>
      <c r="BJ81" s="67">
        <f t="shared" si="17"/>
        <v>1</v>
      </c>
      <c r="BK81" s="67" t="str">
        <f t="shared" si="18"/>
        <v/>
      </c>
      <c r="BN81" s="67">
        <f t="shared" ref="BN81:BQ81" si="952">VALUE(AC81&amp;BN$2)</f>
        <v>311</v>
      </c>
      <c r="BO81" s="67">
        <f t="shared" si="952"/>
        <v>312</v>
      </c>
      <c r="BP81" s="67">
        <f t="shared" si="952"/>
        <v>323</v>
      </c>
      <c r="BQ81" s="67">
        <f t="shared" si="952"/>
        <v>324</v>
      </c>
      <c r="BR81" s="67"/>
      <c r="BS81" s="67">
        <f t="shared" ref="BS81:BV81" si="953">LARGE($BN81:$BQ81,BS$2)</f>
        <v>324</v>
      </c>
      <c r="BT81" s="67">
        <f t="shared" si="953"/>
        <v>323</v>
      </c>
      <c r="BU81" s="67">
        <f t="shared" si="953"/>
        <v>312</v>
      </c>
      <c r="BV81" s="67">
        <f t="shared" si="953"/>
        <v>311</v>
      </c>
      <c r="BX81" s="67" t="str">
        <f>VLOOKUP(VALUE(RIGHT(BS81,1)),misc!$A$2:$B$5,2,0)</f>
        <v>C</v>
      </c>
      <c r="BY81" s="67" t="str">
        <f>VLOOKUP(VALUE(RIGHT(BT81,1)),misc!$A$2:$B$5,2,0)</f>
        <v>S</v>
      </c>
      <c r="BZ81" s="67" t="str">
        <f>VLOOKUP(VALUE(RIGHT(BU81,1)),misc!$A$2:$B$5,2,0)</f>
        <v>I</v>
      </c>
      <c r="CA81" s="67" t="str">
        <f>VLOOKUP(VALUE(RIGHT(BV81,1)),misc!$A$2:$B$5,2,0)</f>
        <v>D</v>
      </c>
      <c r="CC81" s="67" t="str">
        <f t="shared" ref="CC81:CF81" si="954">IF(VALUE(BS81)&gt;=170,BX81,"")</f>
        <v>C</v>
      </c>
      <c r="CD81" s="67" t="str">
        <f t="shared" si="954"/>
        <v>S</v>
      </c>
      <c r="CE81" s="67" t="str">
        <f t="shared" si="954"/>
        <v>I</v>
      </c>
      <c r="CF81" s="67" t="str">
        <f t="shared" si="954"/>
        <v>D</v>
      </c>
      <c r="CH81" s="67" t="str">
        <f t="shared" ref="CH81:CK81" si="955">IF(VALUE(BS81)&lt;170,BX81,"")</f>
        <v/>
      </c>
      <c r="CI81" s="67" t="str">
        <f t="shared" si="955"/>
        <v/>
      </c>
      <c r="CJ81" s="67" t="str">
        <f t="shared" si="955"/>
        <v/>
      </c>
      <c r="CK81" s="67" t="str">
        <f t="shared" si="955"/>
        <v/>
      </c>
      <c r="CL81" s="67">
        <f t="shared" si="23"/>
        <v>2</v>
      </c>
      <c r="CM81" s="67" t="str">
        <f t="shared" si="24"/>
        <v>CSID</v>
      </c>
      <c r="CP81" s="67">
        <f t="shared" ref="CP81:CS81" si="956">VALUE(AG81&amp;CP$2)</f>
        <v>161</v>
      </c>
      <c r="CQ81" s="67">
        <f t="shared" si="956"/>
        <v>182</v>
      </c>
      <c r="CR81" s="67">
        <f t="shared" si="956"/>
        <v>193</v>
      </c>
      <c r="CS81" s="67">
        <f t="shared" si="956"/>
        <v>194</v>
      </c>
      <c r="CT81" s="67"/>
      <c r="CU81" s="67">
        <f t="shared" ref="CU81:CX81" si="957">LARGE($CP81:$CS81,CU$2)</f>
        <v>194</v>
      </c>
      <c r="CV81" s="67">
        <f t="shared" si="957"/>
        <v>193</v>
      </c>
      <c r="CW81" s="67">
        <f t="shared" si="957"/>
        <v>182</v>
      </c>
      <c r="CX81" s="67">
        <f t="shared" si="957"/>
        <v>161</v>
      </c>
      <c r="CZ81" s="67" t="str">
        <f>VLOOKUP(VALUE(RIGHT(CU81,1)),misc!$A$2:$B$5,2,0)</f>
        <v>C</v>
      </c>
      <c r="DA81" s="67" t="str">
        <f>VLOOKUP(VALUE(RIGHT(CV81,1)),misc!$A$2:$B$5,2,0)</f>
        <v>S</v>
      </c>
      <c r="DB81" s="67" t="str">
        <f>VLOOKUP(VALUE(RIGHT(CW81,1)),misc!$A$2:$B$5,2,0)</f>
        <v>I</v>
      </c>
      <c r="DC81" s="67" t="str">
        <f>VLOOKUP(VALUE(RIGHT(CX81,1)),misc!$A$2:$B$5,2,0)</f>
        <v>D</v>
      </c>
      <c r="DE81" s="67" t="str">
        <f t="shared" ref="DE81:DH81" si="958">IF(VALUE(CU81)&gt;=170,CZ81,"")</f>
        <v>C</v>
      </c>
      <c r="DF81" s="67" t="str">
        <f t="shared" si="958"/>
        <v>S</v>
      </c>
      <c r="DG81" s="67" t="str">
        <f t="shared" si="958"/>
        <v>I</v>
      </c>
      <c r="DH81" s="67" t="str">
        <f t="shared" si="958"/>
        <v/>
      </c>
      <c r="DJ81" s="67" t="str">
        <f t="shared" ref="DJ81:DM81" si="959">IF(VALUE(CU81)&lt;170,CZ81,"")</f>
        <v/>
      </c>
      <c r="DK81" s="67" t="str">
        <f t="shared" si="959"/>
        <v/>
      </c>
      <c r="DL81" s="67" t="str">
        <f t="shared" si="959"/>
        <v/>
      </c>
      <c r="DM81" s="67" t="str">
        <f t="shared" si="959"/>
        <v>D</v>
      </c>
      <c r="DN81" s="67">
        <f t="shared" si="29"/>
        <v>3</v>
      </c>
      <c r="DO81" s="67" t="str">
        <f t="shared" si="30"/>
        <v>CSI</v>
      </c>
      <c r="DP81" s="1" t="str">
        <f t="shared" si="31"/>
        <v>123</v>
      </c>
      <c r="DQ81" s="1" t="str">
        <f t="shared" si="32"/>
        <v/>
      </c>
      <c r="DR81" s="1">
        <f>VLOOKUP(G81,tableD1,3,0)</f>
        <v>1</v>
      </c>
      <c r="DS81" s="1">
        <f>VLOOKUP(H81,tableI1,3,0)</f>
        <v>1</v>
      </c>
      <c r="DT81" s="1">
        <f>VLOOKUP(I81,table1S,3,0)</f>
        <v>2</v>
      </c>
      <c r="DU81" s="1">
        <f>VLOOKUP(J81,table1C,3,0)</f>
        <v>1</v>
      </c>
      <c r="DV81" s="1">
        <f>VLOOKUP(L81,table2D,3,0)</f>
        <v>8</v>
      </c>
      <c r="DW81" s="1">
        <f>VLOOKUP(M81,table2I,3,0)</f>
        <v>8</v>
      </c>
      <c r="DX81" s="1">
        <f>VLOOKUP(N81,table2S,3,0)</f>
        <v>8</v>
      </c>
      <c r="DY81" s="1">
        <f>VLOOKUP(O81,table2C,3,0)</f>
        <v>8</v>
      </c>
      <c r="DZ81" s="1">
        <f>VLOOKUP(Q81,table3D,3,0)</f>
        <v>4</v>
      </c>
      <c r="EA81" s="1">
        <f>VLOOKUP(R81,table3I,3,0)</f>
        <v>5</v>
      </c>
      <c r="EB81" s="1">
        <f>VLOOKUP(S81,table3S,3,0)</f>
        <v>5</v>
      </c>
      <c r="EC81" s="1">
        <f>VLOOKUP(T81,table3C,3,0)</f>
        <v>5</v>
      </c>
      <c r="ED81" s="67">
        <f t="array" ref="ED81">VLOOKUP(INDEX(JD,data!$AA$1),key!$J$3:$L$27,3,0)</f>
        <v>6</v>
      </c>
      <c r="EE81" s="67">
        <f t="array" ref="EE81">VLOOKUP(INDEX(JI,data!$AA$1),key!$J$3:$L$27,3,0)</f>
        <v>4</v>
      </c>
      <c r="EF81" s="67">
        <f t="array" ref="EF81">VLOOKUP(INDEX(JS,data!$AA$1),key!$J$3:$L$27,3,0)</f>
        <v>4</v>
      </c>
      <c r="EG81" s="67">
        <f t="array" ref="EG81">VLOOKUP(INDEX(JC,data!$AA$1),key!$J$3:$L$27,3,0)</f>
        <v>7</v>
      </c>
      <c r="EH81" s="1">
        <f>VLOOKUP(DR81,tabel_jpm,ED81+1,0)</f>
        <v>8</v>
      </c>
      <c r="EI81" s="1">
        <f>VLOOKUP(DS81,tabel_jpm,EE81+1,0)</f>
        <v>16</v>
      </c>
      <c r="EJ81" s="1">
        <f>VLOOKUP(DT81,tabel_jpm,EF81+1,0)</f>
        <v>20</v>
      </c>
      <c r="EK81" s="1">
        <f>VLOOKUP(DU81,tabel_jpm,EG81+1,0)</f>
        <v>4</v>
      </c>
      <c r="EL81" s="1">
        <f>IF(B81="Pria",VLOOKUP(AVERAGE(EH81:EK81),agreement_p,4),VLOOKUP(AVERAGE(EH81:EK81),agreement_w,4))</f>
        <v>32</v>
      </c>
      <c r="EM81" s="67" t="str">
        <f t="shared" si="33"/>
        <v>N/A</v>
      </c>
      <c r="EN81" s="1">
        <f>VLOOKUP(DV81,tabel_jpm,ED81+1,0)</f>
        <v>20</v>
      </c>
      <c r="EO81" s="1">
        <f>VLOOKUP(DW81,tabel_jpm,EE81+1,0)</f>
        <v>12</v>
      </c>
      <c r="EP81" s="1">
        <f>VLOOKUP(DX81,tabel_jpm,EF81+1,0)</f>
        <v>12</v>
      </c>
      <c r="EQ81" s="1">
        <f>VLOOKUP(DY81,tabel_jpm,EG81+1,0)</f>
        <v>24</v>
      </c>
      <c r="ER81" s="1">
        <f>IF(B81="Pria",VLOOKUP(AVERAGE(EN81:EQ81),agreement_p,4),VLOOKUP(AVERAGE(EN81:EQ81),agreement_w,4))</f>
        <v>50</v>
      </c>
      <c r="ES81" s="67" t="str">
        <f t="shared" si="34"/>
        <v>N/A</v>
      </c>
      <c r="ET81" s="1">
        <f>VLOOKUP(DZ81,tabel_jpm,ED81+1,0)</f>
        <v>20</v>
      </c>
      <c r="EU81" s="1">
        <f>VLOOKUP(EA81,tabel_jpm,EE81+1,0)</f>
        <v>24</v>
      </c>
      <c r="EV81" s="1">
        <f>VLOOKUP(EB81,tabel_jpm,EF81+1,0)</f>
        <v>24</v>
      </c>
      <c r="EW81" s="1">
        <f>VLOOKUP(EC81,tabel_jpm,EG81+1,0)</f>
        <v>20</v>
      </c>
      <c r="EX81" s="1">
        <f>IF(B81="Pria",VLOOKUP(AVERAGE(ET81:EW81),agreement_p,4),VLOOKUP(AVERAGE(ET81:EW81),agreement_w,4))</f>
        <v>68</v>
      </c>
      <c r="EY81" s="67" t="str">
        <f t="shared" si="35"/>
        <v>N/A</v>
      </c>
    </row>
    <row r="82" ht="15.75" customHeight="1">
      <c r="A82" s="1" t="str">
        <f>data!A82</f>
        <v/>
      </c>
      <c r="B82" s="1" t="str">
        <f>data!B82</f>
        <v/>
      </c>
      <c r="C82" s="1" t="str">
        <f>data!C82</f>
        <v/>
      </c>
      <c r="D82" s="65" t="str">
        <f>data!D82</f>
        <v/>
      </c>
      <c r="E82" s="1" t="str">
        <f>data!E82</f>
        <v/>
      </c>
      <c r="F82" s="1" t="str">
        <f>data!F82</f>
        <v>profiling</v>
      </c>
      <c r="G82" s="1" t="str">
        <f>data!G82</f>
        <v/>
      </c>
      <c r="H82" s="1" t="str">
        <f>data!H82</f>
        <v/>
      </c>
      <c r="I82" s="1" t="str">
        <f>data!I82</f>
        <v/>
      </c>
      <c r="J82" s="1" t="str">
        <f>data!J82</f>
        <v/>
      </c>
      <c r="K82" s="1" t="str">
        <f>data!K82</f>
        <v/>
      </c>
      <c r="L82" s="1" t="str">
        <f>data!L82</f>
        <v/>
      </c>
      <c r="M82" s="1" t="str">
        <f>data!M82</f>
        <v/>
      </c>
      <c r="N82" s="1" t="str">
        <f>data!N82</f>
        <v/>
      </c>
      <c r="O82" s="1" t="str">
        <f>data!O82</f>
        <v/>
      </c>
      <c r="P82" s="1" t="str">
        <f>data!P82</f>
        <v/>
      </c>
      <c r="Q82" s="1" t="str">
        <f>data!Q82</f>
        <v/>
      </c>
      <c r="R82" s="1" t="str">
        <f>data!R82</f>
        <v/>
      </c>
      <c r="S82" s="1" t="str">
        <f>data!S82</f>
        <v/>
      </c>
      <c r="T82" s="1" t="str">
        <f>data!T82</f>
        <v/>
      </c>
      <c r="U82" s="1" t="str">
        <f>data!U82</f>
        <v/>
      </c>
      <c r="V82" s="1">
        <f>data!V82</f>
        <v>0</v>
      </c>
      <c r="W82" s="1">
        <f>data!W82</f>
        <v>0</v>
      </c>
      <c r="Y82" s="67">
        <f>VLOOKUP(G82,tableD1,2,0)</f>
        <v>4</v>
      </c>
      <c r="Z82" s="67">
        <f>VLOOKUP(H82,tableI1,2,0)</f>
        <v>3</v>
      </c>
      <c r="AA82" s="67">
        <f>VLOOKUP(I82,table1S,2,0)</f>
        <v>5</v>
      </c>
      <c r="AB82" s="67">
        <f>VLOOKUP(J82,table1C,2,0)</f>
        <v>4</v>
      </c>
      <c r="AC82" s="67">
        <f>VLOOKUP(L82,table2D,2,0)</f>
        <v>31</v>
      </c>
      <c r="AD82" s="67">
        <f>VLOOKUP(M82,table2I,2,0)</f>
        <v>31</v>
      </c>
      <c r="AE82" s="67">
        <f>VLOOKUP(N82,table2S,2,0)</f>
        <v>32</v>
      </c>
      <c r="AF82" s="67">
        <f>VLOOKUP(O82,table2C,2,0)</f>
        <v>32</v>
      </c>
      <c r="AG82" s="67">
        <f>VLOOKUP(Q82,table3D,2,0)</f>
        <v>16</v>
      </c>
      <c r="AH82" s="67">
        <f>VLOOKUP(R82,table3I,2,0)</f>
        <v>18</v>
      </c>
      <c r="AI82" s="67">
        <f>VLOOKUP(S82,table3S,2,0)</f>
        <v>19</v>
      </c>
      <c r="AJ82" s="67">
        <f>VLOOKUP(T82,table3C,2,0)</f>
        <v>19</v>
      </c>
      <c r="AL82" s="67">
        <f t="shared" ref="AL82:AO82" si="960">VALUE(Y82&amp;AL$2)</f>
        <v>41</v>
      </c>
      <c r="AM82" s="67">
        <f t="shared" si="960"/>
        <v>32</v>
      </c>
      <c r="AN82" s="67">
        <f t="shared" si="960"/>
        <v>53</v>
      </c>
      <c r="AO82" s="67">
        <f t="shared" si="960"/>
        <v>44</v>
      </c>
      <c r="AP82" s="67"/>
      <c r="AQ82" s="67">
        <f t="shared" ref="AQ82:AT82" si="961">LARGE($AL82:$AO82,AQ$2)</f>
        <v>53</v>
      </c>
      <c r="AR82" s="67">
        <f t="shared" si="961"/>
        <v>44</v>
      </c>
      <c r="AS82" s="67">
        <f t="shared" si="961"/>
        <v>41</v>
      </c>
      <c r="AT82" s="67">
        <f t="shared" si="961"/>
        <v>32</v>
      </c>
      <c r="AV82" s="67" t="str">
        <f>VLOOKUP(VALUE(RIGHT(AQ82,1)),misc!$A$2:$B$5,2,0)</f>
        <v>S</v>
      </c>
      <c r="AW82" s="67" t="str">
        <f>VLOOKUP(VALUE(RIGHT(AR82,1)),misc!$A$2:$B$5,2,0)</f>
        <v>C</v>
      </c>
      <c r="AX82" s="67" t="str">
        <f>VLOOKUP(VALUE(RIGHT(AS82,1)),misc!$A$2:$B$5,2,0)</f>
        <v>D</v>
      </c>
      <c r="AY82" s="67" t="str">
        <f>VLOOKUP(VALUE(RIGHT(AT82,1)),misc!$A$2:$B$5,2,0)</f>
        <v>I</v>
      </c>
      <c r="BA82" s="67" t="str">
        <f t="shared" ref="BA82:BD82" si="962">IF(VALUE(AQ82)&gt;=170,AV82,"")</f>
        <v/>
      </c>
      <c r="BB82" s="67" t="str">
        <f t="shared" si="962"/>
        <v/>
      </c>
      <c r="BC82" s="67" t="str">
        <f t="shared" si="962"/>
        <v/>
      </c>
      <c r="BD82" s="67" t="str">
        <f t="shared" si="962"/>
        <v/>
      </c>
      <c r="BF82" s="67" t="str">
        <f t="shared" ref="BF82:BI82" si="963">IF(VALUE(AQ82)&lt;170,AV82,"")</f>
        <v>S</v>
      </c>
      <c r="BG82" s="67" t="str">
        <f t="shared" si="963"/>
        <v>C</v>
      </c>
      <c r="BH82" s="67" t="str">
        <f t="shared" si="963"/>
        <v>D</v>
      </c>
      <c r="BI82" s="67" t="str">
        <f t="shared" si="963"/>
        <v>I</v>
      </c>
      <c r="BJ82" s="67">
        <f t="shared" si="17"/>
        <v>1</v>
      </c>
      <c r="BK82" s="67" t="str">
        <f t="shared" si="18"/>
        <v/>
      </c>
      <c r="BN82" s="67">
        <f t="shared" ref="BN82:BQ82" si="964">VALUE(AC82&amp;BN$2)</f>
        <v>311</v>
      </c>
      <c r="BO82" s="67">
        <f t="shared" si="964"/>
        <v>312</v>
      </c>
      <c r="BP82" s="67">
        <f t="shared" si="964"/>
        <v>323</v>
      </c>
      <c r="BQ82" s="67">
        <f t="shared" si="964"/>
        <v>324</v>
      </c>
      <c r="BR82" s="67"/>
      <c r="BS82" s="67">
        <f t="shared" ref="BS82:BV82" si="965">LARGE($BN82:$BQ82,BS$2)</f>
        <v>324</v>
      </c>
      <c r="BT82" s="67">
        <f t="shared" si="965"/>
        <v>323</v>
      </c>
      <c r="BU82" s="67">
        <f t="shared" si="965"/>
        <v>312</v>
      </c>
      <c r="BV82" s="67">
        <f t="shared" si="965"/>
        <v>311</v>
      </c>
      <c r="BX82" s="67" t="str">
        <f>VLOOKUP(VALUE(RIGHT(BS82,1)),misc!$A$2:$B$5,2,0)</f>
        <v>C</v>
      </c>
      <c r="BY82" s="67" t="str">
        <f>VLOOKUP(VALUE(RIGHT(BT82,1)),misc!$A$2:$B$5,2,0)</f>
        <v>S</v>
      </c>
      <c r="BZ82" s="67" t="str">
        <f>VLOOKUP(VALUE(RIGHT(BU82,1)),misc!$A$2:$B$5,2,0)</f>
        <v>I</v>
      </c>
      <c r="CA82" s="67" t="str">
        <f>VLOOKUP(VALUE(RIGHT(BV82,1)),misc!$A$2:$B$5,2,0)</f>
        <v>D</v>
      </c>
      <c r="CC82" s="67" t="str">
        <f t="shared" ref="CC82:CF82" si="966">IF(VALUE(BS82)&gt;=170,BX82,"")</f>
        <v>C</v>
      </c>
      <c r="CD82" s="67" t="str">
        <f t="shared" si="966"/>
        <v>S</v>
      </c>
      <c r="CE82" s="67" t="str">
        <f t="shared" si="966"/>
        <v>I</v>
      </c>
      <c r="CF82" s="67" t="str">
        <f t="shared" si="966"/>
        <v>D</v>
      </c>
      <c r="CH82" s="67" t="str">
        <f t="shared" ref="CH82:CK82" si="967">IF(VALUE(BS82)&lt;170,BX82,"")</f>
        <v/>
      </c>
      <c r="CI82" s="67" t="str">
        <f t="shared" si="967"/>
        <v/>
      </c>
      <c r="CJ82" s="67" t="str">
        <f t="shared" si="967"/>
        <v/>
      </c>
      <c r="CK82" s="67" t="str">
        <f t="shared" si="967"/>
        <v/>
      </c>
      <c r="CL82" s="67">
        <f t="shared" si="23"/>
        <v>2</v>
      </c>
      <c r="CM82" s="67" t="str">
        <f t="shared" si="24"/>
        <v>CSID</v>
      </c>
      <c r="CP82" s="67">
        <f t="shared" ref="CP82:CS82" si="968">VALUE(AG82&amp;CP$2)</f>
        <v>161</v>
      </c>
      <c r="CQ82" s="67">
        <f t="shared" si="968"/>
        <v>182</v>
      </c>
      <c r="CR82" s="67">
        <f t="shared" si="968"/>
        <v>193</v>
      </c>
      <c r="CS82" s="67">
        <f t="shared" si="968"/>
        <v>194</v>
      </c>
      <c r="CT82" s="67"/>
      <c r="CU82" s="67">
        <f t="shared" ref="CU82:CX82" si="969">LARGE($CP82:$CS82,CU$2)</f>
        <v>194</v>
      </c>
      <c r="CV82" s="67">
        <f t="shared" si="969"/>
        <v>193</v>
      </c>
      <c r="CW82" s="67">
        <f t="shared" si="969"/>
        <v>182</v>
      </c>
      <c r="CX82" s="67">
        <f t="shared" si="969"/>
        <v>161</v>
      </c>
      <c r="CZ82" s="67" t="str">
        <f>VLOOKUP(VALUE(RIGHT(CU82,1)),misc!$A$2:$B$5,2,0)</f>
        <v>C</v>
      </c>
      <c r="DA82" s="67" t="str">
        <f>VLOOKUP(VALUE(RIGHT(CV82,1)),misc!$A$2:$B$5,2,0)</f>
        <v>S</v>
      </c>
      <c r="DB82" s="67" t="str">
        <f>VLOOKUP(VALUE(RIGHT(CW82,1)),misc!$A$2:$B$5,2,0)</f>
        <v>I</v>
      </c>
      <c r="DC82" s="67" t="str">
        <f>VLOOKUP(VALUE(RIGHT(CX82,1)),misc!$A$2:$B$5,2,0)</f>
        <v>D</v>
      </c>
      <c r="DE82" s="67" t="str">
        <f t="shared" ref="DE82:DH82" si="970">IF(VALUE(CU82)&gt;=170,CZ82,"")</f>
        <v>C</v>
      </c>
      <c r="DF82" s="67" t="str">
        <f t="shared" si="970"/>
        <v>S</v>
      </c>
      <c r="DG82" s="67" t="str">
        <f t="shared" si="970"/>
        <v>I</v>
      </c>
      <c r="DH82" s="67" t="str">
        <f t="shared" si="970"/>
        <v/>
      </c>
      <c r="DJ82" s="67" t="str">
        <f t="shared" ref="DJ82:DM82" si="971">IF(VALUE(CU82)&lt;170,CZ82,"")</f>
        <v/>
      </c>
      <c r="DK82" s="67" t="str">
        <f t="shared" si="971"/>
        <v/>
      </c>
      <c r="DL82" s="67" t="str">
        <f t="shared" si="971"/>
        <v/>
      </c>
      <c r="DM82" s="67" t="str">
        <f t="shared" si="971"/>
        <v>D</v>
      </c>
      <c r="DN82" s="67">
        <f t="shared" si="29"/>
        <v>3</v>
      </c>
      <c r="DO82" s="67" t="str">
        <f t="shared" si="30"/>
        <v>CSI</v>
      </c>
      <c r="DP82" s="1" t="str">
        <f t="shared" si="31"/>
        <v>123</v>
      </c>
      <c r="DQ82" s="1" t="str">
        <f t="shared" si="32"/>
        <v/>
      </c>
      <c r="DR82" s="1">
        <f>VLOOKUP(G82,tableD1,3,0)</f>
        <v>1</v>
      </c>
      <c r="DS82" s="1">
        <f>VLOOKUP(H82,tableI1,3,0)</f>
        <v>1</v>
      </c>
      <c r="DT82" s="1">
        <f>VLOOKUP(I82,table1S,3,0)</f>
        <v>2</v>
      </c>
      <c r="DU82" s="1">
        <f>VLOOKUP(J82,table1C,3,0)</f>
        <v>1</v>
      </c>
      <c r="DV82" s="1">
        <f>VLOOKUP(L82,table2D,3,0)</f>
        <v>8</v>
      </c>
      <c r="DW82" s="1">
        <f>VLOOKUP(M82,table2I,3,0)</f>
        <v>8</v>
      </c>
      <c r="DX82" s="1">
        <f>VLOOKUP(N82,table2S,3,0)</f>
        <v>8</v>
      </c>
      <c r="DY82" s="1">
        <f>VLOOKUP(O82,table2C,3,0)</f>
        <v>8</v>
      </c>
      <c r="DZ82" s="1">
        <f>VLOOKUP(Q82,table3D,3,0)</f>
        <v>4</v>
      </c>
      <c r="EA82" s="1">
        <f>VLOOKUP(R82,table3I,3,0)</f>
        <v>5</v>
      </c>
      <c r="EB82" s="1">
        <f>VLOOKUP(S82,table3S,3,0)</f>
        <v>5</v>
      </c>
      <c r="EC82" s="1">
        <f>VLOOKUP(T82,table3C,3,0)</f>
        <v>5</v>
      </c>
      <c r="ED82" s="67">
        <f t="array" ref="ED82">VLOOKUP(INDEX(JD,data!$AA$1),key!$J$3:$L$27,3,0)</f>
        <v>6</v>
      </c>
      <c r="EE82" s="67">
        <f t="array" ref="EE82">VLOOKUP(INDEX(JI,data!$AA$1),key!$J$3:$L$27,3,0)</f>
        <v>4</v>
      </c>
      <c r="EF82" s="67">
        <f t="array" ref="EF82">VLOOKUP(INDEX(JS,data!$AA$1),key!$J$3:$L$27,3,0)</f>
        <v>4</v>
      </c>
      <c r="EG82" s="67">
        <f t="array" ref="EG82">VLOOKUP(INDEX(JC,data!$AA$1),key!$J$3:$L$27,3,0)</f>
        <v>7</v>
      </c>
      <c r="EH82" s="1">
        <f>VLOOKUP(DR82,tabel_jpm,ED82+1,0)</f>
        <v>8</v>
      </c>
      <c r="EI82" s="1">
        <f>VLOOKUP(DS82,tabel_jpm,EE82+1,0)</f>
        <v>16</v>
      </c>
      <c r="EJ82" s="1">
        <f>VLOOKUP(DT82,tabel_jpm,EF82+1,0)</f>
        <v>20</v>
      </c>
      <c r="EK82" s="1">
        <f>VLOOKUP(DU82,tabel_jpm,EG82+1,0)</f>
        <v>4</v>
      </c>
      <c r="EL82" s="1">
        <f>IF(B82="Pria",VLOOKUP(AVERAGE(EH82:EK82),agreement_p,4),VLOOKUP(AVERAGE(EH82:EK82),agreement_w,4))</f>
        <v>32</v>
      </c>
      <c r="EM82" s="67" t="str">
        <f t="shared" si="33"/>
        <v>N/A</v>
      </c>
      <c r="EN82" s="1">
        <f>VLOOKUP(DV82,tabel_jpm,ED82+1,0)</f>
        <v>20</v>
      </c>
      <c r="EO82" s="1">
        <f>VLOOKUP(DW82,tabel_jpm,EE82+1,0)</f>
        <v>12</v>
      </c>
      <c r="EP82" s="1">
        <f>VLOOKUP(DX82,tabel_jpm,EF82+1,0)</f>
        <v>12</v>
      </c>
      <c r="EQ82" s="1">
        <f>VLOOKUP(DY82,tabel_jpm,EG82+1,0)</f>
        <v>24</v>
      </c>
      <c r="ER82" s="1">
        <f>IF(B82="Pria",VLOOKUP(AVERAGE(EN82:EQ82),agreement_p,4),VLOOKUP(AVERAGE(EN82:EQ82),agreement_w,4))</f>
        <v>50</v>
      </c>
      <c r="ES82" s="67" t="str">
        <f t="shared" si="34"/>
        <v>N/A</v>
      </c>
      <c r="ET82" s="1">
        <f>VLOOKUP(DZ82,tabel_jpm,ED82+1,0)</f>
        <v>20</v>
      </c>
      <c r="EU82" s="1">
        <f>VLOOKUP(EA82,tabel_jpm,EE82+1,0)</f>
        <v>24</v>
      </c>
      <c r="EV82" s="1">
        <f>VLOOKUP(EB82,tabel_jpm,EF82+1,0)</f>
        <v>24</v>
      </c>
      <c r="EW82" s="1">
        <f>VLOOKUP(EC82,tabel_jpm,EG82+1,0)</f>
        <v>20</v>
      </c>
      <c r="EX82" s="1">
        <f>IF(B82="Pria",VLOOKUP(AVERAGE(ET82:EW82),agreement_p,4),VLOOKUP(AVERAGE(ET82:EW82),agreement_w,4))</f>
        <v>68</v>
      </c>
      <c r="EY82" s="67" t="str">
        <f t="shared" si="35"/>
        <v>N/A</v>
      </c>
    </row>
    <row r="83" ht="15.75" customHeight="1">
      <c r="A83" s="1" t="str">
        <f>data!A83</f>
        <v/>
      </c>
      <c r="B83" s="1" t="str">
        <f>data!B83</f>
        <v/>
      </c>
      <c r="C83" s="1" t="str">
        <f>data!C83</f>
        <v/>
      </c>
      <c r="D83" s="65" t="str">
        <f>data!D83</f>
        <v/>
      </c>
      <c r="E83" s="1" t="str">
        <f>data!E83</f>
        <v/>
      </c>
      <c r="F83" s="1" t="str">
        <f>data!F83</f>
        <v>profiling</v>
      </c>
      <c r="G83" s="1" t="str">
        <f>data!G83</f>
        <v/>
      </c>
      <c r="H83" s="1" t="str">
        <f>data!H83</f>
        <v/>
      </c>
      <c r="I83" s="1" t="str">
        <f>data!I83</f>
        <v/>
      </c>
      <c r="J83" s="1" t="str">
        <f>data!J83</f>
        <v/>
      </c>
      <c r="K83" s="1" t="str">
        <f>data!K83</f>
        <v/>
      </c>
      <c r="L83" s="1" t="str">
        <f>data!L83</f>
        <v/>
      </c>
      <c r="M83" s="1" t="str">
        <f>data!M83</f>
        <v/>
      </c>
      <c r="N83" s="1" t="str">
        <f>data!N83</f>
        <v/>
      </c>
      <c r="O83" s="1" t="str">
        <f>data!O83</f>
        <v/>
      </c>
      <c r="P83" s="1" t="str">
        <f>data!P83</f>
        <v/>
      </c>
      <c r="Q83" s="1" t="str">
        <f>data!Q83</f>
        <v/>
      </c>
      <c r="R83" s="1" t="str">
        <f>data!R83</f>
        <v/>
      </c>
      <c r="S83" s="1" t="str">
        <f>data!S83</f>
        <v/>
      </c>
      <c r="T83" s="1" t="str">
        <f>data!T83</f>
        <v/>
      </c>
      <c r="U83" s="1" t="str">
        <f>data!U83</f>
        <v/>
      </c>
      <c r="V83" s="1">
        <f>data!V83</f>
        <v>0</v>
      </c>
      <c r="W83" s="1">
        <f>data!W83</f>
        <v>0</v>
      </c>
      <c r="Y83" s="67">
        <f>VLOOKUP(G83,tableD1,2,0)</f>
        <v>4</v>
      </c>
      <c r="Z83" s="67">
        <f>VLOOKUP(H83,tableI1,2,0)</f>
        <v>3</v>
      </c>
      <c r="AA83" s="67">
        <f>VLOOKUP(I83,table1S,2,0)</f>
        <v>5</v>
      </c>
      <c r="AB83" s="67">
        <f>VLOOKUP(J83,table1C,2,0)</f>
        <v>4</v>
      </c>
      <c r="AC83" s="67">
        <f>VLOOKUP(L83,table2D,2,0)</f>
        <v>31</v>
      </c>
      <c r="AD83" s="67">
        <f>VLOOKUP(M83,table2I,2,0)</f>
        <v>31</v>
      </c>
      <c r="AE83" s="67">
        <f>VLOOKUP(N83,table2S,2,0)</f>
        <v>32</v>
      </c>
      <c r="AF83" s="67">
        <f>VLOOKUP(O83,table2C,2,0)</f>
        <v>32</v>
      </c>
      <c r="AG83" s="67">
        <f>VLOOKUP(Q83,table3D,2,0)</f>
        <v>16</v>
      </c>
      <c r="AH83" s="67">
        <f>VLOOKUP(R83,table3I,2,0)</f>
        <v>18</v>
      </c>
      <c r="AI83" s="67">
        <f>VLOOKUP(S83,table3S,2,0)</f>
        <v>19</v>
      </c>
      <c r="AJ83" s="67">
        <f>VLOOKUP(T83,table3C,2,0)</f>
        <v>19</v>
      </c>
      <c r="AL83" s="67">
        <f t="shared" ref="AL83:AO83" si="972">VALUE(Y83&amp;AL$2)</f>
        <v>41</v>
      </c>
      <c r="AM83" s="67">
        <f t="shared" si="972"/>
        <v>32</v>
      </c>
      <c r="AN83" s="67">
        <f t="shared" si="972"/>
        <v>53</v>
      </c>
      <c r="AO83" s="67">
        <f t="shared" si="972"/>
        <v>44</v>
      </c>
      <c r="AP83" s="67"/>
      <c r="AQ83" s="67">
        <f t="shared" ref="AQ83:AT83" si="973">LARGE($AL83:$AO83,AQ$2)</f>
        <v>53</v>
      </c>
      <c r="AR83" s="67">
        <f t="shared" si="973"/>
        <v>44</v>
      </c>
      <c r="AS83" s="67">
        <f t="shared" si="973"/>
        <v>41</v>
      </c>
      <c r="AT83" s="67">
        <f t="shared" si="973"/>
        <v>32</v>
      </c>
      <c r="AV83" s="67" t="str">
        <f>VLOOKUP(VALUE(RIGHT(AQ83,1)),misc!$A$2:$B$5,2,0)</f>
        <v>S</v>
      </c>
      <c r="AW83" s="67" t="str">
        <f>VLOOKUP(VALUE(RIGHT(AR83,1)),misc!$A$2:$B$5,2,0)</f>
        <v>C</v>
      </c>
      <c r="AX83" s="67" t="str">
        <f>VLOOKUP(VALUE(RIGHT(AS83,1)),misc!$A$2:$B$5,2,0)</f>
        <v>D</v>
      </c>
      <c r="AY83" s="67" t="str">
        <f>VLOOKUP(VALUE(RIGHT(AT83,1)),misc!$A$2:$B$5,2,0)</f>
        <v>I</v>
      </c>
      <c r="BA83" s="67" t="str">
        <f t="shared" ref="BA83:BD83" si="974">IF(VALUE(AQ83)&gt;=170,AV83,"")</f>
        <v/>
      </c>
      <c r="BB83" s="67" t="str">
        <f t="shared" si="974"/>
        <v/>
      </c>
      <c r="BC83" s="67" t="str">
        <f t="shared" si="974"/>
        <v/>
      </c>
      <c r="BD83" s="67" t="str">
        <f t="shared" si="974"/>
        <v/>
      </c>
      <c r="BF83" s="67" t="str">
        <f t="shared" ref="BF83:BI83" si="975">IF(VALUE(AQ83)&lt;170,AV83,"")</f>
        <v>S</v>
      </c>
      <c r="BG83" s="67" t="str">
        <f t="shared" si="975"/>
        <v>C</v>
      </c>
      <c r="BH83" s="67" t="str">
        <f t="shared" si="975"/>
        <v>D</v>
      </c>
      <c r="BI83" s="67" t="str">
        <f t="shared" si="975"/>
        <v>I</v>
      </c>
      <c r="BJ83" s="67">
        <f t="shared" si="17"/>
        <v>1</v>
      </c>
      <c r="BK83" s="67" t="str">
        <f t="shared" si="18"/>
        <v/>
      </c>
      <c r="BN83" s="67">
        <f t="shared" ref="BN83:BQ83" si="976">VALUE(AC83&amp;BN$2)</f>
        <v>311</v>
      </c>
      <c r="BO83" s="67">
        <f t="shared" si="976"/>
        <v>312</v>
      </c>
      <c r="BP83" s="67">
        <f t="shared" si="976"/>
        <v>323</v>
      </c>
      <c r="BQ83" s="67">
        <f t="shared" si="976"/>
        <v>324</v>
      </c>
      <c r="BR83" s="67"/>
      <c r="BS83" s="67">
        <f t="shared" ref="BS83:BV83" si="977">LARGE($BN83:$BQ83,BS$2)</f>
        <v>324</v>
      </c>
      <c r="BT83" s="67">
        <f t="shared" si="977"/>
        <v>323</v>
      </c>
      <c r="BU83" s="67">
        <f t="shared" si="977"/>
        <v>312</v>
      </c>
      <c r="BV83" s="67">
        <f t="shared" si="977"/>
        <v>311</v>
      </c>
      <c r="BX83" s="67" t="str">
        <f>VLOOKUP(VALUE(RIGHT(BS83,1)),misc!$A$2:$B$5,2,0)</f>
        <v>C</v>
      </c>
      <c r="BY83" s="67" t="str">
        <f>VLOOKUP(VALUE(RIGHT(BT83,1)),misc!$A$2:$B$5,2,0)</f>
        <v>S</v>
      </c>
      <c r="BZ83" s="67" t="str">
        <f>VLOOKUP(VALUE(RIGHT(BU83,1)),misc!$A$2:$B$5,2,0)</f>
        <v>I</v>
      </c>
      <c r="CA83" s="67" t="str">
        <f>VLOOKUP(VALUE(RIGHT(BV83,1)),misc!$A$2:$B$5,2,0)</f>
        <v>D</v>
      </c>
      <c r="CC83" s="67" t="str">
        <f t="shared" ref="CC83:CF83" si="978">IF(VALUE(BS83)&gt;=170,BX83,"")</f>
        <v>C</v>
      </c>
      <c r="CD83" s="67" t="str">
        <f t="shared" si="978"/>
        <v>S</v>
      </c>
      <c r="CE83" s="67" t="str">
        <f t="shared" si="978"/>
        <v>I</v>
      </c>
      <c r="CF83" s="67" t="str">
        <f t="shared" si="978"/>
        <v>D</v>
      </c>
      <c r="CH83" s="67" t="str">
        <f t="shared" ref="CH83:CK83" si="979">IF(VALUE(BS83)&lt;170,BX83,"")</f>
        <v/>
      </c>
      <c r="CI83" s="67" t="str">
        <f t="shared" si="979"/>
        <v/>
      </c>
      <c r="CJ83" s="67" t="str">
        <f t="shared" si="979"/>
        <v/>
      </c>
      <c r="CK83" s="67" t="str">
        <f t="shared" si="979"/>
        <v/>
      </c>
      <c r="CL83" s="67">
        <f t="shared" si="23"/>
        <v>2</v>
      </c>
      <c r="CM83" s="67" t="str">
        <f t="shared" si="24"/>
        <v>CSID</v>
      </c>
      <c r="CP83" s="67">
        <f t="shared" ref="CP83:CS83" si="980">VALUE(AG83&amp;CP$2)</f>
        <v>161</v>
      </c>
      <c r="CQ83" s="67">
        <f t="shared" si="980"/>
        <v>182</v>
      </c>
      <c r="CR83" s="67">
        <f t="shared" si="980"/>
        <v>193</v>
      </c>
      <c r="CS83" s="67">
        <f t="shared" si="980"/>
        <v>194</v>
      </c>
      <c r="CT83" s="67"/>
      <c r="CU83" s="67">
        <f t="shared" ref="CU83:CX83" si="981">LARGE($CP83:$CS83,CU$2)</f>
        <v>194</v>
      </c>
      <c r="CV83" s="67">
        <f t="shared" si="981"/>
        <v>193</v>
      </c>
      <c r="CW83" s="67">
        <f t="shared" si="981"/>
        <v>182</v>
      </c>
      <c r="CX83" s="67">
        <f t="shared" si="981"/>
        <v>161</v>
      </c>
      <c r="CZ83" s="67" t="str">
        <f>VLOOKUP(VALUE(RIGHT(CU83,1)),misc!$A$2:$B$5,2,0)</f>
        <v>C</v>
      </c>
      <c r="DA83" s="67" t="str">
        <f>VLOOKUP(VALUE(RIGHT(CV83,1)),misc!$A$2:$B$5,2,0)</f>
        <v>S</v>
      </c>
      <c r="DB83" s="67" t="str">
        <f>VLOOKUP(VALUE(RIGHT(CW83,1)),misc!$A$2:$B$5,2,0)</f>
        <v>I</v>
      </c>
      <c r="DC83" s="67" t="str">
        <f>VLOOKUP(VALUE(RIGHT(CX83,1)),misc!$A$2:$B$5,2,0)</f>
        <v>D</v>
      </c>
      <c r="DE83" s="67" t="str">
        <f t="shared" ref="DE83:DH83" si="982">IF(VALUE(CU83)&gt;=170,CZ83,"")</f>
        <v>C</v>
      </c>
      <c r="DF83" s="67" t="str">
        <f t="shared" si="982"/>
        <v>S</v>
      </c>
      <c r="DG83" s="67" t="str">
        <f t="shared" si="982"/>
        <v>I</v>
      </c>
      <c r="DH83" s="67" t="str">
        <f t="shared" si="982"/>
        <v/>
      </c>
      <c r="DJ83" s="67" t="str">
        <f t="shared" ref="DJ83:DM83" si="983">IF(VALUE(CU83)&lt;170,CZ83,"")</f>
        <v/>
      </c>
      <c r="DK83" s="67" t="str">
        <f t="shared" si="983"/>
        <v/>
      </c>
      <c r="DL83" s="67" t="str">
        <f t="shared" si="983"/>
        <v/>
      </c>
      <c r="DM83" s="67" t="str">
        <f t="shared" si="983"/>
        <v>D</v>
      </c>
      <c r="DN83" s="67">
        <f t="shared" si="29"/>
        <v>3</v>
      </c>
      <c r="DO83" s="67" t="str">
        <f t="shared" si="30"/>
        <v>CSI</v>
      </c>
      <c r="DP83" s="1" t="str">
        <f t="shared" si="31"/>
        <v>123</v>
      </c>
      <c r="DQ83" s="1" t="str">
        <f t="shared" si="32"/>
        <v/>
      </c>
      <c r="DR83" s="1">
        <f>VLOOKUP(G83,tableD1,3,0)</f>
        <v>1</v>
      </c>
      <c r="DS83" s="1">
        <f>VLOOKUP(H83,tableI1,3,0)</f>
        <v>1</v>
      </c>
      <c r="DT83" s="1">
        <f>VLOOKUP(I83,table1S,3,0)</f>
        <v>2</v>
      </c>
      <c r="DU83" s="1">
        <f>VLOOKUP(J83,table1C,3,0)</f>
        <v>1</v>
      </c>
      <c r="DV83" s="1">
        <f>VLOOKUP(L83,table2D,3,0)</f>
        <v>8</v>
      </c>
      <c r="DW83" s="1">
        <f>VLOOKUP(M83,table2I,3,0)</f>
        <v>8</v>
      </c>
      <c r="DX83" s="1">
        <f>VLOOKUP(N83,table2S,3,0)</f>
        <v>8</v>
      </c>
      <c r="DY83" s="1">
        <f>VLOOKUP(O83,table2C,3,0)</f>
        <v>8</v>
      </c>
      <c r="DZ83" s="1">
        <f>VLOOKUP(Q83,table3D,3,0)</f>
        <v>4</v>
      </c>
      <c r="EA83" s="1">
        <f>VLOOKUP(R83,table3I,3,0)</f>
        <v>5</v>
      </c>
      <c r="EB83" s="1">
        <f>VLOOKUP(S83,table3S,3,0)</f>
        <v>5</v>
      </c>
      <c r="EC83" s="1">
        <f>VLOOKUP(T83,table3C,3,0)</f>
        <v>5</v>
      </c>
      <c r="ED83" s="67">
        <f t="array" ref="ED83">VLOOKUP(INDEX(JD,data!$AA$1),key!$J$3:$L$27,3,0)</f>
        <v>6</v>
      </c>
      <c r="EE83" s="67">
        <f t="array" ref="EE83">VLOOKUP(INDEX(JI,data!$AA$1),key!$J$3:$L$27,3,0)</f>
        <v>4</v>
      </c>
      <c r="EF83" s="67">
        <f t="array" ref="EF83">VLOOKUP(INDEX(JS,data!$AA$1),key!$J$3:$L$27,3,0)</f>
        <v>4</v>
      </c>
      <c r="EG83" s="67">
        <f t="array" ref="EG83">VLOOKUP(INDEX(JC,data!$AA$1),key!$J$3:$L$27,3,0)</f>
        <v>7</v>
      </c>
      <c r="EH83" s="1">
        <f>VLOOKUP(DR83,tabel_jpm,ED83+1,0)</f>
        <v>8</v>
      </c>
      <c r="EI83" s="1">
        <f>VLOOKUP(DS83,tabel_jpm,EE83+1,0)</f>
        <v>16</v>
      </c>
      <c r="EJ83" s="1">
        <f>VLOOKUP(DT83,tabel_jpm,EF83+1,0)</f>
        <v>20</v>
      </c>
      <c r="EK83" s="1">
        <f>VLOOKUP(DU83,tabel_jpm,EG83+1,0)</f>
        <v>4</v>
      </c>
      <c r="EL83" s="1">
        <f>IF(B83="Pria",VLOOKUP(AVERAGE(EH83:EK83),agreement_p,4),VLOOKUP(AVERAGE(EH83:EK83),agreement_w,4))</f>
        <v>32</v>
      </c>
      <c r="EM83" s="67" t="str">
        <f t="shared" si="33"/>
        <v>N/A</v>
      </c>
      <c r="EN83" s="1">
        <f>VLOOKUP(DV83,tabel_jpm,ED83+1,0)</f>
        <v>20</v>
      </c>
      <c r="EO83" s="1">
        <f>VLOOKUP(DW83,tabel_jpm,EE83+1,0)</f>
        <v>12</v>
      </c>
      <c r="EP83" s="1">
        <f>VLOOKUP(DX83,tabel_jpm,EF83+1,0)</f>
        <v>12</v>
      </c>
      <c r="EQ83" s="1">
        <f>VLOOKUP(DY83,tabel_jpm,EG83+1,0)</f>
        <v>24</v>
      </c>
      <c r="ER83" s="1">
        <f>IF(B83="Pria",VLOOKUP(AVERAGE(EN83:EQ83),agreement_p,4),VLOOKUP(AVERAGE(EN83:EQ83),agreement_w,4))</f>
        <v>50</v>
      </c>
      <c r="ES83" s="67" t="str">
        <f t="shared" si="34"/>
        <v>N/A</v>
      </c>
      <c r="ET83" s="1">
        <f>VLOOKUP(DZ83,tabel_jpm,ED83+1,0)</f>
        <v>20</v>
      </c>
      <c r="EU83" s="1">
        <f>VLOOKUP(EA83,tabel_jpm,EE83+1,0)</f>
        <v>24</v>
      </c>
      <c r="EV83" s="1">
        <f>VLOOKUP(EB83,tabel_jpm,EF83+1,0)</f>
        <v>24</v>
      </c>
      <c r="EW83" s="1">
        <f>VLOOKUP(EC83,tabel_jpm,EG83+1,0)</f>
        <v>20</v>
      </c>
      <c r="EX83" s="1">
        <f>IF(B83="Pria",VLOOKUP(AVERAGE(ET83:EW83),agreement_p,4),VLOOKUP(AVERAGE(ET83:EW83),agreement_w,4))</f>
        <v>68</v>
      </c>
      <c r="EY83" s="67" t="str">
        <f t="shared" si="35"/>
        <v>N/A</v>
      </c>
    </row>
    <row r="84" ht="15.75" customHeight="1">
      <c r="A84" s="1" t="str">
        <f>data!A84</f>
        <v/>
      </c>
      <c r="B84" s="1" t="str">
        <f>data!B84</f>
        <v/>
      </c>
      <c r="C84" s="1" t="str">
        <f>data!C84</f>
        <v/>
      </c>
      <c r="D84" s="65" t="str">
        <f>data!D84</f>
        <v/>
      </c>
      <c r="E84" s="1" t="str">
        <f>data!E84</f>
        <v/>
      </c>
      <c r="F84" s="1" t="str">
        <f>data!F84</f>
        <v>profiling</v>
      </c>
      <c r="G84" s="1" t="str">
        <f>data!G84</f>
        <v/>
      </c>
      <c r="H84" s="1" t="str">
        <f>data!H84</f>
        <v/>
      </c>
      <c r="I84" s="1" t="str">
        <f>data!I84</f>
        <v/>
      </c>
      <c r="J84" s="1" t="str">
        <f>data!J84</f>
        <v/>
      </c>
      <c r="K84" s="1" t="str">
        <f>data!K84</f>
        <v/>
      </c>
      <c r="L84" s="1" t="str">
        <f>data!L84</f>
        <v/>
      </c>
      <c r="M84" s="1" t="str">
        <f>data!M84</f>
        <v/>
      </c>
      <c r="N84" s="1" t="str">
        <f>data!N84</f>
        <v/>
      </c>
      <c r="O84" s="1" t="str">
        <f>data!O84</f>
        <v/>
      </c>
      <c r="P84" s="1" t="str">
        <f>data!P84</f>
        <v/>
      </c>
      <c r="Q84" s="1" t="str">
        <f>data!Q84</f>
        <v/>
      </c>
      <c r="R84" s="1" t="str">
        <f>data!R84</f>
        <v/>
      </c>
      <c r="S84" s="1" t="str">
        <f>data!S84</f>
        <v/>
      </c>
      <c r="T84" s="1" t="str">
        <f>data!T84</f>
        <v/>
      </c>
      <c r="U84" s="1" t="str">
        <f>data!U84</f>
        <v/>
      </c>
      <c r="V84" s="1">
        <f>data!V84</f>
        <v>0</v>
      </c>
      <c r="W84" s="1">
        <f>data!W84</f>
        <v>0</v>
      </c>
      <c r="Y84" s="67">
        <f>VLOOKUP(G84,tableD1,2,0)</f>
        <v>4</v>
      </c>
      <c r="Z84" s="67">
        <f>VLOOKUP(H84,tableI1,2,0)</f>
        <v>3</v>
      </c>
      <c r="AA84" s="67">
        <f>VLOOKUP(I84,table1S,2,0)</f>
        <v>5</v>
      </c>
      <c r="AB84" s="67">
        <f>VLOOKUP(J84,table1C,2,0)</f>
        <v>4</v>
      </c>
      <c r="AC84" s="67">
        <f>VLOOKUP(L84,table2D,2,0)</f>
        <v>31</v>
      </c>
      <c r="AD84" s="67">
        <f>VLOOKUP(M84,table2I,2,0)</f>
        <v>31</v>
      </c>
      <c r="AE84" s="67">
        <f>VLOOKUP(N84,table2S,2,0)</f>
        <v>32</v>
      </c>
      <c r="AF84" s="67">
        <f>VLOOKUP(O84,table2C,2,0)</f>
        <v>32</v>
      </c>
      <c r="AG84" s="67">
        <f>VLOOKUP(Q84,table3D,2,0)</f>
        <v>16</v>
      </c>
      <c r="AH84" s="67">
        <f>VLOOKUP(R84,table3I,2,0)</f>
        <v>18</v>
      </c>
      <c r="AI84" s="67">
        <f>VLOOKUP(S84,table3S,2,0)</f>
        <v>19</v>
      </c>
      <c r="AJ84" s="67">
        <f>VLOOKUP(T84,table3C,2,0)</f>
        <v>19</v>
      </c>
      <c r="AL84" s="67">
        <f t="shared" ref="AL84:AO84" si="984">VALUE(Y84&amp;AL$2)</f>
        <v>41</v>
      </c>
      <c r="AM84" s="67">
        <f t="shared" si="984"/>
        <v>32</v>
      </c>
      <c r="AN84" s="67">
        <f t="shared" si="984"/>
        <v>53</v>
      </c>
      <c r="AO84" s="67">
        <f t="shared" si="984"/>
        <v>44</v>
      </c>
      <c r="AP84" s="67"/>
      <c r="AQ84" s="67">
        <f t="shared" ref="AQ84:AT84" si="985">LARGE($AL84:$AO84,AQ$2)</f>
        <v>53</v>
      </c>
      <c r="AR84" s="67">
        <f t="shared" si="985"/>
        <v>44</v>
      </c>
      <c r="AS84" s="67">
        <f t="shared" si="985"/>
        <v>41</v>
      </c>
      <c r="AT84" s="67">
        <f t="shared" si="985"/>
        <v>32</v>
      </c>
      <c r="AV84" s="67" t="str">
        <f>VLOOKUP(VALUE(RIGHT(AQ84,1)),misc!$A$2:$B$5,2,0)</f>
        <v>S</v>
      </c>
      <c r="AW84" s="67" t="str">
        <f>VLOOKUP(VALUE(RIGHT(AR84,1)),misc!$A$2:$B$5,2,0)</f>
        <v>C</v>
      </c>
      <c r="AX84" s="67" t="str">
        <f>VLOOKUP(VALUE(RIGHT(AS84,1)),misc!$A$2:$B$5,2,0)</f>
        <v>D</v>
      </c>
      <c r="AY84" s="67" t="str">
        <f>VLOOKUP(VALUE(RIGHT(AT84,1)),misc!$A$2:$B$5,2,0)</f>
        <v>I</v>
      </c>
      <c r="BA84" s="67" t="str">
        <f t="shared" ref="BA84:BD84" si="986">IF(VALUE(AQ84)&gt;=170,AV84,"")</f>
        <v/>
      </c>
      <c r="BB84" s="67" t="str">
        <f t="shared" si="986"/>
        <v/>
      </c>
      <c r="BC84" s="67" t="str">
        <f t="shared" si="986"/>
        <v/>
      </c>
      <c r="BD84" s="67" t="str">
        <f t="shared" si="986"/>
        <v/>
      </c>
      <c r="BF84" s="67" t="str">
        <f t="shared" ref="BF84:BI84" si="987">IF(VALUE(AQ84)&lt;170,AV84,"")</f>
        <v>S</v>
      </c>
      <c r="BG84" s="67" t="str">
        <f t="shared" si="987"/>
        <v>C</v>
      </c>
      <c r="BH84" s="67" t="str">
        <f t="shared" si="987"/>
        <v>D</v>
      </c>
      <c r="BI84" s="67" t="str">
        <f t="shared" si="987"/>
        <v>I</v>
      </c>
      <c r="BJ84" s="67">
        <f t="shared" si="17"/>
        <v>1</v>
      </c>
      <c r="BK84" s="67" t="str">
        <f t="shared" si="18"/>
        <v/>
      </c>
      <c r="BN84" s="67">
        <f t="shared" ref="BN84:BQ84" si="988">VALUE(AC84&amp;BN$2)</f>
        <v>311</v>
      </c>
      <c r="BO84" s="67">
        <f t="shared" si="988"/>
        <v>312</v>
      </c>
      <c r="BP84" s="67">
        <f t="shared" si="988"/>
        <v>323</v>
      </c>
      <c r="BQ84" s="67">
        <f t="shared" si="988"/>
        <v>324</v>
      </c>
      <c r="BR84" s="67"/>
      <c r="BS84" s="67">
        <f t="shared" ref="BS84:BV84" si="989">LARGE($BN84:$BQ84,BS$2)</f>
        <v>324</v>
      </c>
      <c r="BT84" s="67">
        <f t="shared" si="989"/>
        <v>323</v>
      </c>
      <c r="BU84" s="67">
        <f t="shared" si="989"/>
        <v>312</v>
      </c>
      <c r="BV84" s="67">
        <f t="shared" si="989"/>
        <v>311</v>
      </c>
      <c r="BX84" s="67" t="str">
        <f>VLOOKUP(VALUE(RIGHT(BS84,1)),misc!$A$2:$B$5,2,0)</f>
        <v>C</v>
      </c>
      <c r="BY84" s="67" t="str">
        <f>VLOOKUP(VALUE(RIGHT(BT84,1)),misc!$A$2:$B$5,2,0)</f>
        <v>S</v>
      </c>
      <c r="BZ84" s="67" t="str">
        <f>VLOOKUP(VALUE(RIGHT(BU84,1)),misc!$A$2:$B$5,2,0)</f>
        <v>I</v>
      </c>
      <c r="CA84" s="67" t="str">
        <f>VLOOKUP(VALUE(RIGHT(BV84,1)),misc!$A$2:$B$5,2,0)</f>
        <v>D</v>
      </c>
      <c r="CC84" s="67" t="str">
        <f t="shared" ref="CC84:CF84" si="990">IF(VALUE(BS84)&gt;=170,BX84,"")</f>
        <v>C</v>
      </c>
      <c r="CD84" s="67" t="str">
        <f t="shared" si="990"/>
        <v>S</v>
      </c>
      <c r="CE84" s="67" t="str">
        <f t="shared" si="990"/>
        <v>I</v>
      </c>
      <c r="CF84" s="67" t="str">
        <f t="shared" si="990"/>
        <v>D</v>
      </c>
      <c r="CH84" s="67" t="str">
        <f t="shared" ref="CH84:CK84" si="991">IF(VALUE(BS84)&lt;170,BX84,"")</f>
        <v/>
      </c>
      <c r="CI84" s="67" t="str">
        <f t="shared" si="991"/>
        <v/>
      </c>
      <c r="CJ84" s="67" t="str">
        <f t="shared" si="991"/>
        <v/>
      </c>
      <c r="CK84" s="67" t="str">
        <f t="shared" si="991"/>
        <v/>
      </c>
      <c r="CL84" s="67">
        <f t="shared" si="23"/>
        <v>2</v>
      </c>
      <c r="CM84" s="67" t="str">
        <f t="shared" si="24"/>
        <v>CSID</v>
      </c>
      <c r="CP84" s="67">
        <f t="shared" ref="CP84:CS84" si="992">VALUE(AG84&amp;CP$2)</f>
        <v>161</v>
      </c>
      <c r="CQ84" s="67">
        <f t="shared" si="992"/>
        <v>182</v>
      </c>
      <c r="CR84" s="67">
        <f t="shared" si="992"/>
        <v>193</v>
      </c>
      <c r="CS84" s="67">
        <f t="shared" si="992"/>
        <v>194</v>
      </c>
      <c r="CT84" s="67"/>
      <c r="CU84" s="67">
        <f t="shared" ref="CU84:CX84" si="993">LARGE($CP84:$CS84,CU$2)</f>
        <v>194</v>
      </c>
      <c r="CV84" s="67">
        <f t="shared" si="993"/>
        <v>193</v>
      </c>
      <c r="CW84" s="67">
        <f t="shared" si="993"/>
        <v>182</v>
      </c>
      <c r="CX84" s="67">
        <f t="shared" si="993"/>
        <v>161</v>
      </c>
      <c r="CZ84" s="67" t="str">
        <f>VLOOKUP(VALUE(RIGHT(CU84,1)),misc!$A$2:$B$5,2,0)</f>
        <v>C</v>
      </c>
      <c r="DA84" s="67" t="str">
        <f>VLOOKUP(VALUE(RIGHT(CV84,1)),misc!$A$2:$B$5,2,0)</f>
        <v>S</v>
      </c>
      <c r="DB84" s="67" t="str">
        <f>VLOOKUP(VALUE(RIGHT(CW84,1)),misc!$A$2:$B$5,2,0)</f>
        <v>I</v>
      </c>
      <c r="DC84" s="67" t="str">
        <f>VLOOKUP(VALUE(RIGHT(CX84,1)),misc!$A$2:$B$5,2,0)</f>
        <v>D</v>
      </c>
      <c r="DE84" s="67" t="str">
        <f t="shared" ref="DE84:DH84" si="994">IF(VALUE(CU84)&gt;=170,CZ84,"")</f>
        <v>C</v>
      </c>
      <c r="DF84" s="67" t="str">
        <f t="shared" si="994"/>
        <v>S</v>
      </c>
      <c r="DG84" s="67" t="str">
        <f t="shared" si="994"/>
        <v>I</v>
      </c>
      <c r="DH84" s="67" t="str">
        <f t="shared" si="994"/>
        <v/>
      </c>
      <c r="DJ84" s="67" t="str">
        <f t="shared" ref="DJ84:DM84" si="995">IF(VALUE(CU84)&lt;170,CZ84,"")</f>
        <v/>
      </c>
      <c r="DK84" s="67" t="str">
        <f t="shared" si="995"/>
        <v/>
      </c>
      <c r="DL84" s="67" t="str">
        <f t="shared" si="995"/>
        <v/>
      </c>
      <c r="DM84" s="67" t="str">
        <f t="shared" si="995"/>
        <v>D</v>
      </c>
      <c r="DN84" s="67">
        <f t="shared" si="29"/>
        <v>3</v>
      </c>
      <c r="DO84" s="67" t="str">
        <f t="shared" si="30"/>
        <v>CSI</v>
      </c>
      <c r="DP84" s="1" t="str">
        <f t="shared" si="31"/>
        <v>123</v>
      </c>
      <c r="DQ84" s="1" t="str">
        <f t="shared" si="32"/>
        <v/>
      </c>
      <c r="DR84" s="1">
        <f>VLOOKUP(G84,tableD1,3,0)</f>
        <v>1</v>
      </c>
      <c r="DS84" s="1">
        <f>VLOOKUP(H84,tableI1,3,0)</f>
        <v>1</v>
      </c>
      <c r="DT84" s="1">
        <f>VLOOKUP(I84,table1S,3,0)</f>
        <v>2</v>
      </c>
      <c r="DU84" s="1">
        <f>VLOOKUP(J84,table1C,3,0)</f>
        <v>1</v>
      </c>
      <c r="DV84" s="1">
        <f>VLOOKUP(L84,table2D,3,0)</f>
        <v>8</v>
      </c>
      <c r="DW84" s="1">
        <f>VLOOKUP(M84,table2I,3,0)</f>
        <v>8</v>
      </c>
      <c r="DX84" s="1">
        <f>VLOOKUP(N84,table2S,3,0)</f>
        <v>8</v>
      </c>
      <c r="DY84" s="1">
        <f>VLOOKUP(O84,table2C,3,0)</f>
        <v>8</v>
      </c>
      <c r="DZ84" s="1">
        <f>VLOOKUP(Q84,table3D,3,0)</f>
        <v>4</v>
      </c>
      <c r="EA84" s="1">
        <f>VLOOKUP(R84,table3I,3,0)</f>
        <v>5</v>
      </c>
      <c r="EB84" s="1">
        <f>VLOOKUP(S84,table3S,3,0)</f>
        <v>5</v>
      </c>
      <c r="EC84" s="1">
        <f>VLOOKUP(T84,table3C,3,0)</f>
        <v>5</v>
      </c>
      <c r="ED84" s="67">
        <f t="array" ref="ED84">VLOOKUP(INDEX(JD,data!$AA$1),key!$J$3:$L$27,3,0)</f>
        <v>6</v>
      </c>
      <c r="EE84" s="67">
        <f t="array" ref="EE84">VLOOKUP(INDEX(JI,data!$AA$1),key!$J$3:$L$27,3,0)</f>
        <v>4</v>
      </c>
      <c r="EF84" s="67">
        <f t="array" ref="EF84">VLOOKUP(INDEX(JS,data!$AA$1),key!$J$3:$L$27,3,0)</f>
        <v>4</v>
      </c>
      <c r="EG84" s="67">
        <f t="array" ref="EG84">VLOOKUP(INDEX(JC,data!$AA$1),key!$J$3:$L$27,3,0)</f>
        <v>7</v>
      </c>
      <c r="EH84" s="1">
        <f>VLOOKUP(DR84,tabel_jpm,ED84+1,0)</f>
        <v>8</v>
      </c>
      <c r="EI84" s="1">
        <f>VLOOKUP(DS84,tabel_jpm,EE84+1,0)</f>
        <v>16</v>
      </c>
      <c r="EJ84" s="1">
        <f>VLOOKUP(DT84,tabel_jpm,EF84+1,0)</f>
        <v>20</v>
      </c>
      <c r="EK84" s="1">
        <f>VLOOKUP(DU84,tabel_jpm,EG84+1,0)</f>
        <v>4</v>
      </c>
      <c r="EL84" s="1">
        <f>IF(B84="Pria",VLOOKUP(AVERAGE(EH84:EK84),agreement_p,4),VLOOKUP(AVERAGE(EH84:EK84),agreement_w,4))</f>
        <v>32</v>
      </c>
      <c r="EM84" s="67" t="str">
        <f t="shared" si="33"/>
        <v>N/A</v>
      </c>
      <c r="EN84" s="1">
        <f>VLOOKUP(DV84,tabel_jpm,ED84+1,0)</f>
        <v>20</v>
      </c>
      <c r="EO84" s="1">
        <f>VLOOKUP(DW84,tabel_jpm,EE84+1,0)</f>
        <v>12</v>
      </c>
      <c r="EP84" s="1">
        <f>VLOOKUP(DX84,tabel_jpm,EF84+1,0)</f>
        <v>12</v>
      </c>
      <c r="EQ84" s="1">
        <f>VLOOKUP(DY84,tabel_jpm,EG84+1,0)</f>
        <v>24</v>
      </c>
      <c r="ER84" s="1">
        <f>IF(B84="Pria",VLOOKUP(AVERAGE(EN84:EQ84),agreement_p,4),VLOOKUP(AVERAGE(EN84:EQ84),agreement_w,4))</f>
        <v>50</v>
      </c>
      <c r="ES84" s="67" t="str">
        <f t="shared" si="34"/>
        <v>N/A</v>
      </c>
      <c r="ET84" s="1">
        <f>VLOOKUP(DZ84,tabel_jpm,ED84+1,0)</f>
        <v>20</v>
      </c>
      <c r="EU84" s="1">
        <f>VLOOKUP(EA84,tabel_jpm,EE84+1,0)</f>
        <v>24</v>
      </c>
      <c r="EV84" s="1">
        <f>VLOOKUP(EB84,tabel_jpm,EF84+1,0)</f>
        <v>24</v>
      </c>
      <c r="EW84" s="1">
        <f>VLOOKUP(EC84,tabel_jpm,EG84+1,0)</f>
        <v>20</v>
      </c>
      <c r="EX84" s="1">
        <f>IF(B84="Pria",VLOOKUP(AVERAGE(ET84:EW84),agreement_p,4),VLOOKUP(AVERAGE(ET84:EW84),agreement_w,4))</f>
        <v>68</v>
      </c>
      <c r="EY84" s="67" t="str">
        <f t="shared" si="35"/>
        <v>N/A</v>
      </c>
    </row>
    <row r="85" ht="15.75" customHeight="1">
      <c r="A85" s="1" t="str">
        <f>data!A85</f>
        <v/>
      </c>
      <c r="B85" s="1" t="str">
        <f>data!B85</f>
        <v/>
      </c>
      <c r="C85" s="1" t="str">
        <f>data!C85</f>
        <v/>
      </c>
      <c r="D85" s="65" t="str">
        <f>data!D85</f>
        <v/>
      </c>
      <c r="E85" s="1" t="str">
        <f>data!E85</f>
        <v/>
      </c>
      <c r="F85" s="1" t="str">
        <f>data!F85</f>
        <v>profiling</v>
      </c>
      <c r="G85" s="1" t="str">
        <f>data!G85</f>
        <v/>
      </c>
      <c r="H85" s="1" t="str">
        <f>data!H85</f>
        <v/>
      </c>
      <c r="I85" s="1" t="str">
        <f>data!I85</f>
        <v/>
      </c>
      <c r="J85" s="1" t="str">
        <f>data!J85</f>
        <v/>
      </c>
      <c r="K85" s="1" t="str">
        <f>data!K85</f>
        <v/>
      </c>
      <c r="L85" s="1" t="str">
        <f>data!L85</f>
        <v/>
      </c>
      <c r="M85" s="1" t="str">
        <f>data!M85</f>
        <v/>
      </c>
      <c r="N85" s="1" t="str">
        <f>data!N85</f>
        <v/>
      </c>
      <c r="O85" s="1" t="str">
        <f>data!O85</f>
        <v/>
      </c>
      <c r="P85" s="1" t="str">
        <f>data!P85</f>
        <v/>
      </c>
      <c r="Q85" s="1" t="str">
        <f>data!Q85</f>
        <v/>
      </c>
      <c r="R85" s="1" t="str">
        <f>data!R85</f>
        <v/>
      </c>
      <c r="S85" s="1" t="str">
        <f>data!S85</f>
        <v/>
      </c>
      <c r="T85" s="1" t="str">
        <f>data!T85</f>
        <v/>
      </c>
      <c r="U85" s="1" t="str">
        <f>data!U85</f>
        <v/>
      </c>
      <c r="V85" s="1">
        <f>data!V85</f>
        <v>0</v>
      </c>
      <c r="W85" s="1">
        <f>data!W85</f>
        <v>0</v>
      </c>
      <c r="Y85" s="67">
        <f>VLOOKUP(G85,tableD1,2,0)</f>
        <v>4</v>
      </c>
      <c r="Z85" s="67">
        <f>VLOOKUP(H85,tableI1,2,0)</f>
        <v>3</v>
      </c>
      <c r="AA85" s="67">
        <f>VLOOKUP(I85,table1S,2,0)</f>
        <v>5</v>
      </c>
      <c r="AB85" s="67">
        <f>VLOOKUP(J85,table1C,2,0)</f>
        <v>4</v>
      </c>
      <c r="AC85" s="67">
        <f>VLOOKUP(L85,table2D,2,0)</f>
        <v>31</v>
      </c>
      <c r="AD85" s="67">
        <f>VLOOKUP(M85,table2I,2,0)</f>
        <v>31</v>
      </c>
      <c r="AE85" s="67">
        <f>VLOOKUP(N85,table2S,2,0)</f>
        <v>32</v>
      </c>
      <c r="AF85" s="67">
        <f>VLOOKUP(O85,table2C,2,0)</f>
        <v>32</v>
      </c>
      <c r="AG85" s="67">
        <f>VLOOKUP(Q85,table3D,2,0)</f>
        <v>16</v>
      </c>
      <c r="AH85" s="67">
        <f>VLOOKUP(R85,table3I,2,0)</f>
        <v>18</v>
      </c>
      <c r="AI85" s="67">
        <f>VLOOKUP(S85,table3S,2,0)</f>
        <v>19</v>
      </c>
      <c r="AJ85" s="67">
        <f>VLOOKUP(T85,table3C,2,0)</f>
        <v>19</v>
      </c>
      <c r="AL85" s="67">
        <f t="shared" ref="AL85:AO85" si="996">VALUE(Y85&amp;AL$2)</f>
        <v>41</v>
      </c>
      <c r="AM85" s="67">
        <f t="shared" si="996"/>
        <v>32</v>
      </c>
      <c r="AN85" s="67">
        <f t="shared" si="996"/>
        <v>53</v>
      </c>
      <c r="AO85" s="67">
        <f t="shared" si="996"/>
        <v>44</v>
      </c>
      <c r="AP85" s="67"/>
      <c r="AQ85" s="67">
        <f t="shared" ref="AQ85:AT85" si="997">LARGE($AL85:$AO85,AQ$2)</f>
        <v>53</v>
      </c>
      <c r="AR85" s="67">
        <f t="shared" si="997"/>
        <v>44</v>
      </c>
      <c r="AS85" s="67">
        <f t="shared" si="997"/>
        <v>41</v>
      </c>
      <c r="AT85" s="67">
        <f t="shared" si="997"/>
        <v>32</v>
      </c>
      <c r="AV85" s="67" t="str">
        <f>VLOOKUP(VALUE(RIGHT(AQ85,1)),misc!$A$2:$B$5,2,0)</f>
        <v>S</v>
      </c>
      <c r="AW85" s="67" t="str">
        <f>VLOOKUP(VALUE(RIGHT(AR85,1)),misc!$A$2:$B$5,2,0)</f>
        <v>C</v>
      </c>
      <c r="AX85" s="67" t="str">
        <f>VLOOKUP(VALUE(RIGHT(AS85,1)),misc!$A$2:$B$5,2,0)</f>
        <v>D</v>
      </c>
      <c r="AY85" s="67" t="str">
        <f>VLOOKUP(VALUE(RIGHT(AT85,1)),misc!$A$2:$B$5,2,0)</f>
        <v>I</v>
      </c>
      <c r="BA85" s="67" t="str">
        <f t="shared" ref="BA85:BD85" si="998">IF(VALUE(AQ85)&gt;=170,AV85,"")</f>
        <v/>
      </c>
      <c r="BB85" s="67" t="str">
        <f t="shared" si="998"/>
        <v/>
      </c>
      <c r="BC85" s="67" t="str">
        <f t="shared" si="998"/>
        <v/>
      </c>
      <c r="BD85" s="67" t="str">
        <f t="shared" si="998"/>
        <v/>
      </c>
      <c r="BF85" s="67" t="str">
        <f t="shared" ref="BF85:BI85" si="999">IF(VALUE(AQ85)&lt;170,AV85,"")</f>
        <v>S</v>
      </c>
      <c r="BG85" s="67" t="str">
        <f t="shared" si="999"/>
        <v>C</v>
      </c>
      <c r="BH85" s="67" t="str">
        <f t="shared" si="999"/>
        <v>D</v>
      </c>
      <c r="BI85" s="67" t="str">
        <f t="shared" si="999"/>
        <v>I</v>
      </c>
      <c r="BJ85" s="67">
        <f t="shared" si="17"/>
        <v>1</v>
      </c>
      <c r="BK85" s="67" t="str">
        <f t="shared" si="18"/>
        <v/>
      </c>
      <c r="BN85" s="67">
        <f t="shared" ref="BN85:BQ85" si="1000">VALUE(AC85&amp;BN$2)</f>
        <v>311</v>
      </c>
      <c r="BO85" s="67">
        <f t="shared" si="1000"/>
        <v>312</v>
      </c>
      <c r="BP85" s="67">
        <f t="shared" si="1000"/>
        <v>323</v>
      </c>
      <c r="BQ85" s="67">
        <f t="shared" si="1000"/>
        <v>324</v>
      </c>
      <c r="BR85" s="67"/>
      <c r="BS85" s="67">
        <f t="shared" ref="BS85:BV85" si="1001">LARGE($BN85:$BQ85,BS$2)</f>
        <v>324</v>
      </c>
      <c r="BT85" s="67">
        <f t="shared" si="1001"/>
        <v>323</v>
      </c>
      <c r="BU85" s="67">
        <f t="shared" si="1001"/>
        <v>312</v>
      </c>
      <c r="BV85" s="67">
        <f t="shared" si="1001"/>
        <v>311</v>
      </c>
      <c r="BX85" s="67" t="str">
        <f>VLOOKUP(VALUE(RIGHT(BS85,1)),misc!$A$2:$B$5,2,0)</f>
        <v>C</v>
      </c>
      <c r="BY85" s="67" t="str">
        <f>VLOOKUP(VALUE(RIGHT(BT85,1)),misc!$A$2:$B$5,2,0)</f>
        <v>S</v>
      </c>
      <c r="BZ85" s="67" t="str">
        <f>VLOOKUP(VALUE(RIGHT(BU85,1)),misc!$A$2:$B$5,2,0)</f>
        <v>I</v>
      </c>
      <c r="CA85" s="67" t="str">
        <f>VLOOKUP(VALUE(RIGHT(BV85,1)),misc!$A$2:$B$5,2,0)</f>
        <v>D</v>
      </c>
      <c r="CC85" s="67" t="str">
        <f t="shared" ref="CC85:CF85" si="1002">IF(VALUE(BS85)&gt;=170,BX85,"")</f>
        <v>C</v>
      </c>
      <c r="CD85" s="67" t="str">
        <f t="shared" si="1002"/>
        <v>S</v>
      </c>
      <c r="CE85" s="67" t="str">
        <f t="shared" si="1002"/>
        <v>I</v>
      </c>
      <c r="CF85" s="67" t="str">
        <f t="shared" si="1002"/>
        <v>D</v>
      </c>
      <c r="CH85" s="67" t="str">
        <f t="shared" ref="CH85:CK85" si="1003">IF(VALUE(BS85)&lt;170,BX85,"")</f>
        <v/>
      </c>
      <c r="CI85" s="67" t="str">
        <f t="shared" si="1003"/>
        <v/>
      </c>
      <c r="CJ85" s="67" t="str">
        <f t="shared" si="1003"/>
        <v/>
      </c>
      <c r="CK85" s="67" t="str">
        <f t="shared" si="1003"/>
        <v/>
      </c>
      <c r="CL85" s="67">
        <f t="shared" si="23"/>
        <v>2</v>
      </c>
      <c r="CM85" s="67" t="str">
        <f t="shared" si="24"/>
        <v>CSID</v>
      </c>
      <c r="CP85" s="67">
        <f t="shared" ref="CP85:CS85" si="1004">VALUE(AG85&amp;CP$2)</f>
        <v>161</v>
      </c>
      <c r="CQ85" s="67">
        <f t="shared" si="1004"/>
        <v>182</v>
      </c>
      <c r="CR85" s="67">
        <f t="shared" si="1004"/>
        <v>193</v>
      </c>
      <c r="CS85" s="67">
        <f t="shared" si="1004"/>
        <v>194</v>
      </c>
      <c r="CT85" s="67"/>
      <c r="CU85" s="67">
        <f t="shared" ref="CU85:CX85" si="1005">LARGE($CP85:$CS85,CU$2)</f>
        <v>194</v>
      </c>
      <c r="CV85" s="67">
        <f t="shared" si="1005"/>
        <v>193</v>
      </c>
      <c r="CW85" s="67">
        <f t="shared" si="1005"/>
        <v>182</v>
      </c>
      <c r="CX85" s="67">
        <f t="shared" si="1005"/>
        <v>161</v>
      </c>
      <c r="CZ85" s="67" t="str">
        <f>VLOOKUP(VALUE(RIGHT(CU85,1)),misc!$A$2:$B$5,2,0)</f>
        <v>C</v>
      </c>
      <c r="DA85" s="67" t="str">
        <f>VLOOKUP(VALUE(RIGHT(CV85,1)),misc!$A$2:$B$5,2,0)</f>
        <v>S</v>
      </c>
      <c r="DB85" s="67" t="str">
        <f>VLOOKUP(VALUE(RIGHT(CW85,1)),misc!$A$2:$B$5,2,0)</f>
        <v>I</v>
      </c>
      <c r="DC85" s="67" t="str">
        <f>VLOOKUP(VALUE(RIGHT(CX85,1)),misc!$A$2:$B$5,2,0)</f>
        <v>D</v>
      </c>
      <c r="DE85" s="67" t="str">
        <f t="shared" ref="DE85:DH85" si="1006">IF(VALUE(CU85)&gt;=170,CZ85,"")</f>
        <v>C</v>
      </c>
      <c r="DF85" s="67" t="str">
        <f t="shared" si="1006"/>
        <v>S</v>
      </c>
      <c r="DG85" s="67" t="str">
        <f t="shared" si="1006"/>
        <v>I</v>
      </c>
      <c r="DH85" s="67" t="str">
        <f t="shared" si="1006"/>
        <v/>
      </c>
      <c r="DJ85" s="67" t="str">
        <f t="shared" ref="DJ85:DM85" si="1007">IF(VALUE(CU85)&lt;170,CZ85,"")</f>
        <v/>
      </c>
      <c r="DK85" s="67" t="str">
        <f t="shared" si="1007"/>
        <v/>
      </c>
      <c r="DL85" s="67" t="str">
        <f t="shared" si="1007"/>
        <v/>
      </c>
      <c r="DM85" s="67" t="str">
        <f t="shared" si="1007"/>
        <v>D</v>
      </c>
      <c r="DN85" s="67">
        <f t="shared" si="29"/>
        <v>3</v>
      </c>
      <c r="DO85" s="67" t="str">
        <f t="shared" si="30"/>
        <v>CSI</v>
      </c>
      <c r="DP85" s="1" t="str">
        <f t="shared" si="31"/>
        <v>123</v>
      </c>
      <c r="DQ85" s="1" t="str">
        <f t="shared" si="32"/>
        <v/>
      </c>
      <c r="DR85" s="1">
        <f>VLOOKUP(G85,tableD1,3,0)</f>
        <v>1</v>
      </c>
      <c r="DS85" s="1">
        <f>VLOOKUP(H85,tableI1,3,0)</f>
        <v>1</v>
      </c>
      <c r="DT85" s="1">
        <f>VLOOKUP(I85,table1S,3,0)</f>
        <v>2</v>
      </c>
      <c r="DU85" s="1">
        <f>VLOOKUP(J85,table1C,3,0)</f>
        <v>1</v>
      </c>
      <c r="DV85" s="1">
        <f>VLOOKUP(L85,table2D,3,0)</f>
        <v>8</v>
      </c>
      <c r="DW85" s="1">
        <f>VLOOKUP(M85,table2I,3,0)</f>
        <v>8</v>
      </c>
      <c r="DX85" s="1">
        <f>VLOOKUP(N85,table2S,3,0)</f>
        <v>8</v>
      </c>
      <c r="DY85" s="1">
        <f>VLOOKUP(O85,table2C,3,0)</f>
        <v>8</v>
      </c>
      <c r="DZ85" s="1">
        <f>VLOOKUP(Q85,table3D,3,0)</f>
        <v>4</v>
      </c>
      <c r="EA85" s="1">
        <f>VLOOKUP(R85,table3I,3,0)</f>
        <v>5</v>
      </c>
      <c r="EB85" s="1">
        <f>VLOOKUP(S85,table3S,3,0)</f>
        <v>5</v>
      </c>
      <c r="EC85" s="1">
        <f>VLOOKUP(T85,table3C,3,0)</f>
        <v>5</v>
      </c>
      <c r="ED85" s="67">
        <f t="array" ref="ED85">VLOOKUP(INDEX(JD,data!$AA$1),key!$J$3:$L$27,3,0)</f>
        <v>6</v>
      </c>
      <c r="EE85" s="67">
        <f t="array" ref="EE85">VLOOKUP(INDEX(JI,data!$AA$1),key!$J$3:$L$27,3,0)</f>
        <v>4</v>
      </c>
      <c r="EF85" s="67">
        <f t="array" ref="EF85">VLOOKUP(INDEX(JS,data!$AA$1),key!$J$3:$L$27,3,0)</f>
        <v>4</v>
      </c>
      <c r="EG85" s="67">
        <f t="array" ref="EG85">VLOOKUP(INDEX(JC,data!$AA$1),key!$J$3:$L$27,3,0)</f>
        <v>7</v>
      </c>
      <c r="EH85" s="1">
        <f>VLOOKUP(DR85,tabel_jpm,ED85+1,0)</f>
        <v>8</v>
      </c>
      <c r="EI85" s="1">
        <f>VLOOKUP(DS85,tabel_jpm,EE85+1,0)</f>
        <v>16</v>
      </c>
      <c r="EJ85" s="1">
        <f>VLOOKUP(DT85,tabel_jpm,EF85+1,0)</f>
        <v>20</v>
      </c>
      <c r="EK85" s="1">
        <f>VLOOKUP(DU85,tabel_jpm,EG85+1,0)</f>
        <v>4</v>
      </c>
      <c r="EL85" s="1">
        <f>IF(B85="Pria",VLOOKUP(AVERAGE(EH85:EK85),agreement_p,4),VLOOKUP(AVERAGE(EH85:EK85),agreement_w,4))</f>
        <v>32</v>
      </c>
      <c r="EM85" s="67" t="str">
        <f t="shared" si="33"/>
        <v>N/A</v>
      </c>
      <c r="EN85" s="1">
        <f>VLOOKUP(DV85,tabel_jpm,ED85+1,0)</f>
        <v>20</v>
      </c>
      <c r="EO85" s="1">
        <f>VLOOKUP(DW85,tabel_jpm,EE85+1,0)</f>
        <v>12</v>
      </c>
      <c r="EP85" s="1">
        <f>VLOOKUP(DX85,tabel_jpm,EF85+1,0)</f>
        <v>12</v>
      </c>
      <c r="EQ85" s="1">
        <f>VLOOKUP(DY85,tabel_jpm,EG85+1,0)</f>
        <v>24</v>
      </c>
      <c r="ER85" s="1">
        <f>IF(B85="Pria",VLOOKUP(AVERAGE(EN85:EQ85),agreement_p,4),VLOOKUP(AVERAGE(EN85:EQ85),agreement_w,4))</f>
        <v>50</v>
      </c>
      <c r="ES85" s="67" t="str">
        <f t="shared" si="34"/>
        <v>N/A</v>
      </c>
      <c r="ET85" s="1">
        <f>VLOOKUP(DZ85,tabel_jpm,ED85+1,0)</f>
        <v>20</v>
      </c>
      <c r="EU85" s="1">
        <f>VLOOKUP(EA85,tabel_jpm,EE85+1,0)</f>
        <v>24</v>
      </c>
      <c r="EV85" s="1">
        <f>VLOOKUP(EB85,tabel_jpm,EF85+1,0)</f>
        <v>24</v>
      </c>
      <c r="EW85" s="1">
        <f>VLOOKUP(EC85,tabel_jpm,EG85+1,0)</f>
        <v>20</v>
      </c>
      <c r="EX85" s="1">
        <f>IF(B85="Pria",VLOOKUP(AVERAGE(ET85:EW85),agreement_p,4),VLOOKUP(AVERAGE(ET85:EW85),agreement_w,4))</f>
        <v>68</v>
      </c>
      <c r="EY85" s="67" t="str">
        <f t="shared" si="35"/>
        <v>N/A</v>
      </c>
    </row>
    <row r="86" ht="15.75" customHeight="1">
      <c r="A86" s="1" t="str">
        <f>data!A86</f>
        <v/>
      </c>
      <c r="B86" s="1" t="str">
        <f>data!B86</f>
        <v/>
      </c>
      <c r="C86" s="1" t="str">
        <f>data!C86</f>
        <v/>
      </c>
      <c r="D86" s="65" t="str">
        <f>data!D86</f>
        <v/>
      </c>
      <c r="E86" s="1" t="str">
        <f>data!E86</f>
        <v/>
      </c>
      <c r="F86" s="1" t="str">
        <f>data!F86</f>
        <v>profiling</v>
      </c>
      <c r="G86" s="1" t="str">
        <f>data!G86</f>
        <v/>
      </c>
      <c r="H86" s="1" t="str">
        <f>data!H86</f>
        <v/>
      </c>
      <c r="I86" s="1" t="str">
        <f>data!I86</f>
        <v/>
      </c>
      <c r="J86" s="1" t="str">
        <f>data!J86</f>
        <v/>
      </c>
      <c r="K86" s="1" t="str">
        <f>data!K86</f>
        <v/>
      </c>
      <c r="L86" s="1" t="str">
        <f>data!L86</f>
        <v/>
      </c>
      <c r="M86" s="1" t="str">
        <f>data!M86</f>
        <v/>
      </c>
      <c r="N86" s="1" t="str">
        <f>data!N86</f>
        <v/>
      </c>
      <c r="O86" s="1" t="str">
        <f>data!O86</f>
        <v/>
      </c>
      <c r="P86" s="1" t="str">
        <f>data!P86</f>
        <v/>
      </c>
      <c r="Q86" s="1" t="str">
        <f>data!Q86</f>
        <v/>
      </c>
      <c r="R86" s="1" t="str">
        <f>data!R86</f>
        <v/>
      </c>
      <c r="S86" s="1" t="str">
        <f>data!S86</f>
        <v/>
      </c>
      <c r="T86" s="1" t="str">
        <f>data!T86</f>
        <v/>
      </c>
      <c r="U86" s="1" t="str">
        <f>data!U86</f>
        <v/>
      </c>
      <c r="V86" s="1">
        <f>data!V86</f>
        <v>0</v>
      </c>
      <c r="W86" s="1">
        <f>data!W86</f>
        <v>0</v>
      </c>
      <c r="Y86" s="67">
        <f>VLOOKUP(G86,tableD1,2,0)</f>
        <v>4</v>
      </c>
      <c r="Z86" s="67">
        <f>VLOOKUP(H86,tableI1,2,0)</f>
        <v>3</v>
      </c>
      <c r="AA86" s="67">
        <f>VLOOKUP(I86,table1S,2,0)</f>
        <v>5</v>
      </c>
      <c r="AB86" s="67">
        <f>VLOOKUP(J86,table1C,2,0)</f>
        <v>4</v>
      </c>
      <c r="AC86" s="67">
        <f>VLOOKUP(L86,table2D,2,0)</f>
        <v>31</v>
      </c>
      <c r="AD86" s="67">
        <f>VLOOKUP(M86,table2I,2,0)</f>
        <v>31</v>
      </c>
      <c r="AE86" s="67">
        <f>VLOOKUP(N86,table2S,2,0)</f>
        <v>32</v>
      </c>
      <c r="AF86" s="67">
        <f>VLOOKUP(O86,table2C,2,0)</f>
        <v>32</v>
      </c>
      <c r="AG86" s="67">
        <f>VLOOKUP(Q86,table3D,2,0)</f>
        <v>16</v>
      </c>
      <c r="AH86" s="67">
        <f>VLOOKUP(R86,table3I,2,0)</f>
        <v>18</v>
      </c>
      <c r="AI86" s="67">
        <f>VLOOKUP(S86,table3S,2,0)</f>
        <v>19</v>
      </c>
      <c r="AJ86" s="67">
        <f>VLOOKUP(T86,table3C,2,0)</f>
        <v>19</v>
      </c>
      <c r="AL86" s="67">
        <f t="shared" ref="AL86:AO86" si="1008">VALUE(Y86&amp;AL$2)</f>
        <v>41</v>
      </c>
      <c r="AM86" s="67">
        <f t="shared" si="1008"/>
        <v>32</v>
      </c>
      <c r="AN86" s="67">
        <f t="shared" si="1008"/>
        <v>53</v>
      </c>
      <c r="AO86" s="67">
        <f t="shared" si="1008"/>
        <v>44</v>
      </c>
      <c r="AP86" s="67"/>
      <c r="AQ86" s="67">
        <f t="shared" ref="AQ86:AT86" si="1009">LARGE($AL86:$AO86,AQ$2)</f>
        <v>53</v>
      </c>
      <c r="AR86" s="67">
        <f t="shared" si="1009"/>
        <v>44</v>
      </c>
      <c r="AS86" s="67">
        <f t="shared" si="1009"/>
        <v>41</v>
      </c>
      <c r="AT86" s="67">
        <f t="shared" si="1009"/>
        <v>32</v>
      </c>
      <c r="AV86" s="67" t="str">
        <f>VLOOKUP(VALUE(RIGHT(AQ86,1)),misc!$A$2:$B$5,2,0)</f>
        <v>S</v>
      </c>
      <c r="AW86" s="67" t="str">
        <f>VLOOKUP(VALUE(RIGHT(AR86,1)),misc!$A$2:$B$5,2,0)</f>
        <v>C</v>
      </c>
      <c r="AX86" s="67" t="str">
        <f>VLOOKUP(VALUE(RIGHT(AS86,1)),misc!$A$2:$B$5,2,0)</f>
        <v>D</v>
      </c>
      <c r="AY86" s="67" t="str">
        <f>VLOOKUP(VALUE(RIGHT(AT86,1)),misc!$A$2:$B$5,2,0)</f>
        <v>I</v>
      </c>
      <c r="BA86" s="67" t="str">
        <f t="shared" ref="BA86:BD86" si="1010">IF(VALUE(AQ86)&gt;=170,AV86,"")</f>
        <v/>
      </c>
      <c r="BB86" s="67" t="str">
        <f t="shared" si="1010"/>
        <v/>
      </c>
      <c r="BC86" s="67" t="str">
        <f t="shared" si="1010"/>
        <v/>
      </c>
      <c r="BD86" s="67" t="str">
        <f t="shared" si="1010"/>
        <v/>
      </c>
      <c r="BF86" s="67" t="str">
        <f t="shared" ref="BF86:BI86" si="1011">IF(VALUE(AQ86)&lt;170,AV86,"")</f>
        <v>S</v>
      </c>
      <c r="BG86" s="67" t="str">
        <f t="shared" si="1011"/>
        <v>C</v>
      </c>
      <c r="BH86" s="67" t="str">
        <f t="shared" si="1011"/>
        <v>D</v>
      </c>
      <c r="BI86" s="67" t="str">
        <f t="shared" si="1011"/>
        <v>I</v>
      </c>
      <c r="BJ86" s="67">
        <f t="shared" si="17"/>
        <v>1</v>
      </c>
      <c r="BK86" s="67" t="str">
        <f t="shared" si="18"/>
        <v/>
      </c>
      <c r="BN86" s="67">
        <f t="shared" ref="BN86:BQ86" si="1012">VALUE(AC86&amp;BN$2)</f>
        <v>311</v>
      </c>
      <c r="BO86" s="67">
        <f t="shared" si="1012"/>
        <v>312</v>
      </c>
      <c r="BP86" s="67">
        <f t="shared" si="1012"/>
        <v>323</v>
      </c>
      <c r="BQ86" s="67">
        <f t="shared" si="1012"/>
        <v>324</v>
      </c>
      <c r="BR86" s="67"/>
      <c r="BS86" s="67">
        <f t="shared" ref="BS86:BV86" si="1013">LARGE($BN86:$BQ86,BS$2)</f>
        <v>324</v>
      </c>
      <c r="BT86" s="67">
        <f t="shared" si="1013"/>
        <v>323</v>
      </c>
      <c r="BU86" s="67">
        <f t="shared" si="1013"/>
        <v>312</v>
      </c>
      <c r="BV86" s="67">
        <f t="shared" si="1013"/>
        <v>311</v>
      </c>
      <c r="BX86" s="67" t="str">
        <f>VLOOKUP(VALUE(RIGHT(BS86,1)),misc!$A$2:$B$5,2,0)</f>
        <v>C</v>
      </c>
      <c r="BY86" s="67" t="str">
        <f>VLOOKUP(VALUE(RIGHT(BT86,1)),misc!$A$2:$B$5,2,0)</f>
        <v>S</v>
      </c>
      <c r="BZ86" s="67" t="str">
        <f>VLOOKUP(VALUE(RIGHT(BU86,1)),misc!$A$2:$B$5,2,0)</f>
        <v>I</v>
      </c>
      <c r="CA86" s="67" t="str">
        <f>VLOOKUP(VALUE(RIGHT(BV86,1)),misc!$A$2:$B$5,2,0)</f>
        <v>D</v>
      </c>
      <c r="CC86" s="67" t="str">
        <f t="shared" ref="CC86:CF86" si="1014">IF(VALUE(BS86)&gt;=170,BX86,"")</f>
        <v>C</v>
      </c>
      <c r="CD86" s="67" t="str">
        <f t="shared" si="1014"/>
        <v>S</v>
      </c>
      <c r="CE86" s="67" t="str">
        <f t="shared" si="1014"/>
        <v>I</v>
      </c>
      <c r="CF86" s="67" t="str">
        <f t="shared" si="1014"/>
        <v>D</v>
      </c>
      <c r="CH86" s="67" t="str">
        <f t="shared" ref="CH86:CK86" si="1015">IF(VALUE(BS86)&lt;170,BX86,"")</f>
        <v/>
      </c>
      <c r="CI86" s="67" t="str">
        <f t="shared" si="1015"/>
        <v/>
      </c>
      <c r="CJ86" s="67" t="str">
        <f t="shared" si="1015"/>
        <v/>
      </c>
      <c r="CK86" s="67" t="str">
        <f t="shared" si="1015"/>
        <v/>
      </c>
      <c r="CL86" s="67">
        <f t="shared" si="23"/>
        <v>2</v>
      </c>
      <c r="CM86" s="67" t="str">
        <f t="shared" si="24"/>
        <v>CSID</v>
      </c>
      <c r="CP86" s="67">
        <f t="shared" ref="CP86:CS86" si="1016">VALUE(AG86&amp;CP$2)</f>
        <v>161</v>
      </c>
      <c r="CQ86" s="67">
        <f t="shared" si="1016"/>
        <v>182</v>
      </c>
      <c r="CR86" s="67">
        <f t="shared" si="1016"/>
        <v>193</v>
      </c>
      <c r="CS86" s="67">
        <f t="shared" si="1016"/>
        <v>194</v>
      </c>
      <c r="CT86" s="67"/>
      <c r="CU86" s="67">
        <f t="shared" ref="CU86:CX86" si="1017">LARGE($CP86:$CS86,CU$2)</f>
        <v>194</v>
      </c>
      <c r="CV86" s="67">
        <f t="shared" si="1017"/>
        <v>193</v>
      </c>
      <c r="CW86" s="67">
        <f t="shared" si="1017"/>
        <v>182</v>
      </c>
      <c r="CX86" s="67">
        <f t="shared" si="1017"/>
        <v>161</v>
      </c>
      <c r="CZ86" s="67" t="str">
        <f>VLOOKUP(VALUE(RIGHT(CU86,1)),misc!$A$2:$B$5,2,0)</f>
        <v>C</v>
      </c>
      <c r="DA86" s="67" t="str">
        <f>VLOOKUP(VALUE(RIGHT(CV86,1)),misc!$A$2:$B$5,2,0)</f>
        <v>S</v>
      </c>
      <c r="DB86" s="67" t="str">
        <f>VLOOKUP(VALUE(RIGHT(CW86,1)),misc!$A$2:$B$5,2,0)</f>
        <v>I</v>
      </c>
      <c r="DC86" s="67" t="str">
        <f>VLOOKUP(VALUE(RIGHT(CX86,1)),misc!$A$2:$B$5,2,0)</f>
        <v>D</v>
      </c>
      <c r="DE86" s="67" t="str">
        <f t="shared" ref="DE86:DH86" si="1018">IF(VALUE(CU86)&gt;=170,CZ86,"")</f>
        <v>C</v>
      </c>
      <c r="DF86" s="67" t="str">
        <f t="shared" si="1018"/>
        <v>S</v>
      </c>
      <c r="DG86" s="67" t="str">
        <f t="shared" si="1018"/>
        <v>I</v>
      </c>
      <c r="DH86" s="67" t="str">
        <f t="shared" si="1018"/>
        <v/>
      </c>
      <c r="DJ86" s="67" t="str">
        <f t="shared" ref="DJ86:DM86" si="1019">IF(VALUE(CU86)&lt;170,CZ86,"")</f>
        <v/>
      </c>
      <c r="DK86" s="67" t="str">
        <f t="shared" si="1019"/>
        <v/>
      </c>
      <c r="DL86" s="67" t="str">
        <f t="shared" si="1019"/>
        <v/>
      </c>
      <c r="DM86" s="67" t="str">
        <f t="shared" si="1019"/>
        <v>D</v>
      </c>
      <c r="DN86" s="67">
        <f t="shared" si="29"/>
        <v>3</v>
      </c>
      <c r="DO86" s="67" t="str">
        <f t="shared" si="30"/>
        <v>CSI</v>
      </c>
      <c r="DP86" s="1" t="str">
        <f t="shared" si="31"/>
        <v>123</v>
      </c>
      <c r="DQ86" s="1" t="str">
        <f t="shared" si="32"/>
        <v/>
      </c>
      <c r="DR86" s="1">
        <f>VLOOKUP(G86,tableD1,3,0)</f>
        <v>1</v>
      </c>
      <c r="DS86" s="1">
        <f>VLOOKUP(H86,tableI1,3,0)</f>
        <v>1</v>
      </c>
      <c r="DT86" s="1">
        <f>VLOOKUP(I86,table1S,3,0)</f>
        <v>2</v>
      </c>
      <c r="DU86" s="1">
        <f>VLOOKUP(J86,table1C,3,0)</f>
        <v>1</v>
      </c>
      <c r="DV86" s="1">
        <f>VLOOKUP(L86,table2D,3,0)</f>
        <v>8</v>
      </c>
      <c r="DW86" s="1">
        <f>VLOOKUP(M86,table2I,3,0)</f>
        <v>8</v>
      </c>
      <c r="DX86" s="1">
        <f>VLOOKUP(N86,table2S,3,0)</f>
        <v>8</v>
      </c>
      <c r="DY86" s="1">
        <f>VLOOKUP(O86,table2C,3,0)</f>
        <v>8</v>
      </c>
      <c r="DZ86" s="1">
        <f>VLOOKUP(Q86,table3D,3,0)</f>
        <v>4</v>
      </c>
      <c r="EA86" s="1">
        <f>VLOOKUP(R86,table3I,3,0)</f>
        <v>5</v>
      </c>
      <c r="EB86" s="1">
        <f>VLOOKUP(S86,table3S,3,0)</f>
        <v>5</v>
      </c>
      <c r="EC86" s="1">
        <f>VLOOKUP(T86,table3C,3,0)</f>
        <v>5</v>
      </c>
      <c r="ED86" s="67">
        <f t="array" ref="ED86">VLOOKUP(INDEX(JD,data!$AA$1),key!$J$3:$L$27,3,0)</f>
        <v>6</v>
      </c>
      <c r="EE86" s="67">
        <f t="array" ref="EE86">VLOOKUP(INDEX(JI,data!$AA$1),key!$J$3:$L$27,3,0)</f>
        <v>4</v>
      </c>
      <c r="EF86" s="67">
        <f t="array" ref="EF86">VLOOKUP(INDEX(JS,data!$AA$1),key!$J$3:$L$27,3,0)</f>
        <v>4</v>
      </c>
      <c r="EG86" s="67">
        <f t="array" ref="EG86">VLOOKUP(INDEX(JC,data!$AA$1),key!$J$3:$L$27,3,0)</f>
        <v>7</v>
      </c>
      <c r="EH86" s="1">
        <f>VLOOKUP(DR86,tabel_jpm,ED86+1,0)</f>
        <v>8</v>
      </c>
      <c r="EI86" s="1">
        <f>VLOOKUP(DS86,tabel_jpm,EE86+1,0)</f>
        <v>16</v>
      </c>
      <c r="EJ86" s="1">
        <f>VLOOKUP(DT86,tabel_jpm,EF86+1,0)</f>
        <v>20</v>
      </c>
      <c r="EK86" s="1">
        <f>VLOOKUP(DU86,tabel_jpm,EG86+1,0)</f>
        <v>4</v>
      </c>
      <c r="EL86" s="1">
        <f>IF(B86="Pria",VLOOKUP(AVERAGE(EH86:EK86),agreement_p,4),VLOOKUP(AVERAGE(EH86:EK86),agreement_w,4))</f>
        <v>32</v>
      </c>
      <c r="EM86" s="67" t="str">
        <f t="shared" si="33"/>
        <v>N/A</v>
      </c>
      <c r="EN86" s="1">
        <f>VLOOKUP(DV86,tabel_jpm,ED86+1,0)</f>
        <v>20</v>
      </c>
      <c r="EO86" s="1">
        <f>VLOOKUP(DW86,tabel_jpm,EE86+1,0)</f>
        <v>12</v>
      </c>
      <c r="EP86" s="1">
        <f>VLOOKUP(DX86,tabel_jpm,EF86+1,0)</f>
        <v>12</v>
      </c>
      <c r="EQ86" s="1">
        <f>VLOOKUP(DY86,tabel_jpm,EG86+1,0)</f>
        <v>24</v>
      </c>
      <c r="ER86" s="1">
        <f>IF(B86="Pria",VLOOKUP(AVERAGE(EN86:EQ86),agreement_p,4),VLOOKUP(AVERAGE(EN86:EQ86),agreement_w,4))</f>
        <v>50</v>
      </c>
      <c r="ES86" s="67" t="str">
        <f t="shared" si="34"/>
        <v>N/A</v>
      </c>
      <c r="ET86" s="1">
        <f>VLOOKUP(DZ86,tabel_jpm,ED86+1,0)</f>
        <v>20</v>
      </c>
      <c r="EU86" s="1">
        <f>VLOOKUP(EA86,tabel_jpm,EE86+1,0)</f>
        <v>24</v>
      </c>
      <c r="EV86" s="1">
        <f>VLOOKUP(EB86,tabel_jpm,EF86+1,0)</f>
        <v>24</v>
      </c>
      <c r="EW86" s="1">
        <f>VLOOKUP(EC86,tabel_jpm,EG86+1,0)</f>
        <v>20</v>
      </c>
      <c r="EX86" s="1">
        <f>IF(B86="Pria",VLOOKUP(AVERAGE(ET86:EW86),agreement_p,4),VLOOKUP(AVERAGE(ET86:EW86),agreement_w,4))</f>
        <v>68</v>
      </c>
      <c r="EY86" s="67" t="str">
        <f t="shared" si="35"/>
        <v>N/A</v>
      </c>
    </row>
    <row r="87" ht="15.75" customHeight="1">
      <c r="A87" s="1" t="str">
        <f>data!A87</f>
        <v/>
      </c>
      <c r="B87" s="1" t="str">
        <f>data!B87</f>
        <v/>
      </c>
      <c r="C87" s="1" t="str">
        <f>data!C87</f>
        <v/>
      </c>
      <c r="D87" s="65" t="str">
        <f>data!D87</f>
        <v/>
      </c>
      <c r="E87" s="1" t="str">
        <f>data!E87</f>
        <v/>
      </c>
      <c r="F87" s="1" t="str">
        <f>data!F87</f>
        <v>profiling</v>
      </c>
      <c r="G87" s="1" t="str">
        <f>data!G87</f>
        <v/>
      </c>
      <c r="H87" s="1" t="str">
        <f>data!H87</f>
        <v/>
      </c>
      <c r="I87" s="1" t="str">
        <f>data!I87</f>
        <v/>
      </c>
      <c r="J87" s="1" t="str">
        <f>data!J87</f>
        <v/>
      </c>
      <c r="K87" s="1" t="str">
        <f>data!K87</f>
        <v/>
      </c>
      <c r="L87" s="1" t="str">
        <f>data!L87</f>
        <v/>
      </c>
      <c r="M87" s="1" t="str">
        <f>data!M87</f>
        <v/>
      </c>
      <c r="N87" s="1" t="str">
        <f>data!N87</f>
        <v/>
      </c>
      <c r="O87" s="1" t="str">
        <f>data!O87</f>
        <v/>
      </c>
      <c r="P87" s="1" t="str">
        <f>data!P87</f>
        <v/>
      </c>
      <c r="Q87" s="1" t="str">
        <f>data!Q87</f>
        <v/>
      </c>
      <c r="R87" s="1" t="str">
        <f>data!R87</f>
        <v/>
      </c>
      <c r="S87" s="1" t="str">
        <f>data!S87</f>
        <v/>
      </c>
      <c r="T87" s="1" t="str">
        <f>data!T87</f>
        <v/>
      </c>
      <c r="U87" s="1" t="str">
        <f>data!U87</f>
        <v/>
      </c>
      <c r="V87" s="1">
        <f>data!V87</f>
        <v>0</v>
      </c>
      <c r="W87" s="1">
        <f>data!W87</f>
        <v>0</v>
      </c>
      <c r="Y87" s="67">
        <f>VLOOKUP(G87,tableD1,2,0)</f>
        <v>4</v>
      </c>
      <c r="Z87" s="67">
        <f>VLOOKUP(H87,tableI1,2,0)</f>
        <v>3</v>
      </c>
      <c r="AA87" s="67">
        <f>VLOOKUP(I87,table1S,2,0)</f>
        <v>5</v>
      </c>
      <c r="AB87" s="67">
        <f>VLOOKUP(J87,table1C,2,0)</f>
        <v>4</v>
      </c>
      <c r="AC87" s="67">
        <f>VLOOKUP(L87,table2D,2,0)</f>
        <v>31</v>
      </c>
      <c r="AD87" s="67">
        <f>VLOOKUP(M87,table2I,2,0)</f>
        <v>31</v>
      </c>
      <c r="AE87" s="67">
        <f>VLOOKUP(N87,table2S,2,0)</f>
        <v>32</v>
      </c>
      <c r="AF87" s="67">
        <f>VLOOKUP(O87,table2C,2,0)</f>
        <v>32</v>
      </c>
      <c r="AG87" s="67">
        <f>VLOOKUP(Q87,table3D,2,0)</f>
        <v>16</v>
      </c>
      <c r="AH87" s="67">
        <f>VLOOKUP(R87,table3I,2,0)</f>
        <v>18</v>
      </c>
      <c r="AI87" s="67">
        <f>VLOOKUP(S87,table3S,2,0)</f>
        <v>19</v>
      </c>
      <c r="AJ87" s="67">
        <f>VLOOKUP(T87,table3C,2,0)</f>
        <v>19</v>
      </c>
      <c r="AL87" s="67">
        <f t="shared" ref="AL87:AO87" si="1020">VALUE(Y87&amp;AL$2)</f>
        <v>41</v>
      </c>
      <c r="AM87" s="67">
        <f t="shared" si="1020"/>
        <v>32</v>
      </c>
      <c r="AN87" s="67">
        <f t="shared" si="1020"/>
        <v>53</v>
      </c>
      <c r="AO87" s="67">
        <f t="shared" si="1020"/>
        <v>44</v>
      </c>
      <c r="AP87" s="67"/>
      <c r="AQ87" s="67">
        <f t="shared" ref="AQ87:AT87" si="1021">LARGE($AL87:$AO87,AQ$2)</f>
        <v>53</v>
      </c>
      <c r="AR87" s="67">
        <f t="shared" si="1021"/>
        <v>44</v>
      </c>
      <c r="AS87" s="67">
        <f t="shared" si="1021"/>
        <v>41</v>
      </c>
      <c r="AT87" s="67">
        <f t="shared" si="1021"/>
        <v>32</v>
      </c>
      <c r="AV87" s="67" t="str">
        <f>VLOOKUP(VALUE(RIGHT(AQ87,1)),misc!$A$2:$B$5,2,0)</f>
        <v>S</v>
      </c>
      <c r="AW87" s="67" t="str">
        <f>VLOOKUP(VALUE(RIGHT(AR87,1)),misc!$A$2:$B$5,2,0)</f>
        <v>C</v>
      </c>
      <c r="AX87" s="67" t="str">
        <f>VLOOKUP(VALUE(RIGHT(AS87,1)),misc!$A$2:$B$5,2,0)</f>
        <v>D</v>
      </c>
      <c r="AY87" s="67" t="str">
        <f>VLOOKUP(VALUE(RIGHT(AT87,1)),misc!$A$2:$B$5,2,0)</f>
        <v>I</v>
      </c>
      <c r="BA87" s="67" t="str">
        <f t="shared" ref="BA87:BD87" si="1022">IF(VALUE(AQ87)&gt;=170,AV87,"")</f>
        <v/>
      </c>
      <c r="BB87" s="67" t="str">
        <f t="shared" si="1022"/>
        <v/>
      </c>
      <c r="BC87" s="67" t="str">
        <f t="shared" si="1022"/>
        <v/>
      </c>
      <c r="BD87" s="67" t="str">
        <f t="shared" si="1022"/>
        <v/>
      </c>
      <c r="BF87" s="67" t="str">
        <f t="shared" ref="BF87:BI87" si="1023">IF(VALUE(AQ87)&lt;170,AV87,"")</f>
        <v>S</v>
      </c>
      <c r="BG87" s="67" t="str">
        <f t="shared" si="1023"/>
        <v>C</v>
      </c>
      <c r="BH87" s="67" t="str">
        <f t="shared" si="1023"/>
        <v>D</v>
      </c>
      <c r="BI87" s="67" t="str">
        <f t="shared" si="1023"/>
        <v>I</v>
      </c>
      <c r="BJ87" s="67">
        <f t="shared" si="17"/>
        <v>1</v>
      </c>
      <c r="BK87" s="67" t="str">
        <f t="shared" si="18"/>
        <v/>
      </c>
      <c r="BN87" s="67">
        <f t="shared" ref="BN87:BQ87" si="1024">VALUE(AC87&amp;BN$2)</f>
        <v>311</v>
      </c>
      <c r="BO87" s="67">
        <f t="shared" si="1024"/>
        <v>312</v>
      </c>
      <c r="BP87" s="67">
        <f t="shared" si="1024"/>
        <v>323</v>
      </c>
      <c r="BQ87" s="67">
        <f t="shared" si="1024"/>
        <v>324</v>
      </c>
      <c r="BR87" s="67"/>
      <c r="BS87" s="67">
        <f t="shared" ref="BS87:BV87" si="1025">LARGE($BN87:$BQ87,BS$2)</f>
        <v>324</v>
      </c>
      <c r="BT87" s="67">
        <f t="shared" si="1025"/>
        <v>323</v>
      </c>
      <c r="BU87" s="67">
        <f t="shared" si="1025"/>
        <v>312</v>
      </c>
      <c r="BV87" s="67">
        <f t="shared" si="1025"/>
        <v>311</v>
      </c>
      <c r="BX87" s="67" t="str">
        <f>VLOOKUP(VALUE(RIGHT(BS87,1)),misc!$A$2:$B$5,2,0)</f>
        <v>C</v>
      </c>
      <c r="BY87" s="67" t="str">
        <f>VLOOKUP(VALUE(RIGHT(BT87,1)),misc!$A$2:$B$5,2,0)</f>
        <v>S</v>
      </c>
      <c r="BZ87" s="67" t="str">
        <f>VLOOKUP(VALUE(RIGHT(BU87,1)),misc!$A$2:$B$5,2,0)</f>
        <v>I</v>
      </c>
      <c r="CA87" s="67" t="str">
        <f>VLOOKUP(VALUE(RIGHT(BV87,1)),misc!$A$2:$B$5,2,0)</f>
        <v>D</v>
      </c>
      <c r="CC87" s="67" t="str">
        <f t="shared" ref="CC87:CF87" si="1026">IF(VALUE(BS87)&gt;=170,BX87,"")</f>
        <v>C</v>
      </c>
      <c r="CD87" s="67" t="str">
        <f t="shared" si="1026"/>
        <v>S</v>
      </c>
      <c r="CE87" s="67" t="str">
        <f t="shared" si="1026"/>
        <v>I</v>
      </c>
      <c r="CF87" s="67" t="str">
        <f t="shared" si="1026"/>
        <v>D</v>
      </c>
      <c r="CH87" s="67" t="str">
        <f t="shared" ref="CH87:CK87" si="1027">IF(VALUE(BS87)&lt;170,BX87,"")</f>
        <v/>
      </c>
      <c r="CI87" s="67" t="str">
        <f t="shared" si="1027"/>
        <v/>
      </c>
      <c r="CJ87" s="67" t="str">
        <f t="shared" si="1027"/>
        <v/>
      </c>
      <c r="CK87" s="67" t="str">
        <f t="shared" si="1027"/>
        <v/>
      </c>
      <c r="CL87" s="67">
        <f t="shared" si="23"/>
        <v>2</v>
      </c>
      <c r="CM87" s="67" t="str">
        <f t="shared" si="24"/>
        <v>CSID</v>
      </c>
      <c r="CP87" s="67">
        <f t="shared" ref="CP87:CS87" si="1028">VALUE(AG87&amp;CP$2)</f>
        <v>161</v>
      </c>
      <c r="CQ87" s="67">
        <f t="shared" si="1028"/>
        <v>182</v>
      </c>
      <c r="CR87" s="67">
        <f t="shared" si="1028"/>
        <v>193</v>
      </c>
      <c r="CS87" s="67">
        <f t="shared" si="1028"/>
        <v>194</v>
      </c>
      <c r="CT87" s="67"/>
      <c r="CU87" s="67">
        <f t="shared" ref="CU87:CX87" si="1029">LARGE($CP87:$CS87,CU$2)</f>
        <v>194</v>
      </c>
      <c r="CV87" s="67">
        <f t="shared" si="1029"/>
        <v>193</v>
      </c>
      <c r="CW87" s="67">
        <f t="shared" si="1029"/>
        <v>182</v>
      </c>
      <c r="CX87" s="67">
        <f t="shared" si="1029"/>
        <v>161</v>
      </c>
      <c r="CZ87" s="67" t="str">
        <f>VLOOKUP(VALUE(RIGHT(CU87,1)),misc!$A$2:$B$5,2,0)</f>
        <v>C</v>
      </c>
      <c r="DA87" s="67" t="str">
        <f>VLOOKUP(VALUE(RIGHT(CV87,1)),misc!$A$2:$B$5,2,0)</f>
        <v>S</v>
      </c>
      <c r="DB87" s="67" t="str">
        <f>VLOOKUP(VALUE(RIGHT(CW87,1)),misc!$A$2:$B$5,2,0)</f>
        <v>I</v>
      </c>
      <c r="DC87" s="67" t="str">
        <f>VLOOKUP(VALUE(RIGHT(CX87,1)),misc!$A$2:$B$5,2,0)</f>
        <v>D</v>
      </c>
      <c r="DE87" s="67" t="str">
        <f t="shared" ref="DE87:DH87" si="1030">IF(VALUE(CU87)&gt;=170,CZ87,"")</f>
        <v>C</v>
      </c>
      <c r="DF87" s="67" t="str">
        <f t="shared" si="1030"/>
        <v>S</v>
      </c>
      <c r="DG87" s="67" t="str">
        <f t="shared" si="1030"/>
        <v>I</v>
      </c>
      <c r="DH87" s="67" t="str">
        <f t="shared" si="1030"/>
        <v/>
      </c>
      <c r="DJ87" s="67" t="str">
        <f t="shared" ref="DJ87:DM87" si="1031">IF(VALUE(CU87)&lt;170,CZ87,"")</f>
        <v/>
      </c>
      <c r="DK87" s="67" t="str">
        <f t="shared" si="1031"/>
        <v/>
      </c>
      <c r="DL87" s="67" t="str">
        <f t="shared" si="1031"/>
        <v/>
      </c>
      <c r="DM87" s="67" t="str">
        <f t="shared" si="1031"/>
        <v>D</v>
      </c>
      <c r="DN87" s="67">
        <f t="shared" si="29"/>
        <v>3</v>
      </c>
      <c r="DO87" s="67" t="str">
        <f t="shared" si="30"/>
        <v>CSI</v>
      </c>
      <c r="DP87" s="1" t="str">
        <f t="shared" si="31"/>
        <v>123</v>
      </c>
      <c r="DQ87" s="1" t="str">
        <f t="shared" si="32"/>
        <v/>
      </c>
      <c r="DR87" s="1">
        <f>VLOOKUP(G87,tableD1,3,0)</f>
        <v>1</v>
      </c>
      <c r="DS87" s="1">
        <f>VLOOKUP(H87,tableI1,3,0)</f>
        <v>1</v>
      </c>
      <c r="DT87" s="1">
        <f>VLOOKUP(I87,table1S,3,0)</f>
        <v>2</v>
      </c>
      <c r="DU87" s="1">
        <f>VLOOKUP(J87,table1C,3,0)</f>
        <v>1</v>
      </c>
      <c r="DV87" s="1">
        <f>VLOOKUP(L87,table2D,3,0)</f>
        <v>8</v>
      </c>
      <c r="DW87" s="1">
        <f>VLOOKUP(M87,table2I,3,0)</f>
        <v>8</v>
      </c>
      <c r="DX87" s="1">
        <f>VLOOKUP(N87,table2S,3,0)</f>
        <v>8</v>
      </c>
      <c r="DY87" s="1">
        <f>VLOOKUP(O87,table2C,3,0)</f>
        <v>8</v>
      </c>
      <c r="DZ87" s="1">
        <f>VLOOKUP(Q87,table3D,3,0)</f>
        <v>4</v>
      </c>
      <c r="EA87" s="1">
        <f>VLOOKUP(R87,table3I,3,0)</f>
        <v>5</v>
      </c>
      <c r="EB87" s="1">
        <f>VLOOKUP(S87,table3S,3,0)</f>
        <v>5</v>
      </c>
      <c r="EC87" s="1">
        <f>VLOOKUP(T87,table3C,3,0)</f>
        <v>5</v>
      </c>
      <c r="ED87" s="67">
        <f t="array" ref="ED87">VLOOKUP(INDEX(JD,data!$AA$1),key!$J$3:$L$27,3,0)</f>
        <v>6</v>
      </c>
      <c r="EE87" s="67">
        <f t="array" ref="EE87">VLOOKUP(INDEX(JI,data!$AA$1),key!$J$3:$L$27,3,0)</f>
        <v>4</v>
      </c>
      <c r="EF87" s="67">
        <f t="array" ref="EF87">VLOOKUP(INDEX(JS,data!$AA$1),key!$J$3:$L$27,3,0)</f>
        <v>4</v>
      </c>
      <c r="EG87" s="67">
        <f t="array" ref="EG87">VLOOKUP(INDEX(JC,data!$AA$1),key!$J$3:$L$27,3,0)</f>
        <v>7</v>
      </c>
      <c r="EH87" s="1">
        <f>VLOOKUP(DR87,tabel_jpm,ED87+1,0)</f>
        <v>8</v>
      </c>
      <c r="EI87" s="1">
        <f>VLOOKUP(DS87,tabel_jpm,EE87+1,0)</f>
        <v>16</v>
      </c>
      <c r="EJ87" s="1">
        <f>VLOOKUP(DT87,tabel_jpm,EF87+1,0)</f>
        <v>20</v>
      </c>
      <c r="EK87" s="1">
        <f>VLOOKUP(DU87,tabel_jpm,EG87+1,0)</f>
        <v>4</v>
      </c>
      <c r="EL87" s="1">
        <f>IF(B87="Pria",VLOOKUP(AVERAGE(EH87:EK87),agreement_p,4),VLOOKUP(AVERAGE(EH87:EK87),agreement_w,4))</f>
        <v>32</v>
      </c>
      <c r="EM87" s="67" t="str">
        <f t="shared" si="33"/>
        <v>N/A</v>
      </c>
      <c r="EN87" s="1">
        <f>VLOOKUP(DV87,tabel_jpm,ED87+1,0)</f>
        <v>20</v>
      </c>
      <c r="EO87" s="1">
        <f>VLOOKUP(DW87,tabel_jpm,EE87+1,0)</f>
        <v>12</v>
      </c>
      <c r="EP87" s="1">
        <f>VLOOKUP(DX87,tabel_jpm,EF87+1,0)</f>
        <v>12</v>
      </c>
      <c r="EQ87" s="1">
        <f>VLOOKUP(DY87,tabel_jpm,EG87+1,0)</f>
        <v>24</v>
      </c>
      <c r="ER87" s="1">
        <f>IF(B87="Pria",VLOOKUP(AVERAGE(EN87:EQ87),agreement_p,4),VLOOKUP(AVERAGE(EN87:EQ87),agreement_w,4))</f>
        <v>50</v>
      </c>
      <c r="ES87" s="67" t="str">
        <f t="shared" si="34"/>
        <v>N/A</v>
      </c>
      <c r="ET87" s="1">
        <f>VLOOKUP(DZ87,tabel_jpm,ED87+1,0)</f>
        <v>20</v>
      </c>
      <c r="EU87" s="1">
        <f>VLOOKUP(EA87,tabel_jpm,EE87+1,0)</f>
        <v>24</v>
      </c>
      <c r="EV87" s="1">
        <f>VLOOKUP(EB87,tabel_jpm,EF87+1,0)</f>
        <v>24</v>
      </c>
      <c r="EW87" s="1">
        <f>VLOOKUP(EC87,tabel_jpm,EG87+1,0)</f>
        <v>20</v>
      </c>
      <c r="EX87" s="1">
        <f>IF(B87="Pria",VLOOKUP(AVERAGE(ET87:EW87),agreement_p,4),VLOOKUP(AVERAGE(ET87:EW87),agreement_w,4))</f>
        <v>68</v>
      </c>
      <c r="EY87" s="67" t="str">
        <f t="shared" si="35"/>
        <v>N/A</v>
      </c>
    </row>
    <row r="88" ht="15.75" customHeight="1">
      <c r="A88" s="1" t="str">
        <f>data!A88</f>
        <v/>
      </c>
      <c r="B88" s="1" t="str">
        <f>data!B88</f>
        <v/>
      </c>
      <c r="C88" s="1" t="str">
        <f>data!C88</f>
        <v/>
      </c>
      <c r="D88" s="65" t="str">
        <f>data!D88</f>
        <v/>
      </c>
      <c r="E88" s="1" t="str">
        <f>data!E88</f>
        <v/>
      </c>
      <c r="F88" s="1" t="str">
        <f>data!F88</f>
        <v>profiling</v>
      </c>
      <c r="G88" s="1" t="str">
        <f>data!G88</f>
        <v/>
      </c>
      <c r="H88" s="1" t="str">
        <f>data!H88</f>
        <v/>
      </c>
      <c r="I88" s="1" t="str">
        <f>data!I88</f>
        <v/>
      </c>
      <c r="J88" s="1" t="str">
        <f>data!J88</f>
        <v/>
      </c>
      <c r="K88" s="1" t="str">
        <f>data!K88</f>
        <v/>
      </c>
      <c r="L88" s="1" t="str">
        <f>data!L88</f>
        <v/>
      </c>
      <c r="M88" s="1" t="str">
        <f>data!M88</f>
        <v/>
      </c>
      <c r="N88" s="1" t="str">
        <f>data!N88</f>
        <v/>
      </c>
      <c r="O88" s="1" t="str">
        <f>data!O88</f>
        <v/>
      </c>
      <c r="P88" s="1" t="str">
        <f>data!P88</f>
        <v/>
      </c>
      <c r="Q88" s="1" t="str">
        <f>data!Q88</f>
        <v/>
      </c>
      <c r="R88" s="1" t="str">
        <f>data!R88</f>
        <v/>
      </c>
      <c r="S88" s="1" t="str">
        <f>data!S88</f>
        <v/>
      </c>
      <c r="T88" s="1" t="str">
        <f>data!T88</f>
        <v/>
      </c>
      <c r="U88" s="1" t="str">
        <f>data!U88</f>
        <v/>
      </c>
      <c r="V88" s="1">
        <f>data!V88</f>
        <v>0</v>
      </c>
      <c r="W88" s="1">
        <f>data!W88</f>
        <v>0</v>
      </c>
      <c r="Y88" s="67">
        <f>VLOOKUP(G88,tableD1,2,0)</f>
        <v>4</v>
      </c>
      <c r="Z88" s="67">
        <f>VLOOKUP(H88,tableI1,2,0)</f>
        <v>3</v>
      </c>
      <c r="AA88" s="67">
        <f>VLOOKUP(I88,table1S,2,0)</f>
        <v>5</v>
      </c>
      <c r="AB88" s="67">
        <f>VLOOKUP(J88,table1C,2,0)</f>
        <v>4</v>
      </c>
      <c r="AC88" s="67">
        <f>VLOOKUP(L88,table2D,2,0)</f>
        <v>31</v>
      </c>
      <c r="AD88" s="67">
        <f>VLOOKUP(M88,table2I,2,0)</f>
        <v>31</v>
      </c>
      <c r="AE88" s="67">
        <f>VLOOKUP(N88,table2S,2,0)</f>
        <v>32</v>
      </c>
      <c r="AF88" s="67">
        <f>VLOOKUP(O88,table2C,2,0)</f>
        <v>32</v>
      </c>
      <c r="AG88" s="67">
        <f>VLOOKUP(Q88,table3D,2,0)</f>
        <v>16</v>
      </c>
      <c r="AH88" s="67">
        <f>VLOOKUP(R88,table3I,2,0)</f>
        <v>18</v>
      </c>
      <c r="AI88" s="67">
        <f>VLOOKUP(S88,table3S,2,0)</f>
        <v>19</v>
      </c>
      <c r="AJ88" s="67">
        <f>VLOOKUP(T88,table3C,2,0)</f>
        <v>19</v>
      </c>
      <c r="AL88" s="67">
        <f t="shared" ref="AL88:AO88" si="1032">VALUE(Y88&amp;AL$2)</f>
        <v>41</v>
      </c>
      <c r="AM88" s="67">
        <f t="shared" si="1032"/>
        <v>32</v>
      </c>
      <c r="AN88" s="67">
        <f t="shared" si="1032"/>
        <v>53</v>
      </c>
      <c r="AO88" s="67">
        <f t="shared" si="1032"/>
        <v>44</v>
      </c>
      <c r="AP88" s="67"/>
      <c r="AQ88" s="67">
        <f t="shared" ref="AQ88:AT88" si="1033">LARGE($AL88:$AO88,AQ$2)</f>
        <v>53</v>
      </c>
      <c r="AR88" s="67">
        <f t="shared" si="1033"/>
        <v>44</v>
      </c>
      <c r="AS88" s="67">
        <f t="shared" si="1033"/>
        <v>41</v>
      </c>
      <c r="AT88" s="67">
        <f t="shared" si="1033"/>
        <v>32</v>
      </c>
      <c r="AV88" s="67" t="str">
        <f>VLOOKUP(VALUE(RIGHT(AQ88,1)),misc!$A$2:$B$5,2,0)</f>
        <v>S</v>
      </c>
      <c r="AW88" s="67" t="str">
        <f>VLOOKUP(VALUE(RIGHT(AR88,1)),misc!$A$2:$B$5,2,0)</f>
        <v>C</v>
      </c>
      <c r="AX88" s="67" t="str">
        <f>VLOOKUP(VALUE(RIGHT(AS88,1)),misc!$A$2:$B$5,2,0)</f>
        <v>D</v>
      </c>
      <c r="AY88" s="67" t="str">
        <f>VLOOKUP(VALUE(RIGHT(AT88,1)),misc!$A$2:$B$5,2,0)</f>
        <v>I</v>
      </c>
      <c r="BA88" s="67" t="str">
        <f t="shared" ref="BA88:BD88" si="1034">IF(VALUE(AQ88)&gt;=170,AV88,"")</f>
        <v/>
      </c>
      <c r="BB88" s="67" t="str">
        <f t="shared" si="1034"/>
        <v/>
      </c>
      <c r="BC88" s="67" t="str">
        <f t="shared" si="1034"/>
        <v/>
      </c>
      <c r="BD88" s="67" t="str">
        <f t="shared" si="1034"/>
        <v/>
      </c>
      <c r="BF88" s="67" t="str">
        <f t="shared" ref="BF88:BI88" si="1035">IF(VALUE(AQ88)&lt;170,AV88,"")</f>
        <v>S</v>
      </c>
      <c r="BG88" s="67" t="str">
        <f t="shared" si="1035"/>
        <v>C</v>
      </c>
      <c r="BH88" s="67" t="str">
        <f t="shared" si="1035"/>
        <v>D</v>
      </c>
      <c r="BI88" s="67" t="str">
        <f t="shared" si="1035"/>
        <v>I</v>
      </c>
      <c r="BJ88" s="67">
        <f t="shared" si="17"/>
        <v>1</v>
      </c>
      <c r="BK88" s="67" t="str">
        <f t="shared" si="18"/>
        <v/>
      </c>
      <c r="BN88" s="67">
        <f t="shared" ref="BN88:BQ88" si="1036">VALUE(AC88&amp;BN$2)</f>
        <v>311</v>
      </c>
      <c r="BO88" s="67">
        <f t="shared" si="1036"/>
        <v>312</v>
      </c>
      <c r="BP88" s="67">
        <f t="shared" si="1036"/>
        <v>323</v>
      </c>
      <c r="BQ88" s="67">
        <f t="shared" si="1036"/>
        <v>324</v>
      </c>
      <c r="BR88" s="67"/>
      <c r="BS88" s="67">
        <f t="shared" ref="BS88:BV88" si="1037">LARGE($BN88:$BQ88,BS$2)</f>
        <v>324</v>
      </c>
      <c r="BT88" s="67">
        <f t="shared" si="1037"/>
        <v>323</v>
      </c>
      <c r="BU88" s="67">
        <f t="shared" si="1037"/>
        <v>312</v>
      </c>
      <c r="BV88" s="67">
        <f t="shared" si="1037"/>
        <v>311</v>
      </c>
      <c r="BX88" s="67" t="str">
        <f>VLOOKUP(VALUE(RIGHT(BS88,1)),misc!$A$2:$B$5,2,0)</f>
        <v>C</v>
      </c>
      <c r="BY88" s="67" t="str">
        <f>VLOOKUP(VALUE(RIGHT(BT88,1)),misc!$A$2:$B$5,2,0)</f>
        <v>S</v>
      </c>
      <c r="BZ88" s="67" t="str">
        <f>VLOOKUP(VALUE(RIGHT(BU88,1)),misc!$A$2:$B$5,2,0)</f>
        <v>I</v>
      </c>
      <c r="CA88" s="67" t="str">
        <f>VLOOKUP(VALUE(RIGHT(BV88,1)),misc!$A$2:$B$5,2,0)</f>
        <v>D</v>
      </c>
      <c r="CC88" s="67" t="str">
        <f t="shared" ref="CC88:CF88" si="1038">IF(VALUE(BS88)&gt;=170,BX88,"")</f>
        <v>C</v>
      </c>
      <c r="CD88" s="67" t="str">
        <f t="shared" si="1038"/>
        <v>S</v>
      </c>
      <c r="CE88" s="67" t="str">
        <f t="shared" si="1038"/>
        <v>I</v>
      </c>
      <c r="CF88" s="67" t="str">
        <f t="shared" si="1038"/>
        <v>D</v>
      </c>
      <c r="CH88" s="67" t="str">
        <f t="shared" ref="CH88:CK88" si="1039">IF(VALUE(BS88)&lt;170,BX88,"")</f>
        <v/>
      </c>
      <c r="CI88" s="67" t="str">
        <f t="shared" si="1039"/>
        <v/>
      </c>
      <c r="CJ88" s="67" t="str">
        <f t="shared" si="1039"/>
        <v/>
      </c>
      <c r="CK88" s="67" t="str">
        <f t="shared" si="1039"/>
        <v/>
      </c>
      <c r="CL88" s="67">
        <f t="shared" si="23"/>
        <v>2</v>
      </c>
      <c r="CM88" s="67" t="str">
        <f t="shared" si="24"/>
        <v>CSID</v>
      </c>
      <c r="CP88" s="67">
        <f t="shared" ref="CP88:CS88" si="1040">VALUE(AG88&amp;CP$2)</f>
        <v>161</v>
      </c>
      <c r="CQ88" s="67">
        <f t="shared" si="1040"/>
        <v>182</v>
      </c>
      <c r="CR88" s="67">
        <f t="shared" si="1040"/>
        <v>193</v>
      </c>
      <c r="CS88" s="67">
        <f t="shared" si="1040"/>
        <v>194</v>
      </c>
      <c r="CT88" s="67"/>
      <c r="CU88" s="67">
        <f t="shared" ref="CU88:CX88" si="1041">LARGE($CP88:$CS88,CU$2)</f>
        <v>194</v>
      </c>
      <c r="CV88" s="67">
        <f t="shared" si="1041"/>
        <v>193</v>
      </c>
      <c r="CW88" s="67">
        <f t="shared" si="1041"/>
        <v>182</v>
      </c>
      <c r="CX88" s="67">
        <f t="shared" si="1041"/>
        <v>161</v>
      </c>
      <c r="CZ88" s="67" t="str">
        <f>VLOOKUP(VALUE(RIGHT(CU88,1)),misc!$A$2:$B$5,2,0)</f>
        <v>C</v>
      </c>
      <c r="DA88" s="67" t="str">
        <f>VLOOKUP(VALUE(RIGHT(CV88,1)),misc!$A$2:$B$5,2,0)</f>
        <v>S</v>
      </c>
      <c r="DB88" s="67" t="str">
        <f>VLOOKUP(VALUE(RIGHT(CW88,1)),misc!$A$2:$B$5,2,0)</f>
        <v>I</v>
      </c>
      <c r="DC88" s="67" t="str">
        <f>VLOOKUP(VALUE(RIGHT(CX88,1)),misc!$A$2:$B$5,2,0)</f>
        <v>D</v>
      </c>
      <c r="DE88" s="67" t="str">
        <f t="shared" ref="DE88:DH88" si="1042">IF(VALUE(CU88)&gt;=170,CZ88,"")</f>
        <v>C</v>
      </c>
      <c r="DF88" s="67" t="str">
        <f t="shared" si="1042"/>
        <v>S</v>
      </c>
      <c r="DG88" s="67" t="str">
        <f t="shared" si="1042"/>
        <v>I</v>
      </c>
      <c r="DH88" s="67" t="str">
        <f t="shared" si="1042"/>
        <v/>
      </c>
      <c r="DJ88" s="67" t="str">
        <f t="shared" ref="DJ88:DM88" si="1043">IF(VALUE(CU88)&lt;170,CZ88,"")</f>
        <v/>
      </c>
      <c r="DK88" s="67" t="str">
        <f t="shared" si="1043"/>
        <v/>
      </c>
      <c r="DL88" s="67" t="str">
        <f t="shared" si="1043"/>
        <v/>
      </c>
      <c r="DM88" s="67" t="str">
        <f t="shared" si="1043"/>
        <v>D</v>
      </c>
      <c r="DN88" s="67">
        <f t="shared" si="29"/>
        <v>3</v>
      </c>
      <c r="DO88" s="67" t="str">
        <f t="shared" si="30"/>
        <v>CSI</v>
      </c>
      <c r="DP88" s="1" t="str">
        <f t="shared" si="31"/>
        <v>123</v>
      </c>
      <c r="DQ88" s="1" t="str">
        <f t="shared" si="32"/>
        <v/>
      </c>
      <c r="DR88" s="1">
        <f>VLOOKUP(G88,tableD1,3,0)</f>
        <v>1</v>
      </c>
      <c r="DS88" s="1">
        <f>VLOOKUP(H88,tableI1,3,0)</f>
        <v>1</v>
      </c>
      <c r="DT88" s="1">
        <f>VLOOKUP(I88,table1S,3,0)</f>
        <v>2</v>
      </c>
      <c r="DU88" s="1">
        <f>VLOOKUP(J88,table1C,3,0)</f>
        <v>1</v>
      </c>
      <c r="DV88" s="1">
        <f>VLOOKUP(L88,table2D,3,0)</f>
        <v>8</v>
      </c>
      <c r="DW88" s="1">
        <f>VLOOKUP(M88,table2I,3,0)</f>
        <v>8</v>
      </c>
      <c r="DX88" s="1">
        <f>VLOOKUP(N88,table2S,3,0)</f>
        <v>8</v>
      </c>
      <c r="DY88" s="1">
        <f>VLOOKUP(O88,table2C,3,0)</f>
        <v>8</v>
      </c>
      <c r="DZ88" s="1">
        <f>VLOOKUP(Q88,table3D,3,0)</f>
        <v>4</v>
      </c>
      <c r="EA88" s="1">
        <f>VLOOKUP(R88,table3I,3,0)</f>
        <v>5</v>
      </c>
      <c r="EB88" s="1">
        <f>VLOOKUP(S88,table3S,3,0)</f>
        <v>5</v>
      </c>
      <c r="EC88" s="1">
        <f>VLOOKUP(T88,table3C,3,0)</f>
        <v>5</v>
      </c>
      <c r="ED88" s="67">
        <f t="array" ref="ED88">VLOOKUP(INDEX(JD,data!$AA$1),key!$J$3:$L$27,3,0)</f>
        <v>6</v>
      </c>
      <c r="EE88" s="67">
        <f t="array" ref="EE88">VLOOKUP(INDEX(JI,data!$AA$1),key!$J$3:$L$27,3,0)</f>
        <v>4</v>
      </c>
      <c r="EF88" s="67">
        <f t="array" ref="EF88">VLOOKUP(INDEX(JS,data!$AA$1),key!$J$3:$L$27,3,0)</f>
        <v>4</v>
      </c>
      <c r="EG88" s="67">
        <f t="array" ref="EG88">VLOOKUP(INDEX(JC,data!$AA$1),key!$J$3:$L$27,3,0)</f>
        <v>7</v>
      </c>
      <c r="EH88" s="1">
        <f>VLOOKUP(DR88,tabel_jpm,ED88+1,0)</f>
        <v>8</v>
      </c>
      <c r="EI88" s="1">
        <f>VLOOKUP(DS88,tabel_jpm,EE88+1,0)</f>
        <v>16</v>
      </c>
      <c r="EJ88" s="1">
        <f>VLOOKUP(DT88,tabel_jpm,EF88+1,0)</f>
        <v>20</v>
      </c>
      <c r="EK88" s="1">
        <f>VLOOKUP(DU88,tabel_jpm,EG88+1,0)</f>
        <v>4</v>
      </c>
      <c r="EL88" s="1">
        <f>IF(B88="Pria",VLOOKUP(AVERAGE(EH88:EK88),agreement_p,4),VLOOKUP(AVERAGE(EH88:EK88),agreement_w,4))</f>
        <v>32</v>
      </c>
      <c r="EM88" s="67" t="str">
        <f t="shared" si="33"/>
        <v>N/A</v>
      </c>
      <c r="EN88" s="1">
        <f>VLOOKUP(DV88,tabel_jpm,ED88+1,0)</f>
        <v>20</v>
      </c>
      <c r="EO88" s="1">
        <f>VLOOKUP(DW88,tabel_jpm,EE88+1,0)</f>
        <v>12</v>
      </c>
      <c r="EP88" s="1">
        <f>VLOOKUP(DX88,tabel_jpm,EF88+1,0)</f>
        <v>12</v>
      </c>
      <c r="EQ88" s="1">
        <f>VLOOKUP(DY88,tabel_jpm,EG88+1,0)</f>
        <v>24</v>
      </c>
      <c r="ER88" s="1">
        <f>IF(B88="Pria",VLOOKUP(AVERAGE(EN88:EQ88),agreement_p,4),VLOOKUP(AVERAGE(EN88:EQ88),agreement_w,4))</f>
        <v>50</v>
      </c>
      <c r="ES88" s="67" t="str">
        <f t="shared" si="34"/>
        <v>N/A</v>
      </c>
      <c r="ET88" s="1">
        <f>VLOOKUP(DZ88,tabel_jpm,ED88+1,0)</f>
        <v>20</v>
      </c>
      <c r="EU88" s="1">
        <f>VLOOKUP(EA88,tabel_jpm,EE88+1,0)</f>
        <v>24</v>
      </c>
      <c r="EV88" s="1">
        <f>VLOOKUP(EB88,tabel_jpm,EF88+1,0)</f>
        <v>24</v>
      </c>
      <c r="EW88" s="1">
        <f>VLOOKUP(EC88,tabel_jpm,EG88+1,0)</f>
        <v>20</v>
      </c>
      <c r="EX88" s="1">
        <f>IF(B88="Pria",VLOOKUP(AVERAGE(ET88:EW88),agreement_p,4),VLOOKUP(AVERAGE(ET88:EW88),agreement_w,4))</f>
        <v>68</v>
      </c>
      <c r="EY88" s="67" t="str">
        <f t="shared" si="35"/>
        <v>N/A</v>
      </c>
    </row>
    <row r="89" ht="15.75" customHeight="1">
      <c r="A89" s="1" t="str">
        <f>data!A89</f>
        <v/>
      </c>
      <c r="B89" s="1" t="str">
        <f>data!B89</f>
        <v/>
      </c>
      <c r="C89" s="1" t="str">
        <f>data!C89</f>
        <v/>
      </c>
      <c r="D89" s="65" t="str">
        <f>data!D89</f>
        <v/>
      </c>
      <c r="E89" s="1" t="str">
        <f>data!E89</f>
        <v/>
      </c>
      <c r="F89" s="1" t="str">
        <f>data!F89</f>
        <v>profiling</v>
      </c>
      <c r="G89" s="1" t="str">
        <f>data!G89</f>
        <v/>
      </c>
      <c r="H89" s="1" t="str">
        <f>data!H89</f>
        <v/>
      </c>
      <c r="I89" s="1" t="str">
        <f>data!I89</f>
        <v/>
      </c>
      <c r="J89" s="1" t="str">
        <f>data!J89</f>
        <v/>
      </c>
      <c r="K89" s="1" t="str">
        <f>data!K89</f>
        <v/>
      </c>
      <c r="L89" s="1" t="str">
        <f>data!L89</f>
        <v/>
      </c>
      <c r="M89" s="1" t="str">
        <f>data!M89</f>
        <v/>
      </c>
      <c r="N89" s="1" t="str">
        <f>data!N89</f>
        <v/>
      </c>
      <c r="O89" s="1" t="str">
        <f>data!O89</f>
        <v/>
      </c>
      <c r="P89" s="1" t="str">
        <f>data!P89</f>
        <v/>
      </c>
      <c r="Q89" s="1" t="str">
        <f>data!Q89</f>
        <v/>
      </c>
      <c r="R89" s="1" t="str">
        <f>data!R89</f>
        <v/>
      </c>
      <c r="S89" s="1" t="str">
        <f>data!S89</f>
        <v/>
      </c>
      <c r="T89" s="1" t="str">
        <f>data!T89</f>
        <v/>
      </c>
      <c r="U89" s="1" t="str">
        <f>data!U89</f>
        <v/>
      </c>
      <c r="V89" s="1">
        <f>data!V89</f>
        <v>0</v>
      </c>
      <c r="W89" s="1">
        <f>data!W89</f>
        <v>0</v>
      </c>
      <c r="Y89" s="67">
        <f>VLOOKUP(G89,tableD1,2,0)</f>
        <v>4</v>
      </c>
      <c r="Z89" s="67">
        <f>VLOOKUP(H89,tableI1,2,0)</f>
        <v>3</v>
      </c>
      <c r="AA89" s="67">
        <f>VLOOKUP(I89,table1S,2,0)</f>
        <v>5</v>
      </c>
      <c r="AB89" s="67">
        <f>VLOOKUP(J89,table1C,2,0)</f>
        <v>4</v>
      </c>
      <c r="AC89" s="67">
        <f>VLOOKUP(L89,table2D,2,0)</f>
        <v>31</v>
      </c>
      <c r="AD89" s="67">
        <f>VLOOKUP(M89,table2I,2,0)</f>
        <v>31</v>
      </c>
      <c r="AE89" s="67">
        <f>VLOOKUP(N89,table2S,2,0)</f>
        <v>32</v>
      </c>
      <c r="AF89" s="67">
        <f>VLOOKUP(O89,table2C,2,0)</f>
        <v>32</v>
      </c>
      <c r="AG89" s="67">
        <f>VLOOKUP(Q89,table3D,2,0)</f>
        <v>16</v>
      </c>
      <c r="AH89" s="67">
        <f>VLOOKUP(R89,table3I,2,0)</f>
        <v>18</v>
      </c>
      <c r="AI89" s="67">
        <f>VLOOKUP(S89,table3S,2,0)</f>
        <v>19</v>
      </c>
      <c r="AJ89" s="67">
        <f>VLOOKUP(T89,table3C,2,0)</f>
        <v>19</v>
      </c>
      <c r="AL89" s="67">
        <f t="shared" ref="AL89:AO89" si="1044">VALUE(Y89&amp;AL$2)</f>
        <v>41</v>
      </c>
      <c r="AM89" s="67">
        <f t="shared" si="1044"/>
        <v>32</v>
      </c>
      <c r="AN89" s="67">
        <f t="shared" si="1044"/>
        <v>53</v>
      </c>
      <c r="AO89" s="67">
        <f t="shared" si="1044"/>
        <v>44</v>
      </c>
      <c r="AP89" s="67"/>
      <c r="AQ89" s="67">
        <f t="shared" ref="AQ89:AT89" si="1045">LARGE($AL89:$AO89,AQ$2)</f>
        <v>53</v>
      </c>
      <c r="AR89" s="67">
        <f t="shared" si="1045"/>
        <v>44</v>
      </c>
      <c r="AS89" s="67">
        <f t="shared" si="1045"/>
        <v>41</v>
      </c>
      <c r="AT89" s="67">
        <f t="shared" si="1045"/>
        <v>32</v>
      </c>
      <c r="AV89" s="67" t="str">
        <f>VLOOKUP(VALUE(RIGHT(AQ89,1)),misc!$A$2:$B$5,2,0)</f>
        <v>S</v>
      </c>
      <c r="AW89" s="67" t="str">
        <f>VLOOKUP(VALUE(RIGHT(AR89,1)),misc!$A$2:$B$5,2,0)</f>
        <v>C</v>
      </c>
      <c r="AX89" s="67" t="str">
        <f>VLOOKUP(VALUE(RIGHT(AS89,1)),misc!$A$2:$B$5,2,0)</f>
        <v>D</v>
      </c>
      <c r="AY89" s="67" t="str">
        <f>VLOOKUP(VALUE(RIGHT(AT89,1)),misc!$A$2:$B$5,2,0)</f>
        <v>I</v>
      </c>
      <c r="BA89" s="67" t="str">
        <f t="shared" ref="BA89:BD89" si="1046">IF(VALUE(AQ89)&gt;=170,AV89,"")</f>
        <v/>
      </c>
      <c r="BB89" s="67" t="str">
        <f t="shared" si="1046"/>
        <v/>
      </c>
      <c r="BC89" s="67" t="str">
        <f t="shared" si="1046"/>
        <v/>
      </c>
      <c r="BD89" s="67" t="str">
        <f t="shared" si="1046"/>
        <v/>
      </c>
      <c r="BF89" s="67" t="str">
        <f t="shared" ref="BF89:BI89" si="1047">IF(VALUE(AQ89)&lt;170,AV89,"")</f>
        <v>S</v>
      </c>
      <c r="BG89" s="67" t="str">
        <f t="shared" si="1047"/>
        <v>C</v>
      </c>
      <c r="BH89" s="67" t="str">
        <f t="shared" si="1047"/>
        <v>D</v>
      </c>
      <c r="BI89" s="67" t="str">
        <f t="shared" si="1047"/>
        <v>I</v>
      </c>
      <c r="BJ89" s="67">
        <f t="shared" si="17"/>
        <v>1</v>
      </c>
      <c r="BK89" s="67" t="str">
        <f t="shared" si="18"/>
        <v/>
      </c>
      <c r="BN89" s="67">
        <f t="shared" ref="BN89:BQ89" si="1048">VALUE(AC89&amp;BN$2)</f>
        <v>311</v>
      </c>
      <c r="BO89" s="67">
        <f t="shared" si="1048"/>
        <v>312</v>
      </c>
      <c r="BP89" s="67">
        <f t="shared" si="1048"/>
        <v>323</v>
      </c>
      <c r="BQ89" s="67">
        <f t="shared" si="1048"/>
        <v>324</v>
      </c>
      <c r="BR89" s="67"/>
      <c r="BS89" s="67">
        <f t="shared" ref="BS89:BV89" si="1049">LARGE($BN89:$BQ89,BS$2)</f>
        <v>324</v>
      </c>
      <c r="BT89" s="67">
        <f t="shared" si="1049"/>
        <v>323</v>
      </c>
      <c r="BU89" s="67">
        <f t="shared" si="1049"/>
        <v>312</v>
      </c>
      <c r="BV89" s="67">
        <f t="shared" si="1049"/>
        <v>311</v>
      </c>
      <c r="BX89" s="67" t="str">
        <f>VLOOKUP(VALUE(RIGHT(BS89,1)),misc!$A$2:$B$5,2,0)</f>
        <v>C</v>
      </c>
      <c r="BY89" s="67" t="str">
        <f>VLOOKUP(VALUE(RIGHT(BT89,1)),misc!$A$2:$B$5,2,0)</f>
        <v>S</v>
      </c>
      <c r="BZ89" s="67" t="str">
        <f>VLOOKUP(VALUE(RIGHT(BU89,1)),misc!$A$2:$B$5,2,0)</f>
        <v>I</v>
      </c>
      <c r="CA89" s="67" t="str">
        <f>VLOOKUP(VALUE(RIGHT(BV89,1)),misc!$A$2:$B$5,2,0)</f>
        <v>D</v>
      </c>
      <c r="CC89" s="67" t="str">
        <f t="shared" ref="CC89:CF89" si="1050">IF(VALUE(BS89)&gt;=170,BX89,"")</f>
        <v>C</v>
      </c>
      <c r="CD89" s="67" t="str">
        <f t="shared" si="1050"/>
        <v>S</v>
      </c>
      <c r="CE89" s="67" t="str">
        <f t="shared" si="1050"/>
        <v>I</v>
      </c>
      <c r="CF89" s="67" t="str">
        <f t="shared" si="1050"/>
        <v>D</v>
      </c>
      <c r="CH89" s="67" t="str">
        <f t="shared" ref="CH89:CK89" si="1051">IF(VALUE(BS89)&lt;170,BX89,"")</f>
        <v/>
      </c>
      <c r="CI89" s="67" t="str">
        <f t="shared" si="1051"/>
        <v/>
      </c>
      <c r="CJ89" s="67" t="str">
        <f t="shared" si="1051"/>
        <v/>
      </c>
      <c r="CK89" s="67" t="str">
        <f t="shared" si="1051"/>
        <v/>
      </c>
      <c r="CL89" s="67">
        <f t="shared" si="23"/>
        <v>2</v>
      </c>
      <c r="CM89" s="67" t="str">
        <f t="shared" si="24"/>
        <v>CSID</v>
      </c>
      <c r="CP89" s="67">
        <f t="shared" ref="CP89:CS89" si="1052">VALUE(AG89&amp;CP$2)</f>
        <v>161</v>
      </c>
      <c r="CQ89" s="67">
        <f t="shared" si="1052"/>
        <v>182</v>
      </c>
      <c r="CR89" s="67">
        <f t="shared" si="1052"/>
        <v>193</v>
      </c>
      <c r="CS89" s="67">
        <f t="shared" si="1052"/>
        <v>194</v>
      </c>
      <c r="CT89" s="67"/>
      <c r="CU89" s="67">
        <f t="shared" ref="CU89:CX89" si="1053">LARGE($CP89:$CS89,CU$2)</f>
        <v>194</v>
      </c>
      <c r="CV89" s="67">
        <f t="shared" si="1053"/>
        <v>193</v>
      </c>
      <c r="CW89" s="67">
        <f t="shared" si="1053"/>
        <v>182</v>
      </c>
      <c r="CX89" s="67">
        <f t="shared" si="1053"/>
        <v>161</v>
      </c>
      <c r="CZ89" s="67" t="str">
        <f>VLOOKUP(VALUE(RIGHT(CU89,1)),misc!$A$2:$B$5,2,0)</f>
        <v>C</v>
      </c>
      <c r="DA89" s="67" t="str">
        <f>VLOOKUP(VALUE(RIGHT(CV89,1)),misc!$A$2:$B$5,2,0)</f>
        <v>S</v>
      </c>
      <c r="DB89" s="67" t="str">
        <f>VLOOKUP(VALUE(RIGHT(CW89,1)),misc!$A$2:$B$5,2,0)</f>
        <v>I</v>
      </c>
      <c r="DC89" s="67" t="str">
        <f>VLOOKUP(VALUE(RIGHT(CX89,1)),misc!$A$2:$B$5,2,0)</f>
        <v>D</v>
      </c>
      <c r="DE89" s="67" t="str">
        <f t="shared" ref="DE89:DH89" si="1054">IF(VALUE(CU89)&gt;=170,CZ89,"")</f>
        <v>C</v>
      </c>
      <c r="DF89" s="67" t="str">
        <f t="shared" si="1054"/>
        <v>S</v>
      </c>
      <c r="DG89" s="67" t="str">
        <f t="shared" si="1054"/>
        <v>I</v>
      </c>
      <c r="DH89" s="67" t="str">
        <f t="shared" si="1054"/>
        <v/>
      </c>
      <c r="DJ89" s="67" t="str">
        <f t="shared" ref="DJ89:DM89" si="1055">IF(VALUE(CU89)&lt;170,CZ89,"")</f>
        <v/>
      </c>
      <c r="DK89" s="67" t="str">
        <f t="shared" si="1055"/>
        <v/>
      </c>
      <c r="DL89" s="67" t="str">
        <f t="shared" si="1055"/>
        <v/>
      </c>
      <c r="DM89" s="67" t="str">
        <f t="shared" si="1055"/>
        <v>D</v>
      </c>
      <c r="DN89" s="67">
        <f t="shared" si="29"/>
        <v>3</v>
      </c>
      <c r="DO89" s="67" t="str">
        <f t="shared" si="30"/>
        <v>CSI</v>
      </c>
      <c r="DP89" s="1" t="str">
        <f t="shared" si="31"/>
        <v>123</v>
      </c>
      <c r="DQ89" s="1" t="str">
        <f t="shared" si="32"/>
        <v/>
      </c>
      <c r="DR89" s="1">
        <f>VLOOKUP(G89,tableD1,3,0)</f>
        <v>1</v>
      </c>
      <c r="DS89" s="1">
        <f>VLOOKUP(H89,tableI1,3,0)</f>
        <v>1</v>
      </c>
      <c r="DT89" s="1">
        <f>VLOOKUP(I89,table1S,3,0)</f>
        <v>2</v>
      </c>
      <c r="DU89" s="1">
        <f>VLOOKUP(J89,table1C,3,0)</f>
        <v>1</v>
      </c>
      <c r="DV89" s="1">
        <f>VLOOKUP(L89,table2D,3,0)</f>
        <v>8</v>
      </c>
      <c r="DW89" s="1">
        <f>VLOOKUP(M89,table2I,3,0)</f>
        <v>8</v>
      </c>
      <c r="DX89" s="1">
        <f>VLOOKUP(N89,table2S,3,0)</f>
        <v>8</v>
      </c>
      <c r="DY89" s="1">
        <f>VLOOKUP(O89,table2C,3,0)</f>
        <v>8</v>
      </c>
      <c r="DZ89" s="1">
        <f>VLOOKUP(Q89,table3D,3,0)</f>
        <v>4</v>
      </c>
      <c r="EA89" s="1">
        <f>VLOOKUP(R89,table3I,3,0)</f>
        <v>5</v>
      </c>
      <c r="EB89" s="1">
        <f>VLOOKUP(S89,table3S,3,0)</f>
        <v>5</v>
      </c>
      <c r="EC89" s="1">
        <f>VLOOKUP(T89,table3C,3,0)</f>
        <v>5</v>
      </c>
      <c r="ED89" s="67">
        <f t="array" ref="ED89">VLOOKUP(INDEX(JD,data!$AA$1),key!$J$3:$L$27,3,0)</f>
        <v>6</v>
      </c>
      <c r="EE89" s="67">
        <f t="array" ref="EE89">VLOOKUP(INDEX(JI,data!$AA$1),key!$J$3:$L$27,3,0)</f>
        <v>4</v>
      </c>
      <c r="EF89" s="67">
        <f t="array" ref="EF89">VLOOKUP(INDEX(JS,data!$AA$1),key!$J$3:$L$27,3,0)</f>
        <v>4</v>
      </c>
      <c r="EG89" s="67">
        <f t="array" ref="EG89">VLOOKUP(INDEX(JC,data!$AA$1),key!$J$3:$L$27,3,0)</f>
        <v>7</v>
      </c>
      <c r="EH89" s="1">
        <f>VLOOKUP(DR89,tabel_jpm,ED89+1,0)</f>
        <v>8</v>
      </c>
      <c r="EI89" s="1">
        <f>VLOOKUP(DS89,tabel_jpm,EE89+1,0)</f>
        <v>16</v>
      </c>
      <c r="EJ89" s="1">
        <f>VLOOKUP(DT89,tabel_jpm,EF89+1,0)</f>
        <v>20</v>
      </c>
      <c r="EK89" s="1">
        <f>VLOOKUP(DU89,tabel_jpm,EG89+1,0)</f>
        <v>4</v>
      </c>
      <c r="EL89" s="1">
        <f>IF(B89="Pria",VLOOKUP(AVERAGE(EH89:EK89),agreement_p,4),VLOOKUP(AVERAGE(EH89:EK89),agreement_w,4))</f>
        <v>32</v>
      </c>
      <c r="EM89" s="67" t="str">
        <f t="shared" si="33"/>
        <v>N/A</v>
      </c>
      <c r="EN89" s="1">
        <f>VLOOKUP(DV89,tabel_jpm,ED89+1,0)</f>
        <v>20</v>
      </c>
      <c r="EO89" s="1">
        <f>VLOOKUP(DW89,tabel_jpm,EE89+1,0)</f>
        <v>12</v>
      </c>
      <c r="EP89" s="1">
        <f>VLOOKUP(DX89,tabel_jpm,EF89+1,0)</f>
        <v>12</v>
      </c>
      <c r="EQ89" s="1">
        <f>VLOOKUP(DY89,tabel_jpm,EG89+1,0)</f>
        <v>24</v>
      </c>
      <c r="ER89" s="1">
        <f>IF(B89="Pria",VLOOKUP(AVERAGE(EN89:EQ89),agreement_p,4),VLOOKUP(AVERAGE(EN89:EQ89),agreement_w,4))</f>
        <v>50</v>
      </c>
      <c r="ES89" s="67" t="str">
        <f t="shared" si="34"/>
        <v>N/A</v>
      </c>
      <c r="ET89" s="1">
        <f>VLOOKUP(DZ89,tabel_jpm,ED89+1,0)</f>
        <v>20</v>
      </c>
      <c r="EU89" s="1">
        <f>VLOOKUP(EA89,tabel_jpm,EE89+1,0)</f>
        <v>24</v>
      </c>
      <c r="EV89" s="1">
        <f>VLOOKUP(EB89,tabel_jpm,EF89+1,0)</f>
        <v>24</v>
      </c>
      <c r="EW89" s="1">
        <f>VLOOKUP(EC89,tabel_jpm,EG89+1,0)</f>
        <v>20</v>
      </c>
      <c r="EX89" s="1">
        <f>IF(B89="Pria",VLOOKUP(AVERAGE(ET89:EW89),agreement_p,4),VLOOKUP(AVERAGE(ET89:EW89),agreement_w,4))</f>
        <v>68</v>
      </c>
      <c r="EY89" s="67" t="str">
        <f t="shared" si="35"/>
        <v>N/A</v>
      </c>
    </row>
    <row r="90" ht="15.75" customHeight="1">
      <c r="A90" s="1" t="str">
        <f>data!A90</f>
        <v/>
      </c>
      <c r="B90" s="1" t="str">
        <f>data!B90</f>
        <v/>
      </c>
      <c r="C90" s="1" t="str">
        <f>data!C90</f>
        <v/>
      </c>
      <c r="D90" s="65" t="str">
        <f>data!D90</f>
        <v/>
      </c>
      <c r="E90" s="1" t="str">
        <f>data!E90</f>
        <v/>
      </c>
      <c r="F90" s="1" t="str">
        <f>data!F90</f>
        <v>profiling</v>
      </c>
      <c r="G90" s="1" t="str">
        <f>data!G90</f>
        <v/>
      </c>
      <c r="H90" s="1" t="str">
        <f>data!H90</f>
        <v/>
      </c>
      <c r="I90" s="1" t="str">
        <f>data!I90</f>
        <v/>
      </c>
      <c r="J90" s="1" t="str">
        <f>data!J90</f>
        <v/>
      </c>
      <c r="K90" s="1" t="str">
        <f>data!K90</f>
        <v/>
      </c>
      <c r="L90" s="1" t="str">
        <f>data!L90</f>
        <v/>
      </c>
      <c r="M90" s="1" t="str">
        <f>data!M90</f>
        <v/>
      </c>
      <c r="N90" s="1" t="str">
        <f>data!N90</f>
        <v/>
      </c>
      <c r="O90" s="1" t="str">
        <f>data!O90</f>
        <v/>
      </c>
      <c r="P90" s="1" t="str">
        <f>data!P90</f>
        <v/>
      </c>
      <c r="Q90" s="1" t="str">
        <f>data!Q90</f>
        <v/>
      </c>
      <c r="R90" s="1" t="str">
        <f>data!R90</f>
        <v/>
      </c>
      <c r="S90" s="1" t="str">
        <f>data!S90</f>
        <v/>
      </c>
      <c r="T90" s="1" t="str">
        <f>data!T90</f>
        <v/>
      </c>
      <c r="U90" s="1" t="str">
        <f>data!U90</f>
        <v/>
      </c>
      <c r="V90" s="1">
        <f>data!V90</f>
        <v>0</v>
      </c>
      <c r="W90" s="1">
        <f>data!W90</f>
        <v>0</v>
      </c>
      <c r="Y90" s="67">
        <f>VLOOKUP(G90,tableD1,2,0)</f>
        <v>4</v>
      </c>
      <c r="Z90" s="67">
        <f>VLOOKUP(H90,tableI1,2,0)</f>
        <v>3</v>
      </c>
      <c r="AA90" s="67">
        <f>VLOOKUP(I90,table1S,2,0)</f>
        <v>5</v>
      </c>
      <c r="AB90" s="67">
        <f>VLOOKUP(J90,table1C,2,0)</f>
        <v>4</v>
      </c>
      <c r="AC90" s="67">
        <f>VLOOKUP(L90,table2D,2,0)</f>
        <v>31</v>
      </c>
      <c r="AD90" s="67">
        <f>VLOOKUP(M90,table2I,2,0)</f>
        <v>31</v>
      </c>
      <c r="AE90" s="67">
        <f>VLOOKUP(N90,table2S,2,0)</f>
        <v>32</v>
      </c>
      <c r="AF90" s="67">
        <f>VLOOKUP(O90,table2C,2,0)</f>
        <v>32</v>
      </c>
      <c r="AG90" s="67">
        <f>VLOOKUP(Q90,table3D,2,0)</f>
        <v>16</v>
      </c>
      <c r="AH90" s="67">
        <f>VLOOKUP(R90,table3I,2,0)</f>
        <v>18</v>
      </c>
      <c r="AI90" s="67">
        <f>VLOOKUP(S90,table3S,2,0)</f>
        <v>19</v>
      </c>
      <c r="AJ90" s="67">
        <f>VLOOKUP(T90,table3C,2,0)</f>
        <v>19</v>
      </c>
      <c r="AL90" s="67">
        <f t="shared" ref="AL90:AO90" si="1056">VALUE(Y90&amp;AL$2)</f>
        <v>41</v>
      </c>
      <c r="AM90" s="67">
        <f t="shared" si="1056"/>
        <v>32</v>
      </c>
      <c r="AN90" s="67">
        <f t="shared" si="1056"/>
        <v>53</v>
      </c>
      <c r="AO90" s="67">
        <f t="shared" si="1056"/>
        <v>44</v>
      </c>
      <c r="AP90" s="67"/>
      <c r="AQ90" s="67">
        <f t="shared" ref="AQ90:AT90" si="1057">LARGE($AL90:$AO90,AQ$2)</f>
        <v>53</v>
      </c>
      <c r="AR90" s="67">
        <f t="shared" si="1057"/>
        <v>44</v>
      </c>
      <c r="AS90" s="67">
        <f t="shared" si="1057"/>
        <v>41</v>
      </c>
      <c r="AT90" s="67">
        <f t="shared" si="1057"/>
        <v>32</v>
      </c>
      <c r="AV90" s="67" t="str">
        <f>VLOOKUP(VALUE(RIGHT(AQ90,1)),misc!$A$2:$B$5,2,0)</f>
        <v>S</v>
      </c>
      <c r="AW90" s="67" t="str">
        <f>VLOOKUP(VALUE(RIGHT(AR90,1)),misc!$A$2:$B$5,2,0)</f>
        <v>C</v>
      </c>
      <c r="AX90" s="67" t="str">
        <f>VLOOKUP(VALUE(RIGHT(AS90,1)),misc!$A$2:$B$5,2,0)</f>
        <v>D</v>
      </c>
      <c r="AY90" s="67" t="str">
        <f>VLOOKUP(VALUE(RIGHT(AT90,1)),misc!$A$2:$B$5,2,0)</f>
        <v>I</v>
      </c>
      <c r="BA90" s="67" t="str">
        <f t="shared" ref="BA90:BD90" si="1058">IF(VALUE(AQ90)&gt;=170,AV90,"")</f>
        <v/>
      </c>
      <c r="BB90" s="67" t="str">
        <f t="shared" si="1058"/>
        <v/>
      </c>
      <c r="BC90" s="67" t="str">
        <f t="shared" si="1058"/>
        <v/>
      </c>
      <c r="BD90" s="67" t="str">
        <f t="shared" si="1058"/>
        <v/>
      </c>
      <c r="BF90" s="67" t="str">
        <f t="shared" ref="BF90:BI90" si="1059">IF(VALUE(AQ90)&lt;170,AV90,"")</f>
        <v>S</v>
      </c>
      <c r="BG90" s="67" t="str">
        <f t="shared" si="1059"/>
        <v>C</v>
      </c>
      <c r="BH90" s="67" t="str">
        <f t="shared" si="1059"/>
        <v>D</v>
      </c>
      <c r="BI90" s="67" t="str">
        <f t="shared" si="1059"/>
        <v>I</v>
      </c>
      <c r="BJ90" s="67">
        <f t="shared" si="17"/>
        <v>1</v>
      </c>
      <c r="BK90" s="67" t="str">
        <f t="shared" si="18"/>
        <v/>
      </c>
      <c r="BN90" s="67">
        <f t="shared" ref="BN90:BQ90" si="1060">VALUE(AC90&amp;BN$2)</f>
        <v>311</v>
      </c>
      <c r="BO90" s="67">
        <f t="shared" si="1060"/>
        <v>312</v>
      </c>
      <c r="BP90" s="67">
        <f t="shared" si="1060"/>
        <v>323</v>
      </c>
      <c r="BQ90" s="67">
        <f t="shared" si="1060"/>
        <v>324</v>
      </c>
      <c r="BR90" s="67"/>
      <c r="BS90" s="67">
        <f t="shared" ref="BS90:BV90" si="1061">LARGE($BN90:$BQ90,BS$2)</f>
        <v>324</v>
      </c>
      <c r="BT90" s="67">
        <f t="shared" si="1061"/>
        <v>323</v>
      </c>
      <c r="BU90" s="67">
        <f t="shared" si="1061"/>
        <v>312</v>
      </c>
      <c r="BV90" s="67">
        <f t="shared" si="1061"/>
        <v>311</v>
      </c>
      <c r="BX90" s="67" t="str">
        <f>VLOOKUP(VALUE(RIGHT(BS90,1)),misc!$A$2:$B$5,2,0)</f>
        <v>C</v>
      </c>
      <c r="BY90" s="67" t="str">
        <f>VLOOKUP(VALUE(RIGHT(BT90,1)),misc!$A$2:$B$5,2,0)</f>
        <v>S</v>
      </c>
      <c r="BZ90" s="67" t="str">
        <f>VLOOKUP(VALUE(RIGHT(BU90,1)),misc!$A$2:$B$5,2,0)</f>
        <v>I</v>
      </c>
      <c r="CA90" s="67" t="str">
        <f>VLOOKUP(VALUE(RIGHT(BV90,1)),misc!$A$2:$B$5,2,0)</f>
        <v>D</v>
      </c>
      <c r="CC90" s="67" t="str">
        <f t="shared" ref="CC90:CF90" si="1062">IF(VALUE(BS90)&gt;=170,BX90,"")</f>
        <v>C</v>
      </c>
      <c r="CD90" s="67" t="str">
        <f t="shared" si="1062"/>
        <v>S</v>
      </c>
      <c r="CE90" s="67" t="str">
        <f t="shared" si="1062"/>
        <v>I</v>
      </c>
      <c r="CF90" s="67" t="str">
        <f t="shared" si="1062"/>
        <v>D</v>
      </c>
      <c r="CH90" s="67" t="str">
        <f t="shared" ref="CH90:CK90" si="1063">IF(VALUE(BS90)&lt;170,BX90,"")</f>
        <v/>
      </c>
      <c r="CI90" s="67" t="str">
        <f t="shared" si="1063"/>
        <v/>
      </c>
      <c r="CJ90" s="67" t="str">
        <f t="shared" si="1063"/>
        <v/>
      </c>
      <c r="CK90" s="67" t="str">
        <f t="shared" si="1063"/>
        <v/>
      </c>
      <c r="CL90" s="67">
        <f t="shared" si="23"/>
        <v>2</v>
      </c>
      <c r="CM90" s="67" t="str">
        <f t="shared" si="24"/>
        <v>CSID</v>
      </c>
      <c r="CP90" s="67">
        <f t="shared" ref="CP90:CS90" si="1064">VALUE(AG90&amp;CP$2)</f>
        <v>161</v>
      </c>
      <c r="CQ90" s="67">
        <f t="shared" si="1064"/>
        <v>182</v>
      </c>
      <c r="CR90" s="67">
        <f t="shared" si="1064"/>
        <v>193</v>
      </c>
      <c r="CS90" s="67">
        <f t="shared" si="1064"/>
        <v>194</v>
      </c>
      <c r="CT90" s="67"/>
      <c r="CU90" s="67">
        <f t="shared" ref="CU90:CX90" si="1065">LARGE($CP90:$CS90,CU$2)</f>
        <v>194</v>
      </c>
      <c r="CV90" s="67">
        <f t="shared" si="1065"/>
        <v>193</v>
      </c>
      <c r="CW90" s="67">
        <f t="shared" si="1065"/>
        <v>182</v>
      </c>
      <c r="CX90" s="67">
        <f t="shared" si="1065"/>
        <v>161</v>
      </c>
      <c r="CZ90" s="67" t="str">
        <f>VLOOKUP(VALUE(RIGHT(CU90,1)),misc!$A$2:$B$5,2,0)</f>
        <v>C</v>
      </c>
      <c r="DA90" s="67" t="str">
        <f>VLOOKUP(VALUE(RIGHT(CV90,1)),misc!$A$2:$B$5,2,0)</f>
        <v>S</v>
      </c>
      <c r="DB90" s="67" t="str">
        <f>VLOOKUP(VALUE(RIGHT(CW90,1)),misc!$A$2:$B$5,2,0)</f>
        <v>I</v>
      </c>
      <c r="DC90" s="67" t="str">
        <f>VLOOKUP(VALUE(RIGHT(CX90,1)),misc!$A$2:$B$5,2,0)</f>
        <v>D</v>
      </c>
      <c r="DE90" s="67" t="str">
        <f t="shared" ref="DE90:DH90" si="1066">IF(VALUE(CU90)&gt;=170,CZ90,"")</f>
        <v>C</v>
      </c>
      <c r="DF90" s="67" t="str">
        <f t="shared" si="1066"/>
        <v>S</v>
      </c>
      <c r="DG90" s="67" t="str">
        <f t="shared" si="1066"/>
        <v>I</v>
      </c>
      <c r="DH90" s="67" t="str">
        <f t="shared" si="1066"/>
        <v/>
      </c>
      <c r="DJ90" s="67" t="str">
        <f t="shared" ref="DJ90:DM90" si="1067">IF(VALUE(CU90)&lt;170,CZ90,"")</f>
        <v/>
      </c>
      <c r="DK90" s="67" t="str">
        <f t="shared" si="1067"/>
        <v/>
      </c>
      <c r="DL90" s="67" t="str">
        <f t="shared" si="1067"/>
        <v/>
      </c>
      <c r="DM90" s="67" t="str">
        <f t="shared" si="1067"/>
        <v>D</v>
      </c>
      <c r="DN90" s="67">
        <f t="shared" si="29"/>
        <v>3</v>
      </c>
      <c r="DO90" s="67" t="str">
        <f t="shared" si="30"/>
        <v>CSI</v>
      </c>
      <c r="DP90" s="1" t="str">
        <f t="shared" si="31"/>
        <v>123</v>
      </c>
      <c r="DQ90" s="1" t="str">
        <f t="shared" si="32"/>
        <v/>
      </c>
      <c r="DR90" s="1">
        <f>VLOOKUP(G90,tableD1,3,0)</f>
        <v>1</v>
      </c>
      <c r="DS90" s="1">
        <f>VLOOKUP(H90,tableI1,3,0)</f>
        <v>1</v>
      </c>
      <c r="DT90" s="1">
        <f>VLOOKUP(I90,table1S,3,0)</f>
        <v>2</v>
      </c>
      <c r="DU90" s="1">
        <f>VLOOKUP(J90,table1C,3,0)</f>
        <v>1</v>
      </c>
      <c r="DV90" s="1">
        <f>VLOOKUP(L90,table2D,3,0)</f>
        <v>8</v>
      </c>
      <c r="DW90" s="1">
        <f>VLOOKUP(M90,table2I,3,0)</f>
        <v>8</v>
      </c>
      <c r="DX90" s="1">
        <f>VLOOKUP(N90,table2S,3,0)</f>
        <v>8</v>
      </c>
      <c r="DY90" s="1">
        <f>VLOOKUP(O90,table2C,3,0)</f>
        <v>8</v>
      </c>
      <c r="DZ90" s="1">
        <f>VLOOKUP(Q90,table3D,3,0)</f>
        <v>4</v>
      </c>
      <c r="EA90" s="1">
        <f>VLOOKUP(R90,table3I,3,0)</f>
        <v>5</v>
      </c>
      <c r="EB90" s="1">
        <f>VLOOKUP(S90,table3S,3,0)</f>
        <v>5</v>
      </c>
      <c r="EC90" s="1">
        <f>VLOOKUP(T90,table3C,3,0)</f>
        <v>5</v>
      </c>
      <c r="ED90" s="67">
        <f t="array" ref="ED90">VLOOKUP(INDEX(JD,data!$AA$1),key!$J$3:$L$27,3,0)</f>
        <v>6</v>
      </c>
      <c r="EE90" s="67">
        <f t="array" ref="EE90">VLOOKUP(INDEX(JI,data!$AA$1),key!$J$3:$L$27,3,0)</f>
        <v>4</v>
      </c>
      <c r="EF90" s="67">
        <f t="array" ref="EF90">VLOOKUP(INDEX(JS,data!$AA$1),key!$J$3:$L$27,3,0)</f>
        <v>4</v>
      </c>
      <c r="EG90" s="67">
        <f t="array" ref="EG90">VLOOKUP(INDEX(JC,data!$AA$1),key!$J$3:$L$27,3,0)</f>
        <v>7</v>
      </c>
      <c r="EH90" s="1">
        <f>VLOOKUP(DR90,tabel_jpm,ED90+1,0)</f>
        <v>8</v>
      </c>
      <c r="EI90" s="1">
        <f>VLOOKUP(DS90,tabel_jpm,EE90+1,0)</f>
        <v>16</v>
      </c>
      <c r="EJ90" s="1">
        <f>VLOOKUP(DT90,tabel_jpm,EF90+1,0)</f>
        <v>20</v>
      </c>
      <c r="EK90" s="1">
        <f>VLOOKUP(DU90,tabel_jpm,EG90+1,0)</f>
        <v>4</v>
      </c>
      <c r="EL90" s="1">
        <f>IF(B90="Pria",VLOOKUP(AVERAGE(EH90:EK90),agreement_p,4),VLOOKUP(AVERAGE(EH90:EK90),agreement_w,4))</f>
        <v>32</v>
      </c>
      <c r="EM90" s="67" t="str">
        <f t="shared" si="33"/>
        <v>N/A</v>
      </c>
      <c r="EN90" s="1">
        <f>VLOOKUP(DV90,tabel_jpm,ED90+1,0)</f>
        <v>20</v>
      </c>
      <c r="EO90" s="1">
        <f>VLOOKUP(DW90,tabel_jpm,EE90+1,0)</f>
        <v>12</v>
      </c>
      <c r="EP90" s="1">
        <f>VLOOKUP(DX90,tabel_jpm,EF90+1,0)</f>
        <v>12</v>
      </c>
      <c r="EQ90" s="1">
        <f>VLOOKUP(DY90,tabel_jpm,EG90+1,0)</f>
        <v>24</v>
      </c>
      <c r="ER90" s="1">
        <f>IF(B90="Pria",VLOOKUP(AVERAGE(EN90:EQ90),agreement_p,4),VLOOKUP(AVERAGE(EN90:EQ90),agreement_w,4))</f>
        <v>50</v>
      </c>
      <c r="ES90" s="67" t="str">
        <f t="shared" si="34"/>
        <v>N/A</v>
      </c>
      <c r="ET90" s="1">
        <f>VLOOKUP(DZ90,tabel_jpm,ED90+1,0)</f>
        <v>20</v>
      </c>
      <c r="EU90" s="1">
        <f>VLOOKUP(EA90,tabel_jpm,EE90+1,0)</f>
        <v>24</v>
      </c>
      <c r="EV90" s="1">
        <f>VLOOKUP(EB90,tabel_jpm,EF90+1,0)</f>
        <v>24</v>
      </c>
      <c r="EW90" s="1">
        <f>VLOOKUP(EC90,tabel_jpm,EG90+1,0)</f>
        <v>20</v>
      </c>
      <c r="EX90" s="1">
        <f>IF(B90="Pria",VLOOKUP(AVERAGE(ET90:EW90),agreement_p,4),VLOOKUP(AVERAGE(ET90:EW90),agreement_w,4))</f>
        <v>68</v>
      </c>
      <c r="EY90" s="67" t="str">
        <f t="shared" si="35"/>
        <v>N/A</v>
      </c>
    </row>
    <row r="91" ht="15.75" customHeight="1">
      <c r="A91" s="1" t="str">
        <f>data!A91</f>
        <v/>
      </c>
      <c r="B91" s="1" t="str">
        <f>data!B91</f>
        <v/>
      </c>
      <c r="C91" s="1" t="str">
        <f>data!C91</f>
        <v/>
      </c>
      <c r="D91" s="65" t="str">
        <f>data!D91</f>
        <v/>
      </c>
      <c r="E91" s="1" t="str">
        <f>data!E91</f>
        <v/>
      </c>
      <c r="F91" s="1" t="str">
        <f>data!F91</f>
        <v>profiling</v>
      </c>
      <c r="G91" s="1" t="str">
        <f>data!G91</f>
        <v/>
      </c>
      <c r="H91" s="1" t="str">
        <f>data!H91</f>
        <v/>
      </c>
      <c r="I91" s="1" t="str">
        <f>data!I91</f>
        <v/>
      </c>
      <c r="J91" s="1" t="str">
        <f>data!J91</f>
        <v/>
      </c>
      <c r="K91" s="1" t="str">
        <f>data!K91</f>
        <v/>
      </c>
      <c r="L91" s="1" t="str">
        <f>data!L91</f>
        <v/>
      </c>
      <c r="M91" s="1" t="str">
        <f>data!M91</f>
        <v/>
      </c>
      <c r="N91" s="1" t="str">
        <f>data!N91</f>
        <v/>
      </c>
      <c r="O91" s="1" t="str">
        <f>data!O91</f>
        <v/>
      </c>
      <c r="P91" s="1" t="str">
        <f>data!P91</f>
        <v/>
      </c>
      <c r="Q91" s="1" t="str">
        <f>data!Q91</f>
        <v/>
      </c>
      <c r="R91" s="1" t="str">
        <f>data!R91</f>
        <v/>
      </c>
      <c r="S91" s="1" t="str">
        <f>data!S91</f>
        <v/>
      </c>
      <c r="T91" s="1" t="str">
        <f>data!T91</f>
        <v/>
      </c>
      <c r="U91" s="1" t="str">
        <f>data!U91</f>
        <v/>
      </c>
      <c r="V91" s="1">
        <f>data!V91</f>
        <v>0</v>
      </c>
      <c r="W91" s="1">
        <f>data!W91</f>
        <v>0</v>
      </c>
      <c r="Y91" s="67">
        <f>VLOOKUP(G91,tableD1,2,0)</f>
        <v>4</v>
      </c>
      <c r="Z91" s="67">
        <f>VLOOKUP(H91,tableI1,2,0)</f>
        <v>3</v>
      </c>
      <c r="AA91" s="67">
        <f>VLOOKUP(I91,table1S,2,0)</f>
        <v>5</v>
      </c>
      <c r="AB91" s="67">
        <f>VLOOKUP(J91,table1C,2,0)</f>
        <v>4</v>
      </c>
      <c r="AC91" s="67">
        <f>VLOOKUP(L91,table2D,2,0)</f>
        <v>31</v>
      </c>
      <c r="AD91" s="67">
        <f>VLOOKUP(M91,table2I,2,0)</f>
        <v>31</v>
      </c>
      <c r="AE91" s="67">
        <f>VLOOKUP(N91,table2S,2,0)</f>
        <v>32</v>
      </c>
      <c r="AF91" s="67">
        <f>VLOOKUP(O91,table2C,2,0)</f>
        <v>32</v>
      </c>
      <c r="AG91" s="67">
        <f>VLOOKUP(Q91,table3D,2,0)</f>
        <v>16</v>
      </c>
      <c r="AH91" s="67">
        <f>VLOOKUP(R91,table3I,2,0)</f>
        <v>18</v>
      </c>
      <c r="AI91" s="67">
        <f>VLOOKUP(S91,table3S,2,0)</f>
        <v>19</v>
      </c>
      <c r="AJ91" s="67">
        <f>VLOOKUP(T91,table3C,2,0)</f>
        <v>19</v>
      </c>
      <c r="AL91" s="67">
        <f t="shared" ref="AL91:AO91" si="1068">VALUE(Y91&amp;AL$2)</f>
        <v>41</v>
      </c>
      <c r="AM91" s="67">
        <f t="shared" si="1068"/>
        <v>32</v>
      </c>
      <c r="AN91" s="67">
        <f t="shared" si="1068"/>
        <v>53</v>
      </c>
      <c r="AO91" s="67">
        <f t="shared" si="1068"/>
        <v>44</v>
      </c>
      <c r="AP91" s="67"/>
      <c r="AQ91" s="67">
        <f t="shared" ref="AQ91:AT91" si="1069">LARGE($AL91:$AO91,AQ$2)</f>
        <v>53</v>
      </c>
      <c r="AR91" s="67">
        <f t="shared" si="1069"/>
        <v>44</v>
      </c>
      <c r="AS91" s="67">
        <f t="shared" si="1069"/>
        <v>41</v>
      </c>
      <c r="AT91" s="67">
        <f t="shared" si="1069"/>
        <v>32</v>
      </c>
      <c r="AV91" s="67" t="str">
        <f>VLOOKUP(VALUE(RIGHT(AQ91,1)),misc!$A$2:$B$5,2,0)</f>
        <v>S</v>
      </c>
      <c r="AW91" s="67" t="str">
        <f>VLOOKUP(VALUE(RIGHT(AR91,1)),misc!$A$2:$B$5,2,0)</f>
        <v>C</v>
      </c>
      <c r="AX91" s="67" t="str">
        <f>VLOOKUP(VALUE(RIGHT(AS91,1)),misc!$A$2:$B$5,2,0)</f>
        <v>D</v>
      </c>
      <c r="AY91" s="67" t="str">
        <f>VLOOKUP(VALUE(RIGHT(AT91,1)),misc!$A$2:$B$5,2,0)</f>
        <v>I</v>
      </c>
      <c r="BA91" s="67" t="str">
        <f t="shared" ref="BA91:BD91" si="1070">IF(VALUE(AQ91)&gt;=170,AV91,"")</f>
        <v/>
      </c>
      <c r="BB91" s="67" t="str">
        <f t="shared" si="1070"/>
        <v/>
      </c>
      <c r="BC91" s="67" t="str">
        <f t="shared" si="1070"/>
        <v/>
      </c>
      <c r="BD91" s="67" t="str">
        <f t="shared" si="1070"/>
        <v/>
      </c>
      <c r="BF91" s="67" t="str">
        <f t="shared" ref="BF91:BI91" si="1071">IF(VALUE(AQ91)&lt;170,AV91,"")</f>
        <v>S</v>
      </c>
      <c r="BG91" s="67" t="str">
        <f t="shared" si="1071"/>
        <v>C</v>
      </c>
      <c r="BH91" s="67" t="str">
        <f t="shared" si="1071"/>
        <v>D</v>
      </c>
      <c r="BI91" s="67" t="str">
        <f t="shared" si="1071"/>
        <v>I</v>
      </c>
      <c r="BJ91" s="67">
        <f t="shared" si="17"/>
        <v>1</v>
      </c>
      <c r="BK91" s="67" t="str">
        <f t="shared" si="18"/>
        <v/>
      </c>
      <c r="BN91" s="67">
        <f t="shared" ref="BN91:BQ91" si="1072">VALUE(AC91&amp;BN$2)</f>
        <v>311</v>
      </c>
      <c r="BO91" s="67">
        <f t="shared" si="1072"/>
        <v>312</v>
      </c>
      <c r="BP91" s="67">
        <f t="shared" si="1072"/>
        <v>323</v>
      </c>
      <c r="BQ91" s="67">
        <f t="shared" si="1072"/>
        <v>324</v>
      </c>
      <c r="BR91" s="67"/>
      <c r="BS91" s="67">
        <f t="shared" ref="BS91:BV91" si="1073">LARGE($BN91:$BQ91,BS$2)</f>
        <v>324</v>
      </c>
      <c r="BT91" s="67">
        <f t="shared" si="1073"/>
        <v>323</v>
      </c>
      <c r="BU91" s="67">
        <f t="shared" si="1073"/>
        <v>312</v>
      </c>
      <c r="BV91" s="67">
        <f t="shared" si="1073"/>
        <v>311</v>
      </c>
      <c r="BX91" s="67" t="str">
        <f>VLOOKUP(VALUE(RIGHT(BS91,1)),misc!$A$2:$B$5,2,0)</f>
        <v>C</v>
      </c>
      <c r="BY91" s="67" t="str">
        <f>VLOOKUP(VALUE(RIGHT(BT91,1)),misc!$A$2:$B$5,2,0)</f>
        <v>S</v>
      </c>
      <c r="BZ91" s="67" t="str">
        <f>VLOOKUP(VALUE(RIGHT(BU91,1)),misc!$A$2:$B$5,2,0)</f>
        <v>I</v>
      </c>
      <c r="CA91" s="67" t="str">
        <f>VLOOKUP(VALUE(RIGHT(BV91,1)),misc!$A$2:$B$5,2,0)</f>
        <v>D</v>
      </c>
      <c r="CC91" s="67" t="str">
        <f t="shared" ref="CC91:CF91" si="1074">IF(VALUE(BS91)&gt;=170,BX91,"")</f>
        <v>C</v>
      </c>
      <c r="CD91" s="67" t="str">
        <f t="shared" si="1074"/>
        <v>S</v>
      </c>
      <c r="CE91" s="67" t="str">
        <f t="shared" si="1074"/>
        <v>I</v>
      </c>
      <c r="CF91" s="67" t="str">
        <f t="shared" si="1074"/>
        <v>D</v>
      </c>
      <c r="CH91" s="67" t="str">
        <f t="shared" ref="CH91:CK91" si="1075">IF(VALUE(BS91)&lt;170,BX91,"")</f>
        <v/>
      </c>
      <c r="CI91" s="67" t="str">
        <f t="shared" si="1075"/>
        <v/>
      </c>
      <c r="CJ91" s="67" t="str">
        <f t="shared" si="1075"/>
        <v/>
      </c>
      <c r="CK91" s="67" t="str">
        <f t="shared" si="1075"/>
        <v/>
      </c>
      <c r="CL91" s="67">
        <f t="shared" si="23"/>
        <v>2</v>
      </c>
      <c r="CM91" s="67" t="str">
        <f t="shared" si="24"/>
        <v>CSID</v>
      </c>
      <c r="CP91" s="67">
        <f t="shared" ref="CP91:CS91" si="1076">VALUE(AG91&amp;CP$2)</f>
        <v>161</v>
      </c>
      <c r="CQ91" s="67">
        <f t="shared" si="1076"/>
        <v>182</v>
      </c>
      <c r="CR91" s="67">
        <f t="shared" si="1076"/>
        <v>193</v>
      </c>
      <c r="CS91" s="67">
        <f t="shared" si="1076"/>
        <v>194</v>
      </c>
      <c r="CT91" s="67"/>
      <c r="CU91" s="67">
        <f t="shared" ref="CU91:CX91" si="1077">LARGE($CP91:$CS91,CU$2)</f>
        <v>194</v>
      </c>
      <c r="CV91" s="67">
        <f t="shared" si="1077"/>
        <v>193</v>
      </c>
      <c r="CW91" s="67">
        <f t="shared" si="1077"/>
        <v>182</v>
      </c>
      <c r="CX91" s="67">
        <f t="shared" si="1077"/>
        <v>161</v>
      </c>
      <c r="CZ91" s="67" t="str">
        <f>VLOOKUP(VALUE(RIGHT(CU91,1)),misc!$A$2:$B$5,2,0)</f>
        <v>C</v>
      </c>
      <c r="DA91" s="67" t="str">
        <f>VLOOKUP(VALUE(RIGHT(CV91,1)),misc!$A$2:$B$5,2,0)</f>
        <v>S</v>
      </c>
      <c r="DB91" s="67" t="str">
        <f>VLOOKUP(VALUE(RIGHT(CW91,1)),misc!$A$2:$B$5,2,0)</f>
        <v>I</v>
      </c>
      <c r="DC91" s="67" t="str">
        <f>VLOOKUP(VALUE(RIGHT(CX91,1)),misc!$A$2:$B$5,2,0)</f>
        <v>D</v>
      </c>
      <c r="DE91" s="67" t="str">
        <f t="shared" ref="DE91:DH91" si="1078">IF(VALUE(CU91)&gt;=170,CZ91,"")</f>
        <v>C</v>
      </c>
      <c r="DF91" s="67" t="str">
        <f t="shared" si="1078"/>
        <v>S</v>
      </c>
      <c r="DG91" s="67" t="str">
        <f t="shared" si="1078"/>
        <v>I</v>
      </c>
      <c r="DH91" s="67" t="str">
        <f t="shared" si="1078"/>
        <v/>
      </c>
      <c r="DJ91" s="67" t="str">
        <f t="shared" ref="DJ91:DM91" si="1079">IF(VALUE(CU91)&lt;170,CZ91,"")</f>
        <v/>
      </c>
      <c r="DK91" s="67" t="str">
        <f t="shared" si="1079"/>
        <v/>
      </c>
      <c r="DL91" s="67" t="str">
        <f t="shared" si="1079"/>
        <v/>
      </c>
      <c r="DM91" s="67" t="str">
        <f t="shared" si="1079"/>
        <v>D</v>
      </c>
      <c r="DN91" s="67">
        <f t="shared" si="29"/>
        <v>3</v>
      </c>
      <c r="DO91" s="67" t="str">
        <f t="shared" si="30"/>
        <v>CSI</v>
      </c>
      <c r="DP91" s="1" t="str">
        <f t="shared" si="31"/>
        <v>123</v>
      </c>
      <c r="DQ91" s="1" t="str">
        <f t="shared" si="32"/>
        <v/>
      </c>
      <c r="DR91" s="1">
        <f>VLOOKUP(G91,tableD1,3,0)</f>
        <v>1</v>
      </c>
      <c r="DS91" s="1">
        <f>VLOOKUP(H91,tableI1,3,0)</f>
        <v>1</v>
      </c>
      <c r="DT91" s="1">
        <f>VLOOKUP(I91,table1S,3,0)</f>
        <v>2</v>
      </c>
      <c r="DU91" s="1">
        <f>VLOOKUP(J91,table1C,3,0)</f>
        <v>1</v>
      </c>
      <c r="DV91" s="1">
        <f>VLOOKUP(L91,table2D,3,0)</f>
        <v>8</v>
      </c>
      <c r="DW91" s="1">
        <f>VLOOKUP(M91,table2I,3,0)</f>
        <v>8</v>
      </c>
      <c r="DX91" s="1">
        <f>VLOOKUP(N91,table2S,3,0)</f>
        <v>8</v>
      </c>
      <c r="DY91" s="1">
        <f>VLOOKUP(O91,table2C,3,0)</f>
        <v>8</v>
      </c>
      <c r="DZ91" s="1">
        <f>VLOOKUP(Q91,table3D,3,0)</f>
        <v>4</v>
      </c>
      <c r="EA91" s="1">
        <f>VLOOKUP(R91,table3I,3,0)</f>
        <v>5</v>
      </c>
      <c r="EB91" s="1">
        <f>VLOOKUP(S91,table3S,3,0)</f>
        <v>5</v>
      </c>
      <c r="EC91" s="1">
        <f>VLOOKUP(T91,table3C,3,0)</f>
        <v>5</v>
      </c>
      <c r="ED91" s="67">
        <f t="array" ref="ED91">VLOOKUP(INDEX(JD,data!$AA$1),key!$J$3:$L$27,3,0)</f>
        <v>6</v>
      </c>
      <c r="EE91" s="67">
        <f t="array" ref="EE91">VLOOKUP(INDEX(JI,data!$AA$1),key!$J$3:$L$27,3,0)</f>
        <v>4</v>
      </c>
      <c r="EF91" s="67">
        <f t="array" ref="EF91">VLOOKUP(INDEX(JS,data!$AA$1),key!$J$3:$L$27,3,0)</f>
        <v>4</v>
      </c>
      <c r="EG91" s="67">
        <f t="array" ref="EG91">VLOOKUP(INDEX(JC,data!$AA$1),key!$J$3:$L$27,3,0)</f>
        <v>7</v>
      </c>
      <c r="EH91" s="1">
        <f>VLOOKUP(DR91,tabel_jpm,ED91+1,0)</f>
        <v>8</v>
      </c>
      <c r="EI91" s="1">
        <f>VLOOKUP(DS91,tabel_jpm,EE91+1,0)</f>
        <v>16</v>
      </c>
      <c r="EJ91" s="1">
        <f>VLOOKUP(DT91,tabel_jpm,EF91+1,0)</f>
        <v>20</v>
      </c>
      <c r="EK91" s="1">
        <f>VLOOKUP(DU91,tabel_jpm,EG91+1,0)</f>
        <v>4</v>
      </c>
      <c r="EL91" s="1">
        <f>IF(B91="Pria",VLOOKUP(AVERAGE(EH91:EK91),agreement_p,4),VLOOKUP(AVERAGE(EH91:EK91),agreement_w,4))</f>
        <v>32</v>
      </c>
      <c r="EM91" s="67" t="str">
        <f t="shared" si="33"/>
        <v>N/A</v>
      </c>
      <c r="EN91" s="1">
        <f>VLOOKUP(DV91,tabel_jpm,ED91+1,0)</f>
        <v>20</v>
      </c>
      <c r="EO91" s="1">
        <f>VLOOKUP(DW91,tabel_jpm,EE91+1,0)</f>
        <v>12</v>
      </c>
      <c r="EP91" s="1">
        <f>VLOOKUP(DX91,tabel_jpm,EF91+1,0)</f>
        <v>12</v>
      </c>
      <c r="EQ91" s="1">
        <f>VLOOKUP(DY91,tabel_jpm,EG91+1,0)</f>
        <v>24</v>
      </c>
      <c r="ER91" s="1">
        <f>IF(B91="Pria",VLOOKUP(AVERAGE(EN91:EQ91),agreement_p,4),VLOOKUP(AVERAGE(EN91:EQ91),agreement_w,4))</f>
        <v>50</v>
      </c>
      <c r="ES91" s="67" t="str">
        <f t="shared" si="34"/>
        <v>N/A</v>
      </c>
      <c r="ET91" s="1">
        <f>VLOOKUP(DZ91,tabel_jpm,ED91+1,0)</f>
        <v>20</v>
      </c>
      <c r="EU91" s="1">
        <f>VLOOKUP(EA91,tabel_jpm,EE91+1,0)</f>
        <v>24</v>
      </c>
      <c r="EV91" s="1">
        <f>VLOOKUP(EB91,tabel_jpm,EF91+1,0)</f>
        <v>24</v>
      </c>
      <c r="EW91" s="1">
        <f>VLOOKUP(EC91,tabel_jpm,EG91+1,0)</f>
        <v>20</v>
      </c>
      <c r="EX91" s="1">
        <f>IF(B91="Pria",VLOOKUP(AVERAGE(ET91:EW91),agreement_p,4),VLOOKUP(AVERAGE(ET91:EW91),agreement_w,4))</f>
        <v>68</v>
      </c>
      <c r="EY91" s="67" t="str">
        <f t="shared" si="35"/>
        <v>N/A</v>
      </c>
    </row>
    <row r="92" ht="15.75" customHeight="1">
      <c r="A92" s="1" t="str">
        <f>data!A92</f>
        <v/>
      </c>
      <c r="B92" s="1" t="str">
        <f>data!B92</f>
        <v/>
      </c>
      <c r="C92" s="1" t="str">
        <f>data!C92</f>
        <v/>
      </c>
      <c r="D92" s="65" t="str">
        <f>data!D92</f>
        <v/>
      </c>
      <c r="E92" s="1" t="str">
        <f>data!E92</f>
        <v/>
      </c>
      <c r="F92" s="1" t="str">
        <f>data!F92</f>
        <v>profiling</v>
      </c>
      <c r="G92" s="1" t="str">
        <f>data!G92</f>
        <v/>
      </c>
      <c r="H92" s="1" t="str">
        <f>data!H92</f>
        <v/>
      </c>
      <c r="I92" s="1" t="str">
        <f>data!I92</f>
        <v/>
      </c>
      <c r="J92" s="1" t="str">
        <f>data!J92</f>
        <v/>
      </c>
      <c r="K92" s="1" t="str">
        <f>data!K92</f>
        <v/>
      </c>
      <c r="L92" s="1" t="str">
        <f>data!L92</f>
        <v/>
      </c>
      <c r="M92" s="1" t="str">
        <f>data!M92</f>
        <v/>
      </c>
      <c r="N92" s="1" t="str">
        <f>data!N92</f>
        <v/>
      </c>
      <c r="O92" s="1" t="str">
        <f>data!O92</f>
        <v/>
      </c>
      <c r="P92" s="1" t="str">
        <f>data!P92</f>
        <v/>
      </c>
      <c r="Q92" s="1" t="str">
        <f>data!Q92</f>
        <v/>
      </c>
      <c r="R92" s="1" t="str">
        <f>data!R92</f>
        <v/>
      </c>
      <c r="S92" s="1" t="str">
        <f>data!S92</f>
        <v/>
      </c>
      <c r="T92" s="1" t="str">
        <f>data!T92</f>
        <v/>
      </c>
      <c r="U92" s="1" t="str">
        <f>data!U92</f>
        <v/>
      </c>
      <c r="V92" s="1">
        <f>data!V92</f>
        <v>0</v>
      </c>
      <c r="W92" s="1">
        <f>data!W92</f>
        <v>0</v>
      </c>
      <c r="Y92" s="67">
        <f>VLOOKUP(G92,tableD1,2,0)</f>
        <v>4</v>
      </c>
      <c r="Z92" s="67">
        <f>VLOOKUP(H92,tableI1,2,0)</f>
        <v>3</v>
      </c>
      <c r="AA92" s="67">
        <f>VLOOKUP(I92,table1S,2,0)</f>
        <v>5</v>
      </c>
      <c r="AB92" s="67">
        <f>VLOOKUP(J92,table1C,2,0)</f>
        <v>4</v>
      </c>
      <c r="AC92" s="67">
        <f>VLOOKUP(L92,table2D,2,0)</f>
        <v>31</v>
      </c>
      <c r="AD92" s="67">
        <f>VLOOKUP(M92,table2I,2,0)</f>
        <v>31</v>
      </c>
      <c r="AE92" s="67">
        <f>VLOOKUP(N92,table2S,2,0)</f>
        <v>32</v>
      </c>
      <c r="AF92" s="67">
        <f>VLOOKUP(O92,table2C,2,0)</f>
        <v>32</v>
      </c>
      <c r="AG92" s="67">
        <f>VLOOKUP(Q92,table3D,2,0)</f>
        <v>16</v>
      </c>
      <c r="AH92" s="67">
        <f>VLOOKUP(R92,table3I,2,0)</f>
        <v>18</v>
      </c>
      <c r="AI92" s="67">
        <f>VLOOKUP(S92,table3S,2,0)</f>
        <v>19</v>
      </c>
      <c r="AJ92" s="67">
        <f>VLOOKUP(T92,table3C,2,0)</f>
        <v>19</v>
      </c>
      <c r="AL92" s="67">
        <f t="shared" ref="AL92:AO92" si="1080">VALUE(Y92&amp;AL$2)</f>
        <v>41</v>
      </c>
      <c r="AM92" s="67">
        <f t="shared" si="1080"/>
        <v>32</v>
      </c>
      <c r="AN92" s="67">
        <f t="shared" si="1080"/>
        <v>53</v>
      </c>
      <c r="AO92" s="67">
        <f t="shared" si="1080"/>
        <v>44</v>
      </c>
      <c r="AP92" s="67"/>
      <c r="AQ92" s="67">
        <f t="shared" ref="AQ92:AT92" si="1081">LARGE($AL92:$AO92,AQ$2)</f>
        <v>53</v>
      </c>
      <c r="AR92" s="67">
        <f t="shared" si="1081"/>
        <v>44</v>
      </c>
      <c r="AS92" s="67">
        <f t="shared" si="1081"/>
        <v>41</v>
      </c>
      <c r="AT92" s="67">
        <f t="shared" si="1081"/>
        <v>32</v>
      </c>
      <c r="AV92" s="67" t="str">
        <f>VLOOKUP(VALUE(RIGHT(AQ92,1)),misc!$A$2:$B$5,2,0)</f>
        <v>S</v>
      </c>
      <c r="AW92" s="67" t="str">
        <f>VLOOKUP(VALUE(RIGHT(AR92,1)),misc!$A$2:$B$5,2,0)</f>
        <v>C</v>
      </c>
      <c r="AX92" s="67" t="str">
        <f>VLOOKUP(VALUE(RIGHT(AS92,1)),misc!$A$2:$B$5,2,0)</f>
        <v>D</v>
      </c>
      <c r="AY92" s="67" t="str">
        <f>VLOOKUP(VALUE(RIGHT(AT92,1)),misc!$A$2:$B$5,2,0)</f>
        <v>I</v>
      </c>
      <c r="BA92" s="67" t="str">
        <f t="shared" ref="BA92:BD92" si="1082">IF(VALUE(AQ92)&gt;=170,AV92,"")</f>
        <v/>
      </c>
      <c r="BB92" s="67" t="str">
        <f t="shared" si="1082"/>
        <v/>
      </c>
      <c r="BC92" s="67" t="str">
        <f t="shared" si="1082"/>
        <v/>
      </c>
      <c r="BD92" s="67" t="str">
        <f t="shared" si="1082"/>
        <v/>
      </c>
      <c r="BF92" s="67" t="str">
        <f t="shared" ref="BF92:BI92" si="1083">IF(VALUE(AQ92)&lt;170,AV92,"")</f>
        <v>S</v>
      </c>
      <c r="BG92" s="67" t="str">
        <f t="shared" si="1083"/>
        <v>C</v>
      </c>
      <c r="BH92" s="67" t="str">
        <f t="shared" si="1083"/>
        <v>D</v>
      </c>
      <c r="BI92" s="67" t="str">
        <f t="shared" si="1083"/>
        <v>I</v>
      </c>
      <c r="BJ92" s="67">
        <f t="shared" si="17"/>
        <v>1</v>
      </c>
      <c r="BK92" s="67" t="str">
        <f t="shared" si="18"/>
        <v/>
      </c>
      <c r="BN92" s="67">
        <f t="shared" ref="BN92:BQ92" si="1084">VALUE(AC92&amp;BN$2)</f>
        <v>311</v>
      </c>
      <c r="BO92" s="67">
        <f t="shared" si="1084"/>
        <v>312</v>
      </c>
      <c r="BP92" s="67">
        <f t="shared" si="1084"/>
        <v>323</v>
      </c>
      <c r="BQ92" s="67">
        <f t="shared" si="1084"/>
        <v>324</v>
      </c>
      <c r="BR92" s="67"/>
      <c r="BS92" s="67">
        <f t="shared" ref="BS92:BV92" si="1085">LARGE($BN92:$BQ92,BS$2)</f>
        <v>324</v>
      </c>
      <c r="BT92" s="67">
        <f t="shared" si="1085"/>
        <v>323</v>
      </c>
      <c r="BU92" s="67">
        <f t="shared" si="1085"/>
        <v>312</v>
      </c>
      <c r="BV92" s="67">
        <f t="shared" si="1085"/>
        <v>311</v>
      </c>
      <c r="BX92" s="67" t="str">
        <f>VLOOKUP(VALUE(RIGHT(BS92,1)),misc!$A$2:$B$5,2,0)</f>
        <v>C</v>
      </c>
      <c r="BY92" s="67" t="str">
        <f>VLOOKUP(VALUE(RIGHT(BT92,1)),misc!$A$2:$B$5,2,0)</f>
        <v>S</v>
      </c>
      <c r="BZ92" s="67" t="str">
        <f>VLOOKUP(VALUE(RIGHT(BU92,1)),misc!$A$2:$B$5,2,0)</f>
        <v>I</v>
      </c>
      <c r="CA92" s="67" t="str">
        <f>VLOOKUP(VALUE(RIGHT(BV92,1)),misc!$A$2:$B$5,2,0)</f>
        <v>D</v>
      </c>
      <c r="CC92" s="67" t="str">
        <f t="shared" ref="CC92:CF92" si="1086">IF(VALUE(BS92)&gt;=170,BX92,"")</f>
        <v>C</v>
      </c>
      <c r="CD92" s="67" t="str">
        <f t="shared" si="1086"/>
        <v>S</v>
      </c>
      <c r="CE92" s="67" t="str">
        <f t="shared" si="1086"/>
        <v>I</v>
      </c>
      <c r="CF92" s="67" t="str">
        <f t="shared" si="1086"/>
        <v>D</v>
      </c>
      <c r="CH92" s="67" t="str">
        <f t="shared" ref="CH92:CK92" si="1087">IF(VALUE(BS92)&lt;170,BX92,"")</f>
        <v/>
      </c>
      <c r="CI92" s="67" t="str">
        <f t="shared" si="1087"/>
        <v/>
      </c>
      <c r="CJ92" s="67" t="str">
        <f t="shared" si="1087"/>
        <v/>
      </c>
      <c r="CK92" s="67" t="str">
        <f t="shared" si="1087"/>
        <v/>
      </c>
      <c r="CL92" s="67">
        <f t="shared" si="23"/>
        <v>2</v>
      </c>
      <c r="CM92" s="67" t="str">
        <f t="shared" si="24"/>
        <v>CSID</v>
      </c>
      <c r="CP92" s="67">
        <f t="shared" ref="CP92:CS92" si="1088">VALUE(AG92&amp;CP$2)</f>
        <v>161</v>
      </c>
      <c r="CQ92" s="67">
        <f t="shared" si="1088"/>
        <v>182</v>
      </c>
      <c r="CR92" s="67">
        <f t="shared" si="1088"/>
        <v>193</v>
      </c>
      <c r="CS92" s="67">
        <f t="shared" si="1088"/>
        <v>194</v>
      </c>
      <c r="CT92" s="67"/>
      <c r="CU92" s="67">
        <f t="shared" ref="CU92:CX92" si="1089">LARGE($CP92:$CS92,CU$2)</f>
        <v>194</v>
      </c>
      <c r="CV92" s="67">
        <f t="shared" si="1089"/>
        <v>193</v>
      </c>
      <c r="CW92" s="67">
        <f t="shared" si="1089"/>
        <v>182</v>
      </c>
      <c r="CX92" s="67">
        <f t="shared" si="1089"/>
        <v>161</v>
      </c>
      <c r="CZ92" s="67" t="str">
        <f>VLOOKUP(VALUE(RIGHT(CU92,1)),misc!$A$2:$B$5,2,0)</f>
        <v>C</v>
      </c>
      <c r="DA92" s="67" t="str">
        <f>VLOOKUP(VALUE(RIGHT(CV92,1)),misc!$A$2:$B$5,2,0)</f>
        <v>S</v>
      </c>
      <c r="DB92" s="67" t="str">
        <f>VLOOKUP(VALUE(RIGHT(CW92,1)),misc!$A$2:$B$5,2,0)</f>
        <v>I</v>
      </c>
      <c r="DC92" s="67" t="str">
        <f>VLOOKUP(VALUE(RIGHT(CX92,1)),misc!$A$2:$B$5,2,0)</f>
        <v>D</v>
      </c>
      <c r="DE92" s="67" t="str">
        <f t="shared" ref="DE92:DH92" si="1090">IF(VALUE(CU92)&gt;=170,CZ92,"")</f>
        <v>C</v>
      </c>
      <c r="DF92" s="67" t="str">
        <f t="shared" si="1090"/>
        <v>S</v>
      </c>
      <c r="DG92" s="67" t="str">
        <f t="shared" si="1090"/>
        <v>I</v>
      </c>
      <c r="DH92" s="67" t="str">
        <f t="shared" si="1090"/>
        <v/>
      </c>
      <c r="DJ92" s="67" t="str">
        <f t="shared" ref="DJ92:DM92" si="1091">IF(VALUE(CU92)&lt;170,CZ92,"")</f>
        <v/>
      </c>
      <c r="DK92" s="67" t="str">
        <f t="shared" si="1091"/>
        <v/>
      </c>
      <c r="DL92" s="67" t="str">
        <f t="shared" si="1091"/>
        <v/>
      </c>
      <c r="DM92" s="67" t="str">
        <f t="shared" si="1091"/>
        <v>D</v>
      </c>
      <c r="DN92" s="67">
        <f t="shared" si="29"/>
        <v>3</v>
      </c>
      <c r="DO92" s="67" t="str">
        <f t="shared" si="30"/>
        <v>CSI</v>
      </c>
      <c r="DP92" s="1" t="str">
        <f t="shared" si="31"/>
        <v>123</v>
      </c>
      <c r="DQ92" s="1" t="str">
        <f t="shared" si="32"/>
        <v/>
      </c>
      <c r="DR92" s="1">
        <f>VLOOKUP(G92,tableD1,3,0)</f>
        <v>1</v>
      </c>
      <c r="DS92" s="1">
        <f>VLOOKUP(H92,tableI1,3,0)</f>
        <v>1</v>
      </c>
      <c r="DT92" s="1">
        <f>VLOOKUP(I92,table1S,3,0)</f>
        <v>2</v>
      </c>
      <c r="DU92" s="1">
        <f>VLOOKUP(J92,table1C,3,0)</f>
        <v>1</v>
      </c>
      <c r="DV92" s="1">
        <f>VLOOKUP(L92,table2D,3,0)</f>
        <v>8</v>
      </c>
      <c r="DW92" s="1">
        <f>VLOOKUP(M92,table2I,3,0)</f>
        <v>8</v>
      </c>
      <c r="DX92" s="1">
        <f>VLOOKUP(N92,table2S,3,0)</f>
        <v>8</v>
      </c>
      <c r="DY92" s="1">
        <f>VLOOKUP(O92,table2C,3,0)</f>
        <v>8</v>
      </c>
      <c r="DZ92" s="1">
        <f>VLOOKUP(Q92,table3D,3,0)</f>
        <v>4</v>
      </c>
      <c r="EA92" s="1">
        <f>VLOOKUP(R92,table3I,3,0)</f>
        <v>5</v>
      </c>
      <c r="EB92" s="1">
        <f>VLOOKUP(S92,table3S,3,0)</f>
        <v>5</v>
      </c>
      <c r="EC92" s="1">
        <f>VLOOKUP(T92,table3C,3,0)</f>
        <v>5</v>
      </c>
      <c r="ED92" s="67">
        <f t="array" ref="ED92">VLOOKUP(INDEX(JD,data!$AA$1),key!$J$3:$L$27,3,0)</f>
        <v>6</v>
      </c>
      <c r="EE92" s="67">
        <f t="array" ref="EE92">VLOOKUP(INDEX(JI,data!$AA$1),key!$J$3:$L$27,3,0)</f>
        <v>4</v>
      </c>
      <c r="EF92" s="67">
        <f t="array" ref="EF92">VLOOKUP(INDEX(JS,data!$AA$1),key!$J$3:$L$27,3,0)</f>
        <v>4</v>
      </c>
      <c r="EG92" s="67">
        <f t="array" ref="EG92">VLOOKUP(INDEX(JC,data!$AA$1),key!$J$3:$L$27,3,0)</f>
        <v>7</v>
      </c>
      <c r="EH92" s="1">
        <f>VLOOKUP(DR92,tabel_jpm,ED92+1,0)</f>
        <v>8</v>
      </c>
      <c r="EI92" s="1">
        <f>VLOOKUP(DS92,tabel_jpm,EE92+1,0)</f>
        <v>16</v>
      </c>
      <c r="EJ92" s="1">
        <f>VLOOKUP(DT92,tabel_jpm,EF92+1,0)</f>
        <v>20</v>
      </c>
      <c r="EK92" s="1">
        <f>VLOOKUP(DU92,tabel_jpm,EG92+1,0)</f>
        <v>4</v>
      </c>
      <c r="EL92" s="1">
        <f>IF(B92="Pria",VLOOKUP(AVERAGE(EH92:EK92),agreement_p,4),VLOOKUP(AVERAGE(EH92:EK92),agreement_w,4))</f>
        <v>32</v>
      </c>
      <c r="EM92" s="67" t="str">
        <f t="shared" si="33"/>
        <v>N/A</v>
      </c>
      <c r="EN92" s="1">
        <f>VLOOKUP(DV92,tabel_jpm,ED92+1,0)</f>
        <v>20</v>
      </c>
      <c r="EO92" s="1">
        <f>VLOOKUP(DW92,tabel_jpm,EE92+1,0)</f>
        <v>12</v>
      </c>
      <c r="EP92" s="1">
        <f>VLOOKUP(DX92,tabel_jpm,EF92+1,0)</f>
        <v>12</v>
      </c>
      <c r="EQ92" s="1">
        <f>VLOOKUP(DY92,tabel_jpm,EG92+1,0)</f>
        <v>24</v>
      </c>
      <c r="ER92" s="1">
        <f>IF(B92="Pria",VLOOKUP(AVERAGE(EN92:EQ92),agreement_p,4),VLOOKUP(AVERAGE(EN92:EQ92),agreement_w,4))</f>
        <v>50</v>
      </c>
      <c r="ES92" s="67" t="str">
        <f t="shared" si="34"/>
        <v>N/A</v>
      </c>
      <c r="ET92" s="1">
        <f>VLOOKUP(DZ92,tabel_jpm,ED92+1,0)</f>
        <v>20</v>
      </c>
      <c r="EU92" s="1">
        <f>VLOOKUP(EA92,tabel_jpm,EE92+1,0)</f>
        <v>24</v>
      </c>
      <c r="EV92" s="1">
        <f>VLOOKUP(EB92,tabel_jpm,EF92+1,0)</f>
        <v>24</v>
      </c>
      <c r="EW92" s="1">
        <f>VLOOKUP(EC92,tabel_jpm,EG92+1,0)</f>
        <v>20</v>
      </c>
      <c r="EX92" s="1">
        <f>IF(B92="Pria",VLOOKUP(AVERAGE(ET92:EW92),agreement_p,4),VLOOKUP(AVERAGE(ET92:EW92),agreement_w,4))</f>
        <v>68</v>
      </c>
      <c r="EY92" s="67" t="str">
        <f t="shared" si="35"/>
        <v>N/A</v>
      </c>
    </row>
    <row r="93" ht="15.75" customHeight="1">
      <c r="A93" s="1" t="str">
        <f>data!A93</f>
        <v/>
      </c>
      <c r="B93" s="1" t="str">
        <f>data!B93</f>
        <v/>
      </c>
      <c r="C93" s="1" t="str">
        <f>data!C93</f>
        <v/>
      </c>
      <c r="D93" s="65" t="str">
        <f>data!D93</f>
        <v/>
      </c>
      <c r="E93" s="1" t="str">
        <f>data!E93</f>
        <v/>
      </c>
      <c r="F93" s="1" t="str">
        <f>data!F93</f>
        <v>profiling</v>
      </c>
      <c r="G93" s="1" t="str">
        <f>data!G93</f>
        <v/>
      </c>
      <c r="H93" s="1" t="str">
        <f>data!H93</f>
        <v/>
      </c>
      <c r="I93" s="1" t="str">
        <f>data!I93</f>
        <v/>
      </c>
      <c r="J93" s="1" t="str">
        <f>data!J93</f>
        <v/>
      </c>
      <c r="K93" s="1" t="str">
        <f>data!K93</f>
        <v/>
      </c>
      <c r="L93" s="1" t="str">
        <f>data!L93</f>
        <v/>
      </c>
      <c r="M93" s="1" t="str">
        <f>data!M93</f>
        <v/>
      </c>
      <c r="N93" s="1" t="str">
        <f>data!N93</f>
        <v/>
      </c>
      <c r="O93" s="1" t="str">
        <f>data!O93</f>
        <v/>
      </c>
      <c r="P93" s="1" t="str">
        <f>data!P93</f>
        <v/>
      </c>
      <c r="Q93" s="1" t="str">
        <f>data!Q93</f>
        <v/>
      </c>
      <c r="R93" s="1" t="str">
        <f>data!R93</f>
        <v/>
      </c>
      <c r="S93" s="1" t="str">
        <f>data!S93</f>
        <v/>
      </c>
      <c r="T93" s="1" t="str">
        <f>data!T93</f>
        <v/>
      </c>
      <c r="U93" s="1" t="str">
        <f>data!U93</f>
        <v/>
      </c>
      <c r="V93" s="1">
        <f>data!V93</f>
        <v>0</v>
      </c>
      <c r="W93" s="1">
        <f>data!W93</f>
        <v>0</v>
      </c>
      <c r="Y93" s="67">
        <f>VLOOKUP(G93,tableD1,2,0)</f>
        <v>4</v>
      </c>
      <c r="Z93" s="67">
        <f>VLOOKUP(H93,tableI1,2,0)</f>
        <v>3</v>
      </c>
      <c r="AA93" s="67">
        <f>VLOOKUP(I93,table1S,2,0)</f>
        <v>5</v>
      </c>
      <c r="AB93" s="67">
        <f>VLOOKUP(J93,table1C,2,0)</f>
        <v>4</v>
      </c>
      <c r="AC93" s="67">
        <f>VLOOKUP(L93,table2D,2,0)</f>
        <v>31</v>
      </c>
      <c r="AD93" s="67">
        <f>VLOOKUP(M93,table2I,2,0)</f>
        <v>31</v>
      </c>
      <c r="AE93" s="67">
        <f>VLOOKUP(N93,table2S,2,0)</f>
        <v>32</v>
      </c>
      <c r="AF93" s="67">
        <f>VLOOKUP(O93,table2C,2,0)</f>
        <v>32</v>
      </c>
      <c r="AG93" s="67">
        <f>VLOOKUP(Q93,table3D,2,0)</f>
        <v>16</v>
      </c>
      <c r="AH93" s="67">
        <f>VLOOKUP(R93,table3I,2,0)</f>
        <v>18</v>
      </c>
      <c r="AI93" s="67">
        <f>VLOOKUP(S93,table3S,2,0)</f>
        <v>19</v>
      </c>
      <c r="AJ93" s="67">
        <f>VLOOKUP(T93,table3C,2,0)</f>
        <v>19</v>
      </c>
      <c r="AL93" s="67">
        <f t="shared" ref="AL93:AO93" si="1092">VALUE(Y93&amp;AL$2)</f>
        <v>41</v>
      </c>
      <c r="AM93" s="67">
        <f t="shared" si="1092"/>
        <v>32</v>
      </c>
      <c r="AN93" s="67">
        <f t="shared" si="1092"/>
        <v>53</v>
      </c>
      <c r="AO93" s="67">
        <f t="shared" si="1092"/>
        <v>44</v>
      </c>
      <c r="AP93" s="67"/>
      <c r="AQ93" s="67">
        <f t="shared" ref="AQ93:AT93" si="1093">LARGE($AL93:$AO93,AQ$2)</f>
        <v>53</v>
      </c>
      <c r="AR93" s="67">
        <f t="shared" si="1093"/>
        <v>44</v>
      </c>
      <c r="AS93" s="67">
        <f t="shared" si="1093"/>
        <v>41</v>
      </c>
      <c r="AT93" s="67">
        <f t="shared" si="1093"/>
        <v>32</v>
      </c>
      <c r="AV93" s="67" t="str">
        <f>VLOOKUP(VALUE(RIGHT(AQ93,1)),misc!$A$2:$B$5,2,0)</f>
        <v>S</v>
      </c>
      <c r="AW93" s="67" t="str">
        <f>VLOOKUP(VALUE(RIGHT(AR93,1)),misc!$A$2:$B$5,2,0)</f>
        <v>C</v>
      </c>
      <c r="AX93" s="67" t="str">
        <f>VLOOKUP(VALUE(RIGHT(AS93,1)),misc!$A$2:$B$5,2,0)</f>
        <v>D</v>
      </c>
      <c r="AY93" s="67" t="str">
        <f>VLOOKUP(VALUE(RIGHT(AT93,1)),misc!$A$2:$B$5,2,0)</f>
        <v>I</v>
      </c>
      <c r="BA93" s="67" t="str">
        <f t="shared" ref="BA93:BD93" si="1094">IF(VALUE(AQ93)&gt;=170,AV93,"")</f>
        <v/>
      </c>
      <c r="BB93" s="67" t="str">
        <f t="shared" si="1094"/>
        <v/>
      </c>
      <c r="BC93" s="67" t="str">
        <f t="shared" si="1094"/>
        <v/>
      </c>
      <c r="BD93" s="67" t="str">
        <f t="shared" si="1094"/>
        <v/>
      </c>
      <c r="BF93" s="67" t="str">
        <f t="shared" ref="BF93:BI93" si="1095">IF(VALUE(AQ93)&lt;170,AV93,"")</f>
        <v>S</v>
      </c>
      <c r="BG93" s="67" t="str">
        <f t="shared" si="1095"/>
        <v>C</v>
      </c>
      <c r="BH93" s="67" t="str">
        <f t="shared" si="1095"/>
        <v>D</v>
      </c>
      <c r="BI93" s="67" t="str">
        <f t="shared" si="1095"/>
        <v>I</v>
      </c>
      <c r="BJ93" s="67">
        <f t="shared" si="17"/>
        <v>1</v>
      </c>
      <c r="BK93" s="67" t="str">
        <f t="shared" si="18"/>
        <v/>
      </c>
      <c r="BN93" s="67">
        <f t="shared" ref="BN93:BQ93" si="1096">VALUE(AC93&amp;BN$2)</f>
        <v>311</v>
      </c>
      <c r="BO93" s="67">
        <f t="shared" si="1096"/>
        <v>312</v>
      </c>
      <c r="BP93" s="67">
        <f t="shared" si="1096"/>
        <v>323</v>
      </c>
      <c r="BQ93" s="67">
        <f t="shared" si="1096"/>
        <v>324</v>
      </c>
      <c r="BR93" s="67"/>
      <c r="BS93" s="67">
        <f t="shared" ref="BS93:BV93" si="1097">LARGE($BN93:$BQ93,BS$2)</f>
        <v>324</v>
      </c>
      <c r="BT93" s="67">
        <f t="shared" si="1097"/>
        <v>323</v>
      </c>
      <c r="BU93" s="67">
        <f t="shared" si="1097"/>
        <v>312</v>
      </c>
      <c r="BV93" s="67">
        <f t="shared" si="1097"/>
        <v>311</v>
      </c>
      <c r="BX93" s="67" t="str">
        <f>VLOOKUP(VALUE(RIGHT(BS93,1)),misc!$A$2:$B$5,2,0)</f>
        <v>C</v>
      </c>
      <c r="BY93" s="67" t="str">
        <f>VLOOKUP(VALUE(RIGHT(BT93,1)),misc!$A$2:$B$5,2,0)</f>
        <v>S</v>
      </c>
      <c r="BZ93" s="67" t="str">
        <f>VLOOKUP(VALUE(RIGHT(BU93,1)),misc!$A$2:$B$5,2,0)</f>
        <v>I</v>
      </c>
      <c r="CA93" s="67" t="str">
        <f>VLOOKUP(VALUE(RIGHT(BV93,1)),misc!$A$2:$B$5,2,0)</f>
        <v>D</v>
      </c>
      <c r="CC93" s="67" t="str">
        <f t="shared" ref="CC93:CF93" si="1098">IF(VALUE(BS93)&gt;=170,BX93,"")</f>
        <v>C</v>
      </c>
      <c r="CD93" s="67" t="str">
        <f t="shared" si="1098"/>
        <v>S</v>
      </c>
      <c r="CE93" s="67" t="str">
        <f t="shared" si="1098"/>
        <v>I</v>
      </c>
      <c r="CF93" s="67" t="str">
        <f t="shared" si="1098"/>
        <v>D</v>
      </c>
      <c r="CH93" s="67" t="str">
        <f t="shared" ref="CH93:CK93" si="1099">IF(VALUE(BS93)&lt;170,BX93,"")</f>
        <v/>
      </c>
      <c r="CI93" s="67" t="str">
        <f t="shared" si="1099"/>
        <v/>
      </c>
      <c r="CJ93" s="67" t="str">
        <f t="shared" si="1099"/>
        <v/>
      </c>
      <c r="CK93" s="67" t="str">
        <f t="shared" si="1099"/>
        <v/>
      </c>
      <c r="CL93" s="67">
        <f t="shared" si="23"/>
        <v>2</v>
      </c>
      <c r="CM93" s="67" t="str">
        <f t="shared" si="24"/>
        <v>CSID</v>
      </c>
      <c r="CP93" s="67">
        <f t="shared" ref="CP93:CS93" si="1100">VALUE(AG93&amp;CP$2)</f>
        <v>161</v>
      </c>
      <c r="CQ93" s="67">
        <f t="shared" si="1100"/>
        <v>182</v>
      </c>
      <c r="CR93" s="67">
        <f t="shared" si="1100"/>
        <v>193</v>
      </c>
      <c r="CS93" s="67">
        <f t="shared" si="1100"/>
        <v>194</v>
      </c>
      <c r="CT93" s="67"/>
      <c r="CU93" s="67">
        <f t="shared" ref="CU93:CX93" si="1101">LARGE($CP93:$CS93,CU$2)</f>
        <v>194</v>
      </c>
      <c r="CV93" s="67">
        <f t="shared" si="1101"/>
        <v>193</v>
      </c>
      <c r="CW93" s="67">
        <f t="shared" si="1101"/>
        <v>182</v>
      </c>
      <c r="CX93" s="67">
        <f t="shared" si="1101"/>
        <v>161</v>
      </c>
      <c r="CZ93" s="67" t="str">
        <f>VLOOKUP(VALUE(RIGHT(CU93,1)),misc!$A$2:$B$5,2,0)</f>
        <v>C</v>
      </c>
      <c r="DA93" s="67" t="str">
        <f>VLOOKUP(VALUE(RIGHT(CV93,1)),misc!$A$2:$B$5,2,0)</f>
        <v>S</v>
      </c>
      <c r="DB93" s="67" t="str">
        <f>VLOOKUP(VALUE(RIGHT(CW93,1)),misc!$A$2:$B$5,2,0)</f>
        <v>I</v>
      </c>
      <c r="DC93" s="67" t="str">
        <f>VLOOKUP(VALUE(RIGHT(CX93,1)),misc!$A$2:$B$5,2,0)</f>
        <v>D</v>
      </c>
      <c r="DE93" s="67" t="str">
        <f t="shared" ref="DE93:DH93" si="1102">IF(VALUE(CU93)&gt;=170,CZ93,"")</f>
        <v>C</v>
      </c>
      <c r="DF93" s="67" t="str">
        <f t="shared" si="1102"/>
        <v>S</v>
      </c>
      <c r="DG93" s="67" t="str">
        <f t="shared" si="1102"/>
        <v>I</v>
      </c>
      <c r="DH93" s="67" t="str">
        <f t="shared" si="1102"/>
        <v/>
      </c>
      <c r="DJ93" s="67" t="str">
        <f t="shared" ref="DJ93:DM93" si="1103">IF(VALUE(CU93)&lt;170,CZ93,"")</f>
        <v/>
      </c>
      <c r="DK93" s="67" t="str">
        <f t="shared" si="1103"/>
        <v/>
      </c>
      <c r="DL93" s="67" t="str">
        <f t="shared" si="1103"/>
        <v/>
      </c>
      <c r="DM93" s="67" t="str">
        <f t="shared" si="1103"/>
        <v>D</v>
      </c>
      <c r="DN93" s="67">
        <f t="shared" si="29"/>
        <v>3</v>
      </c>
      <c r="DO93" s="67" t="str">
        <f t="shared" si="30"/>
        <v>CSI</v>
      </c>
      <c r="DP93" s="1" t="str">
        <f t="shared" si="31"/>
        <v>123</v>
      </c>
      <c r="DQ93" s="1" t="str">
        <f t="shared" si="32"/>
        <v/>
      </c>
      <c r="DR93" s="1">
        <f>VLOOKUP(G93,tableD1,3,0)</f>
        <v>1</v>
      </c>
      <c r="DS93" s="1">
        <f>VLOOKUP(H93,tableI1,3,0)</f>
        <v>1</v>
      </c>
      <c r="DT93" s="1">
        <f>VLOOKUP(I93,table1S,3,0)</f>
        <v>2</v>
      </c>
      <c r="DU93" s="1">
        <f>VLOOKUP(J93,table1C,3,0)</f>
        <v>1</v>
      </c>
      <c r="DV93" s="1">
        <f>VLOOKUP(L93,table2D,3,0)</f>
        <v>8</v>
      </c>
      <c r="DW93" s="1">
        <f>VLOOKUP(M93,table2I,3,0)</f>
        <v>8</v>
      </c>
      <c r="DX93" s="1">
        <f>VLOOKUP(N93,table2S,3,0)</f>
        <v>8</v>
      </c>
      <c r="DY93" s="1">
        <f>VLOOKUP(O93,table2C,3,0)</f>
        <v>8</v>
      </c>
      <c r="DZ93" s="1">
        <f>VLOOKUP(Q93,table3D,3,0)</f>
        <v>4</v>
      </c>
      <c r="EA93" s="1">
        <f>VLOOKUP(R93,table3I,3,0)</f>
        <v>5</v>
      </c>
      <c r="EB93" s="1">
        <f>VLOOKUP(S93,table3S,3,0)</f>
        <v>5</v>
      </c>
      <c r="EC93" s="1">
        <f>VLOOKUP(T93,table3C,3,0)</f>
        <v>5</v>
      </c>
      <c r="ED93" s="67">
        <f t="array" ref="ED93">VLOOKUP(INDEX(JD,data!$AA$1),key!$J$3:$L$27,3,0)</f>
        <v>6</v>
      </c>
      <c r="EE93" s="67">
        <f t="array" ref="EE93">VLOOKUP(INDEX(JI,data!$AA$1),key!$J$3:$L$27,3,0)</f>
        <v>4</v>
      </c>
      <c r="EF93" s="67">
        <f t="array" ref="EF93">VLOOKUP(INDEX(JS,data!$AA$1),key!$J$3:$L$27,3,0)</f>
        <v>4</v>
      </c>
      <c r="EG93" s="67">
        <f t="array" ref="EG93">VLOOKUP(INDEX(JC,data!$AA$1),key!$J$3:$L$27,3,0)</f>
        <v>7</v>
      </c>
      <c r="EH93" s="1">
        <f>VLOOKUP(DR93,tabel_jpm,ED93+1,0)</f>
        <v>8</v>
      </c>
      <c r="EI93" s="1">
        <f>VLOOKUP(DS93,tabel_jpm,EE93+1,0)</f>
        <v>16</v>
      </c>
      <c r="EJ93" s="1">
        <f>VLOOKUP(DT93,tabel_jpm,EF93+1,0)</f>
        <v>20</v>
      </c>
      <c r="EK93" s="1">
        <f>VLOOKUP(DU93,tabel_jpm,EG93+1,0)</f>
        <v>4</v>
      </c>
      <c r="EL93" s="1">
        <f>IF(B93="Pria",VLOOKUP(AVERAGE(EH93:EK93),agreement_p,4),VLOOKUP(AVERAGE(EH93:EK93),agreement_w,4))</f>
        <v>32</v>
      </c>
      <c r="EM93" s="67" t="str">
        <f t="shared" si="33"/>
        <v>N/A</v>
      </c>
      <c r="EN93" s="1">
        <f>VLOOKUP(DV93,tabel_jpm,ED93+1,0)</f>
        <v>20</v>
      </c>
      <c r="EO93" s="1">
        <f>VLOOKUP(DW93,tabel_jpm,EE93+1,0)</f>
        <v>12</v>
      </c>
      <c r="EP93" s="1">
        <f>VLOOKUP(DX93,tabel_jpm,EF93+1,0)</f>
        <v>12</v>
      </c>
      <c r="EQ93" s="1">
        <f>VLOOKUP(DY93,tabel_jpm,EG93+1,0)</f>
        <v>24</v>
      </c>
      <c r="ER93" s="1">
        <f>IF(B93="Pria",VLOOKUP(AVERAGE(EN93:EQ93),agreement_p,4),VLOOKUP(AVERAGE(EN93:EQ93),agreement_w,4))</f>
        <v>50</v>
      </c>
      <c r="ES93" s="67" t="str">
        <f t="shared" si="34"/>
        <v>N/A</v>
      </c>
      <c r="ET93" s="1">
        <f>VLOOKUP(DZ93,tabel_jpm,ED93+1,0)</f>
        <v>20</v>
      </c>
      <c r="EU93" s="1">
        <f>VLOOKUP(EA93,tabel_jpm,EE93+1,0)</f>
        <v>24</v>
      </c>
      <c r="EV93" s="1">
        <f>VLOOKUP(EB93,tabel_jpm,EF93+1,0)</f>
        <v>24</v>
      </c>
      <c r="EW93" s="1">
        <f>VLOOKUP(EC93,tabel_jpm,EG93+1,0)</f>
        <v>20</v>
      </c>
      <c r="EX93" s="1">
        <f>IF(B93="Pria",VLOOKUP(AVERAGE(ET93:EW93),agreement_p,4),VLOOKUP(AVERAGE(ET93:EW93),agreement_w,4))</f>
        <v>68</v>
      </c>
      <c r="EY93" s="67" t="str">
        <f t="shared" si="35"/>
        <v>N/A</v>
      </c>
    </row>
    <row r="94" ht="15.75" customHeight="1">
      <c r="A94" s="1" t="str">
        <f>data!A94</f>
        <v/>
      </c>
      <c r="B94" s="1" t="str">
        <f>data!B94</f>
        <v/>
      </c>
      <c r="C94" s="1" t="str">
        <f>data!C94</f>
        <v/>
      </c>
      <c r="D94" s="65" t="str">
        <f>data!D94</f>
        <v/>
      </c>
      <c r="E94" s="1" t="str">
        <f>data!E94</f>
        <v/>
      </c>
      <c r="F94" s="1" t="str">
        <f>data!F94</f>
        <v>profiling</v>
      </c>
      <c r="G94" s="1" t="str">
        <f>data!G94</f>
        <v/>
      </c>
      <c r="H94" s="1" t="str">
        <f>data!H94</f>
        <v/>
      </c>
      <c r="I94" s="1" t="str">
        <f>data!I94</f>
        <v/>
      </c>
      <c r="J94" s="1" t="str">
        <f>data!J94</f>
        <v/>
      </c>
      <c r="K94" s="1" t="str">
        <f>data!K94</f>
        <v/>
      </c>
      <c r="L94" s="1" t="str">
        <f>data!L94</f>
        <v/>
      </c>
      <c r="M94" s="1" t="str">
        <f>data!M94</f>
        <v/>
      </c>
      <c r="N94" s="1" t="str">
        <f>data!N94</f>
        <v/>
      </c>
      <c r="O94" s="1" t="str">
        <f>data!O94</f>
        <v/>
      </c>
      <c r="P94" s="1" t="str">
        <f>data!P94</f>
        <v/>
      </c>
      <c r="Q94" s="1" t="str">
        <f>data!Q94</f>
        <v/>
      </c>
      <c r="R94" s="1" t="str">
        <f>data!R94</f>
        <v/>
      </c>
      <c r="S94" s="1" t="str">
        <f>data!S94</f>
        <v/>
      </c>
      <c r="T94" s="1" t="str">
        <f>data!T94</f>
        <v/>
      </c>
      <c r="U94" s="1" t="str">
        <f>data!U94</f>
        <v/>
      </c>
      <c r="V94" s="1">
        <f>data!V94</f>
        <v>0</v>
      </c>
      <c r="W94" s="1">
        <f>data!W94</f>
        <v>0</v>
      </c>
      <c r="Y94" s="67">
        <f>VLOOKUP(G94,tableD1,2,0)</f>
        <v>4</v>
      </c>
      <c r="Z94" s="67">
        <f>VLOOKUP(H94,tableI1,2,0)</f>
        <v>3</v>
      </c>
      <c r="AA94" s="67">
        <f>VLOOKUP(I94,table1S,2,0)</f>
        <v>5</v>
      </c>
      <c r="AB94" s="67">
        <f>VLOOKUP(J94,table1C,2,0)</f>
        <v>4</v>
      </c>
      <c r="AC94" s="67">
        <f>VLOOKUP(L94,table2D,2,0)</f>
        <v>31</v>
      </c>
      <c r="AD94" s="67">
        <f>VLOOKUP(M94,table2I,2,0)</f>
        <v>31</v>
      </c>
      <c r="AE94" s="67">
        <f>VLOOKUP(N94,table2S,2,0)</f>
        <v>32</v>
      </c>
      <c r="AF94" s="67">
        <f>VLOOKUP(O94,table2C,2,0)</f>
        <v>32</v>
      </c>
      <c r="AG94" s="67">
        <f>VLOOKUP(Q94,table3D,2,0)</f>
        <v>16</v>
      </c>
      <c r="AH94" s="67">
        <f>VLOOKUP(R94,table3I,2,0)</f>
        <v>18</v>
      </c>
      <c r="AI94" s="67">
        <f>VLOOKUP(S94,table3S,2,0)</f>
        <v>19</v>
      </c>
      <c r="AJ94" s="67">
        <f>VLOOKUP(T94,table3C,2,0)</f>
        <v>19</v>
      </c>
      <c r="AL94" s="67">
        <f t="shared" ref="AL94:AO94" si="1104">VALUE(Y94&amp;AL$2)</f>
        <v>41</v>
      </c>
      <c r="AM94" s="67">
        <f t="shared" si="1104"/>
        <v>32</v>
      </c>
      <c r="AN94" s="67">
        <f t="shared" si="1104"/>
        <v>53</v>
      </c>
      <c r="AO94" s="67">
        <f t="shared" si="1104"/>
        <v>44</v>
      </c>
      <c r="AP94" s="67"/>
      <c r="AQ94" s="67">
        <f t="shared" ref="AQ94:AT94" si="1105">LARGE($AL94:$AO94,AQ$2)</f>
        <v>53</v>
      </c>
      <c r="AR94" s="67">
        <f t="shared" si="1105"/>
        <v>44</v>
      </c>
      <c r="AS94" s="67">
        <f t="shared" si="1105"/>
        <v>41</v>
      </c>
      <c r="AT94" s="67">
        <f t="shared" si="1105"/>
        <v>32</v>
      </c>
      <c r="AV94" s="67" t="str">
        <f>VLOOKUP(VALUE(RIGHT(AQ94,1)),misc!$A$2:$B$5,2,0)</f>
        <v>S</v>
      </c>
      <c r="AW94" s="67" t="str">
        <f>VLOOKUP(VALUE(RIGHT(AR94,1)),misc!$A$2:$B$5,2,0)</f>
        <v>C</v>
      </c>
      <c r="AX94" s="67" t="str">
        <f>VLOOKUP(VALUE(RIGHT(AS94,1)),misc!$A$2:$B$5,2,0)</f>
        <v>D</v>
      </c>
      <c r="AY94" s="67" t="str">
        <f>VLOOKUP(VALUE(RIGHT(AT94,1)),misc!$A$2:$B$5,2,0)</f>
        <v>I</v>
      </c>
      <c r="BA94" s="67" t="str">
        <f t="shared" ref="BA94:BD94" si="1106">IF(VALUE(AQ94)&gt;=170,AV94,"")</f>
        <v/>
      </c>
      <c r="BB94" s="67" t="str">
        <f t="shared" si="1106"/>
        <v/>
      </c>
      <c r="BC94" s="67" t="str">
        <f t="shared" si="1106"/>
        <v/>
      </c>
      <c r="BD94" s="67" t="str">
        <f t="shared" si="1106"/>
        <v/>
      </c>
      <c r="BF94" s="67" t="str">
        <f t="shared" ref="BF94:BI94" si="1107">IF(VALUE(AQ94)&lt;170,AV94,"")</f>
        <v>S</v>
      </c>
      <c r="BG94" s="67" t="str">
        <f t="shared" si="1107"/>
        <v>C</v>
      </c>
      <c r="BH94" s="67" t="str">
        <f t="shared" si="1107"/>
        <v>D</v>
      </c>
      <c r="BI94" s="67" t="str">
        <f t="shared" si="1107"/>
        <v>I</v>
      </c>
      <c r="BJ94" s="67">
        <f t="shared" si="17"/>
        <v>1</v>
      </c>
      <c r="BK94" s="67" t="str">
        <f t="shared" si="18"/>
        <v/>
      </c>
      <c r="BN94" s="67">
        <f t="shared" ref="BN94:BQ94" si="1108">VALUE(AC94&amp;BN$2)</f>
        <v>311</v>
      </c>
      <c r="BO94" s="67">
        <f t="shared" si="1108"/>
        <v>312</v>
      </c>
      <c r="BP94" s="67">
        <f t="shared" si="1108"/>
        <v>323</v>
      </c>
      <c r="BQ94" s="67">
        <f t="shared" si="1108"/>
        <v>324</v>
      </c>
      <c r="BR94" s="67"/>
      <c r="BS94" s="67">
        <f t="shared" ref="BS94:BV94" si="1109">LARGE($BN94:$BQ94,BS$2)</f>
        <v>324</v>
      </c>
      <c r="BT94" s="67">
        <f t="shared" si="1109"/>
        <v>323</v>
      </c>
      <c r="BU94" s="67">
        <f t="shared" si="1109"/>
        <v>312</v>
      </c>
      <c r="BV94" s="67">
        <f t="shared" si="1109"/>
        <v>311</v>
      </c>
      <c r="BX94" s="67" t="str">
        <f>VLOOKUP(VALUE(RIGHT(BS94,1)),misc!$A$2:$B$5,2,0)</f>
        <v>C</v>
      </c>
      <c r="BY94" s="67" t="str">
        <f>VLOOKUP(VALUE(RIGHT(BT94,1)),misc!$A$2:$B$5,2,0)</f>
        <v>S</v>
      </c>
      <c r="BZ94" s="67" t="str">
        <f>VLOOKUP(VALUE(RIGHT(BU94,1)),misc!$A$2:$B$5,2,0)</f>
        <v>I</v>
      </c>
      <c r="CA94" s="67" t="str">
        <f>VLOOKUP(VALUE(RIGHT(BV94,1)),misc!$A$2:$B$5,2,0)</f>
        <v>D</v>
      </c>
      <c r="CC94" s="67" t="str">
        <f t="shared" ref="CC94:CF94" si="1110">IF(VALUE(BS94)&gt;=170,BX94,"")</f>
        <v>C</v>
      </c>
      <c r="CD94" s="67" t="str">
        <f t="shared" si="1110"/>
        <v>S</v>
      </c>
      <c r="CE94" s="67" t="str">
        <f t="shared" si="1110"/>
        <v>I</v>
      </c>
      <c r="CF94" s="67" t="str">
        <f t="shared" si="1110"/>
        <v>D</v>
      </c>
      <c r="CH94" s="67" t="str">
        <f t="shared" ref="CH94:CK94" si="1111">IF(VALUE(BS94)&lt;170,BX94,"")</f>
        <v/>
      </c>
      <c r="CI94" s="67" t="str">
        <f t="shared" si="1111"/>
        <v/>
      </c>
      <c r="CJ94" s="67" t="str">
        <f t="shared" si="1111"/>
        <v/>
      </c>
      <c r="CK94" s="67" t="str">
        <f t="shared" si="1111"/>
        <v/>
      </c>
      <c r="CL94" s="67">
        <f t="shared" si="23"/>
        <v>2</v>
      </c>
      <c r="CM94" s="67" t="str">
        <f t="shared" si="24"/>
        <v>CSID</v>
      </c>
      <c r="CP94" s="67">
        <f t="shared" ref="CP94:CS94" si="1112">VALUE(AG94&amp;CP$2)</f>
        <v>161</v>
      </c>
      <c r="CQ94" s="67">
        <f t="shared" si="1112"/>
        <v>182</v>
      </c>
      <c r="CR94" s="67">
        <f t="shared" si="1112"/>
        <v>193</v>
      </c>
      <c r="CS94" s="67">
        <f t="shared" si="1112"/>
        <v>194</v>
      </c>
      <c r="CT94" s="67"/>
      <c r="CU94" s="67">
        <f t="shared" ref="CU94:CX94" si="1113">LARGE($CP94:$CS94,CU$2)</f>
        <v>194</v>
      </c>
      <c r="CV94" s="67">
        <f t="shared" si="1113"/>
        <v>193</v>
      </c>
      <c r="CW94" s="67">
        <f t="shared" si="1113"/>
        <v>182</v>
      </c>
      <c r="CX94" s="67">
        <f t="shared" si="1113"/>
        <v>161</v>
      </c>
      <c r="CZ94" s="67" t="str">
        <f>VLOOKUP(VALUE(RIGHT(CU94,1)),misc!$A$2:$B$5,2,0)</f>
        <v>C</v>
      </c>
      <c r="DA94" s="67" t="str">
        <f>VLOOKUP(VALUE(RIGHT(CV94,1)),misc!$A$2:$B$5,2,0)</f>
        <v>S</v>
      </c>
      <c r="DB94" s="67" t="str">
        <f>VLOOKUP(VALUE(RIGHT(CW94,1)),misc!$A$2:$B$5,2,0)</f>
        <v>I</v>
      </c>
      <c r="DC94" s="67" t="str">
        <f>VLOOKUP(VALUE(RIGHT(CX94,1)),misc!$A$2:$B$5,2,0)</f>
        <v>D</v>
      </c>
      <c r="DE94" s="67" t="str">
        <f t="shared" ref="DE94:DH94" si="1114">IF(VALUE(CU94)&gt;=170,CZ94,"")</f>
        <v>C</v>
      </c>
      <c r="DF94" s="67" t="str">
        <f t="shared" si="1114"/>
        <v>S</v>
      </c>
      <c r="DG94" s="67" t="str">
        <f t="shared" si="1114"/>
        <v>I</v>
      </c>
      <c r="DH94" s="67" t="str">
        <f t="shared" si="1114"/>
        <v/>
      </c>
      <c r="DJ94" s="67" t="str">
        <f t="shared" ref="DJ94:DM94" si="1115">IF(VALUE(CU94)&lt;170,CZ94,"")</f>
        <v/>
      </c>
      <c r="DK94" s="67" t="str">
        <f t="shared" si="1115"/>
        <v/>
      </c>
      <c r="DL94" s="67" t="str">
        <f t="shared" si="1115"/>
        <v/>
      </c>
      <c r="DM94" s="67" t="str">
        <f t="shared" si="1115"/>
        <v>D</v>
      </c>
      <c r="DN94" s="67">
        <f t="shared" si="29"/>
        <v>3</v>
      </c>
      <c r="DO94" s="67" t="str">
        <f t="shared" si="30"/>
        <v>CSI</v>
      </c>
      <c r="DP94" s="1" t="str">
        <f t="shared" si="31"/>
        <v>123</v>
      </c>
      <c r="DQ94" s="1" t="str">
        <f t="shared" si="32"/>
        <v/>
      </c>
      <c r="DR94" s="1">
        <f>VLOOKUP(G94,tableD1,3,0)</f>
        <v>1</v>
      </c>
      <c r="DS94" s="1">
        <f>VLOOKUP(H94,tableI1,3,0)</f>
        <v>1</v>
      </c>
      <c r="DT94" s="1">
        <f>VLOOKUP(I94,table1S,3,0)</f>
        <v>2</v>
      </c>
      <c r="DU94" s="1">
        <f>VLOOKUP(J94,table1C,3,0)</f>
        <v>1</v>
      </c>
      <c r="DV94" s="1">
        <f>VLOOKUP(L94,table2D,3,0)</f>
        <v>8</v>
      </c>
      <c r="DW94" s="1">
        <f>VLOOKUP(M94,table2I,3,0)</f>
        <v>8</v>
      </c>
      <c r="DX94" s="1">
        <f>VLOOKUP(N94,table2S,3,0)</f>
        <v>8</v>
      </c>
      <c r="DY94" s="1">
        <f>VLOOKUP(O94,table2C,3,0)</f>
        <v>8</v>
      </c>
      <c r="DZ94" s="1">
        <f>VLOOKUP(Q94,table3D,3,0)</f>
        <v>4</v>
      </c>
      <c r="EA94" s="1">
        <f>VLOOKUP(R94,table3I,3,0)</f>
        <v>5</v>
      </c>
      <c r="EB94" s="1">
        <f>VLOOKUP(S94,table3S,3,0)</f>
        <v>5</v>
      </c>
      <c r="EC94" s="1">
        <f>VLOOKUP(T94,table3C,3,0)</f>
        <v>5</v>
      </c>
      <c r="ED94" s="67">
        <f t="array" ref="ED94">VLOOKUP(INDEX(JD,data!$AA$1),key!$J$3:$L$27,3,0)</f>
        <v>6</v>
      </c>
      <c r="EE94" s="67">
        <f t="array" ref="EE94">VLOOKUP(INDEX(JI,data!$AA$1),key!$J$3:$L$27,3,0)</f>
        <v>4</v>
      </c>
      <c r="EF94" s="67">
        <f t="array" ref="EF94">VLOOKUP(INDEX(JS,data!$AA$1),key!$J$3:$L$27,3,0)</f>
        <v>4</v>
      </c>
      <c r="EG94" s="67">
        <f t="array" ref="EG94">VLOOKUP(INDEX(JC,data!$AA$1),key!$J$3:$L$27,3,0)</f>
        <v>7</v>
      </c>
      <c r="EH94" s="1">
        <f>VLOOKUP(DR94,tabel_jpm,ED94+1,0)</f>
        <v>8</v>
      </c>
      <c r="EI94" s="1">
        <f>VLOOKUP(DS94,tabel_jpm,EE94+1,0)</f>
        <v>16</v>
      </c>
      <c r="EJ94" s="1">
        <f>VLOOKUP(DT94,tabel_jpm,EF94+1,0)</f>
        <v>20</v>
      </c>
      <c r="EK94" s="1">
        <f>VLOOKUP(DU94,tabel_jpm,EG94+1,0)</f>
        <v>4</v>
      </c>
      <c r="EL94" s="1">
        <f>IF(B94="Pria",VLOOKUP(AVERAGE(EH94:EK94),agreement_p,4),VLOOKUP(AVERAGE(EH94:EK94),agreement_w,4))</f>
        <v>32</v>
      </c>
      <c r="EM94" s="67" t="str">
        <f t="shared" si="33"/>
        <v>N/A</v>
      </c>
      <c r="EN94" s="1">
        <f>VLOOKUP(DV94,tabel_jpm,ED94+1,0)</f>
        <v>20</v>
      </c>
      <c r="EO94" s="1">
        <f>VLOOKUP(DW94,tabel_jpm,EE94+1,0)</f>
        <v>12</v>
      </c>
      <c r="EP94" s="1">
        <f>VLOOKUP(DX94,tabel_jpm,EF94+1,0)</f>
        <v>12</v>
      </c>
      <c r="EQ94" s="1">
        <f>VLOOKUP(DY94,tabel_jpm,EG94+1,0)</f>
        <v>24</v>
      </c>
      <c r="ER94" s="1">
        <f>IF(B94="Pria",VLOOKUP(AVERAGE(EN94:EQ94),agreement_p,4),VLOOKUP(AVERAGE(EN94:EQ94),agreement_w,4))</f>
        <v>50</v>
      </c>
      <c r="ES94" s="67" t="str">
        <f t="shared" si="34"/>
        <v>N/A</v>
      </c>
      <c r="ET94" s="1">
        <f>VLOOKUP(DZ94,tabel_jpm,ED94+1,0)</f>
        <v>20</v>
      </c>
      <c r="EU94" s="1">
        <f>VLOOKUP(EA94,tabel_jpm,EE94+1,0)</f>
        <v>24</v>
      </c>
      <c r="EV94" s="1">
        <f>VLOOKUP(EB94,tabel_jpm,EF94+1,0)</f>
        <v>24</v>
      </c>
      <c r="EW94" s="1">
        <f>VLOOKUP(EC94,tabel_jpm,EG94+1,0)</f>
        <v>20</v>
      </c>
      <c r="EX94" s="1">
        <f>IF(B94="Pria",VLOOKUP(AVERAGE(ET94:EW94),agreement_p,4),VLOOKUP(AVERAGE(ET94:EW94),agreement_w,4))</f>
        <v>68</v>
      </c>
      <c r="EY94" s="67" t="str">
        <f t="shared" si="35"/>
        <v>N/A</v>
      </c>
    </row>
    <row r="95" ht="15.75" customHeight="1">
      <c r="A95" s="1" t="str">
        <f>data!A95</f>
        <v/>
      </c>
      <c r="B95" s="1" t="str">
        <f>data!B95</f>
        <v/>
      </c>
      <c r="C95" s="1" t="str">
        <f>data!C95</f>
        <v/>
      </c>
      <c r="D95" s="65" t="str">
        <f>data!D95</f>
        <v/>
      </c>
      <c r="E95" s="1" t="str">
        <f>data!E95</f>
        <v/>
      </c>
      <c r="F95" s="1" t="str">
        <f>data!F95</f>
        <v>profiling</v>
      </c>
      <c r="G95" s="1" t="str">
        <f>data!G95</f>
        <v/>
      </c>
      <c r="H95" s="1" t="str">
        <f>data!H95</f>
        <v/>
      </c>
      <c r="I95" s="1" t="str">
        <f>data!I95</f>
        <v/>
      </c>
      <c r="J95" s="1" t="str">
        <f>data!J95</f>
        <v/>
      </c>
      <c r="K95" s="1" t="str">
        <f>data!K95</f>
        <v/>
      </c>
      <c r="L95" s="1" t="str">
        <f>data!L95</f>
        <v/>
      </c>
      <c r="M95" s="1" t="str">
        <f>data!M95</f>
        <v/>
      </c>
      <c r="N95" s="1" t="str">
        <f>data!N95</f>
        <v/>
      </c>
      <c r="O95" s="1" t="str">
        <f>data!O95</f>
        <v/>
      </c>
      <c r="P95" s="1" t="str">
        <f>data!P95</f>
        <v/>
      </c>
      <c r="Q95" s="1" t="str">
        <f>data!Q95</f>
        <v/>
      </c>
      <c r="R95" s="1" t="str">
        <f>data!R95</f>
        <v/>
      </c>
      <c r="S95" s="1" t="str">
        <f>data!S95</f>
        <v/>
      </c>
      <c r="T95" s="1" t="str">
        <f>data!T95</f>
        <v/>
      </c>
      <c r="U95" s="1" t="str">
        <f>data!U95</f>
        <v/>
      </c>
      <c r="V95" s="1">
        <f>data!V95</f>
        <v>0</v>
      </c>
      <c r="W95" s="1">
        <f>data!W95</f>
        <v>0</v>
      </c>
      <c r="Y95" s="67">
        <f>VLOOKUP(G95,tableD1,2,0)</f>
        <v>4</v>
      </c>
      <c r="Z95" s="67">
        <f>VLOOKUP(H95,tableI1,2,0)</f>
        <v>3</v>
      </c>
      <c r="AA95" s="67">
        <f>VLOOKUP(I95,table1S,2,0)</f>
        <v>5</v>
      </c>
      <c r="AB95" s="67">
        <f>VLOOKUP(J95,table1C,2,0)</f>
        <v>4</v>
      </c>
      <c r="AC95" s="67">
        <f>VLOOKUP(L95,table2D,2,0)</f>
        <v>31</v>
      </c>
      <c r="AD95" s="67">
        <f>VLOOKUP(M95,table2I,2,0)</f>
        <v>31</v>
      </c>
      <c r="AE95" s="67">
        <f>VLOOKUP(N95,table2S,2,0)</f>
        <v>32</v>
      </c>
      <c r="AF95" s="67">
        <f>VLOOKUP(O95,table2C,2,0)</f>
        <v>32</v>
      </c>
      <c r="AG95" s="67">
        <f>VLOOKUP(Q95,table3D,2,0)</f>
        <v>16</v>
      </c>
      <c r="AH95" s="67">
        <f>VLOOKUP(R95,table3I,2,0)</f>
        <v>18</v>
      </c>
      <c r="AI95" s="67">
        <f>VLOOKUP(S95,table3S,2,0)</f>
        <v>19</v>
      </c>
      <c r="AJ95" s="67">
        <f>VLOOKUP(T95,table3C,2,0)</f>
        <v>19</v>
      </c>
      <c r="AL95" s="67">
        <f t="shared" ref="AL95:AO95" si="1116">VALUE(Y95&amp;AL$2)</f>
        <v>41</v>
      </c>
      <c r="AM95" s="67">
        <f t="shared" si="1116"/>
        <v>32</v>
      </c>
      <c r="AN95" s="67">
        <f t="shared" si="1116"/>
        <v>53</v>
      </c>
      <c r="AO95" s="67">
        <f t="shared" si="1116"/>
        <v>44</v>
      </c>
      <c r="AP95" s="67"/>
      <c r="AQ95" s="67">
        <f t="shared" ref="AQ95:AT95" si="1117">LARGE($AL95:$AO95,AQ$2)</f>
        <v>53</v>
      </c>
      <c r="AR95" s="67">
        <f t="shared" si="1117"/>
        <v>44</v>
      </c>
      <c r="AS95" s="67">
        <f t="shared" si="1117"/>
        <v>41</v>
      </c>
      <c r="AT95" s="67">
        <f t="shared" si="1117"/>
        <v>32</v>
      </c>
      <c r="AV95" s="67" t="str">
        <f>VLOOKUP(VALUE(RIGHT(AQ95,1)),misc!$A$2:$B$5,2,0)</f>
        <v>S</v>
      </c>
      <c r="AW95" s="67" t="str">
        <f>VLOOKUP(VALUE(RIGHT(AR95,1)),misc!$A$2:$B$5,2,0)</f>
        <v>C</v>
      </c>
      <c r="AX95" s="67" t="str">
        <f>VLOOKUP(VALUE(RIGHT(AS95,1)),misc!$A$2:$B$5,2,0)</f>
        <v>D</v>
      </c>
      <c r="AY95" s="67" t="str">
        <f>VLOOKUP(VALUE(RIGHT(AT95,1)),misc!$A$2:$B$5,2,0)</f>
        <v>I</v>
      </c>
      <c r="BA95" s="67" t="str">
        <f t="shared" ref="BA95:BD95" si="1118">IF(VALUE(AQ95)&gt;=170,AV95,"")</f>
        <v/>
      </c>
      <c r="BB95" s="67" t="str">
        <f t="shared" si="1118"/>
        <v/>
      </c>
      <c r="BC95" s="67" t="str">
        <f t="shared" si="1118"/>
        <v/>
      </c>
      <c r="BD95" s="67" t="str">
        <f t="shared" si="1118"/>
        <v/>
      </c>
      <c r="BF95" s="67" t="str">
        <f t="shared" ref="BF95:BI95" si="1119">IF(VALUE(AQ95)&lt;170,AV95,"")</f>
        <v>S</v>
      </c>
      <c r="BG95" s="67" t="str">
        <f t="shared" si="1119"/>
        <v>C</v>
      </c>
      <c r="BH95" s="67" t="str">
        <f t="shared" si="1119"/>
        <v>D</v>
      </c>
      <c r="BI95" s="67" t="str">
        <f t="shared" si="1119"/>
        <v>I</v>
      </c>
      <c r="BJ95" s="67">
        <f t="shared" si="17"/>
        <v>1</v>
      </c>
      <c r="BK95" s="67" t="str">
        <f t="shared" si="18"/>
        <v/>
      </c>
      <c r="BN95" s="67">
        <f t="shared" ref="BN95:BQ95" si="1120">VALUE(AC95&amp;BN$2)</f>
        <v>311</v>
      </c>
      <c r="BO95" s="67">
        <f t="shared" si="1120"/>
        <v>312</v>
      </c>
      <c r="BP95" s="67">
        <f t="shared" si="1120"/>
        <v>323</v>
      </c>
      <c r="BQ95" s="67">
        <f t="shared" si="1120"/>
        <v>324</v>
      </c>
      <c r="BR95" s="67"/>
      <c r="BS95" s="67">
        <f t="shared" ref="BS95:BV95" si="1121">LARGE($BN95:$BQ95,BS$2)</f>
        <v>324</v>
      </c>
      <c r="BT95" s="67">
        <f t="shared" si="1121"/>
        <v>323</v>
      </c>
      <c r="BU95" s="67">
        <f t="shared" si="1121"/>
        <v>312</v>
      </c>
      <c r="BV95" s="67">
        <f t="shared" si="1121"/>
        <v>311</v>
      </c>
      <c r="BX95" s="67" t="str">
        <f>VLOOKUP(VALUE(RIGHT(BS95,1)),misc!$A$2:$B$5,2,0)</f>
        <v>C</v>
      </c>
      <c r="BY95" s="67" t="str">
        <f>VLOOKUP(VALUE(RIGHT(BT95,1)),misc!$A$2:$B$5,2,0)</f>
        <v>S</v>
      </c>
      <c r="BZ95" s="67" t="str">
        <f>VLOOKUP(VALUE(RIGHT(BU95,1)),misc!$A$2:$B$5,2,0)</f>
        <v>I</v>
      </c>
      <c r="CA95" s="67" t="str">
        <f>VLOOKUP(VALUE(RIGHT(BV95,1)),misc!$A$2:$B$5,2,0)</f>
        <v>D</v>
      </c>
      <c r="CC95" s="67" t="str">
        <f t="shared" ref="CC95:CF95" si="1122">IF(VALUE(BS95)&gt;=170,BX95,"")</f>
        <v>C</v>
      </c>
      <c r="CD95" s="67" t="str">
        <f t="shared" si="1122"/>
        <v>S</v>
      </c>
      <c r="CE95" s="67" t="str">
        <f t="shared" si="1122"/>
        <v>I</v>
      </c>
      <c r="CF95" s="67" t="str">
        <f t="shared" si="1122"/>
        <v>D</v>
      </c>
      <c r="CH95" s="67" t="str">
        <f t="shared" ref="CH95:CK95" si="1123">IF(VALUE(BS95)&lt;170,BX95,"")</f>
        <v/>
      </c>
      <c r="CI95" s="67" t="str">
        <f t="shared" si="1123"/>
        <v/>
      </c>
      <c r="CJ95" s="67" t="str">
        <f t="shared" si="1123"/>
        <v/>
      </c>
      <c r="CK95" s="67" t="str">
        <f t="shared" si="1123"/>
        <v/>
      </c>
      <c r="CL95" s="67">
        <f t="shared" si="23"/>
        <v>2</v>
      </c>
      <c r="CM95" s="67" t="str">
        <f t="shared" si="24"/>
        <v>CSID</v>
      </c>
      <c r="CP95" s="67">
        <f t="shared" ref="CP95:CS95" si="1124">VALUE(AG95&amp;CP$2)</f>
        <v>161</v>
      </c>
      <c r="CQ95" s="67">
        <f t="shared" si="1124"/>
        <v>182</v>
      </c>
      <c r="CR95" s="67">
        <f t="shared" si="1124"/>
        <v>193</v>
      </c>
      <c r="CS95" s="67">
        <f t="shared" si="1124"/>
        <v>194</v>
      </c>
      <c r="CT95" s="67"/>
      <c r="CU95" s="67">
        <f t="shared" ref="CU95:CX95" si="1125">LARGE($CP95:$CS95,CU$2)</f>
        <v>194</v>
      </c>
      <c r="CV95" s="67">
        <f t="shared" si="1125"/>
        <v>193</v>
      </c>
      <c r="CW95" s="67">
        <f t="shared" si="1125"/>
        <v>182</v>
      </c>
      <c r="CX95" s="67">
        <f t="shared" si="1125"/>
        <v>161</v>
      </c>
      <c r="CZ95" s="67" t="str">
        <f>VLOOKUP(VALUE(RIGHT(CU95,1)),misc!$A$2:$B$5,2,0)</f>
        <v>C</v>
      </c>
      <c r="DA95" s="67" t="str">
        <f>VLOOKUP(VALUE(RIGHT(CV95,1)),misc!$A$2:$B$5,2,0)</f>
        <v>S</v>
      </c>
      <c r="DB95" s="67" t="str">
        <f>VLOOKUP(VALUE(RIGHT(CW95,1)),misc!$A$2:$B$5,2,0)</f>
        <v>I</v>
      </c>
      <c r="DC95" s="67" t="str">
        <f>VLOOKUP(VALUE(RIGHT(CX95,1)),misc!$A$2:$B$5,2,0)</f>
        <v>D</v>
      </c>
      <c r="DE95" s="67" t="str">
        <f t="shared" ref="DE95:DH95" si="1126">IF(VALUE(CU95)&gt;=170,CZ95,"")</f>
        <v>C</v>
      </c>
      <c r="DF95" s="67" t="str">
        <f t="shared" si="1126"/>
        <v>S</v>
      </c>
      <c r="DG95" s="67" t="str">
        <f t="shared" si="1126"/>
        <v>I</v>
      </c>
      <c r="DH95" s="67" t="str">
        <f t="shared" si="1126"/>
        <v/>
      </c>
      <c r="DJ95" s="67" t="str">
        <f t="shared" ref="DJ95:DM95" si="1127">IF(VALUE(CU95)&lt;170,CZ95,"")</f>
        <v/>
      </c>
      <c r="DK95" s="67" t="str">
        <f t="shared" si="1127"/>
        <v/>
      </c>
      <c r="DL95" s="67" t="str">
        <f t="shared" si="1127"/>
        <v/>
      </c>
      <c r="DM95" s="67" t="str">
        <f t="shared" si="1127"/>
        <v>D</v>
      </c>
      <c r="DN95" s="67">
        <f t="shared" si="29"/>
        <v>3</v>
      </c>
      <c r="DO95" s="67" t="str">
        <f t="shared" si="30"/>
        <v>CSI</v>
      </c>
      <c r="DP95" s="1" t="str">
        <f t="shared" si="31"/>
        <v>123</v>
      </c>
      <c r="DQ95" s="1" t="str">
        <f t="shared" si="32"/>
        <v/>
      </c>
      <c r="DR95" s="1">
        <f>VLOOKUP(G95,tableD1,3,0)</f>
        <v>1</v>
      </c>
      <c r="DS95" s="1">
        <f>VLOOKUP(H95,tableI1,3,0)</f>
        <v>1</v>
      </c>
      <c r="DT95" s="1">
        <f>VLOOKUP(I95,table1S,3,0)</f>
        <v>2</v>
      </c>
      <c r="DU95" s="1">
        <f>VLOOKUP(J95,table1C,3,0)</f>
        <v>1</v>
      </c>
      <c r="DV95" s="1">
        <f>VLOOKUP(L95,table2D,3,0)</f>
        <v>8</v>
      </c>
      <c r="DW95" s="1">
        <f>VLOOKUP(M95,table2I,3,0)</f>
        <v>8</v>
      </c>
      <c r="DX95" s="1">
        <f>VLOOKUP(N95,table2S,3,0)</f>
        <v>8</v>
      </c>
      <c r="DY95" s="1">
        <f>VLOOKUP(O95,table2C,3,0)</f>
        <v>8</v>
      </c>
      <c r="DZ95" s="1">
        <f>VLOOKUP(Q95,table3D,3,0)</f>
        <v>4</v>
      </c>
      <c r="EA95" s="1">
        <f>VLOOKUP(R95,table3I,3,0)</f>
        <v>5</v>
      </c>
      <c r="EB95" s="1">
        <f>VLOOKUP(S95,table3S,3,0)</f>
        <v>5</v>
      </c>
      <c r="EC95" s="1">
        <f>VLOOKUP(T95,table3C,3,0)</f>
        <v>5</v>
      </c>
      <c r="ED95" s="67">
        <f t="array" ref="ED95">VLOOKUP(INDEX(JD,data!$AA$1),key!$J$3:$L$27,3,0)</f>
        <v>6</v>
      </c>
      <c r="EE95" s="67">
        <f t="array" ref="EE95">VLOOKUP(INDEX(JI,data!$AA$1),key!$J$3:$L$27,3,0)</f>
        <v>4</v>
      </c>
      <c r="EF95" s="67">
        <f t="array" ref="EF95">VLOOKUP(INDEX(JS,data!$AA$1),key!$J$3:$L$27,3,0)</f>
        <v>4</v>
      </c>
      <c r="EG95" s="67">
        <f t="array" ref="EG95">VLOOKUP(INDEX(JC,data!$AA$1),key!$J$3:$L$27,3,0)</f>
        <v>7</v>
      </c>
      <c r="EH95" s="1">
        <f>VLOOKUP(DR95,tabel_jpm,ED95+1,0)</f>
        <v>8</v>
      </c>
      <c r="EI95" s="1">
        <f>VLOOKUP(DS95,tabel_jpm,EE95+1,0)</f>
        <v>16</v>
      </c>
      <c r="EJ95" s="1">
        <f>VLOOKUP(DT95,tabel_jpm,EF95+1,0)</f>
        <v>20</v>
      </c>
      <c r="EK95" s="1">
        <f>VLOOKUP(DU95,tabel_jpm,EG95+1,0)</f>
        <v>4</v>
      </c>
      <c r="EL95" s="1">
        <f>IF(B95="Pria",VLOOKUP(AVERAGE(EH95:EK95),agreement_p,4),VLOOKUP(AVERAGE(EH95:EK95),agreement_w,4))</f>
        <v>32</v>
      </c>
      <c r="EM95" s="67" t="str">
        <f t="shared" si="33"/>
        <v>N/A</v>
      </c>
      <c r="EN95" s="1">
        <f>VLOOKUP(DV95,tabel_jpm,ED95+1,0)</f>
        <v>20</v>
      </c>
      <c r="EO95" s="1">
        <f>VLOOKUP(DW95,tabel_jpm,EE95+1,0)</f>
        <v>12</v>
      </c>
      <c r="EP95" s="1">
        <f>VLOOKUP(DX95,tabel_jpm,EF95+1,0)</f>
        <v>12</v>
      </c>
      <c r="EQ95" s="1">
        <f>VLOOKUP(DY95,tabel_jpm,EG95+1,0)</f>
        <v>24</v>
      </c>
      <c r="ER95" s="1">
        <f>IF(B95="Pria",VLOOKUP(AVERAGE(EN95:EQ95),agreement_p,4),VLOOKUP(AVERAGE(EN95:EQ95),agreement_w,4))</f>
        <v>50</v>
      </c>
      <c r="ES95" s="67" t="str">
        <f t="shared" si="34"/>
        <v>N/A</v>
      </c>
      <c r="ET95" s="1">
        <f>VLOOKUP(DZ95,tabel_jpm,ED95+1,0)</f>
        <v>20</v>
      </c>
      <c r="EU95" s="1">
        <f>VLOOKUP(EA95,tabel_jpm,EE95+1,0)</f>
        <v>24</v>
      </c>
      <c r="EV95" s="1">
        <f>VLOOKUP(EB95,tabel_jpm,EF95+1,0)</f>
        <v>24</v>
      </c>
      <c r="EW95" s="1">
        <f>VLOOKUP(EC95,tabel_jpm,EG95+1,0)</f>
        <v>20</v>
      </c>
      <c r="EX95" s="1">
        <f>IF(B95="Pria",VLOOKUP(AVERAGE(ET95:EW95),agreement_p,4),VLOOKUP(AVERAGE(ET95:EW95),agreement_w,4))</f>
        <v>68</v>
      </c>
      <c r="EY95" s="67" t="str">
        <f t="shared" si="35"/>
        <v>N/A</v>
      </c>
    </row>
    <row r="96" ht="15.75" customHeight="1">
      <c r="A96" s="1" t="str">
        <f>data!A96</f>
        <v/>
      </c>
      <c r="B96" s="1" t="str">
        <f>data!B96</f>
        <v/>
      </c>
      <c r="C96" s="1" t="str">
        <f>data!C96</f>
        <v/>
      </c>
      <c r="D96" s="65" t="str">
        <f>data!D96</f>
        <v/>
      </c>
      <c r="E96" s="1" t="str">
        <f>data!E96</f>
        <v/>
      </c>
      <c r="F96" s="1" t="str">
        <f>data!F96</f>
        <v>profiling</v>
      </c>
      <c r="G96" s="1" t="str">
        <f>data!G96</f>
        <v/>
      </c>
      <c r="H96" s="1" t="str">
        <f>data!H96</f>
        <v/>
      </c>
      <c r="I96" s="1" t="str">
        <f>data!I96</f>
        <v/>
      </c>
      <c r="J96" s="1" t="str">
        <f>data!J96</f>
        <v/>
      </c>
      <c r="K96" s="1" t="str">
        <f>data!K96</f>
        <v/>
      </c>
      <c r="L96" s="1" t="str">
        <f>data!L96</f>
        <v/>
      </c>
      <c r="M96" s="1" t="str">
        <f>data!M96</f>
        <v/>
      </c>
      <c r="N96" s="1" t="str">
        <f>data!N96</f>
        <v/>
      </c>
      <c r="O96" s="1" t="str">
        <f>data!O96</f>
        <v/>
      </c>
      <c r="P96" s="1" t="str">
        <f>data!P96</f>
        <v/>
      </c>
      <c r="Q96" s="1" t="str">
        <f>data!Q96</f>
        <v/>
      </c>
      <c r="R96" s="1" t="str">
        <f>data!R96</f>
        <v/>
      </c>
      <c r="S96" s="1" t="str">
        <f>data!S96</f>
        <v/>
      </c>
      <c r="T96" s="1" t="str">
        <f>data!T96</f>
        <v/>
      </c>
      <c r="U96" s="1" t="str">
        <f>data!U96</f>
        <v/>
      </c>
      <c r="V96" s="1">
        <f>data!V96</f>
        <v>0</v>
      </c>
      <c r="W96" s="1">
        <f>data!W96</f>
        <v>0</v>
      </c>
      <c r="Y96" s="67">
        <f>VLOOKUP(G96,tableD1,2,0)</f>
        <v>4</v>
      </c>
      <c r="Z96" s="67">
        <f>VLOOKUP(H96,tableI1,2,0)</f>
        <v>3</v>
      </c>
      <c r="AA96" s="67">
        <f>VLOOKUP(I96,table1S,2,0)</f>
        <v>5</v>
      </c>
      <c r="AB96" s="67">
        <f>VLOOKUP(J96,table1C,2,0)</f>
        <v>4</v>
      </c>
      <c r="AC96" s="67">
        <f>VLOOKUP(L96,table2D,2,0)</f>
        <v>31</v>
      </c>
      <c r="AD96" s="67">
        <f>VLOOKUP(M96,table2I,2,0)</f>
        <v>31</v>
      </c>
      <c r="AE96" s="67">
        <f>VLOOKUP(N96,table2S,2,0)</f>
        <v>32</v>
      </c>
      <c r="AF96" s="67">
        <f>VLOOKUP(O96,table2C,2,0)</f>
        <v>32</v>
      </c>
      <c r="AG96" s="67">
        <f>VLOOKUP(Q96,table3D,2,0)</f>
        <v>16</v>
      </c>
      <c r="AH96" s="67">
        <f>VLOOKUP(R96,table3I,2,0)</f>
        <v>18</v>
      </c>
      <c r="AI96" s="67">
        <f>VLOOKUP(S96,table3S,2,0)</f>
        <v>19</v>
      </c>
      <c r="AJ96" s="67">
        <f>VLOOKUP(T96,table3C,2,0)</f>
        <v>19</v>
      </c>
      <c r="AL96" s="67">
        <f t="shared" ref="AL96:AO96" si="1128">VALUE(Y96&amp;AL$2)</f>
        <v>41</v>
      </c>
      <c r="AM96" s="67">
        <f t="shared" si="1128"/>
        <v>32</v>
      </c>
      <c r="AN96" s="67">
        <f t="shared" si="1128"/>
        <v>53</v>
      </c>
      <c r="AO96" s="67">
        <f t="shared" si="1128"/>
        <v>44</v>
      </c>
      <c r="AP96" s="67"/>
      <c r="AQ96" s="67">
        <f t="shared" ref="AQ96:AT96" si="1129">LARGE($AL96:$AO96,AQ$2)</f>
        <v>53</v>
      </c>
      <c r="AR96" s="67">
        <f t="shared" si="1129"/>
        <v>44</v>
      </c>
      <c r="AS96" s="67">
        <f t="shared" si="1129"/>
        <v>41</v>
      </c>
      <c r="AT96" s="67">
        <f t="shared" si="1129"/>
        <v>32</v>
      </c>
      <c r="AV96" s="67" t="str">
        <f>VLOOKUP(VALUE(RIGHT(AQ96,1)),misc!$A$2:$B$5,2,0)</f>
        <v>S</v>
      </c>
      <c r="AW96" s="67" t="str">
        <f>VLOOKUP(VALUE(RIGHT(AR96,1)),misc!$A$2:$B$5,2,0)</f>
        <v>C</v>
      </c>
      <c r="AX96" s="67" t="str">
        <f>VLOOKUP(VALUE(RIGHT(AS96,1)),misc!$A$2:$B$5,2,0)</f>
        <v>D</v>
      </c>
      <c r="AY96" s="67" t="str">
        <f>VLOOKUP(VALUE(RIGHT(AT96,1)),misc!$A$2:$B$5,2,0)</f>
        <v>I</v>
      </c>
      <c r="BA96" s="67" t="str">
        <f t="shared" ref="BA96:BD96" si="1130">IF(VALUE(AQ96)&gt;=170,AV96,"")</f>
        <v/>
      </c>
      <c r="BB96" s="67" t="str">
        <f t="shared" si="1130"/>
        <v/>
      </c>
      <c r="BC96" s="67" t="str">
        <f t="shared" si="1130"/>
        <v/>
      </c>
      <c r="BD96" s="67" t="str">
        <f t="shared" si="1130"/>
        <v/>
      </c>
      <c r="BF96" s="67" t="str">
        <f t="shared" ref="BF96:BI96" si="1131">IF(VALUE(AQ96)&lt;170,AV96,"")</f>
        <v>S</v>
      </c>
      <c r="BG96" s="67" t="str">
        <f t="shared" si="1131"/>
        <v>C</v>
      </c>
      <c r="BH96" s="67" t="str">
        <f t="shared" si="1131"/>
        <v>D</v>
      </c>
      <c r="BI96" s="67" t="str">
        <f t="shared" si="1131"/>
        <v>I</v>
      </c>
      <c r="BJ96" s="67">
        <f t="shared" si="17"/>
        <v>1</v>
      </c>
      <c r="BK96" s="67" t="str">
        <f t="shared" si="18"/>
        <v/>
      </c>
      <c r="BN96" s="67">
        <f t="shared" ref="BN96:BQ96" si="1132">VALUE(AC96&amp;BN$2)</f>
        <v>311</v>
      </c>
      <c r="BO96" s="67">
        <f t="shared" si="1132"/>
        <v>312</v>
      </c>
      <c r="BP96" s="67">
        <f t="shared" si="1132"/>
        <v>323</v>
      </c>
      <c r="BQ96" s="67">
        <f t="shared" si="1132"/>
        <v>324</v>
      </c>
      <c r="BR96" s="67"/>
      <c r="BS96" s="67">
        <f t="shared" ref="BS96:BV96" si="1133">LARGE($BN96:$BQ96,BS$2)</f>
        <v>324</v>
      </c>
      <c r="BT96" s="67">
        <f t="shared" si="1133"/>
        <v>323</v>
      </c>
      <c r="BU96" s="67">
        <f t="shared" si="1133"/>
        <v>312</v>
      </c>
      <c r="BV96" s="67">
        <f t="shared" si="1133"/>
        <v>311</v>
      </c>
      <c r="BX96" s="67" t="str">
        <f>VLOOKUP(VALUE(RIGHT(BS96,1)),misc!$A$2:$B$5,2,0)</f>
        <v>C</v>
      </c>
      <c r="BY96" s="67" t="str">
        <f>VLOOKUP(VALUE(RIGHT(BT96,1)),misc!$A$2:$B$5,2,0)</f>
        <v>S</v>
      </c>
      <c r="BZ96" s="67" t="str">
        <f>VLOOKUP(VALUE(RIGHT(BU96,1)),misc!$A$2:$B$5,2,0)</f>
        <v>I</v>
      </c>
      <c r="CA96" s="67" t="str">
        <f>VLOOKUP(VALUE(RIGHT(BV96,1)),misc!$A$2:$B$5,2,0)</f>
        <v>D</v>
      </c>
      <c r="CC96" s="67" t="str">
        <f t="shared" ref="CC96:CF96" si="1134">IF(VALUE(BS96)&gt;=170,BX96,"")</f>
        <v>C</v>
      </c>
      <c r="CD96" s="67" t="str">
        <f t="shared" si="1134"/>
        <v>S</v>
      </c>
      <c r="CE96" s="67" t="str">
        <f t="shared" si="1134"/>
        <v>I</v>
      </c>
      <c r="CF96" s="67" t="str">
        <f t="shared" si="1134"/>
        <v>D</v>
      </c>
      <c r="CH96" s="67" t="str">
        <f t="shared" ref="CH96:CK96" si="1135">IF(VALUE(BS96)&lt;170,BX96,"")</f>
        <v/>
      </c>
      <c r="CI96" s="67" t="str">
        <f t="shared" si="1135"/>
        <v/>
      </c>
      <c r="CJ96" s="67" t="str">
        <f t="shared" si="1135"/>
        <v/>
      </c>
      <c r="CK96" s="67" t="str">
        <f t="shared" si="1135"/>
        <v/>
      </c>
      <c r="CL96" s="67">
        <f t="shared" si="23"/>
        <v>2</v>
      </c>
      <c r="CM96" s="67" t="str">
        <f t="shared" si="24"/>
        <v>CSID</v>
      </c>
      <c r="CP96" s="67">
        <f t="shared" ref="CP96:CS96" si="1136">VALUE(AG96&amp;CP$2)</f>
        <v>161</v>
      </c>
      <c r="CQ96" s="67">
        <f t="shared" si="1136"/>
        <v>182</v>
      </c>
      <c r="CR96" s="67">
        <f t="shared" si="1136"/>
        <v>193</v>
      </c>
      <c r="CS96" s="67">
        <f t="shared" si="1136"/>
        <v>194</v>
      </c>
      <c r="CT96" s="67"/>
      <c r="CU96" s="67">
        <f t="shared" ref="CU96:CX96" si="1137">LARGE($CP96:$CS96,CU$2)</f>
        <v>194</v>
      </c>
      <c r="CV96" s="67">
        <f t="shared" si="1137"/>
        <v>193</v>
      </c>
      <c r="CW96" s="67">
        <f t="shared" si="1137"/>
        <v>182</v>
      </c>
      <c r="CX96" s="67">
        <f t="shared" si="1137"/>
        <v>161</v>
      </c>
      <c r="CZ96" s="67" t="str">
        <f>VLOOKUP(VALUE(RIGHT(CU96,1)),misc!$A$2:$B$5,2,0)</f>
        <v>C</v>
      </c>
      <c r="DA96" s="67" t="str">
        <f>VLOOKUP(VALUE(RIGHT(CV96,1)),misc!$A$2:$B$5,2,0)</f>
        <v>S</v>
      </c>
      <c r="DB96" s="67" t="str">
        <f>VLOOKUP(VALUE(RIGHT(CW96,1)),misc!$A$2:$B$5,2,0)</f>
        <v>I</v>
      </c>
      <c r="DC96" s="67" t="str">
        <f>VLOOKUP(VALUE(RIGHT(CX96,1)),misc!$A$2:$B$5,2,0)</f>
        <v>D</v>
      </c>
      <c r="DE96" s="67" t="str">
        <f t="shared" ref="DE96:DH96" si="1138">IF(VALUE(CU96)&gt;=170,CZ96,"")</f>
        <v>C</v>
      </c>
      <c r="DF96" s="67" t="str">
        <f t="shared" si="1138"/>
        <v>S</v>
      </c>
      <c r="DG96" s="67" t="str">
        <f t="shared" si="1138"/>
        <v>I</v>
      </c>
      <c r="DH96" s="67" t="str">
        <f t="shared" si="1138"/>
        <v/>
      </c>
      <c r="DJ96" s="67" t="str">
        <f t="shared" ref="DJ96:DM96" si="1139">IF(VALUE(CU96)&lt;170,CZ96,"")</f>
        <v/>
      </c>
      <c r="DK96" s="67" t="str">
        <f t="shared" si="1139"/>
        <v/>
      </c>
      <c r="DL96" s="67" t="str">
        <f t="shared" si="1139"/>
        <v/>
      </c>
      <c r="DM96" s="67" t="str">
        <f t="shared" si="1139"/>
        <v>D</v>
      </c>
      <c r="DN96" s="67">
        <f t="shared" si="29"/>
        <v>3</v>
      </c>
      <c r="DO96" s="67" t="str">
        <f t="shared" si="30"/>
        <v>CSI</v>
      </c>
      <c r="DP96" s="1" t="str">
        <f t="shared" si="31"/>
        <v>123</v>
      </c>
      <c r="DQ96" s="1" t="str">
        <f t="shared" si="32"/>
        <v/>
      </c>
      <c r="DR96" s="1">
        <f>VLOOKUP(G96,tableD1,3,0)</f>
        <v>1</v>
      </c>
      <c r="DS96" s="1">
        <f>VLOOKUP(H96,tableI1,3,0)</f>
        <v>1</v>
      </c>
      <c r="DT96" s="1">
        <f>VLOOKUP(I96,table1S,3,0)</f>
        <v>2</v>
      </c>
      <c r="DU96" s="1">
        <f>VLOOKUP(J96,table1C,3,0)</f>
        <v>1</v>
      </c>
      <c r="DV96" s="1">
        <f>VLOOKUP(L96,table2D,3,0)</f>
        <v>8</v>
      </c>
      <c r="DW96" s="1">
        <f>VLOOKUP(M96,table2I,3,0)</f>
        <v>8</v>
      </c>
      <c r="DX96" s="1">
        <f>VLOOKUP(N96,table2S,3,0)</f>
        <v>8</v>
      </c>
      <c r="DY96" s="1">
        <f>VLOOKUP(O96,table2C,3,0)</f>
        <v>8</v>
      </c>
      <c r="DZ96" s="1">
        <f>VLOOKUP(Q96,table3D,3,0)</f>
        <v>4</v>
      </c>
      <c r="EA96" s="1">
        <f>VLOOKUP(R96,table3I,3,0)</f>
        <v>5</v>
      </c>
      <c r="EB96" s="1">
        <f>VLOOKUP(S96,table3S,3,0)</f>
        <v>5</v>
      </c>
      <c r="EC96" s="1">
        <f>VLOOKUP(T96,table3C,3,0)</f>
        <v>5</v>
      </c>
      <c r="ED96" s="67">
        <f t="array" ref="ED96">VLOOKUP(INDEX(JD,data!$AA$1),key!$J$3:$L$27,3,0)</f>
        <v>6</v>
      </c>
      <c r="EE96" s="67">
        <f t="array" ref="EE96">VLOOKUP(INDEX(JI,data!$AA$1),key!$J$3:$L$27,3,0)</f>
        <v>4</v>
      </c>
      <c r="EF96" s="67">
        <f t="array" ref="EF96">VLOOKUP(INDEX(JS,data!$AA$1),key!$J$3:$L$27,3,0)</f>
        <v>4</v>
      </c>
      <c r="EG96" s="67">
        <f t="array" ref="EG96">VLOOKUP(INDEX(JC,data!$AA$1),key!$J$3:$L$27,3,0)</f>
        <v>7</v>
      </c>
      <c r="EH96" s="1">
        <f>VLOOKUP(DR96,tabel_jpm,ED96+1,0)</f>
        <v>8</v>
      </c>
      <c r="EI96" s="1">
        <f>VLOOKUP(DS96,tabel_jpm,EE96+1,0)</f>
        <v>16</v>
      </c>
      <c r="EJ96" s="1">
        <f>VLOOKUP(DT96,tabel_jpm,EF96+1,0)</f>
        <v>20</v>
      </c>
      <c r="EK96" s="1">
        <f>VLOOKUP(DU96,tabel_jpm,EG96+1,0)</f>
        <v>4</v>
      </c>
      <c r="EL96" s="1">
        <f>IF(B96="Pria",VLOOKUP(AVERAGE(EH96:EK96),agreement_p,4),VLOOKUP(AVERAGE(EH96:EK96),agreement_w,4))</f>
        <v>32</v>
      </c>
      <c r="EM96" s="67" t="str">
        <f t="shared" si="33"/>
        <v>N/A</v>
      </c>
      <c r="EN96" s="1">
        <f>VLOOKUP(DV96,tabel_jpm,ED96+1,0)</f>
        <v>20</v>
      </c>
      <c r="EO96" s="1">
        <f>VLOOKUP(DW96,tabel_jpm,EE96+1,0)</f>
        <v>12</v>
      </c>
      <c r="EP96" s="1">
        <f>VLOOKUP(DX96,tabel_jpm,EF96+1,0)</f>
        <v>12</v>
      </c>
      <c r="EQ96" s="1">
        <f>VLOOKUP(DY96,tabel_jpm,EG96+1,0)</f>
        <v>24</v>
      </c>
      <c r="ER96" s="1">
        <f>IF(B96="Pria",VLOOKUP(AVERAGE(EN96:EQ96),agreement_p,4),VLOOKUP(AVERAGE(EN96:EQ96),agreement_w,4))</f>
        <v>50</v>
      </c>
      <c r="ES96" s="67" t="str">
        <f t="shared" si="34"/>
        <v>N/A</v>
      </c>
      <c r="ET96" s="1">
        <f>VLOOKUP(DZ96,tabel_jpm,ED96+1,0)</f>
        <v>20</v>
      </c>
      <c r="EU96" s="1">
        <f>VLOOKUP(EA96,tabel_jpm,EE96+1,0)</f>
        <v>24</v>
      </c>
      <c r="EV96" s="1">
        <f>VLOOKUP(EB96,tabel_jpm,EF96+1,0)</f>
        <v>24</v>
      </c>
      <c r="EW96" s="1">
        <f>VLOOKUP(EC96,tabel_jpm,EG96+1,0)</f>
        <v>20</v>
      </c>
      <c r="EX96" s="1">
        <f>IF(B96="Pria",VLOOKUP(AVERAGE(ET96:EW96),agreement_p,4),VLOOKUP(AVERAGE(ET96:EW96),agreement_w,4))</f>
        <v>68</v>
      </c>
      <c r="EY96" s="67" t="str">
        <f t="shared" si="35"/>
        <v>N/A</v>
      </c>
    </row>
    <row r="97" ht="15.75" customHeight="1">
      <c r="A97" s="1" t="str">
        <f>data!A97</f>
        <v/>
      </c>
      <c r="B97" s="1" t="str">
        <f>data!B97</f>
        <v/>
      </c>
      <c r="C97" s="1" t="str">
        <f>data!C97</f>
        <v/>
      </c>
      <c r="D97" s="65" t="str">
        <f>data!D97</f>
        <v/>
      </c>
      <c r="E97" s="1" t="str">
        <f>data!E97</f>
        <v/>
      </c>
      <c r="F97" s="1" t="str">
        <f>data!F97</f>
        <v>profiling</v>
      </c>
      <c r="G97" s="1" t="str">
        <f>data!G97</f>
        <v/>
      </c>
      <c r="H97" s="1" t="str">
        <f>data!H97</f>
        <v/>
      </c>
      <c r="I97" s="1" t="str">
        <f>data!I97</f>
        <v/>
      </c>
      <c r="J97" s="1" t="str">
        <f>data!J97</f>
        <v/>
      </c>
      <c r="K97" s="1" t="str">
        <f>data!K97</f>
        <v/>
      </c>
      <c r="L97" s="1" t="str">
        <f>data!L97</f>
        <v/>
      </c>
      <c r="M97" s="1" t="str">
        <f>data!M97</f>
        <v/>
      </c>
      <c r="N97" s="1" t="str">
        <f>data!N97</f>
        <v/>
      </c>
      <c r="O97" s="1" t="str">
        <f>data!O97</f>
        <v/>
      </c>
      <c r="P97" s="1" t="str">
        <f>data!P97</f>
        <v/>
      </c>
      <c r="Q97" s="1" t="str">
        <f>data!Q97</f>
        <v/>
      </c>
      <c r="R97" s="1" t="str">
        <f>data!R97</f>
        <v/>
      </c>
      <c r="S97" s="1" t="str">
        <f>data!S97</f>
        <v/>
      </c>
      <c r="T97" s="1" t="str">
        <f>data!T97</f>
        <v/>
      </c>
      <c r="U97" s="1" t="str">
        <f>data!U97</f>
        <v/>
      </c>
      <c r="V97" s="1">
        <f>data!V97</f>
        <v>0</v>
      </c>
      <c r="W97" s="1">
        <f>data!W97</f>
        <v>0</v>
      </c>
      <c r="Y97" s="67">
        <f>VLOOKUP(G97,tableD1,2,0)</f>
        <v>4</v>
      </c>
      <c r="Z97" s="67">
        <f>VLOOKUP(H97,tableI1,2,0)</f>
        <v>3</v>
      </c>
      <c r="AA97" s="67">
        <f>VLOOKUP(I97,table1S,2,0)</f>
        <v>5</v>
      </c>
      <c r="AB97" s="67">
        <f>VLOOKUP(J97,table1C,2,0)</f>
        <v>4</v>
      </c>
      <c r="AC97" s="67">
        <f>VLOOKUP(L97,table2D,2,0)</f>
        <v>31</v>
      </c>
      <c r="AD97" s="67">
        <f>VLOOKUP(M97,table2I,2,0)</f>
        <v>31</v>
      </c>
      <c r="AE97" s="67">
        <f>VLOOKUP(N97,table2S,2,0)</f>
        <v>32</v>
      </c>
      <c r="AF97" s="67">
        <f>VLOOKUP(O97,table2C,2,0)</f>
        <v>32</v>
      </c>
      <c r="AG97" s="67">
        <f>VLOOKUP(Q97,table3D,2,0)</f>
        <v>16</v>
      </c>
      <c r="AH97" s="67">
        <f>VLOOKUP(R97,table3I,2,0)</f>
        <v>18</v>
      </c>
      <c r="AI97" s="67">
        <f>VLOOKUP(S97,table3S,2,0)</f>
        <v>19</v>
      </c>
      <c r="AJ97" s="67">
        <f>VLOOKUP(T97,table3C,2,0)</f>
        <v>19</v>
      </c>
      <c r="AL97" s="67">
        <f t="shared" ref="AL97:AO97" si="1140">VALUE(Y97&amp;AL$2)</f>
        <v>41</v>
      </c>
      <c r="AM97" s="67">
        <f t="shared" si="1140"/>
        <v>32</v>
      </c>
      <c r="AN97" s="67">
        <f t="shared" si="1140"/>
        <v>53</v>
      </c>
      <c r="AO97" s="67">
        <f t="shared" si="1140"/>
        <v>44</v>
      </c>
      <c r="AP97" s="67"/>
      <c r="AQ97" s="67">
        <f t="shared" ref="AQ97:AT97" si="1141">LARGE($AL97:$AO97,AQ$2)</f>
        <v>53</v>
      </c>
      <c r="AR97" s="67">
        <f t="shared" si="1141"/>
        <v>44</v>
      </c>
      <c r="AS97" s="67">
        <f t="shared" si="1141"/>
        <v>41</v>
      </c>
      <c r="AT97" s="67">
        <f t="shared" si="1141"/>
        <v>32</v>
      </c>
      <c r="AV97" s="67" t="str">
        <f>VLOOKUP(VALUE(RIGHT(AQ97,1)),misc!$A$2:$B$5,2,0)</f>
        <v>S</v>
      </c>
      <c r="AW97" s="67" t="str">
        <f>VLOOKUP(VALUE(RIGHT(AR97,1)),misc!$A$2:$B$5,2,0)</f>
        <v>C</v>
      </c>
      <c r="AX97" s="67" t="str">
        <f>VLOOKUP(VALUE(RIGHT(AS97,1)),misc!$A$2:$B$5,2,0)</f>
        <v>D</v>
      </c>
      <c r="AY97" s="67" t="str">
        <f>VLOOKUP(VALUE(RIGHT(AT97,1)),misc!$A$2:$B$5,2,0)</f>
        <v>I</v>
      </c>
      <c r="BA97" s="67" t="str">
        <f t="shared" ref="BA97:BD97" si="1142">IF(VALUE(AQ97)&gt;=170,AV97,"")</f>
        <v/>
      </c>
      <c r="BB97" s="67" t="str">
        <f t="shared" si="1142"/>
        <v/>
      </c>
      <c r="BC97" s="67" t="str">
        <f t="shared" si="1142"/>
        <v/>
      </c>
      <c r="BD97" s="67" t="str">
        <f t="shared" si="1142"/>
        <v/>
      </c>
      <c r="BF97" s="67" t="str">
        <f t="shared" ref="BF97:BI97" si="1143">IF(VALUE(AQ97)&lt;170,AV97,"")</f>
        <v>S</v>
      </c>
      <c r="BG97" s="67" t="str">
        <f t="shared" si="1143"/>
        <v>C</v>
      </c>
      <c r="BH97" s="67" t="str">
        <f t="shared" si="1143"/>
        <v>D</v>
      </c>
      <c r="BI97" s="67" t="str">
        <f t="shared" si="1143"/>
        <v>I</v>
      </c>
      <c r="BJ97" s="67">
        <f t="shared" si="17"/>
        <v>1</v>
      </c>
      <c r="BK97" s="67" t="str">
        <f t="shared" si="18"/>
        <v/>
      </c>
      <c r="BN97" s="67">
        <f t="shared" ref="BN97:BQ97" si="1144">VALUE(AC97&amp;BN$2)</f>
        <v>311</v>
      </c>
      <c r="BO97" s="67">
        <f t="shared" si="1144"/>
        <v>312</v>
      </c>
      <c r="BP97" s="67">
        <f t="shared" si="1144"/>
        <v>323</v>
      </c>
      <c r="BQ97" s="67">
        <f t="shared" si="1144"/>
        <v>324</v>
      </c>
      <c r="BR97" s="67"/>
      <c r="BS97" s="67">
        <f t="shared" ref="BS97:BV97" si="1145">LARGE($BN97:$BQ97,BS$2)</f>
        <v>324</v>
      </c>
      <c r="BT97" s="67">
        <f t="shared" si="1145"/>
        <v>323</v>
      </c>
      <c r="BU97" s="67">
        <f t="shared" si="1145"/>
        <v>312</v>
      </c>
      <c r="BV97" s="67">
        <f t="shared" si="1145"/>
        <v>311</v>
      </c>
      <c r="BX97" s="67" t="str">
        <f>VLOOKUP(VALUE(RIGHT(BS97,1)),misc!$A$2:$B$5,2,0)</f>
        <v>C</v>
      </c>
      <c r="BY97" s="67" t="str">
        <f>VLOOKUP(VALUE(RIGHT(BT97,1)),misc!$A$2:$B$5,2,0)</f>
        <v>S</v>
      </c>
      <c r="BZ97" s="67" t="str">
        <f>VLOOKUP(VALUE(RIGHT(BU97,1)),misc!$A$2:$B$5,2,0)</f>
        <v>I</v>
      </c>
      <c r="CA97" s="67" t="str">
        <f>VLOOKUP(VALUE(RIGHT(BV97,1)),misc!$A$2:$B$5,2,0)</f>
        <v>D</v>
      </c>
      <c r="CC97" s="67" t="str">
        <f t="shared" ref="CC97:CF97" si="1146">IF(VALUE(BS97)&gt;=170,BX97,"")</f>
        <v>C</v>
      </c>
      <c r="CD97" s="67" t="str">
        <f t="shared" si="1146"/>
        <v>S</v>
      </c>
      <c r="CE97" s="67" t="str">
        <f t="shared" si="1146"/>
        <v>I</v>
      </c>
      <c r="CF97" s="67" t="str">
        <f t="shared" si="1146"/>
        <v>D</v>
      </c>
      <c r="CH97" s="67" t="str">
        <f t="shared" ref="CH97:CK97" si="1147">IF(VALUE(BS97)&lt;170,BX97,"")</f>
        <v/>
      </c>
      <c r="CI97" s="67" t="str">
        <f t="shared" si="1147"/>
        <v/>
      </c>
      <c r="CJ97" s="67" t="str">
        <f t="shared" si="1147"/>
        <v/>
      </c>
      <c r="CK97" s="67" t="str">
        <f t="shared" si="1147"/>
        <v/>
      </c>
      <c r="CL97" s="67">
        <f t="shared" si="23"/>
        <v>2</v>
      </c>
      <c r="CM97" s="67" t="str">
        <f t="shared" si="24"/>
        <v>CSID</v>
      </c>
      <c r="CP97" s="67">
        <f t="shared" ref="CP97:CS97" si="1148">VALUE(AG97&amp;CP$2)</f>
        <v>161</v>
      </c>
      <c r="CQ97" s="67">
        <f t="shared" si="1148"/>
        <v>182</v>
      </c>
      <c r="CR97" s="67">
        <f t="shared" si="1148"/>
        <v>193</v>
      </c>
      <c r="CS97" s="67">
        <f t="shared" si="1148"/>
        <v>194</v>
      </c>
      <c r="CT97" s="67"/>
      <c r="CU97" s="67">
        <f t="shared" ref="CU97:CX97" si="1149">LARGE($CP97:$CS97,CU$2)</f>
        <v>194</v>
      </c>
      <c r="CV97" s="67">
        <f t="shared" si="1149"/>
        <v>193</v>
      </c>
      <c r="CW97" s="67">
        <f t="shared" si="1149"/>
        <v>182</v>
      </c>
      <c r="CX97" s="67">
        <f t="shared" si="1149"/>
        <v>161</v>
      </c>
      <c r="CZ97" s="67" t="str">
        <f>VLOOKUP(VALUE(RIGHT(CU97,1)),misc!$A$2:$B$5,2,0)</f>
        <v>C</v>
      </c>
      <c r="DA97" s="67" t="str">
        <f>VLOOKUP(VALUE(RIGHT(CV97,1)),misc!$A$2:$B$5,2,0)</f>
        <v>S</v>
      </c>
      <c r="DB97" s="67" t="str">
        <f>VLOOKUP(VALUE(RIGHT(CW97,1)),misc!$A$2:$B$5,2,0)</f>
        <v>I</v>
      </c>
      <c r="DC97" s="67" t="str">
        <f>VLOOKUP(VALUE(RIGHT(CX97,1)),misc!$A$2:$B$5,2,0)</f>
        <v>D</v>
      </c>
      <c r="DE97" s="67" t="str">
        <f t="shared" ref="DE97:DH97" si="1150">IF(VALUE(CU97)&gt;=170,CZ97,"")</f>
        <v>C</v>
      </c>
      <c r="DF97" s="67" t="str">
        <f t="shared" si="1150"/>
        <v>S</v>
      </c>
      <c r="DG97" s="67" t="str">
        <f t="shared" si="1150"/>
        <v>I</v>
      </c>
      <c r="DH97" s="67" t="str">
        <f t="shared" si="1150"/>
        <v/>
      </c>
      <c r="DJ97" s="67" t="str">
        <f t="shared" ref="DJ97:DM97" si="1151">IF(VALUE(CU97)&lt;170,CZ97,"")</f>
        <v/>
      </c>
      <c r="DK97" s="67" t="str">
        <f t="shared" si="1151"/>
        <v/>
      </c>
      <c r="DL97" s="67" t="str">
        <f t="shared" si="1151"/>
        <v/>
      </c>
      <c r="DM97" s="67" t="str">
        <f t="shared" si="1151"/>
        <v>D</v>
      </c>
      <c r="DN97" s="67">
        <f t="shared" si="29"/>
        <v>3</v>
      </c>
      <c r="DO97" s="67" t="str">
        <f t="shared" si="30"/>
        <v>CSI</v>
      </c>
      <c r="DP97" s="1" t="str">
        <f t="shared" si="31"/>
        <v>123</v>
      </c>
      <c r="DQ97" s="1" t="str">
        <f t="shared" si="32"/>
        <v/>
      </c>
      <c r="DR97" s="1">
        <f>VLOOKUP(G97,tableD1,3,0)</f>
        <v>1</v>
      </c>
      <c r="DS97" s="1">
        <f>VLOOKUP(H97,tableI1,3,0)</f>
        <v>1</v>
      </c>
      <c r="DT97" s="1">
        <f>VLOOKUP(I97,table1S,3,0)</f>
        <v>2</v>
      </c>
      <c r="DU97" s="1">
        <f>VLOOKUP(J97,table1C,3,0)</f>
        <v>1</v>
      </c>
      <c r="DV97" s="1">
        <f>VLOOKUP(L97,table2D,3,0)</f>
        <v>8</v>
      </c>
      <c r="DW97" s="1">
        <f>VLOOKUP(M97,table2I,3,0)</f>
        <v>8</v>
      </c>
      <c r="DX97" s="1">
        <f>VLOOKUP(N97,table2S,3,0)</f>
        <v>8</v>
      </c>
      <c r="DY97" s="1">
        <f>VLOOKUP(O97,table2C,3,0)</f>
        <v>8</v>
      </c>
      <c r="DZ97" s="1">
        <f>VLOOKUP(Q97,table3D,3,0)</f>
        <v>4</v>
      </c>
      <c r="EA97" s="1">
        <f>VLOOKUP(R97,table3I,3,0)</f>
        <v>5</v>
      </c>
      <c r="EB97" s="1">
        <f>VLOOKUP(S97,table3S,3,0)</f>
        <v>5</v>
      </c>
      <c r="EC97" s="1">
        <f>VLOOKUP(T97,table3C,3,0)</f>
        <v>5</v>
      </c>
      <c r="ED97" s="67">
        <f t="array" ref="ED97">VLOOKUP(INDEX(JD,data!$AA$1),key!$J$3:$L$27,3,0)</f>
        <v>6</v>
      </c>
      <c r="EE97" s="67">
        <f t="array" ref="EE97">VLOOKUP(INDEX(JI,data!$AA$1),key!$J$3:$L$27,3,0)</f>
        <v>4</v>
      </c>
      <c r="EF97" s="67">
        <f t="array" ref="EF97">VLOOKUP(INDEX(JS,data!$AA$1),key!$J$3:$L$27,3,0)</f>
        <v>4</v>
      </c>
      <c r="EG97" s="67">
        <f t="array" ref="EG97">VLOOKUP(INDEX(JC,data!$AA$1),key!$J$3:$L$27,3,0)</f>
        <v>7</v>
      </c>
      <c r="EH97" s="1">
        <f>VLOOKUP(DR97,tabel_jpm,ED97+1,0)</f>
        <v>8</v>
      </c>
      <c r="EI97" s="1">
        <f>VLOOKUP(DS97,tabel_jpm,EE97+1,0)</f>
        <v>16</v>
      </c>
      <c r="EJ97" s="1">
        <f>VLOOKUP(DT97,tabel_jpm,EF97+1,0)</f>
        <v>20</v>
      </c>
      <c r="EK97" s="1">
        <f>VLOOKUP(DU97,tabel_jpm,EG97+1,0)</f>
        <v>4</v>
      </c>
      <c r="EL97" s="1">
        <f>IF(B97="Pria",VLOOKUP(AVERAGE(EH97:EK97),agreement_p,4),VLOOKUP(AVERAGE(EH97:EK97),agreement_w,4))</f>
        <v>32</v>
      </c>
      <c r="EM97" s="67" t="str">
        <f t="shared" si="33"/>
        <v>N/A</v>
      </c>
      <c r="EN97" s="1">
        <f>VLOOKUP(DV97,tabel_jpm,ED97+1,0)</f>
        <v>20</v>
      </c>
      <c r="EO97" s="1">
        <f>VLOOKUP(DW97,tabel_jpm,EE97+1,0)</f>
        <v>12</v>
      </c>
      <c r="EP97" s="1">
        <f>VLOOKUP(DX97,tabel_jpm,EF97+1,0)</f>
        <v>12</v>
      </c>
      <c r="EQ97" s="1">
        <f>VLOOKUP(DY97,tabel_jpm,EG97+1,0)</f>
        <v>24</v>
      </c>
      <c r="ER97" s="1">
        <f>IF(B97="Pria",VLOOKUP(AVERAGE(EN97:EQ97),agreement_p,4),VLOOKUP(AVERAGE(EN97:EQ97),agreement_w,4))</f>
        <v>50</v>
      </c>
      <c r="ES97" s="67" t="str">
        <f t="shared" si="34"/>
        <v>N/A</v>
      </c>
      <c r="ET97" s="1">
        <f>VLOOKUP(DZ97,tabel_jpm,ED97+1,0)</f>
        <v>20</v>
      </c>
      <c r="EU97" s="1">
        <f>VLOOKUP(EA97,tabel_jpm,EE97+1,0)</f>
        <v>24</v>
      </c>
      <c r="EV97" s="1">
        <f>VLOOKUP(EB97,tabel_jpm,EF97+1,0)</f>
        <v>24</v>
      </c>
      <c r="EW97" s="1">
        <f>VLOOKUP(EC97,tabel_jpm,EG97+1,0)</f>
        <v>20</v>
      </c>
      <c r="EX97" s="1">
        <f>IF(B97="Pria",VLOOKUP(AVERAGE(ET97:EW97),agreement_p,4),VLOOKUP(AVERAGE(ET97:EW97),agreement_w,4))</f>
        <v>68</v>
      </c>
      <c r="EY97" s="67" t="str">
        <f t="shared" si="35"/>
        <v>N/A</v>
      </c>
    </row>
    <row r="98" ht="15.75" customHeight="1">
      <c r="A98" s="1" t="str">
        <f>data!A98</f>
        <v/>
      </c>
      <c r="B98" s="1" t="str">
        <f>data!B98</f>
        <v/>
      </c>
      <c r="C98" s="1" t="str">
        <f>data!C98</f>
        <v/>
      </c>
      <c r="D98" s="65" t="str">
        <f>data!D98</f>
        <v/>
      </c>
      <c r="E98" s="1" t="str">
        <f>data!E98</f>
        <v/>
      </c>
      <c r="F98" s="1" t="str">
        <f>data!F98</f>
        <v>profiling</v>
      </c>
      <c r="G98" s="1" t="str">
        <f>data!G98</f>
        <v/>
      </c>
      <c r="H98" s="1" t="str">
        <f>data!H98</f>
        <v/>
      </c>
      <c r="I98" s="1" t="str">
        <f>data!I98</f>
        <v/>
      </c>
      <c r="J98" s="1" t="str">
        <f>data!J98</f>
        <v/>
      </c>
      <c r="K98" s="1" t="str">
        <f>data!K98</f>
        <v/>
      </c>
      <c r="L98" s="1" t="str">
        <f>data!L98</f>
        <v/>
      </c>
      <c r="M98" s="1" t="str">
        <f>data!M98</f>
        <v/>
      </c>
      <c r="N98" s="1" t="str">
        <f>data!N98</f>
        <v/>
      </c>
      <c r="O98" s="1" t="str">
        <f>data!O98</f>
        <v/>
      </c>
      <c r="P98" s="1" t="str">
        <f>data!P98</f>
        <v/>
      </c>
      <c r="Q98" s="1" t="str">
        <f>data!Q98</f>
        <v/>
      </c>
      <c r="R98" s="1" t="str">
        <f>data!R98</f>
        <v/>
      </c>
      <c r="S98" s="1" t="str">
        <f>data!S98</f>
        <v/>
      </c>
      <c r="T98" s="1" t="str">
        <f>data!T98</f>
        <v/>
      </c>
      <c r="U98" s="1" t="str">
        <f>data!U98</f>
        <v/>
      </c>
      <c r="V98" s="1">
        <f>data!V98</f>
        <v>0</v>
      </c>
      <c r="W98" s="1">
        <f>data!W98</f>
        <v>0</v>
      </c>
      <c r="Y98" s="67">
        <f>VLOOKUP(G98,tableD1,2,0)</f>
        <v>4</v>
      </c>
      <c r="Z98" s="67">
        <f>VLOOKUP(H98,tableI1,2,0)</f>
        <v>3</v>
      </c>
      <c r="AA98" s="67">
        <f>VLOOKUP(I98,table1S,2,0)</f>
        <v>5</v>
      </c>
      <c r="AB98" s="67">
        <f>VLOOKUP(J98,table1C,2,0)</f>
        <v>4</v>
      </c>
      <c r="AC98" s="67">
        <f>VLOOKUP(L98,table2D,2,0)</f>
        <v>31</v>
      </c>
      <c r="AD98" s="67">
        <f>VLOOKUP(M98,table2I,2,0)</f>
        <v>31</v>
      </c>
      <c r="AE98" s="67">
        <f>VLOOKUP(N98,table2S,2,0)</f>
        <v>32</v>
      </c>
      <c r="AF98" s="67">
        <f>VLOOKUP(O98,table2C,2,0)</f>
        <v>32</v>
      </c>
      <c r="AG98" s="67">
        <f>VLOOKUP(Q98,table3D,2,0)</f>
        <v>16</v>
      </c>
      <c r="AH98" s="67">
        <f>VLOOKUP(R98,table3I,2,0)</f>
        <v>18</v>
      </c>
      <c r="AI98" s="67">
        <f>VLOOKUP(S98,table3S,2,0)</f>
        <v>19</v>
      </c>
      <c r="AJ98" s="67">
        <f>VLOOKUP(T98,table3C,2,0)</f>
        <v>19</v>
      </c>
      <c r="AL98" s="67">
        <f t="shared" ref="AL98:AO98" si="1152">VALUE(Y98&amp;AL$2)</f>
        <v>41</v>
      </c>
      <c r="AM98" s="67">
        <f t="shared" si="1152"/>
        <v>32</v>
      </c>
      <c r="AN98" s="67">
        <f t="shared" si="1152"/>
        <v>53</v>
      </c>
      <c r="AO98" s="67">
        <f t="shared" si="1152"/>
        <v>44</v>
      </c>
      <c r="AP98" s="67"/>
      <c r="AQ98" s="67">
        <f t="shared" ref="AQ98:AT98" si="1153">LARGE($AL98:$AO98,AQ$2)</f>
        <v>53</v>
      </c>
      <c r="AR98" s="67">
        <f t="shared" si="1153"/>
        <v>44</v>
      </c>
      <c r="AS98" s="67">
        <f t="shared" si="1153"/>
        <v>41</v>
      </c>
      <c r="AT98" s="67">
        <f t="shared" si="1153"/>
        <v>32</v>
      </c>
      <c r="AV98" s="67" t="str">
        <f>VLOOKUP(VALUE(RIGHT(AQ98,1)),misc!$A$2:$B$5,2,0)</f>
        <v>S</v>
      </c>
      <c r="AW98" s="67" t="str">
        <f>VLOOKUP(VALUE(RIGHT(AR98,1)),misc!$A$2:$B$5,2,0)</f>
        <v>C</v>
      </c>
      <c r="AX98" s="67" t="str">
        <f>VLOOKUP(VALUE(RIGHT(AS98,1)),misc!$A$2:$B$5,2,0)</f>
        <v>D</v>
      </c>
      <c r="AY98" s="67" t="str">
        <f>VLOOKUP(VALUE(RIGHT(AT98,1)),misc!$A$2:$B$5,2,0)</f>
        <v>I</v>
      </c>
      <c r="BA98" s="67" t="str">
        <f t="shared" ref="BA98:BD98" si="1154">IF(VALUE(AQ98)&gt;=170,AV98,"")</f>
        <v/>
      </c>
      <c r="BB98" s="67" t="str">
        <f t="shared" si="1154"/>
        <v/>
      </c>
      <c r="BC98" s="67" t="str">
        <f t="shared" si="1154"/>
        <v/>
      </c>
      <c r="BD98" s="67" t="str">
        <f t="shared" si="1154"/>
        <v/>
      </c>
      <c r="BF98" s="67" t="str">
        <f t="shared" ref="BF98:BI98" si="1155">IF(VALUE(AQ98)&lt;170,AV98,"")</f>
        <v>S</v>
      </c>
      <c r="BG98" s="67" t="str">
        <f t="shared" si="1155"/>
        <v>C</v>
      </c>
      <c r="BH98" s="67" t="str">
        <f t="shared" si="1155"/>
        <v>D</v>
      </c>
      <c r="BI98" s="67" t="str">
        <f t="shared" si="1155"/>
        <v>I</v>
      </c>
      <c r="BJ98" s="67">
        <f t="shared" si="17"/>
        <v>1</v>
      </c>
      <c r="BK98" s="67" t="str">
        <f t="shared" si="18"/>
        <v/>
      </c>
      <c r="BN98" s="67">
        <f t="shared" ref="BN98:BQ98" si="1156">VALUE(AC98&amp;BN$2)</f>
        <v>311</v>
      </c>
      <c r="BO98" s="67">
        <f t="shared" si="1156"/>
        <v>312</v>
      </c>
      <c r="BP98" s="67">
        <f t="shared" si="1156"/>
        <v>323</v>
      </c>
      <c r="BQ98" s="67">
        <f t="shared" si="1156"/>
        <v>324</v>
      </c>
      <c r="BR98" s="67"/>
      <c r="BS98" s="67">
        <f t="shared" ref="BS98:BV98" si="1157">LARGE($BN98:$BQ98,BS$2)</f>
        <v>324</v>
      </c>
      <c r="BT98" s="67">
        <f t="shared" si="1157"/>
        <v>323</v>
      </c>
      <c r="BU98" s="67">
        <f t="shared" si="1157"/>
        <v>312</v>
      </c>
      <c r="BV98" s="67">
        <f t="shared" si="1157"/>
        <v>311</v>
      </c>
      <c r="BX98" s="67" t="str">
        <f>VLOOKUP(VALUE(RIGHT(BS98,1)),misc!$A$2:$B$5,2,0)</f>
        <v>C</v>
      </c>
      <c r="BY98" s="67" t="str">
        <f>VLOOKUP(VALUE(RIGHT(BT98,1)),misc!$A$2:$B$5,2,0)</f>
        <v>S</v>
      </c>
      <c r="BZ98" s="67" t="str">
        <f>VLOOKUP(VALUE(RIGHT(BU98,1)),misc!$A$2:$B$5,2,0)</f>
        <v>I</v>
      </c>
      <c r="CA98" s="67" t="str">
        <f>VLOOKUP(VALUE(RIGHT(BV98,1)),misc!$A$2:$B$5,2,0)</f>
        <v>D</v>
      </c>
      <c r="CC98" s="67" t="str">
        <f t="shared" ref="CC98:CF98" si="1158">IF(VALUE(BS98)&gt;=170,BX98,"")</f>
        <v>C</v>
      </c>
      <c r="CD98" s="67" t="str">
        <f t="shared" si="1158"/>
        <v>S</v>
      </c>
      <c r="CE98" s="67" t="str">
        <f t="shared" si="1158"/>
        <v>I</v>
      </c>
      <c r="CF98" s="67" t="str">
        <f t="shared" si="1158"/>
        <v>D</v>
      </c>
      <c r="CH98" s="67" t="str">
        <f t="shared" ref="CH98:CK98" si="1159">IF(VALUE(BS98)&lt;170,BX98,"")</f>
        <v/>
      </c>
      <c r="CI98" s="67" t="str">
        <f t="shared" si="1159"/>
        <v/>
      </c>
      <c r="CJ98" s="67" t="str">
        <f t="shared" si="1159"/>
        <v/>
      </c>
      <c r="CK98" s="67" t="str">
        <f t="shared" si="1159"/>
        <v/>
      </c>
      <c r="CL98" s="67">
        <f t="shared" si="23"/>
        <v>2</v>
      </c>
      <c r="CM98" s="67" t="str">
        <f t="shared" si="24"/>
        <v>CSID</v>
      </c>
      <c r="CP98" s="67">
        <f t="shared" ref="CP98:CS98" si="1160">VALUE(AG98&amp;CP$2)</f>
        <v>161</v>
      </c>
      <c r="CQ98" s="67">
        <f t="shared" si="1160"/>
        <v>182</v>
      </c>
      <c r="CR98" s="67">
        <f t="shared" si="1160"/>
        <v>193</v>
      </c>
      <c r="CS98" s="67">
        <f t="shared" si="1160"/>
        <v>194</v>
      </c>
      <c r="CT98" s="67"/>
      <c r="CU98" s="67">
        <f t="shared" ref="CU98:CX98" si="1161">LARGE($CP98:$CS98,CU$2)</f>
        <v>194</v>
      </c>
      <c r="CV98" s="67">
        <f t="shared" si="1161"/>
        <v>193</v>
      </c>
      <c r="CW98" s="67">
        <f t="shared" si="1161"/>
        <v>182</v>
      </c>
      <c r="CX98" s="67">
        <f t="shared" si="1161"/>
        <v>161</v>
      </c>
      <c r="CZ98" s="67" t="str">
        <f>VLOOKUP(VALUE(RIGHT(CU98,1)),misc!$A$2:$B$5,2,0)</f>
        <v>C</v>
      </c>
      <c r="DA98" s="67" t="str">
        <f>VLOOKUP(VALUE(RIGHT(CV98,1)),misc!$A$2:$B$5,2,0)</f>
        <v>S</v>
      </c>
      <c r="DB98" s="67" t="str">
        <f>VLOOKUP(VALUE(RIGHT(CW98,1)),misc!$A$2:$B$5,2,0)</f>
        <v>I</v>
      </c>
      <c r="DC98" s="67" t="str">
        <f>VLOOKUP(VALUE(RIGHT(CX98,1)),misc!$A$2:$B$5,2,0)</f>
        <v>D</v>
      </c>
      <c r="DE98" s="67" t="str">
        <f t="shared" ref="DE98:DH98" si="1162">IF(VALUE(CU98)&gt;=170,CZ98,"")</f>
        <v>C</v>
      </c>
      <c r="DF98" s="67" t="str">
        <f t="shared" si="1162"/>
        <v>S</v>
      </c>
      <c r="DG98" s="67" t="str">
        <f t="shared" si="1162"/>
        <v>I</v>
      </c>
      <c r="DH98" s="67" t="str">
        <f t="shared" si="1162"/>
        <v/>
      </c>
      <c r="DJ98" s="67" t="str">
        <f t="shared" ref="DJ98:DM98" si="1163">IF(VALUE(CU98)&lt;170,CZ98,"")</f>
        <v/>
      </c>
      <c r="DK98" s="67" t="str">
        <f t="shared" si="1163"/>
        <v/>
      </c>
      <c r="DL98" s="67" t="str">
        <f t="shared" si="1163"/>
        <v/>
      </c>
      <c r="DM98" s="67" t="str">
        <f t="shared" si="1163"/>
        <v>D</v>
      </c>
      <c r="DN98" s="67">
        <f t="shared" si="29"/>
        <v>3</v>
      </c>
      <c r="DO98" s="67" t="str">
        <f t="shared" si="30"/>
        <v>CSI</v>
      </c>
      <c r="DP98" s="1" t="str">
        <f t="shared" si="31"/>
        <v>123</v>
      </c>
      <c r="DQ98" s="1" t="str">
        <f t="shared" si="32"/>
        <v/>
      </c>
      <c r="DR98" s="1">
        <f>VLOOKUP(G98,tableD1,3,0)</f>
        <v>1</v>
      </c>
      <c r="DS98" s="1">
        <f>VLOOKUP(H98,tableI1,3,0)</f>
        <v>1</v>
      </c>
      <c r="DT98" s="1">
        <f>VLOOKUP(I98,table1S,3,0)</f>
        <v>2</v>
      </c>
      <c r="DU98" s="1">
        <f>VLOOKUP(J98,table1C,3,0)</f>
        <v>1</v>
      </c>
      <c r="DV98" s="1">
        <f>VLOOKUP(L98,table2D,3,0)</f>
        <v>8</v>
      </c>
      <c r="DW98" s="1">
        <f>VLOOKUP(M98,table2I,3,0)</f>
        <v>8</v>
      </c>
      <c r="DX98" s="1">
        <f>VLOOKUP(N98,table2S,3,0)</f>
        <v>8</v>
      </c>
      <c r="DY98" s="1">
        <f>VLOOKUP(O98,table2C,3,0)</f>
        <v>8</v>
      </c>
      <c r="DZ98" s="1">
        <f>VLOOKUP(Q98,table3D,3,0)</f>
        <v>4</v>
      </c>
      <c r="EA98" s="1">
        <f>VLOOKUP(R98,table3I,3,0)</f>
        <v>5</v>
      </c>
      <c r="EB98" s="1">
        <f>VLOOKUP(S98,table3S,3,0)</f>
        <v>5</v>
      </c>
      <c r="EC98" s="1">
        <f>VLOOKUP(T98,table3C,3,0)</f>
        <v>5</v>
      </c>
      <c r="ED98" s="67">
        <f t="array" ref="ED98">VLOOKUP(INDEX(JD,data!$AA$1),key!$J$3:$L$27,3,0)</f>
        <v>6</v>
      </c>
      <c r="EE98" s="67">
        <f t="array" ref="EE98">VLOOKUP(INDEX(JI,data!$AA$1),key!$J$3:$L$27,3,0)</f>
        <v>4</v>
      </c>
      <c r="EF98" s="67">
        <f t="array" ref="EF98">VLOOKUP(INDEX(JS,data!$AA$1),key!$J$3:$L$27,3,0)</f>
        <v>4</v>
      </c>
      <c r="EG98" s="67">
        <f t="array" ref="EG98">VLOOKUP(INDEX(JC,data!$AA$1),key!$J$3:$L$27,3,0)</f>
        <v>7</v>
      </c>
      <c r="EH98" s="1">
        <f>VLOOKUP(DR98,tabel_jpm,ED98+1,0)</f>
        <v>8</v>
      </c>
      <c r="EI98" s="1">
        <f>VLOOKUP(DS98,tabel_jpm,EE98+1,0)</f>
        <v>16</v>
      </c>
      <c r="EJ98" s="1">
        <f>VLOOKUP(DT98,tabel_jpm,EF98+1,0)</f>
        <v>20</v>
      </c>
      <c r="EK98" s="1">
        <f>VLOOKUP(DU98,tabel_jpm,EG98+1,0)</f>
        <v>4</v>
      </c>
      <c r="EL98" s="1">
        <f>IF(B98="Pria",VLOOKUP(AVERAGE(EH98:EK98),agreement_p,4),VLOOKUP(AVERAGE(EH98:EK98),agreement_w,4))</f>
        <v>32</v>
      </c>
      <c r="EM98" s="67" t="str">
        <f t="shared" si="33"/>
        <v>N/A</v>
      </c>
      <c r="EN98" s="1">
        <f>VLOOKUP(DV98,tabel_jpm,ED98+1,0)</f>
        <v>20</v>
      </c>
      <c r="EO98" s="1">
        <f>VLOOKUP(DW98,tabel_jpm,EE98+1,0)</f>
        <v>12</v>
      </c>
      <c r="EP98" s="1">
        <f>VLOOKUP(DX98,tabel_jpm,EF98+1,0)</f>
        <v>12</v>
      </c>
      <c r="EQ98" s="1">
        <f>VLOOKUP(DY98,tabel_jpm,EG98+1,0)</f>
        <v>24</v>
      </c>
      <c r="ER98" s="1">
        <f>IF(B98="Pria",VLOOKUP(AVERAGE(EN98:EQ98),agreement_p,4),VLOOKUP(AVERAGE(EN98:EQ98),agreement_w,4))</f>
        <v>50</v>
      </c>
      <c r="ES98" s="67" t="str">
        <f t="shared" si="34"/>
        <v>N/A</v>
      </c>
      <c r="ET98" s="1">
        <f>VLOOKUP(DZ98,tabel_jpm,ED98+1,0)</f>
        <v>20</v>
      </c>
      <c r="EU98" s="1">
        <f>VLOOKUP(EA98,tabel_jpm,EE98+1,0)</f>
        <v>24</v>
      </c>
      <c r="EV98" s="1">
        <f>VLOOKUP(EB98,tabel_jpm,EF98+1,0)</f>
        <v>24</v>
      </c>
      <c r="EW98" s="1">
        <f>VLOOKUP(EC98,tabel_jpm,EG98+1,0)</f>
        <v>20</v>
      </c>
      <c r="EX98" s="1">
        <f>IF(B98="Pria",VLOOKUP(AVERAGE(ET98:EW98),agreement_p,4),VLOOKUP(AVERAGE(ET98:EW98),agreement_w,4))</f>
        <v>68</v>
      </c>
      <c r="EY98" s="67" t="str">
        <f t="shared" si="35"/>
        <v>N/A</v>
      </c>
    </row>
    <row r="99" ht="15.75" customHeight="1">
      <c r="A99" s="1" t="str">
        <f>data!A99</f>
        <v/>
      </c>
      <c r="B99" s="1" t="str">
        <f>data!B99</f>
        <v/>
      </c>
      <c r="C99" s="1" t="str">
        <f>data!C99</f>
        <v/>
      </c>
      <c r="D99" s="65" t="str">
        <f>data!D99</f>
        <v/>
      </c>
      <c r="E99" s="1" t="str">
        <f>data!E99</f>
        <v/>
      </c>
      <c r="F99" s="1" t="str">
        <f>data!F99</f>
        <v>profiling</v>
      </c>
      <c r="G99" s="1" t="str">
        <f>data!G99</f>
        <v/>
      </c>
      <c r="H99" s="1" t="str">
        <f>data!H99</f>
        <v/>
      </c>
      <c r="I99" s="1" t="str">
        <f>data!I99</f>
        <v/>
      </c>
      <c r="J99" s="1" t="str">
        <f>data!J99</f>
        <v/>
      </c>
      <c r="K99" s="1" t="str">
        <f>data!K99</f>
        <v/>
      </c>
      <c r="L99" s="1" t="str">
        <f>data!L99</f>
        <v/>
      </c>
      <c r="M99" s="1" t="str">
        <f>data!M99</f>
        <v/>
      </c>
      <c r="N99" s="1" t="str">
        <f>data!N99</f>
        <v/>
      </c>
      <c r="O99" s="1" t="str">
        <f>data!O99</f>
        <v/>
      </c>
      <c r="P99" s="1" t="str">
        <f>data!P99</f>
        <v/>
      </c>
      <c r="Q99" s="1" t="str">
        <f>data!Q99</f>
        <v/>
      </c>
      <c r="R99" s="1" t="str">
        <f>data!R99</f>
        <v/>
      </c>
      <c r="S99" s="1" t="str">
        <f>data!S99</f>
        <v/>
      </c>
      <c r="T99" s="1" t="str">
        <f>data!T99</f>
        <v/>
      </c>
      <c r="U99" s="1" t="str">
        <f>data!U99</f>
        <v/>
      </c>
      <c r="V99" s="1">
        <f>data!V99</f>
        <v>0</v>
      </c>
      <c r="W99" s="1">
        <f>data!W99</f>
        <v>0</v>
      </c>
      <c r="Y99" s="67">
        <f>VLOOKUP(G99,tableD1,2,0)</f>
        <v>4</v>
      </c>
      <c r="Z99" s="67">
        <f>VLOOKUP(H99,tableI1,2,0)</f>
        <v>3</v>
      </c>
      <c r="AA99" s="67">
        <f>VLOOKUP(I99,table1S,2,0)</f>
        <v>5</v>
      </c>
      <c r="AB99" s="67">
        <f>VLOOKUP(J99,table1C,2,0)</f>
        <v>4</v>
      </c>
      <c r="AC99" s="67">
        <f>VLOOKUP(L99,table2D,2,0)</f>
        <v>31</v>
      </c>
      <c r="AD99" s="67">
        <f>VLOOKUP(M99,table2I,2,0)</f>
        <v>31</v>
      </c>
      <c r="AE99" s="67">
        <f>VLOOKUP(N99,table2S,2,0)</f>
        <v>32</v>
      </c>
      <c r="AF99" s="67">
        <f>VLOOKUP(O99,table2C,2,0)</f>
        <v>32</v>
      </c>
      <c r="AG99" s="67">
        <f>VLOOKUP(Q99,table3D,2,0)</f>
        <v>16</v>
      </c>
      <c r="AH99" s="67">
        <f>VLOOKUP(R99,table3I,2,0)</f>
        <v>18</v>
      </c>
      <c r="AI99" s="67">
        <f>VLOOKUP(S99,table3S,2,0)</f>
        <v>19</v>
      </c>
      <c r="AJ99" s="67">
        <f>VLOOKUP(T99,table3C,2,0)</f>
        <v>19</v>
      </c>
      <c r="AL99" s="67">
        <f t="shared" ref="AL99:AO99" si="1164">VALUE(Y99&amp;AL$2)</f>
        <v>41</v>
      </c>
      <c r="AM99" s="67">
        <f t="shared" si="1164"/>
        <v>32</v>
      </c>
      <c r="AN99" s="67">
        <f t="shared" si="1164"/>
        <v>53</v>
      </c>
      <c r="AO99" s="67">
        <f t="shared" si="1164"/>
        <v>44</v>
      </c>
      <c r="AP99" s="67"/>
      <c r="AQ99" s="67">
        <f t="shared" ref="AQ99:AT99" si="1165">LARGE($AL99:$AO99,AQ$2)</f>
        <v>53</v>
      </c>
      <c r="AR99" s="67">
        <f t="shared" si="1165"/>
        <v>44</v>
      </c>
      <c r="AS99" s="67">
        <f t="shared" si="1165"/>
        <v>41</v>
      </c>
      <c r="AT99" s="67">
        <f t="shared" si="1165"/>
        <v>32</v>
      </c>
      <c r="AV99" s="67" t="str">
        <f>VLOOKUP(VALUE(RIGHT(AQ99,1)),misc!$A$2:$B$5,2,0)</f>
        <v>S</v>
      </c>
      <c r="AW99" s="67" t="str">
        <f>VLOOKUP(VALUE(RIGHT(AR99,1)),misc!$A$2:$B$5,2,0)</f>
        <v>C</v>
      </c>
      <c r="AX99" s="67" t="str">
        <f>VLOOKUP(VALUE(RIGHT(AS99,1)),misc!$A$2:$B$5,2,0)</f>
        <v>D</v>
      </c>
      <c r="AY99" s="67" t="str">
        <f>VLOOKUP(VALUE(RIGHT(AT99,1)),misc!$A$2:$B$5,2,0)</f>
        <v>I</v>
      </c>
      <c r="BA99" s="67" t="str">
        <f t="shared" ref="BA99:BD99" si="1166">IF(VALUE(AQ99)&gt;=170,AV99,"")</f>
        <v/>
      </c>
      <c r="BB99" s="67" t="str">
        <f t="shared" si="1166"/>
        <v/>
      </c>
      <c r="BC99" s="67" t="str">
        <f t="shared" si="1166"/>
        <v/>
      </c>
      <c r="BD99" s="67" t="str">
        <f t="shared" si="1166"/>
        <v/>
      </c>
      <c r="BF99" s="67" t="str">
        <f t="shared" ref="BF99:BI99" si="1167">IF(VALUE(AQ99)&lt;170,AV99,"")</f>
        <v>S</v>
      </c>
      <c r="BG99" s="67" t="str">
        <f t="shared" si="1167"/>
        <v>C</v>
      </c>
      <c r="BH99" s="67" t="str">
        <f t="shared" si="1167"/>
        <v>D</v>
      </c>
      <c r="BI99" s="67" t="str">
        <f t="shared" si="1167"/>
        <v>I</v>
      </c>
      <c r="BJ99" s="67">
        <f t="shared" si="17"/>
        <v>1</v>
      </c>
      <c r="BK99" s="67" t="str">
        <f t="shared" si="18"/>
        <v/>
      </c>
      <c r="BN99" s="67">
        <f t="shared" ref="BN99:BQ99" si="1168">VALUE(AC99&amp;BN$2)</f>
        <v>311</v>
      </c>
      <c r="BO99" s="67">
        <f t="shared" si="1168"/>
        <v>312</v>
      </c>
      <c r="BP99" s="67">
        <f t="shared" si="1168"/>
        <v>323</v>
      </c>
      <c r="BQ99" s="67">
        <f t="shared" si="1168"/>
        <v>324</v>
      </c>
      <c r="BR99" s="67"/>
      <c r="BS99" s="67">
        <f t="shared" ref="BS99:BV99" si="1169">LARGE($BN99:$BQ99,BS$2)</f>
        <v>324</v>
      </c>
      <c r="BT99" s="67">
        <f t="shared" si="1169"/>
        <v>323</v>
      </c>
      <c r="BU99" s="67">
        <f t="shared" si="1169"/>
        <v>312</v>
      </c>
      <c r="BV99" s="67">
        <f t="shared" si="1169"/>
        <v>311</v>
      </c>
      <c r="BX99" s="67" t="str">
        <f>VLOOKUP(VALUE(RIGHT(BS99,1)),misc!$A$2:$B$5,2,0)</f>
        <v>C</v>
      </c>
      <c r="BY99" s="67" t="str">
        <f>VLOOKUP(VALUE(RIGHT(BT99,1)),misc!$A$2:$B$5,2,0)</f>
        <v>S</v>
      </c>
      <c r="BZ99" s="67" t="str">
        <f>VLOOKUP(VALUE(RIGHT(BU99,1)),misc!$A$2:$B$5,2,0)</f>
        <v>I</v>
      </c>
      <c r="CA99" s="67" t="str">
        <f>VLOOKUP(VALUE(RIGHT(BV99,1)),misc!$A$2:$B$5,2,0)</f>
        <v>D</v>
      </c>
      <c r="CC99" s="67" t="str">
        <f t="shared" ref="CC99:CF99" si="1170">IF(VALUE(BS99)&gt;=170,BX99,"")</f>
        <v>C</v>
      </c>
      <c r="CD99" s="67" t="str">
        <f t="shared" si="1170"/>
        <v>S</v>
      </c>
      <c r="CE99" s="67" t="str">
        <f t="shared" si="1170"/>
        <v>I</v>
      </c>
      <c r="CF99" s="67" t="str">
        <f t="shared" si="1170"/>
        <v>D</v>
      </c>
      <c r="CH99" s="67" t="str">
        <f t="shared" ref="CH99:CK99" si="1171">IF(VALUE(BS99)&lt;170,BX99,"")</f>
        <v/>
      </c>
      <c r="CI99" s="67" t="str">
        <f t="shared" si="1171"/>
        <v/>
      </c>
      <c r="CJ99" s="67" t="str">
        <f t="shared" si="1171"/>
        <v/>
      </c>
      <c r="CK99" s="67" t="str">
        <f t="shared" si="1171"/>
        <v/>
      </c>
      <c r="CL99" s="67">
        <f t="shared" si="23"/>
        <v>2</v>
      </c>
      <c r="CM99" s="67" t="str">
        <f t="shared" si="24"/>
        <v>CSID</v>
      </c>
      <c r="CP99" s="67">
        <f t="shared" ref="CP99:CS99" si="1172">VALUE(AG99&amp;CP$2)</f>
        <v>161</v>
      </c>
      <c r="CQ99" s="67">
        <f t="shared" si="1172"/>
        <v>182</v>
      </c>
      <c r="CR99" s="67">
        <f t="shared" si="1172"/>
        <v>193</v>
      </c>
      <c r="CS99" s="67">
        <f t="shared" si="1172"/>
        <v>194</v>
      </c>
      <c r="CT99" s="67"/>
      <c r="CU99" s="67">
        <f t="shared" ref="CU99:CX99" si="1173">LARGE($CP99:$CS99,CU$2)</f>
        <v>194</v>
      </c>
      <c r="CV99" s="67">
        <f t="shared" si="1173"/>
        <v>193</v>
      </c>
      <c r="CW99" s="67">
        <f t="shared" si="1173"/>
        <v>182</v>
      </c>
      <c r="CX99" s="67">
        <f t="shared" si="1173"/>
        <v>161</v>
      </c>
      <c r="CZ99" s="67" t="str">
        <f>VLOOKUP(VALUE(RIGHT(CU99,1)),misc!$A$2:$B$5,2,0)</f>
        <v>C</v>
      </c>
      <c r="DA99" s="67" t="str">
        <f>VLOOKUP(VALUE(RIGHT(CV99,1)),misc!$A$2:$B$5,2,0)</f>
        <v>S</v>
      </c>
      <c r="DB99" s="67" t="str">
        <f>VLOOKUP(VALUE(RIGHT(CW99,1)),misc!$A$2:$B$5,2,0)</f>
        <v>I</v>
      </c>
      <c r="DC99" s="67" t="str">
        <f>VLOOKUP(VALUE(RIGHT(CX99,1)),misc!$A$2:$B$5,2,0)</f>
        <v>D</v>
      </c>
      <c r="DE99" s="67" t="str">
        <f t="shared" ref="DE99:DH99" si="1174">IF(VALUE(CU99)&gt;=170,CZ99,"")</f>
        <v>C</v>
      </c>
      <c r="DF99" s="67" t="str">
        <f t="shared" si="1174"/>
        <v>S</v>
      </c>
      <c r="DG99" s="67" t="str">
        <f t="shared" si="1174"/>
        <v>I</v>
      </c>
      <c r="DH99" s="67" t="str">
        <f t="shared" si="1174"/>
        <v/>
      </c>
      <c r="DJ99" s="67" t="str">
        <f t="shared" ref="DJ99:DM99" si="1175">IF(VALUE(CU99)&lt;170,CZ99,"")</f>
        <v/>
      </c>
      <c r="DK99" s="67" t="str">
        <f t="shared" si="1175"/>
        <v/>
      </c>
      <c r="DL99" s="67" t="str">
        <f t="shared" si="1175"/>
        <v/>
      </c>
      <c r="DM99" s="67" t="str">
        <f t="shared" si="1175"/>
        <v>D</v>
      </c>
      <c r="DN99" s="67">
        <f t="shared" si="29"/>
        <v>3</v>
      </c>
      <c r="DO99" s="67" t="str">
        <f t="shared" si="30"/>
        <v>CSI</v>
      </c>
      <c r="DP99" s="1" t="str">
        <f t="shared" si="31"/>
        <v>123</v>
      </c>
      <c r="DQ99" s="1" t="str">
        <f t="shared" si="32"/>
        <v/>
      </c>
      <c r="DR99" s="1">
        <f>VLOOKUP(G99,tableD1,3,0)</f>
        <v>1</v>
      </c>
      <c r="DS99" s="1">
        <f>VLOOKUP(H99,tableI1,3,0)</f>
        <v>1</v>
      </c>
      <c r="DT99" s="1">
        <f>VLOOKUP(I99,table1S,3,0)</f>
        <v>2</v>
      </c>
      <c r="DU99" s="1">
        <f>VLOOKUP(J99,table1C,3,0)</f>
        <v>1</v>
      </c>
      <c r="DV99" s="1">
        <f>VLOOKUP(L99,table2D,3,0)</f>
        <v>8</v>
      </c>
      <c r="DW99" s="1">
        <f>VLOOKUP(M99,table2I,3,0)</f>
        <v>8</v>
      </c>
      <c r="DX99" s="1">
        <f>VLOOKUP(N99,table2S,3,0)</f>
        <v>8</v>
      </c>
      <c r="DY99" s="1">
        <f>VLOOKUP(O99,table2C,3,0)</f>
        <v>8</v>
      </c>
      <c r="DZ99" s="1">
        <f>VLOOKUP(Q99,table3D,3,0)</f>
        <v>4</v>
      </c>
      <c r="EA99" s="1">
        <f>VLOOKUP(R99,table3I,3,0)</f>
        <v>5</v>
      </c>
      <c r="EB99" s="1">
        <f>VLOOKUP(S99,table3S,3,0)</f>
        <v>5</v>
      </c>
      <c r="EC99" s="1">
        <f>VLOOKUP(T99,table3C,3,0)</f>
        <v>5</v>
      </c>
      <c r="ED99" s="67">
        <f t="array" ref="ED99">VLOOKUP(INDEX(JD,data!$AA$1),key!$J$3:$L$27,3,0)</f>
        <v>6</v>
      </c>
      <c r="EE99" s="67">
        <f t="array" ref="EE99">VLOOKUP(INDEX(JI,data!$AA$1),key!$J$3:$L$27,3,0)</f>
        <v>4</v>
      </c>
      <c r="EF99" s="67">
        <f t="array" ref="EF99">VLOOKUP(INDEX(JS,data!$AA$1),key!$J$3:$L$27,3,0)</f>
        <v>4</v>
      </c>
      <c r="EG99" s="67">
        <f t="array" ref="EG99">VLOOKUP(INDEX(JC,data!$AA$1),key!$J$3:$L$27,3,0)</f>
        <v>7</v>
      </c>
      <c r="EH99" s="1">
        <f>VLOOKUP(DR99,tabel_jpm,ED99+1,0)</f>
        <v>8</v>
      </c>
      <c r="EI99" s="1">
        <f>VLOOKUP(DS99,tabel_jpm,EE99+1,0)</f>
        <v>16</v>
      </c>
      <c r="EJ99" s="1">
        <f>VLOOKUP(DT99,tabel_jpm,EF99+1,0)</f>
        <v>20</v>
      </c>
      <c r="EK99" s="1">
        <f>VLOOKUP(DU99,tabel_jpm,EG99+1,0)</f>
        <v>4</v>
      </c>
      <c r="EL99" s="1">
        <f>IF(B99="Pria",VLOOKUP(AVERAGE(EH99:EK99),agreement_p,4),VLOOKUP(AVERAGE(EH99:EK99),agreement_w,4))</f>
        <v>32</v>
      </c>
      <c r="EM99" s="67" t="str">
        <f t="shared" si="33"/>
        <v>N/A</v>
      </c>
      <c r="EN99" s="1">
        <f>VLOOKUP(DV99,tabel_jpm,ED99+1,0)</f>
        <v>20</v>
      </c>
      <c r="EO99" s="1">
        <f>VLOOKUP(DW99,tabel_jpm,EE99+1,0)</f>
        <v>12</v>
      </c>
      <c r="EP99" s="1">
        <f>VLOOKUP(DX99,tabel_jpm,EF99+1,0)</f>
        <v>12</v>
      </c>
      <c r="EQ99" s="1">
        <f>VLOOKUP(DY99,tabel_jpm,EG99+1,0)</f>
        <v>24</v>
      </c>
      <c r="ER99" s="1">
        <f>IF(B99="Pria",VLOOKUP(AVERAGE(EN99:EQ99),agreement_p,4),VLOOKUP(AVERAGE(EN99:EQ99),agreement_w,4))</f>
        <v>50</v>
      </c>
      <c r="ES99" s="67" t="str">
        <f t="shared" si="34"/>
        <v>N/A</v>
      </c>
      <c r="ET99" s="1">
        <f>VLOOKUP(DZ99,tabel_jpm,ED99+1,0)</f>
        <v>20</v>
      </c>
      <c r="EU99" s="1">
        <f>VLOOKUP(EA99,tabel_jpm,EE99+1,0)</f>
        <v>24</v>
      </c>
      <c r="EV99" s="1">
        <f>VLOOKUP(EB99,tabel_jpm,EF99+1,0)</f>
        <v>24</v>
      </c>
      <c r="EW99" s="1">
        <f>VLOOKUP(EC99,tabel_jpm,EG99+1,0)</f>
        <v>20</v>
      </c>
      <c r="EX99" s="1">
        <f>IF(B99="Pria",VLOOKUP(AVERAGE(ET99:EW99),agreement_p,4),VLOOKUP(AVERAGE(ET99:EW99),agreement_w,4))</f>
        <v>68</v>
      </c>
      <c r="EY99" s="67" t="str">
        <f t="shared" si="35"/>
        <v>N/A</v>
      </c>
    </row>
    <row r="100" ht="15.75" customHeight="1">
      <c r="A100" s="1" t="str">
        <f>data!A100</f>
        <v/>
      </c>
      <c r="B100" s="1" t="str">
        <f>data!B100</f>
        <v/>
      </c>
      <c r="C100" s="1" t="str">
        <f>data!C100</f>
        <v/>
      </c>
      <c r="D100" s="65" t="str">
        <f>data!D100</f>
        <v/>
      </c>
      <c r="E100" s="1" t="str">
        <f>data!E100</f>
        <v/>
      </c>
      <c r="F100" s="1" t="str">
        <f>data!F100</f>
        <v>profiling</v>
      </c>
      <c r="G100" s="1" t="str">
        <f>data!G100</f>
        <v/>
      </c>
      <c r="H100" s="1" t="str">
        <f>data!H100</f>
        <v/>
      </c>
      <c r="I100" s="1" t="str">
        <f>data!I100</f>
        <v/>
      </c>
      <c r="J100" s="1" t="str">
        <f>data!J100</f>
        <v/>
      </c>
      <c r="K100" s="1" t="str">
        <f>data!K100</f>
        <v/>
      </c>
      <c r="L100" s="1" t="str">
        <f>data!L100</f>
        <v/>
      </c>
      <c r="M100" s="1" t="str">
        <f>data!M100</f>
        <v/>
      </c>
      <c r="N100" s="1" t="str">
        <f>data!N100</f>
        <v/>
      </c>
      <c r="O100" s="1" t="str">
        <f>data!O100</f>
        <v/>
      </c>
      <c r="P100" s="1" t="str">
        <f>data!P100</f>
        <v/>
      </c>
      <c r="Q100" s="1" t="str">
        <f>data!Q100</f>
        <v/>
      </c>
      <c r="R100" s="1" t="str">
        <f>data!R100</f>
        <v/>
      </c>
      <c r="S100" s="1" t="str">
        <f>data!S100</f>
        <v/>
      </c>
      <c r="T100" s="1" t="str">
        <f>data!T100</f>
        <v/>
      </c>
      <c r="U100" s="1" t="str">
        <f>data!U100</f>
        <v/>
      </c>
      <c r="V100" s="1">
        <f>data!V100</f>
        <v>0</v>
      </c>
      <c r="W100" s="1">
        <f>data!W100</f>
        <v>0</v>
      </c>
      <c r="Y100" s="67">
        <f>VLOOKUP(G100,tableD1,2,0)</f>
        <v>4</v>
      </c>
      <c r="Z100" s="67">
        <f>VLOOKUP(H100,tableI1,2,0)</f>
        <v>3</v>
      </c>
      <c r="AA100" s="67">
        <f>VLOOKUP(I100,table1S,2,0)</f>
        <v>5</v>
      </c>
      <c r="AB100" s="67">
        <f>VLOOKUP(J100,table1C,2,0)</f>
        <v>4</v>
      </c>
      <c r="AC100" s="67">
        <f>VLOOKUP(L100,table2D,2,0)</f>
        <v>31</v>
      </c>
      <c r="AD100" s="67">
        <f>VLOOKUP(M100,table2I,2,0)</f>
        <v>31</v>
      </c>
      <c r="AE100" s="67">
        <f>VLOOKUP(N100,table2S,2,0)</f>
        <v>32</v>
      </c>
      <c r="AF100" s="67">
        <f>VLOOKUP(O100,table2C,2,0)</f>
        <v>32</v>
      </c>
      <c r="AG100" s="67">
        <f>VLOOKUP(Q100,table3D,2,0)</f>
        <v>16</v>
      </c>
      <c r="AH100" s="67">
        <f>VLOOKUP(R100,table3I,2,0)</f>
        <v>18</v>
      </c>
      <c r="AI100" s="67">
        <f>VLOOKUP(S100,table3S,2,0)</f>
        <v>19</v>
      </c>
      <c r="AJ100" s="67">
        <f>VLOOKUP(T100,table3C,2,0)</f>
        <v>19</v>
      </c>
      <c r="AL100" s="67">
        <f t="shared" ref="AL100:AO100" si="1176">VALUE(Y100&amp;AL$2)</f>
        <v>41</v>
      </c>
      <c r="AM100" s="67">
        <f t="shared" si="1176"/>
        <v>32</v>
      </c>
      <c r="AN100" s="67">
        <f t="shared" si="1176"/>
        <v>53</v>
      </c>
      <c r="AO100" s="67">
        <f t="shared" si="1176"/>
        <v>44</v>
      </c>
      <c r="AP100" s="67"/>
      <c r="AQ100" s="67">
        <f t="shared" ref="AQ100:AT100" si="1177">LARGE($AL100:$AO100,AQ$2)</f>
        <v>53</v>
      </c>
      <c r="AR100" s="67">
        <f t="shared" si="1177"/>
        <v>44</v>
      </c>
      <c r="AS100" s="67">
        <f t="shared" si="1177"/>
        <v>41</v>
      </c>
      <c r="AT100" s="67">
        <f t="shared" si="1177"/>
        <v>32</v>
      </c>
      <c r="AV100" s="67" t="str">
        <f>VLOOKUP(VALUE(RIGHT(AQ100,1)),misc!$A$2:$B$5,2,0)</f>
        <v>S</v>
      </c>
      <c r="AW100" s="67" t="str">
        <f>VLOOKUP(VALUE(RIGHT(AR100,1)),misc!$A$2:$B$5,2,0)</f>
        <v>C</v>
      </c>
      <c r="AX100" s="67" t="str">
        <f>VLOOKUP(VALUE(RIGHT(AS100,1)),misc!$A$2:$B$5,2,0)</f>
        <v>D</v>
      </c>
      <c r="AY100" s="67" t="str">
        <f>VLOOKUP(VALUE(RIGHT(AT100,1)),misc!$A$2:$B$5,2,0)</f>
        <v>I</v>
      </c>
      <c r="BA100" s="67" t="str">
        <f t="shared" ref="BA100:BD100" si="1178">IF(VALUE(AQ100)&gt;=170,AV100,"")</f>
        <v/>
      </c>
      <c r="BB100" s="67" t="str">
        <f t="shared" si="1178"/>
        <v/>
      </c>
      <c r="BC100" s="67" t="str">
        <f t="shared" si="1178"/>
        <v/>
      </c>
      <c r="BD100" s="67" t="str">
        <f t="shared" si="1178"/>
        <v/>
      </c>
      <c r="BF100" s="67" t="str">
        <f t="shared" ref="BF100:BI100" si="1179">IF(VALUE(AQ100)&lt;170,AV100,"")</f>
        <v>S</v>
      </c>
      <c r="BG100" s="67" t="str">
        <f t="shared" si="1179"/>
        <v>C</v>
      </c>
      <c r="BH100" s="67" t="str">
        <f t="shared" si="1179"/>
        <v>D</v>
      </c>
      <c r="BI100" s="67" t="str">
        <f t="shared" si="1179"/>
        <v>I</v>
      </c>
      <c r="BJ100" s="67">
        <f t="shared" si="17"/>
        <v>1</v>
      </c>
      <c r="BK100" s="67" t="str">
        <f t="shared" si="18"/>
        <v/>
      </c>
      <c r="BN100" s="67">
        <f t="shared" ref="BN100:BQ100" si="1180">VALUE(AC100&amp;BN$2)</f>
        <v>311</v>
      </c>
      <c r="BO100" s="67">
        <f t="shared" si="1180"/>
        <v>312</v>
      </c>
      <c r="BP100" s="67">
        <f t="shared" si="1180"/>
        <v>323</v>
      </c>
      <c r="BQ100" s="67">
        <f t="shared" si="1180"/>
        <v>324</v>
      </c>
      <c r="BR100" s="67"/>
      <c r="BS100" s="67">
        <f t="shared" ref="BS100:BV100" si="1181">LARGE($BN100:$BQ100,BS$2)</f>
        <v>324</v>
      </c>
      <c r="BT100" s="67">
        <f t="shared" si="1181"/>
        <v>323</v>
      </c>
      <c r="BU100" s="67">
        <f t="shared" si="1181"/>
        <v>312</v>
      </c>
      <c r="BV100" s="67">
        <f t="shared" si="1181"/>
        <v>311</v>
      </c>
      <c r="BX100" s="67" t="str">
        <f>VLOOKUP(VALUE(RIGHT(BS100,1)),misc!$A$2:$B$5,2,0)</f>
        <v>C</v>
      </c>
      <c r="BY100" s="67" t="str">
        <f>VLOOKUP(VALUE(RIGHT(BT100,1)),misc!$A$2:$B$5,2,0)</f>
        <v>S</v>
      </c>
      <c r="BZ100" s="67" t="str">
        <f>VLOOKUP(VALUE(RIGHT(BU100,1)),misc!$A$2:$B$5,2,0)</f>
        <v>I</v>
      </c>
      <c r="CA100" s="67" t="str">
        <f>VLOOKUP(VALUE(RIGHT(BV100,1)),misc!$A$2:$B$5,2,0)</f>
        <v>D</v>
      </c>
      <c r="CC100" s="67" t="str">
        <f t="shared" ref="CC100:CF100" si="1182">IF(VALUE(BS100)&gt;=170,BX100,"")</f>
        <v>C</v>
      </c>
      <c r="CD100" s="67" t="str">
        <f t="shared" si="1182"/>
        <v>S</v>
      </c>
      <c r="CE100" s="67" t="str">
        <f t="shared" si="1182"/>
        <v>I</v>
      </c>
      <c r="CF100" s="67" t="str">
        <f t="shared" si="1182"/>
        <v>D</v>
      </c>
      <c r="CH100" s="67" t="str">
        <f t="shared" ref="CH100:CK100" si="1183">IF(VALUE(BS100)&lt;170,BX100,"")</f>
        <v/>
      </c>
      <c r="CI100" s="67" t="str">
        <f t="shared" si="1183"/>
        <v/>
      </c>
      <c r="CJ100" s="67" t="str">
        <f t="shared" si="1183"/>
        <v/>
      </c>
      <c r="CK100" s="67" t="str">
        <f t="shared" si="1183"/>
        <v/>
      </c>
      <c r="CL100" s="67">
        <f t="shared" si="23"/>
        <v>2</v>
      </c>
      <c r="CM100" s="67" t="str">
        <f t="shared" si="24"/>
        <v>CSID</v>
      </c>
      <c r="CP100" s="67">
        <f t="shared" ref="CP100:CS100" si="1184">VALUE(AG100&amp;CP$2)</f>
        <v>161</v>
      </c>
      <c r="CQ100" s="67">
        <f t="shared" si="1184"/>
        <v>182</v>
      </c>
      <c r="CR100" s="67">
        <f t="shared" si="1184"/>
        <v>193</v>
      </c>
      <c r="CS100" s="67">
        <f t="shared" si="1184"/>
        <v>194</v>
      </c>
      <c r="CT100" s="67"/>
      <c r="CU100" s="67">
        <f t="shared" ref="CU100:CX100" si="1185">LARGE($CP100:$CS100,CU$2)</f>
        <v>194</v>
      </c>
      <c r="CV100" s="67">
        <f t="shared" si="1185"/>
        <v>193</v>
      </c>
      <c r="CW100" s="67">
        <f t="shared" si="1185"/>
        <v>182</v>
      </c>
      <c r="CX100" s="67">
        <f t="shared" si="1185"/>
        <v>161</v>
      </c>
      <c r="CZ100" s="67" t="str">
        <f>VLOOKUP(VALUE(RIGHT(CU100,1)),misc!$A$2:$B$5,2,0)</f>
        <v>C</v>
      </c>
      <c r="DA100" s="67" t="str">
        <f>VLOOKUP(VALUE(RIGHT(CV100,1)),misc!$A$2:$B$5,2,0)</f>
        <v>S</v>
      </c>
      <c r="DB100" s="67" t="str">
        <f>VLOOKUP(VALUE(RIGHT(CW100,1)),misc!$A$2:$B$5,2,0)</f>
        <v>I</v>
      </c>
      <c r="DC100" s="67" t="str">
        <f>VLOOKUP(VALUE(RIGHT(CX100,1)),misc!$A$2:$B$5,2,0)</f>
        <v>D</v>
      </c>
      <c r="DE100" s="67" t="str">
        <f t="shared" ref="DE100:DH100" si="1186">IF(VALUE(CU100)&gt;=170,CZ100,"")</f>
        <v>C</v>
      </c>
      <c r="DF100" s="67" t="str">
        <f t="shared" si="1186"/>
        <v>S</v>
      </c>
      <c r="DG100" s="67" t="str">
        <f t="shared" si="1186"/>
        <v>I</v>
      </c>
      <c r="DH100" s="67" t="str">
        <f t="shared" si="1186"/>
        <v/>
      </c>
      <c r="DJ100" s="67" t="str">
        <f t="shared" ref="DJ100:DM100" si="1187">IF(VALUE(CU100)&lt;170,CZ100,"")</f>
        <v/>
      </c>
      <c r="DK100" s="67" t="str">
        <f t="shared" si="1187"/>
        <v/>
      </c>
      <c r="DL100" s="67" t="str">
        <f t="shared" si="1187"/>
        <v/>
      </c>
      <c r="DM100" s="67" t="str">
        <f t="shared" si="1187"/>
        <v>D</v>
      </c>
      <c r="DN100" s="67">
        <f t="shared" si="29"/>
        <v>3</v>
      </c>
      <c r="DO100" s="67" t="str">
        <f t="shared" si="30"/>
        <v>CSI</v>
      </c>
      <c r="DP100" s="1" t="str">
        <f t="shared" si="31"/>
        <v>123</v>
      </c>
      <c r="DQ100" s="1" t="str">
        <f t="shared" si="32"/>
        <v/>
      </c>
      <c r="DR100" s="1">
        <f>VLOOKUP(G100,tableD1,3,0)</f>
        <v>1</v>
      </c>
      <c r="DS100" s="1">
        <f>VLOOKUP(H100,tableI1,3,0)</f>
        <v>1</v>
      </c>
      <c r="DT100" s="1">
        <f>VLOOKUP(I100,table1S,3,0)</f>
        <v>2</v>
      </c>
      <c r="DU100" s="1">
        <f>VLOOKUP(J100,table1C,3,0)</f>
        <v>1</v>
      </c>
      <c r="DV100" s="1">
        <f>VLOOKUP(L100,table2D,3,0)</f>
        <v>8</v>
      </c>
      <c r="DW100" s="1">
        <f>VLOOKUP(M100,table2I,3,0)</f>
        <v>8</v>
      </c>
      <c r="DX100" s="1">
        <f>VLOOKUP(N100,table2S,3,0)</f>
        <v>8</v>
      </c>
      <c r="DY100" s="1">
        <f>VLOOKUP(O100,table2C,3,0)</f>
        <v>8</v>
      </c>
      <c r="DZ100" s="1">
        <f>VLOOKUP(Q100,table3D,3,0)</f>
        <v>4</v>
      </c>
      <c r="EA100" s="1">
        <f>VLOOKUP(R100,table3I,3,0)</f>
        <v>5</v>
      </c>
      <c r="EB100" s="1">
        <f>VLOOKUP(S100,table3S,3,0)</f>
        <v>5</v>
      </c>
      <c r="EC100" s="1">
        <f>VLOOKUP(T100,table3C,3,0)</f>
        <v>5</v>
      </c>
      <c r="ED100" s="67">
        <f t="array" ref="ED100">VLOOKUP(INDEX(JD,data!$AA$1),key!$J$3:$L$27,3,0)</f>
        <v>6</v>
      </c>
      <c r="EE100" s="67">
        <f t="array" ref="EE100">VLOOKUP(INDEX(JI,data!$AA$1),key!$J$3:$L$27,3,0)</f>
        <v>4</v>
      </c>
      <c r="EF100" s="67">
        <f t="array" ref="EF100">VLOOKUP(INDEX(JS,data!$AA$1),key!$J$3:$L$27,3,0)</f>
        <v>4</v>
      </c>
      <c r="EG100" s="67">
        <f t="array" ref="EG100">VLOOKUP(INDEX(JC,data!$AA$1),key!$J$3:$L$27,3,0)</f>
        <v>7</v>
      </c>
      <c r="EH100" s="1">
        <f>VLOOKUP(DR100,tabel_jpm,ED100+1,0)</f>
        <v>8</v>
      </c>
      <c r="EI100" s="1">
        <f>VLOOKUP(DS100,tabel_jpm,EE100+1,0)</f>
        <v>16</v>
      </c>
      <c r="EJ100" s="1">
        <f>VLOOKUP(DT100,tabel_jpm,EF100+1,0)</f>
        <v>20</v>
      </c>
      <c r="EK100" s="1">
        <f>VLOOKUP(DU100,tabel_jpm,EG100+1,0)</f>
        <v>4</v>
      </c>
      <c r="EL100" s="1">
        <f>IF(B100="Pria",VLOOKUP(AVERAGE(EH100:EK100),agreement_p,4),VLOOKUP(AVERAGE(EH100:EK100),agreement_w,4))</f>
        <v>32</v>
      </c>
      <c r="EM100" s="67" t="str">
        <f t="shared" si="33"/>
        <v>N/A</v>
      </c>
      <c r="EN100" s="1">
        <f>VLOOKUP(DV100,tabel_jpm,ED100+1,0)</f>
        <v>20</v>
      </c>
      <c r="EO100" s="1">
        <f>VLOOKUP(DW100,tabel_jpm,EE100+1,0)</f>
        <v>12</v>
      </c>
      <c r="EP100" s="1">
        <f>VLOOKUP(DX100,tabel_jpm,EF100+1,0)</f>
        <v>12</v>
      </c>
      <c r="EQ100" s="1">
        <f>VLOOKUP(DY100,tabel_jpm,EG100+1,0)</f>
        <v>24</v>
      </c>
      <c r="ER100" s="1">
        <f>IF(B100="Pria",VLOOKUP(AVERAGE(EN100:EQ100),agreement_p,4),VLOOKUP(AVERAGE(EN100:EQ100),agreement_w,4))</f>
        <v>50</v>
      </c>
      <c r="ES100" s="67" t="str">
        <f t="shared" si="34"/>
        <v>N/A</v>
      </c>
      <c r="ET100" s="1">
        <f>VLOOKUP(DZ100,tabel_jpm,ED100+1,0)</f>
        <v>20</v>
      </c>
      <c r="EU100" s="1">
        <f>VLOOKUP(EA100,tabel_jpm,EE100+1,0)</f>
        <v>24</v>
      </c>
      <c r="EV100" s="1">
        <f>VLOOKUP(EB100,tabel_jpm,EF100+1,0)</f>
        <v>24</v>
      </c>
      <c r="EW100" s="1">
        <f>VLOOKUP(EC100,tabel_jpm,EG100+1,0)</f>
        <v>20</v>
      </c>
      <c r="EX100" s="1">
        <f>IF(B100="Pria",VLOOKUP(AVERAGE(ET100:EW100),agreement_p,4),VLOOKUP(AVERAGE(ET100:EW100),agreement_w,4))</f>
        <v>68</v>
      </c>
      <c r="EY100" s="67" t="str">
        <f t="shared" si="35"/>
        <v>N/A</v>
      </c>
    </row>
    <row r="101" ht="15.75" customHeight="1">
      <c r="A101" s="1" t="str">
        <f>data!A101</f>
        <v/>
      </c>
      <c r="B101" s="1" t="str">
        <f>data!B101</f>
        <v/>
      </c>
      <c r="C101" s="1" t="str">
        <f>data!C101</f>
        <v/>
      </c>
      <c r="D101" s="65" t="str">
        <f>data!D101</f>
        <v/>
      </c>
      <c r="E101" s="1" t="str">
        <f>data!E101</f>
        <v/>
      </c>
      <c r="F101" s="1" t="str">
        <f>data!F101</f>
        <v>profiling</v>
      </c>
      <c r="G101" s="1" t="str">
        <f>data!G101</f>
        <v/>
      </c>
      <c r="H101" s="1" t="str">
        <f>data!H101</f>
        <v/>
      </c>
      <c r="I101" s="1" t="str">
        <f>data!I101</f>
        <v/>
      </c>
      <c r="J101" s="1" t="str">
        <f>data!J101</f>
        <v/>
      </c>
      <c r="K101" s="1" t="str">
        <f>data!K101</f>
        <v/>
      </c>
      <c r="L101" s="1" t="str">
        <f>data!L101</f>
        <v/>
      </c>
      <c r="M101" s="1" t="str">
        <f>data!M101</f>
        <v/>
      </c>
      <c r="N101" s="1" t="str">
        <f>data!N101</f>
        <v/>
      </c>
      <c r="O101" s="1" t="str">
        <f>data!O101</f>
        <v/>
      </c>
      <c r="P101" s="1" t="str">
        <f>data!P101</f>
        <v/>
      </c>
      <c r="Q101" s="1" t="str">
        <f>data!Q101</f>
        <v/>
      </c>
      <c r="R101" s="1" t="str">
        <f>data!R101</f>
        <v/>
      </c>
      <c r="S101" s="1" t="str">
        <f>data!S101</f>
        <v/>
      </c>
      <c r="T101" s="1" t="str">
        <f>data!T101</f>
        <v/>
      </c>
      <c r="U101" s="1" t="str">
        <f>data!U101</f>
        <v/>
      </c>
      <c r="V101" s="1">
        <f>data!V101</f>
        <v>0</v>
      </c>
      <c r="W101" s="1">
        <f>data!W101</f>
        <v>0</v>
      </c>
      <c r="Y101" s="67">
        <f>VLOOKUP(G101,tableD1,2,0)</f>
        <v>4</v>
      </c>
      <c r="Z101" s="67">
        <f>VLOOKUP(H101,tableI1,2,0)</f>
        <v>3</v>
      </c>
      <c r="AA101" s="67">
        <f>VLOOKUP(I101,table1S,2,0)</f>
        <v>5</v>
      </c>
      <c r="AB101" s="67">
        <f>VLOOKUP(J101,table1C,2,0)</f>
        <v>4</v>
      </c>
      <c r="AC101" s="67">
        <f>VLOOKUP(L101,table2D,2,0)</f>
        <v>31</v>
      </c>
      <c r="AD101" s="67">
        <f>VLOOKUP(M101,table2I,2,0)</f>
        <v>31</v>
      </c>
      <c r="AE101" s="67">
        <f>VLOOKUP(N101,table2S,2,0)</f>
        <v>32</v>
      </c>
      <c r="AF101" s="67">
        <f>VLOOKUP(O101,table2C,2,0)</f>
        <v>32</v>
      </c>
      <c r="AG101" s="67">
        <f>VLOOKUP(Q101,table3D,2,0)</f>
        <v>16</v>
      </c>
      <c r="AH101" s="67">
        <f>VLOOKUP(R101,table3I,2,0)</f>
        <v>18</v>
      </c>
      <c r="AI101" s="67">
        <f>VLOOKUP(S101,table3S,2,0)</f>
        <v>19</v>
      </c>
      <c r="AJ101" s="67">
        <f>VLOOKUP(T101,table3C,2,0)</f>
        <v>19</v>
      </c>
      <c r="AL101" s="67">
        <f t="shared" ref="AL101:AO101" si="1188">VALUE(Y101&amp;AL$2)</f>
        <v>41</v>
      </c>
      <c r="AM101" s="67">
        <f t="shared" si="1188"/>
        <v>32</v>
      </c>
      <c r="AN101" s="67">
        <f t="shared" si="1188"/>
        <v>53</v>
      </c>
      <c r="AO101" s="67">
        <f t="shared" si="1188"/>
        <v>44</v>
      </c>
      <c r="AP101" s="67"/>
      <c r="AQ101" s="67">
        <f t="shared" ref="AQ101:AT101" si="1189">LARGE($AL101:$AO101,AQ$2)</f>
        <v>53</v>
      </c>
      <c r="AR101" s="67">
        <f t="shared" si="1189"/>
        <v>44</v>
      </c>
      <c r="AS101" s="67">
        <f t="shared" si="1189"/>
        <v>41</v>
      </c>
      <c r="AT101" s="67">
        <f t="shared" si="1189"/>
        <v>32</v>
      </c>
      <c r="AV101" s="67" t="str">
        <f>VLOOKUP(VALUE(RIGHT(AQ101,1)),misc!$A$2:$B$5,2,0)</f>
        <v>S</v>
      </c>
      <c r="AW101" s="67" t="str">
        <f>VLOOKUP(VALUE(RIGHT(AR101,1)),misc!$A$2:$B$5,2,0)</f>
        <v>C</v>
      </c>
      <c r="AX101" s="67" t="str">
        <f>VLOOKUP(VALUE(RIGHT(AS101,1)),misc!$A$2:$B$5,2,0)</f>
        <v>D</v>
      </c>
      <c r="AY101" s="67" t="str">
        <f>VLOOKUP(VALUE(RIGHT(AT101,1)),misc!$A$2:$B$5,2,0)</f>
        <v>I</v>
      </c>
      <c r="BA101" s="67" t="str">
        <f t="shared" ref="BA101:BD101" si="1190">IF(VALUE(AQ101)&gt;=170,AV101,"")</f>
        <v/>
      </c>
      <c r="BB101" s="67" t="str">
        <f t="shared" si="1190"/>
        <v/>
      </c>
      <c r="BC101" s="67" t="str">
        <f t="shared" si="1190"/>
        <v/>
      </c>
      <c r="BD101" s="67" t="str">
        <f t="shared" si="1190"/>
        <v/>
      </c>
      <c r="BF101" s="67" t="str">
        <f t="shared" ref="BF101:BI101" si="1191">IF(VALUE(AQ101)&lt;170,AV101,"")</f>
        <v>S</v>
      </c>
      <c r="BG101" s="67" t="str">
        <f t="shared" si="1191"/>
        <v>C</v>
      </c>
      <c r="BH101" s="67" t="str">
        <f t="shared" si="1191"/>
        <v>D</v>
      </c>
      <c r="BI101" s="67" t="str">
        <f t="shared" si="1191"/>
        <v>I</v>
      </c>
      <c r="BJ101" s="67">
        <f t="shared" si="17"/>
        <v>1</v>
      </c>
      <c r="BK101" s="67" t="str">
        <f t="shared" si="18"/>
        <v/>
      </c>
      <c r="BN101" s="67">
        <f t="shared" ref="BN101:BQ101" si="1192">VALUE(AC101&amp;BN$2)</f>
        <v>311</v>
      </c>
      <c r="BO101" s="67">
        <f t="shared" si="1192"/>
        <v>312</v>
      </c>
      <c r="BP101" s="67">
        <f t="shared" si="1192"/>
        <v>323</v>
      </c>
      <c r="BQ101" s="67">
        <f t="shared" si="1192"/>
        <v>324</v>
      </c>
      <c r="BR101" s="67"/>
      <c r="BS101" s="67">
        <f t="shared" ref="BS101:BV101" si="1193">LARGE($BN101:$BQ101,BS$2)</f>
        <v>324</v>
      </c>
      <c r="BT101" s="67">
        <f t="shared" si="1193"/>
        <v>323</v>
      </c>
      <c r="BU101" s="67">
        <f t="shared" si="1193"/>
        <v>312</v>
      </c>
      <c r="BV101" s="67">
        <f t="shared" si="1193"/>
        <v>311</v>
      </c>
      <c r="BX101" s="67" t="str">
        <f>VLOOKUP(VALUE(RIGHT(BS101,1)),misc!$A$2:$B$5,2,0)</f>
        <v>C</v>
      </c>
      <c r="BY101" s="67" t="str">
        <f>VLOOKUP(VALUE(RIGHT(BT101,1)),misc!$A$2:$B$5,2,0)</f>
        <v>S</v>
      </c>
      <c r="BZ101" s="67" t="str">
        <f>VLOOKUP(VALUE(RIGHT(BU101,1)),misc!$A$2:$B$5,2,0)</f>
        <v>I</v>
      </c>
      <c r="CA101" s="67" t="str">
        <f>VLOOKUP(VALUE(RIGHT(BV101,1)),misc!$A$2:$B$5,2,0)</f>
        <v>D</v>
      </c>
      <c r="CC101" s="67" t="str">
        <f t="shared" ref="CC101:CF101" si="1194">IF(VALUE(BS101)&gt;=170,BX101,"")</f>
        <v>C</v>
      </c>
      <c r="CD101" s="67" t="str">
        <f t="shared" si="1194"/>
        <v>S</v>
      </c>
      <c r="CE101" s="67" t="str">
        <f t="shared" si="1194"/>
        <v>I</v>
      </c>
      <c r="CF101" s="67" t="str">
        <f t="shared" si="1194"/>
        <v>D</v>
      </c>
      <c r="CH101" s="67" t="str">
        <f t="shared" ref="CH101:CK101" si="1195">IF(VALUE(BS101)&lt;170,BX101,"")</f>
        <v/>
      </c>
      <c r="CI101" s="67" t="str">
        <f t="shared" si="1195"/>
        <v/>
      </c>
      <c r="CJ101" s="67" t="str">
        <f t="shared" si="1195"/>
        <v/>
      </c>
      <c r="CK101" s="67" t="str">
        <f t="shared" si="1195"/>
        <v/>
      </c>
      <c r="CL101" s="67">
        <f t="shared" si="23"/>
        <v>2</v>
      </c>
      <c r="CM101" s="67" t="str">
        <f t="shared" si="24"/>
        <v>CSID</v>
      </c>
      <c r="CP101" s="67">
        <f t="shared" ref="CP101:CS101" si="1196">VALUE(AG101&amp;CP$2)</f>
        <v>161</v>
      </c>
      <c r="CQ101" s="67">
        <f t="shared" si="1196"/>
        <v>182</v>
      </c>
      <c r="CR101" s="67">
        <f t="shared" si="1196"/>
        <v>193</v>
      </c>
      <c r="CS101" s="67">
        <f t="shared" si="1196"/>
        <v>194</v>
      </c>
      <c r="CT101" s="67"/>
      <c r="CU101" s="67">
        <f t="shared" ref="CU101:CX101" si="1197">LARGE($CP101:$CS101,CU$2)</f>
        <v>194</v>
      </c>
      <c r="CV101" s="67">
        <f t="shared" si="1197"/>
        <v>193</v>
      </c>
      <c r="CW101" s="67">
        <f t="shared" si="1197"/>
        <v>182</v>
      </c>
      <c r="CX101" s="67">
        <f t="shared" si="1197"/>
        <v>161</v>
      </c>
      <c r="CZ101" s="67" t="str">
        <f>VLOOKUP(VALUE(RIGHT(CU101,1)),misc!$A$2:$B$5,2,0)</f>
        <v>C</v>
      </c>
      <c r="DA101" s="67" t="str">
        <f>VLOOKUP(VALUE(RIGHT(CV101,1)),misc!$A$2:$B$5,2,0)</f>
        <v>S</v>
      </c>
      <c r="DB101" s="67" t="str">
        <f>VLOOKUP(VALUE(RIGHT(CW101,1)),misc!$A$2:$B$5,2,0)</f>
        <v>I</v>
      </c>
      <c r="DC101" s="67" t="str">
        <f>VLOOKUP(VALUE(RIGHT(CX101,1)),misc!$A$2:$B$5,2,0)</f>
        <v>D</v>
      </c>
      <c r="DE101" s="67" t="str">
        <f t="shared" ref="DE101:DH101" si="1198">IF(VALUE(CU101)&gt;=170,CZ101,"")</f>
        <v>C</v>
      </c>
      <c r="DF101" s="67" t="str">
        <f t="shared" si="1198"/>
        <v>S</v>
      </c>
      <c r="DG101" s="67" t="str">
        <f t="shared" si="1198"/>
        <v>I</v>
      </c>
      <c r="DH101" s="67" t="str">
        <f t="shared" si="1198"/>
        <v/>
      </c>
      <c r="DJ101" s="67" t="str">
        <f t="shared" ref="DJ101:DM101" si="1199">IF(VALUE(CU101)&lt;170,CZ101,"")</f>
        <v/>
      </c>
      <c r="DK101" s="67" t="str">
        <f t="shared" si="1199"/>
        <v/>
      </c>
      <c r="DL101" s="67" t="str">
        <f t="shared" si="1199"/>
        <v/>
      </c>
      <c r="DM101" s="67" t="str">
        <f t="shared" si="1199"/>
        <v>D</v>
      </c>
      <c r="DN101" s="67">
        <f t="shared" si="29"/>
        <v>3</v>
      </c>
      <c r="DO101" s="67" t="str">
        <f t="shared" si="30"/>
        <v>CSI</v>
      </c>
      <c r="DP101" s="1" t="str">
        <f t="shared" si="31"/>
        <v>123</v>
      </c>
      <c r="DQ101" s="1" t="str">
        <f t="shared" si="32"/>
        <v/>
      </c>
      <c r="DR101" s="1">
        <f>VLOOKUP(G101,tableD1,3,0)</f>
        <v>1</v>
      </c>
      <c r="DS101" s="1">
        <f>VLOOKUP(H101,tableI1,3,0)</f>
        <v>1</v>
      </c>
      <c r="DT101" s="1">
        <f>VLOOKUP(I101,table1S,3,0)</f>
        <v>2</v>
      </c>
      <c r="DU101" s="1">
        <f>VLOOKUP(J101,table1C,3,0)</f>
        <v>1</v>
      </c>
      <c r="DV101" s="1">
        <f>VLOOKUP(L101,table2D,3,0)</f>
        <v>8</v>
      </c>
      <c r="DW101" s="1">
        <f>VLOOKUP(M101,table2I,3,0)</f>
        <v>8</v>
      </c>
      <c r="DX101" s="1">
        <f>VLOOKUP(N101,table2S,3,0)</f>
        <v>8</v>
      </c>
      <c r="DY101" s="1">
        <f>VLOOKUP(O101,table2C,3,0)</f>
        <v>8</v>
      </c>
      <c r="DZ101" s="1">
        <f>VLOOKUP(Q101,table3D,3,0)</f>
        <v>4</v>
      </c>
      <c r="EA101" s="1">
        <f>VLOOKUP(R101,table3I,3,0)</f>
        <v>5</v>
      </c>
      <c r="EB101" s="1">
        <f>VLOOKUP(S101,table3S,3,0)</f>
        <v>5</v>
      </c>
      <c r="EC101" s="1">
        <f>VLOOKUP(T101,table3C,3,0)</f>
        <v>5</v>
      </c>
      <c r="ED101" s="67">
        <f t="array" ref="ED101">VLOOKUP(INDEX(JD,data!$AA$1),key!$J$3:$L$27,3,0)</f>
        <v>6</v>
      </c>
      <c r="EE101" s="67">
        <f t="array" ref="EE101">VLOOKUP(INDEX(JI,data!$AA$1),key!$J$3:$L$27,3,0)</f>
        <v>4</v>
      </c>
      <c r="EF101" s="67">
        <f t="array" ref="EF101">VLOOKUP(INDEX(JS,data!$AA$1),key!$J$3:$L$27,3,0)</f>
        <v>4</v>
      </c>
      <c r="EG101" s="67">
        <f t="array" ref="EG101">VLOOKUP(INDEX(JC,data!$AA$1),key!$J$3:$L$27,3,0)</f>
        <v>7</v>
      </c>
      <c r="EH101" s="1">
        <f>VLOOKUP(DR101,tabel_jpm,ED101+1,0)</f>
        <v>8</v>
      </c>
      <c r="EI101" s="1">
        <f>VLOOKUP(DS101,tabel_jpm,EE101+1,0)</f>
        <v>16</v>
      </c>
      <c r="EJ101" s="1">
        <f>VLOOKUP(DT101,tabel_jpm,EF101+1,0)</f>
        <v>20</v>
      </c>
      <c r="EK101" s="1">
        <f>VLOOKUP(DU101,tabel_jpm,EG101+1,0)</f>
        <v>4</v>
      </c>
      <c r="EL101" s="1">
        <f>IF(B101="Pria",VLOOKUP(AVERAGE(EH101:EK101),agreement_p,4),VLOOKUP(AVERAGE(EH101:EK101),agreement_w,4))</f>
        <v>32</v>
      </c>
      <c r="EM101" s="67" t="str">
        <f t="shared" si="33"/>
        <v>N/A</v>
      </c>
      <c r="EN101" s="1">
        <f>VLOOKUP(DV101,tabel_jpm,ED101+1,0)</f>
        <v>20</v>
      </c>
      <c r="EO101" s="1">
        <f>VLOOKUP(DW101,tabel_jpm,EE101+1,0)</f>
        <v>12</v>
      </c>
      <c r="EP101" s="1">
        <f>VLOOKUP(DX101,tabel_jpm,EF101+1,0)</f>
        <v>12</v>
      </c>
      <c r="EQ101" s="1">
        <f>VLOOKUP(DY101,tabel_jpm,EG101+1,0)</f>
        <v>24</v>
      </c>
      <c r="ER101" s="1">
        <f>IF(B101="Pria",VLOOKUP(AVERAGE(EN101:EQ101),agreement_p,4),VLOOKUP(AVERAGE(EN101:EQ101),agreement_w,4))</f>
        <v>50</v>
      </c>
      <c r="ES101" s="67" t="str">
        <f t="shared" si="34"/>
        <v>N/A</v>
      </c>
      <c r="ET101" s="1">
        <f>VLOOKUP(DZ101,tabel_jpm,ED101+1,0)</f>
        <v>20</v>
      </c>
      <c r="EU101" s="1">
        <f>VLOOKUP(EA101,tabel_jpm,EE101+1,0)</f>
        <v>24</v>
      </c>
      <c r="EV101" s="1">
        <f>VLOOKUP(EB101,tabel_jpm,EF101+1,0)</f>
        <v>24</v>
      </c>
      <c r="EW101" s="1">
        <f>VLOOKUP(EC101,tabel_jpm,EG101+1,0)</f>
        <v>20</v>
      </c>
      <c r="EX101" s="1">
        <f>IF(B101="Pria",VLOOKUP(AVERAGE(ET101:EW101),agreement_p,4),VLOOKUP(AVERAGE(ET101:EW101),agreement_w,4))</f>
        <v>68</v>
      </c>
      <c r="EY101" s="67" t="str">
        <f t="shared" si="35"/>
        <v>N/A</v>
      </c>
    </row>
    <row r="102" ht="15.75" customHeight="1">
      <c r="A102" s="1" t="str">
        <f>data!A102</f>
        <v/>
      </c>
      <c r="B102" s="1" t="str">
        <f>data!B102</f>
        <v/>
      </c>
      <c r="C102" s="1" t="str">
        <f>data!C102</f>
        <v/>
      </c>
      <c r="D102" s="65" t="str">
        <f>data!D102</f>
        <v/>
      </c>
      <c r="E102" s="1" t="str">
        <f>data!E102</f>
        <v/>
      </c>
      <c r="F102" s="1" t="str">
        <f>data!F102</f>
        <v>profiling</v>
      </c>
      <c r="G102" s="1" t="str">
        <f>data!G102</f>
        <v/>
      </c>
      <c r="H102" s="1" t="str">
        <f>data!H102</f>
        <v/>
      </c>
      <c r="I102" s="1" t="str">
        <f>data!I102</f>
        <v/>
      </c>
      <c r="J102" s="1" t="str">
        <f>data!J102</f>
        <v/>
      </c>
      <c r="K102" s="1" t="str">
        <f>data!K102</f>
        <v/>
      </c>
      <c r="L102" s="1" t="str">
        <f>data!L102</f>
        <v/>
      </c>
      <c r="M102" s="1" t="str">
        <f>data!M102</f>
        <v/>
      </c>
      <c r="N102" s="1" t="str">
        <f>data!N102</f>
        <v/>
      </c>
      <c r="O102" s="1" t="str">
        <f>data!O102</f>
        <v/>
      </c>
      <c r="P102" s="1" t="str">
        <f>data!P102</f>
        <v/>
      </c>
      <c r="Q102" s="1" t="str">
        <f>data!Q102</f>
        <v/>
      </c>
      <c r="R102" s="1" t="str">
        <f>data!R102</f>
        <v/>
      </c>
      <c r="S102" s="1" t="str">
        <f>data!S102</f>
        <v/>
      </c>
      <c r="T102" s="1" t="str">
        <f>data!T102</f>
        <v/>
      </c>
      <c r="U102" s="1" t="str">
        <f>data!U102</f>
        <v/>
      </c>
      <c r="V102" s="1">
        <f>data!V102</f>
        <v>0</v>
      </c>
      <c r="W102" s="1">
        <f>data!W102</f>
        <v>0</v>
      </c>
      <c r="Y102" s="67">
        <f>VLOOKUP(G102,tableD1,2,0)</f>
        <v>4</v>
      </c>
      <c r="Z102" s="67">
        <f>VLOOKUP(H102,tableI1,2,0)</f>
        <v>3</v>
      </c>
      <c r="AA102" s="67">
        <f>VLOOKUP(I102,table1S,2,0)</f>
        <v>5</v>
      </c>
      <c r="AB102" s="67">
        <f>VLOOKUP(J102,table1C,2,0)</f>
        <v>4</v>
      </c>
      <c r="AC102" s="67">
        <f>VLOOKUP(L102,table2D,2,0)</f>
        <v>31</v>
      </c>
      <c r="AD102" s="67">
        <f>VLOOKUP(M102,table2I,2,0)</f>
        <v>31</v>
      </c>
      <c r="AE102" s="67">
        <f>VLOOKUP(N102,table2S,2,0)</f>
        <v>32</v>
      </c>
      <c r="AF102" s="67">
        <f>VLOOKUP(O102,table2C,2,0)</f>
        <v>32</v>
      </c>
      <c r="AG102" s="67">
        <f>VLOOKUP(Q102,table3D,2,0)</f>
        <v>16</v>
      </c>
      <c r="AH102" s="67">
        <f>VLOOKUP(R102,table3I,2,0)</f>
        <v>18</v>
      </c>
      <c r="AI102" s="67">
        <f>VLOOKUP(S102,table3S,2,0)</f>
        <v>19</v>
      </c>
      <c r="AJ102" s="67">
        <f>VLOOKUP(T102,table3C,2,0)</f>
        <v>19</v>
      </c>
      <c r="AL102" s="67">
        <f t="shared" ref="AL102:AO102" si="1200">VALUE(Y102&amp;AL$2)</f>
        <v>41</v>
      </c>
      <c r="AM102" s="67">
        <f t="shared" si="1200"/>
        <v>32</v>
      </c>
      <c r="AN102" s="67">
        <f t="shared" si="1200"/>
        <v>53</v>
      </c>
      <c r="AO102" s="67">
        <f t="shared" si="1200"/>
        <v>44</v>
      </c>
      <c r="AP102" s="67"/>
      <c r="AQ102" s="67">
        <f t="shared" ref="AQ102:AT102" si="1201">LARGE($AL102:$AO102,AQ$2)</f>
        <v>53</v>
      </c>
      <c r="AR102" s="67">
        <f t="shared" si="1201"/>
        <v>44</v>
      </c>
      <c r="AS102" s="67">
        <f t="shared" si="1201"/>
        <v>41</v>
      </c>
      <c r="AT102" s="67">
        <f t="shared" si="1201"/>
        <v>32</v>
      </c>
      <c r="AV102" s="67" t="str">
        <f>VLOOKUP(VALUE(RIGHT(AQ102,1)),misc!$A$2:$B$5,2,0)</f>
        <v>S</v>
      </c>
      <c r="AW102" s="67" t="str">
        <f>VLOOKUP(VALUE(RIGHT(AR102,1)),misc!$A$2:$B$5,2,0)</f>
        <v>C</v>
      </c>
      <c r="AX102" s="67" t="str">
        <f>VLOOKUP(VALUE(RIGHT(AS102,1)),misc!$A$2:$B$5,2,0)</f>
        <v>D</v>
      </c>
      <c r="AY102" s="67" t="str">
        <f>VLOOKUP(VALUE(RIGHT(AT102,1)),misc!$A$2:$B$5,2,0)</f>
        <v>I</v>
      </c>
      <c r="BA102" s="67" t="str">
        <f t="shared" ref="BA102:BD102" si="1202">IF(VALUE(AQ102)&gt;=170,AV102,"")</f>
        <v/>
      </c>
      <c r="BB102" s="67" t="str">
        <f t="shared" si="1202"/>
        <v/>
      </c>
      <c r="BC102" s="67" t="str">
        <f t="shared" si="1202"/>
        <v/>
      </c>
      <c r="BD102" s="67" t="str">
        <f t="shared" si="1202"/>
        <v/>
      </c>
      <c r="BF102" s="67" t="str">
        <f t="shared" ref="BF102:BI102" si="1203">IF(VALUE(AQ102)&lt;170,AV102,"")</f>
        <v>S</v>
      </c>
      <c r="BG102" s="67" t="str">
        <f t="shared" si="1203"/>
        <v>C</v>
      </c>
      <c r="BH102" s="67" t="str">
        <f t="shared" si="1203"/>
        <v>D</v>
      </c>
      <c r="BI102" s="67" t="str">
        <f t="shared" si="1203"/>
        <v>I</v>
      </c>
      <c r="BJ102" s="67">
        <f t="shared" si="17"/>
        <v>1</v>
      </c>
      <c r="BK102" s="67" t="str">
        <f t="shared" si="18"/>
        <v/>
      </c>
      <c r="BN102" s="67">
        <f t="shared" ref="BN102:BQ102" si="1204">VALUE(AC102&amp;BN$2)</f>
        <v>311</v>
      </c>
      <c r="BO102" s="67">
        <f t="shared" si="1204"/>
        <v>312</v>
      </c>
      <c r="BP102" s="67">
        <f t="shared" si="1204"/>
        <v>323</v>
      </c>
      <c r="BQ102" s="67">
        <f t="shared" si="1204"/>
        <v>324</v>
      </c>
      <c r="BR102" s="67"/>
      <c r="BS102" s="67">
        <f t="shared" ref="BS102:BV102" si="1205">LARGE($BN102:$BQ102,BS$2)</f>
        <v>324</v>
      </c>
      <c r="BT102" s="67">
        <f t="shared" si="1205"/>
        <v>323</v>
      </c>
      <c r="BU102" s="67">
        <f t="shared" si="1205"/>
        <v>312</v>
      </c>
      <c r="BV102" s="67">
        <f t="shared" si="1205"/>
        <v>311</v>
      </c>
      <c r="BX102" s="67" t="str">
        <f>VLOOKUP(VALUE(RIGHT(BS102,1)),misc!$A$2:$B$5,2,0)</f>
        <v>C</v>
      </c>
      <c r="BY102" s="67" t="str">
        <f>VLOOKUP(VALUE(RIGHT(BT102,1)),misc!$A$2:$B$5,2,0)</f>
        <v>S</v>
      </c>
      <c r="BZ102" s="67" t="str">
        <f>VLOOKUP(VALUE(RIGHT(BU102,1)),misc!$A$2:$B$5,2,0)</f>
        <v>I</v>
      </c>
      <c r="CA102" s="67" t="str">
        <f>VLOOKUP(VALUE(RIGHT(BV102,1)),misc!$A$2:$B$5,2,0)</f>
        <v>D</v>
      </c>
      <c r="CC102" s="67" t="str">
        <f t="shared" ref="CC102:CF102" si="1206">IF(VALUE(BS102)&gt;=170,BX102,"")</f>
        <v>C</v>
      </c>
      <c r="CD102" s="67" t="str">
        <f t="shared" si="1206"/>
        <v>S</v>
      </c>
      <c r="CE102" s="67" t="str">
        <f t="shared" si="1206"/>
        <v>I</v>
      </c>
      <c r="CF102" s="67" t="str">
        <f t="shared" si="1206"/>
        <v>D</v>
      </c>
      <c r="CH102" s="67" t="str">
        <f t="shared" ref="CH102:CK102" si="1207">IF(VALUE(BS102)&lt;170,BX102,"")</f>
        <v/>
      </c>
      <c r="CI102" s="67" t="str">
        <f t="shared" si="1207"/>
        <v/>
      </c>
      <c r="CJ102" s="67" t="str">
        <f t="shared" si="1207"/>
        <v/>
      </c>
      <c r="CK102" s="67" t="str">
        <f t="shared" si="1207"/>
        <v/>
      </c>
      <c r="CL102" s="67">
        <f t="shared" si="23"/>
        <v>2</v>
      </c>
      <c r="CM102" s="67" t="str">
        <f t="shared" si="24"/>
        <v>CSID</v>
      </c>
      <c r="CP102" s="67">
        <f t="shared" ref="CP102:CS102" si="1208">VALUE(AG102&amp;CP$2)</f>
        <v>161</v>
      </c>
      <c r="CQ102" s="67">
        <f t="shared" si="1208"/>
        <v>182</v>
      </c>
      <c r="CR102" s="67">
        <f t="shared" si="1208"/>
        <v>193</v>
      </c>
      <c r="CS102" s="67">
        <f t="shared" si="1208"/>
        <v>194</v>
      </c>
      <c r="CT102" s="67"/>
      <c r="CU102" s="67">
        <f t="shared" ref="CU102:CX102" si="1209">LARGE($CP102:$CS102,CU$2)</f>
        <v>194</v>
      </c>
      <c r="CV102" s="67">
        <f t="shared" si="1209"/>
        <v>193</v>
      </c>
      <c r="CW102" s="67">
        <f t="shared" si="1209"/>
        <v>182</v>
      </c>
      <c r="CX102" s="67">
        <f t="shared" si="1209"/>
        <v>161</v>
      </c>
      <c r="CZ102" s="67" t="str">
        <f>VLOOKUP(VALUE(RIGHT(CU102,1)),misc!$A$2:$B$5,2,0)</f>
        <v>C</v>
      </c>
      <c r="DA102" s="67" t="str">
        <f>VLOOKUP(VALUE(RIGHT(CV102,1)),misc!$A$2:$B$5,2,0)</f>
        <v>S</v>
      </c>
      <c r="DB102" s="67" t="str">
        <f>VLOOKUP(VALUE(RIGHT(CW102,1)),misc!$A$2:$B$5,2,0)</f>
        <v>I</v>
      </c>
      <c r="DC102" s="67" t="str">
        <f>VLOOKUP(VALUE(RIGHT(CX102,1)),misc!$A$2:$B$5,2,0)</f>
        <v>D</v>
      </c>
      <c r="DE102" s="67" t="str">
        <f t="shared" ref="DE102:DH102" si="1210">IF(VALUE(CU102)&gt;=170,CZ102,"")</f>
        <v>C</v>
      </c>
      <c r="DF102" s="67" t="str">
        <f t="shared" si="1210"/>
        <v>S</v>
      </c>
      <c r="DG102" s="67" t="str">
        <f t="shared" si="1210"/>
        <v>I</v>
      </c>
      <c r="DH102" s="67" t="str">
        <f t="shared" si="1210"/>
        <v/>
      </c>
      <c r="DJ102" s="67" t="str">
        <f t="shared" ref="DJ102:DM102" si="1211">IF(VALUE(CU102)&lt;170,CZ102,"")</f>
        <v/>
      </c>
      <c r="DK102" s="67" t="str">
        <f t="shared" si="1211"/>
        <v/>
      </c>
      <c r="DL102" s="67" t="str">
        <f t="shared" si="1211"/>
        <v/>
      </c>
      <c r="DM102" s="67" t="str">
        <f t="shared" si="1211"/>
        <v>D</v>
      </c>
      <c r="DN102" s="67">
        <f t="shared" si="29"/>
        <v>3</v>
      </c>
      <c r="DO102" s="67" t="str">
        <f t="shared" si="30"/>
        <v>CSI</v>
      </c>
      <c r="DP102" s="1" t="str">
        <f t="shared" si="31"/>
        <v>123</v>
      </c>
      <c r="DQ102" s="1" t="str">
        <f t="shared" si="32"/>
        <v/>
      </c>
      <c r="DR102" s="1">
        <f>VLOOKUP(G102,tableD1,3,0)</f>
        <v>1</v>
      </c>
      <c r="DS102" s="1">
        <f>VLOOKUP(H102,tableI1,3,0)</f>
        <v>1</v>
      </c>
      <c r="DT102" s="1">
        <f>VLOOKUP(I102,table1S,3,0)</f>
        <v>2</v>
      </c>
      <c r="DU102" s="1">
        <f>VLOOKUP(J102,table1C,3,0)</f>
        <v>1</v>
      </c>
      <c r="DV102" s="1">
        <f>VLOOKUP(L102,table2D,3,0)</f>
        <v>8</v>
      </c>
      <c r="DW102" s="1">
        <f>VLOOKUP(M102,table2I,3,0)</f>
        <v>8</v>
      </c>
      <c r="DX102" s="1">
        <f>VLOOKUP(N102,table2S,3,0)</f>
        <v>8</v>
      </c>
      <c r="DY102" s="1">
        <f>VLOOKUP(O102,table2C,3,0)</f>
        <v>8</v>
      </c>
      <c r="DZ102" s="1">
        <f>VLOOKUP(Q102,table3D,3,0)</f>
        <v>4</v>
      </c>
      <c r="EA102" s="1">
        <f>VLOOKUP(R102,table3I,3,0)</f>
        <v>5</v>
      </c>
      <c r="EB102" s="1">
        <f>VLOOKUP(S102,table3S,3,0)</f>
        <v>5</v>
      </c>
      <c r="EC102" s="1">
        <f>VLOOKUP(T102,table3C,3,0)</f>
        <v>5</v>
      </c>
      <c r="ED102" s="67">
        <f t="array" ref="ED102">VLOOKUP(INDEX(JD,data!$AA$1),key!$J$3:$L$27,3,0)</f>
        <v>6</v>
      </c>
      <c r="EE102" s="67">
        <f t="array" ref="EE102">VLOOKUP(INDEX(JI,data!$AA$1),key!$J$3:$L$27,3,0)</f>
        <v>4</v>
      </c>
      <c r="EF102" s="67">
        <f t="array" ref="EF102">VLOOKUP(INDEX(JS,data!$AA$1),key!$J$3:$L$27,3,0)</f>
        <v>4</v>
      </c>
      <c r="EG102" s="67">
        <f t="array" ref="EG102">VLOOKUP(INDEX(JC,data!$AA$1),key!$J$3:$L$27,3,0)</f>
        <v>7</v>
      </c>
      <c r="EH102" s="1">
        <f>VLOOKUP(DR102,tabel_jpm,ED102+1,0)</f>
        <v>8</v>
      </c>
      <c r="EI102" s="1">
        <f>VLOOKUP(DS102,tabel_jpm,EE102+1,0)</f>
        <v>16</v>
      </c>
      <c r="EJ102" s="1">
        <f>VLOOKUP(DT102,tabel_jpm,EF102+1,0)</f>
        <v>20</v>
      </c>
      <c r="EK102" s="1">
        <f>VLOOKUP(DU102,tabel_jpm,EG102+1,0)</f>
        <v>4</v>
      </c>
      <c r="EL102" s="1">
        <f>IF(B102="Pria",VLOOKUP(AVERAGE(EH102:EK102),agreement_p,4),VLOOKUP(AVERAGE(EH102:EK102),agreement_w,4))</f>
        <v>32</v>
      </c>
      <c r="EM102" s="67" t="str">
        <f t="shared" si="33"/>
        <v>N/A</v>
      </c>
      <c r="EN102" s="1">
        <f>VLOOKUP(DV102,tabel_jpm,ED102+1,0)</f>
        <v>20</v>
      </c>
      <c r="EO102" s="1">
        <f>VLOOKUP(DW102,tabel_jpm,EE102+1,0)</f>
        <v>12</v>
      </c>
      <c r="EP102" s="1">
        <f>VLOOKUP(DX102,tabel_jpm,EF102+1,0)</f>
        <v>12</v>
      </c>
      <c r="EQ102" s="1">
        <f>VLOOKUP(DY102,tabel_jpm,EG102+1,0)</f>
        <v>24</v>
      </c>
      <c r="ER102" s="1">
        <f>IF(B102="Pria",VLOOKUP(AVERAGE(EN102:EQ102),agreement_p,4),VLOOKUP(AVERAGE(EN102:EQ102),agreement_w,4))</f>
        <v>50</v>
      </c>
      <c r="ES102" s="67" t="str">
        <f t="shared" si="34"/>
        <v>N/A</v>
      </c>
      <c r="ET102" s="1">
        <f>VLOOKUP(DZ102,tabel_jpm,ED102+1,0)</f>
        <v>20</v>
      </c>
      <c r="EU102" s="1">
        <f>VLOOKUP(EA102,tabel_jpm,EE102+1,0)</f>
        <v>24</v>
      </c>
      <c r="EV102" s="1">
        <f>VLOOKUP(EB102,tabel_jpm,EF102+1,0)</f>
        <v>24</v>
      </c>
      <c r="EW102" s="1">
        <f>VLOOKUP(EC102,tabel_jpm,EG102+1,0)</f>
        <v>20</v>
      </c>
      <c r="EX102" s="1">
        <f>IF(B102="Pria",VLOOKUP(AVERAGE(ET102:EW102),agreement_p,4),VLOOKUP(AVERAGE(ET102:EW102),agreement_w,4))</f>
        <v>68</v>
      </c>
      <c r="EY102" s="67" t="str">
        <f t="shared" si="35"/>
        <v>N/A</v>
      </c>
    </row>
    <row r="103" ht="15.75" customHeight="1">
      <c r="A103" s="1" t="str">
        <f>data!A103</f>
        <v/>
      </c>
      <c r="B103" s="1" t="str">
        <f>data!B103</f>
        <v/>
      </c>
      <c r="C103" s="1" t="str">
        <f>data!C103</f>
        <v/>
      </c>
      <c r="D103" s="65" t="str">
        <f>data!D103</f>
        <v/>
      </c>
      <c r="E103" s="1" t="str">
        <f>data!E103</f>
        <v/>
      </c>
      <c r="F103" s="1" t="str">
        <f>data!F103</f>
        <v>profiling</v>
      </c>
      <c r="G103" s="1" t="str">
        <f>data!G103</f>
        <v/>
      </c>
      <c r="H103" s="1" t="str">
        <f>data!H103</f>
        <v/>
      </c>
      <c r="I103" s="1" t="str">
        <f>data!I103</f>
        <v/>
      </c>
      <c r="J103" s="1" t="str">
        <f>data!J103</f>
        <v/>
      </c>
      <c r="K103" s="1" t="str">
        <f>data!K103</f>
        <v/>
      </c>
      <c r="L103" s="1" t="str">
        <f>data!L103</f>
        <v/>
      </c>
      <c r="M103" s="1" t="str">
        <f>data!M103</f>
        <v/>
      </c>
      <c r="N103" s="1" t="str">
        <f>data!N103</f>
        <v/>
      </c>
      <c r="O103" s="1" t="str">
        <f>data!O103</f>
        <v/>
      </c>
      <c r="P103" s="1" t="str">
        <f>data!P103</f>
        <v/>
      </c>
      <c r="Q103" s="1" t="str">
        <f>data!Q103</f>
        <v/>
      </c>
      <c r="R103" s="1" t="str">
        <f>data!R103</f>
        <v/>
      </c>
      <c r="S103" s="1" t="str">
        <f>data!S103</f>
        <v/>
      </c>
      <c r="T103" s="1" t="str">
        <f>data!T103</f>
        <v/>
      </c>
      <c r="U103" s="1" t="str">
        <f>data!U103</f>
        <v/>
      </c>
      <c r="V103" s="1">
        <f>data!V103</f>
        <v>0</v>
      </c>
      <c r="W103" s="1">
        <f>data!W103</f>
        <v>0</v>
      </c>
      <c r="Y103" s="67">
        <f>VLOOKUP(G103,tableD1,2,0)</f>
        <v>4</v>
      </c>
      <c r="Z103" s="67">
        <f>VLOOKUP(H103,tableI1,2,0)</f>
        <v>3</v>
      </c>
      <c r="AA103" s="67">
        <f>VLOOKUP(I103,table1S,2,0)</f>
        <v>5</v>
      </c>
      <c r="AB103" s="67">
        <f>VLOOKUP(J103,table1C,2,0)</f>
        <v>4</v>
      </c>
      <c r="AC103" s="67">
        <f>VLOOKUP(L103,table2D,2,0)</f>
        <v>31</v>
      </c>
      <c r="AD103" s="67">
        <f>VLOOKUP(M103,table2I,2,0)</f>
        <v>31</v>
      </c>
      <c r="AE103" s="67">
        <f>VLOOKUP(N103,table2S,2,0)</f>
        <v>32</v>
      </c>
      <c r="AF103" s="67">
        <f>VLOOKUP(O103,table2C,2,0)</f>
        <v>32</v>
      </c>
      <c r="AG103" s="67">
        <f>VLOOKUP(Q103,table3D,2,0)</f>
        <v>16</v>
      </c>
      <c r="AH103" s="67">
        <f>VLOOKUP(R103,table3I,2,0)</f>
        <v>18</v>
      </c>
      <c r="AI103" s="67">
        <f>VLOOKUP(S103,table3S,2,0)</f>
        <v>19</v>
      </c>
      <c r="AJ103" s="67">
        <f>VLOOKUP(T103,table3C,2,0)</f>
        <v>19</v>
      </c>
      <c r="AL103" s="67">
        <f t="shared" ref="AL103:AO103" si="1212">VALUE(Y103&amp;AL$2)</f>
        <v>41</v>
      </c>
      <c r="AM103" s="67">
        <f t="shared" si="1212"/>
        <v>32</v>
      </c>
      <c r="AN103" s="67">
        <f t="shared" si="1212"/>
        <v>53</v>
      </c>
      <c r="AO103" s="67">
        <f t="shared" si="1212"/>
        <v>44</v>
      </c>
      <c r="AP103" s="67"/>
      <c r="AQ103" s="67">
        <f t="shared" ref="AQ103:AT103" si="1213">LARGE($AL103:$AO103,AQ$2)</f>
        <v>53</v>
      </c>
      <c r="AR103" s="67">
        <f t="shared" si="1213"/>
        <v>44</v>
      </c>
      <c r="AS103" s="67">
        <f t="shared" si="1213"/>
        <v>41</v>
      </c>
      <c r="AT103" s="67">
        <f t="shared" si="1213"/>
        <v>32</v>
      </c>
      <c r="AV103" s="67" t="str">
        <f>VLOOKUP(VALUE(RIGHT(AQ103,1)),misc!$A$2:$B$5,2,0)</f>
        <v>S</v>
      </c>
      <c r="AW103" s="67" t="str">
        <f>VLOOKUP(VALUE(RIGHT(AR103,1)),misc!$A$2:$B$5,2,0)</f>
        <v>C</v>
      </c>
      <c r="AX103" s="67" t="str">
        <f>VLOOKUP(VALUE(RIGHT(AS103,1)),misc!$A$2:$B$5,2,0)</f>
        <v>D</v>
      </c>
      <c r="AY103" s="67" t="str">
        <f>VLOOKUP(VALUE(RIGHT(AT103,1)),misc!$A$2:$B$5,2,0)</f>
        <v>I</v>
      </c>
      <c r="BA103" s="67" t="str">
        <f t="shared" ref="BA103:BD103" si="1214">IF(VALUE(AQ103)&gt;=170,AV103,"")</f>
        <v/>
      </c>
      <c r="BB103" s="67" t="str">
        <f t="shared" si="1214"/>
        <v/>
      </c>
      <c r="BC103" s="67" t="str">
        <f t="shared" si="1214"/>
        <v/>
      </c>
      <c r="BD103" s="67" t="str">
        <f t="shared" si="1214"/>
        <v/>
      </c>
      <c r="BF103" s="67" t="str">
        <f t="shared" ref="BF103:BI103" si="1215">IF(VALUE(AQ103)&lt;170,AV103,"")</f>
        <v>S</v>
      </c>
      <c r="BG103" s="67" t="str">
        <f t="shared" si="1215"/>
        <v>C</v>
      </c>
      <c r="BH103" s="67" t="str">
        <f t="shared" si="1215"/>
        <v>D</v>
      </c>
      <c r="BI103" s="67" t="str">
        <f t="shared" si="1215"/>
        <v>I</v>
      </c>
      <c r="BJ103" s="67">
        <f t="shared" si="17"/>
        <v>1</v>
      </c>
      <c r="BK103" s="67" t="str">
        <f t="shared" si="18"/>
        <v/>
      </c>
      <c r="BN103" s="67">
        <f t="shared" ref="BN103:BQ103" si="1216">VALUE(AC103&amp;BN$2)</f>
        <v>311</v>
      </c>
      <c r="BO103" s="67">
        <f t="shared" si="1216"/>
        <v>312</v>
      </c>
      <c r="BP103" s="67">
        <f t="shared" si="1216"/>
        <v>323</v>
      </c>
      <c r="BQ103" s="67">
        <f t="shared" si="1216"/>
        <v>324</v>
      </c>
      <c r="BR103" s="67"/>
      <c r="BS103" s="67">
        <f t="shared" ref="BS103:BV103" si="1217">LARGE($BN103:$BQ103,BS$2)</f>
        <v>324</v>
      </c>
      <c r="BT103" s="67">
        <f t="shared" si="1217"/>
        <v>323</v>
      </c>
      <c r="BU103" s="67">
        <f t="shared" si="1217"/>
        <v>312</v>
      </c>
      <c r="BV103" s="67">
        <f t="shared" si="1217"/>
        <v>311</v>
      </c>
      <c r="BX103" s="67" t="str">
        <f>VLOOKUP(VALUE(RIGHT(BS103,1)),misc!$A$2:$B$5,2,0)</f>
        <v>C</v>
      </c>
      <c r="BY103" s="67" t="str">
        <f>VLOOKUP(VALUE(RIGHT(BT103,1)),misc!$A$2:$B$5,2,0)</f>
        <v>S</v>
      </c>
      <c r="BZ103" s="67" t="str">
        <f>VLOOKUP(VALUE(RIGHT(BU103,1)),misc!$A$2:$B$5,2,0)</f>
        <v>I</v>
      </c>
      <c r="CA103" s="67" t="str">
        <f>VLOOKUP(VALUE(RIGHT(BV103,1)),misc!$A$2:$B$5,2,0)</f>
        <v>D</v>
      </c>
      <c r="CC103" s="67" t="str">
        <f t="shared" ref="CC103:CF103" si="1218">IF(VALUE(BS103)&gt;=170,BX103,"")</f>
        <v>C</v>
      </c>
      <c r="CD103" s="67" t="str">
        <f t="shared" si="1218"/>
        <v>S</v>
      </c>
      <c r="CE103" s="67" t="str">
        <f t="shared" si="1218"/>
        <v>I</v>
      </c>
      <c r="CF103" s="67" t="str">
        <f t="shared" si="1218"/>
        <v>D</v>
      </c>
      <c r="CH103" s="67" t="str">
        <f t="shared" ref="CH103:CK103" si="1219">IF(VALUE(BS103)&lt;170,BX103,"")</f>
        <v/>
      </c>
      <c r="CI103" s="67" t="str">
        <f t="shared" si="1219"/>
        <v/>
      </c>
      <c r="CJ103" s="67" t="str">
        <f t="shared" si="1219"/>
        <v/>
      </c>
      <c r="CK103" s="67" t="str">
        <f t="shared" si="1219"/>
        <v/>
      </c>
      <c r="CL103" s="67">
        <f t="shared" si="23"/>
        <v>2</v>
      </c>
      <c r="CM103" s="67" t="str">
        <f t="shared" si="24"/>
        <v>CSID</v>
      </c>
      <c r="CP103" s="67">
        <f t="shared" ref="CP103:CS103" si="1220">VALUE(AG103&amp;CP$2)</f>
        <v>161</v>
      </c>
      <c r="CQ103" s="67">
        <f t="shared" si="1220"/>
        <v>182</v>
      </c>
      <c r="CR103" s="67">
        <f t="shared" si="1220"/>
        <v>193</v>
      </c>
      <c r="CS103" s="67">
        <f t="shared" si="1220"/>
        <v>194</v>
      </c>
      <c r="CT103" s="67"/>
      <c r="CU103" s="67">
        <f t="shared" ref="CU103:CX103" si="1221">LARGE($CP103:$CS103,CU$2)</f>
        <v>194</v>
      </c>
      <c r="CV103" s="67">
        <f t="shared" si="1221"/>
        <v>193</v>
      </c>
      <c r="CW103" s="67">
        <f t="shared" si="1221"/>
        <v>182</v>
      </c>
      <c r="CX103" s="67">
        <f t="shared" si="1221"/>
        <v>161</v>
      </c>
      <c r="CZ103" s="67" t="str">
        <f>VLOOKUP(VALUE(RIGHT(CU103,1)),misc!$A$2:$B$5,2,0)</f>
        <v>C</v>
      </c>
      <c r="DA103" s="67" t="str">
        <f>VLOOKUP(VALUE(RIGHT(CV103,1)),misc!$A$2:$B$5,2,0)</f>
        <v>S</v>
      </c>
      <c r="DB103" s="67" t="str">
        <f>VLOOKUP(VALUE(RIGHT(CW103,1)),misc!$A$2:$B$5,2,0)</f>
        <v>I</v>
      </c>
      <c r="DC103" s="67" t="str">
        <f>VLOOKUP(VALUE(RIGHT(CX103,1)),misc!$A$2:$B$5,2,0)</f>
        <v>D</v>
      </c>
      <c r="DE103" s="67" t="str">
        <f t="shared" ref="DE103:DH103" si="1222">IF(VALUE(CU103)&gt;=170,CZ103,"")</f>
        <v>C</v>
      </c>
      <c r="DF103" s="67" t="str">
        <f t="shared" si="1222"/>
        <v>S</v>
      </c>
      <c r="DG103" s="67" t="str">
        <f t="shared" si="1222"/>
        <v>I</v>
      </c>
      <c r="DH103" s="67" t="str">
        <f t="shared" si="1222"/>
        <v/>
      </c>
      <c r="DJ103" s="67" t="str">
        <f t="shared" ref="DJ103:DM103" si="1223">IF(VALUE(CU103)&lt;170,CZ103,"")</f>
        <v/>
      </c>
      <c r="DK103" s="67" t="str">
        <f t="shared" si="1223"/>
        <v/>
      </c>
      <c r="DL103" s="67" t="str">
        <f t="shared" si="1223"/>
        <v/>
      </c>
      <c r="DM103" s="67" t="str">
        <f t="shared" si="1223"/>
        <v>D</v>
      </c>
      <c r="DN103" s="67">
        <f t="shared" si="29"/>
        <v>3</v>
      </c>
      <c r="DO103" s="67" t="str">
        <f t="shared" si="30"/>
        <v>CSI</v>
      </c>
      <c r="DP103" s="1" t="str">
        <f t="shared" si="31"/>
        <v>123</v>
      </c>
      <c r="DQ103" s="1" t="str">
        <f t="shared" si="32"/>
        <v/>
      </c>
      <c r="DR103" s="1">
        <f>VLOOKUP(G103,tableD1,3,0)</f>
        <v>1</v>
      </c>
      <c r="DS103" s="1">
        <f>VLOOKUP(H103,tableI1,3,0)</f>
        <v>1</v>
      </c>
      <c r="DT103" s="1">
        <f>VLOOKUP(I103,table1S,3,0)</f>
        <v>2</v>
      </c>
      <c r="DU103" s="1">
        <f>VLOOKUP(J103,table1C,3,0)</f>
        <v>1</v>
      </c>
      <c r="DV103" s="1">
        <f>VLOOKUP(L103,table2D,3,0)</f>
        <v>8</v>
      </c>
      <c r="DW103" s="1">
        <f>VLOOKUP(M103,table2I,3,0)</f>
        <v>8</v>
      </c>
      <c r="DX103" s="1">
        <f>VLOOKUP(N103,table2S,3,0)</f>
        <v>8</v>
      </c>
      <c r="DY103" s="1">
        <f>VLOOKUP(O103,table2C,3,0)</f>
        <v>8</v>
      </c>
      <c r="DZ103" s="1">
        <f>VLOOKUP(Q103,table3D,3,0)</f>
        <v>4</v>
      </c>
      <c r="EA103" s="1">
        <f>VLOOKUP(R103,table3I,3,0)</f>
        <v>5</v>
      </c>
      <c r="EB103" s="1">
        <f>VLOOKUP(S103,table3S,3,0)</f>
        <v>5</v>
      </c>
      <c r="EC103" s="1">
        <f>VLOOKUP(T103,table3C,3,0)</f>
        <v>5</v>
      </c>
      <c r="ED103" s="67">
        <f t="array" ref="ED103">VLOOKUP(INDEX(JD,data!$AA$1),key!$J$3:$L$27,3,0)</f>
        <v>6</v>
      </c>
      <c r="EE103" s="67">
        <f t="array" ref="EE103">VLOOKUP(INDEX(JI,data!$AA$1),key!$J$3:$L$27,3,0)</f>
        <v>4</v>
      </c>
      <c r="EF103" s="67">
        <f t="array" ref="EF103">VLOOKUP(INDEX(JS,data!$AA$1),key!$J$3:$L$27,3,0)</f>
        <v>4</v>
      </c>
      <c r="EG103" s="67">
        <f t="array" ref="EG103">VLOOKUP(INDEX(JC,data!$AA$1),key!$J$3:$L$27,3,0)</f>
        <v>7</v>
      </c>
      <c r="EH103" s="1">
        <f>VLOOKUP(DR103,tabel_jpm,ED103+1,0)</f>
        <v>8</v>
      </c>
      <c r="EI103" s="1">
        <f>VLOOKUP(DS103,tabel_jpm,EE103+1,0)</f>
        <v>16</v>
      </c>
      <c r="EJ103" s="1">
        <f>VLOOKUP(DT103,tabel_jpm,EF103+1,0)</f>
        <v>20</v>
      </c>
      <c r="EK103" s="1">
        <f>VLOOKUP(DU103,tabel_jpm,EG103+1,0)</f>
        <v>4</v>
      </c>
      <c r="EL103" s="1">
        <f>IF(B103="Pria",VLOOKUP(AVERAGE(EH103:EK103),agreement_p,4),VLOOKUP(AVERAGE(EH103:EK103),agreement_w,4))</f>
        <v>32</v>
      </c>
      <c r="EM103" s="67" t="str">
        <f t="shared" si="33"/>
        <v>N/A</v>
      </c>
      <c r="EN103" s="1">
        <f>VLOOKUP(DV103,tabel_jpm,ED103+1,0)</f>
        <v>20</v>
      </c>
      <c r="EO103" s="1">
        <f>VLOOKUP(DW103,tabel_jpm,EE103+1,0)</f>
        <v>12</v>
      </c>
      <c r="EP103" s="1">
        <f>VLOOKUP(DX103,tabel_jpm,EF103+1,0)</f>
        <v>12</v>
      </c>
      <c r="EQ103" s="1">
        <f>VLOOKUP(DY103,tabel_jpm,EG103+1,0)</f>
        <v>24</v>
      </c>
      <c r="ER103" s="1">
        <f>IF(B103="Pria",VLOOKUP(AVERAGE(EN103:EQ103),agreement_p,4),VLOOKUP(AVERAGE(EN103:EQ103),agreement_w,4))</f>
        <v>50</v>
      </c>
      <c r="ES103" s="67" t="str">
        <f t="shared" si="34"/>
        <v>N/A</v>
      </c>
      <c r="ET103" s="1">
        <f>VLOOKUP(DZ103,tabel_jpm,ED103+1,0)</f>
        <v>20</v>
      </c>
      <c r="EU103" s="1">
        <f>VLOOKUP(EA103,tabel_jpm,EE103+1,0)</f>
        <v>24</v>
      </c>
      <c r="EV103" s="1">
        <f>VLOOKUP(EB103,tabel_jpm,EF103+1,0)</f>
        <v>24</v>
      </c>
      <c r="EW103" s="1">
        <f>VLOOKUP(EC103,tabel_jpm,EG103+1,0)</f>
        <v>20</v>
      </c>
      <c r="EX103" s="1">
        <f>IF(B103="Pria",VLOOKUP(AVERAGE(ET103:EW103),agreement_p,4),VLOOKUP(AVERAGE(ET103:EW103),agreement_w,4))</f>
        <v>68</v>
      </c>
      <c r="EY103" s="67" t="str">
        <f t="shared" si="35"/>
        <v>N/A</v>
      </c>
    </row>
    <row r="104" ht="15.75" customHeight="1">
      <c r="A104" s="1" t="str">
        <f>data!A104</f>
        <v/>
      </c>
      <c r="B104" s="1" t="str">
        <f>data!B104</f>
        <v/>
      </c>
      <c r="C104" s="1" t="str">
        <f>data!C104</f>
        <v/>
      </c>
      <c r="D104" s="65" t="str">
        <f>data!D104</f>
        <v/>
      </c>
      <c r="E104" s="1" t="str">
        <f>data!E104</f>
        <v/>
      </c>
      <c r="F104" s="1" t="str">
        <f>data!F104</f>
        <v>profiling</v>
      </c>
      <c r="G104" s="1" t="str">
        <f>data!G104</f>
        <v/>
      </c>
      <c r="H104" s="1" t="str">
        <f>data!H104</f>
        <v/>
      </c>
      <c r="I104" s="1" t="str">
        <f>data!I104</f>
        <v/>
      </c>
      <c r="J104" s="1" t="str">
        <f>data!J104</f>
        <v/>
      </c>
      <c r="K104" s="1" t="str">
        <f>data!K104</f>
        <v/>
      </c>
      <c r="L104" s="1" t="str">
        <f>data!L104</f>
        <v/>
      </c>
      <c r="M104" s="1" t="str">
        <f>data!M104</f>
        <v/>
      </c>
      <c r="N104" s="1" t="str">
        <f>data!N104</f>
        <v/>
      </c>
      <c r="O104" s="1" t="str">
        <f>data!O104</f>
        <v/>
      </c>
      <c r="P104" s="1" t="str">
        <f>data!P104</f>
        <v/>
      </c>
      <c r="Q104" s="1" t="str">
        <f>data!Q104</f>
        <v/>
      </c>
      <c r="R104" s="1" t="str">
        <f>data!R104</f>
        <v/>
      </c>
      <c r="S104" s="1" t="str">
        <f>data!S104</f>
        <v/>
      </c>
      <c r="T104" s="1" t="str">
        <f>data!T104</f>
        <v/>
      </c>
      <c r="U104" s="1" t="str">
        <f>data!U104</f>
        <v/>
      </c>
      <c r="V104" s="1">
        <f>data!V104</f>
        <v>0</v>
      </c>
      <c r="W104" s="1">
        <f>data!W104</f>
        <v>0</v>
      </c>
      <c r="Y104" s="67">
        <f>VLOOKUP(G104,tableD1,2,0)</f>
        <v>4</v>
      </c>
      <c r="Z104" s="67">
        <f>VLOOKUP(H104,tableI1,2,0)</f>
        <v>3</v>
      </c>
      <c r="AA104" s="67">
        <f>VLOOKUP(I104,table1S,2,0)</f>
        <v>5</v>
      </c>
      <c r="AB104" s="67">
        <f>VLOOKUP(J104,table1C,2,0)</f>
        <v>4</v>
      </c>
      <c r="AC104" s="67">
        <f>VLOOKUP(L104,table2D,2,0)</f>
        <v>31</v>
      </c>
      <c r="AD104" s="67">
        <f>VLOOKUP(M104,table2I,2,0)</f>
        <v>31</v>
      </c>
      <c r="AE104" s="67">
        <f>VLOOKUP(N104,table2S,2,0)</f>
        <v>32</v>
      </c>
      <c r="AF104" s="67">
        <f>VLOOKUP(O104,table2C,2,0)</f>
        <v>32</v>
      </c>
      <c r="AG104" s="67">
        <f>VLOOKUP(Q104,table3D,2,0)</f>
        <v>16</v>
      </c>
      <c r="AH104" s="67">
        <f>VLOOKUP(R104,table3I,2,0)</f>
        <v>18</v>
      </c>
      <c r="AI104" s="67">
        <f>VLOOKUP(S104,table3S,2,0)</f>
        <v>19</v>
      </c>
      <c r="AJ104" s="67">
        <f>VLOOKUP(T104,table3C,2,0)</f>
        <v>19</v>
      </c>
      <c r="AL104" s="67">
        <f t="shared" ref="AL104:AO104" si="1224">VALUE(Y104&amp;AL$2)</f>
        <v>41</v>
      </c>
      <c r="AM104" s="67">
        <f t="shared" si="1224"/>
        <v>32</v>
      </c>
      <c r="AN104" s="67">
        <f t="shared" si="1224"/>
        <v>53</v>
      </c>
      <c r="AO104" s="67">
        <f t="shared" si="1224"/>
        <v>44</v>
      </c>
      <c r="AP104" s="67"/>
      <c r="AQ104" s="67">
        <f t="shared" ref="AQ104:AT104" si="1225">LARGE($AL104:$AO104,AQ$2)</f>
        <v>53</v>
      </c>
      <c r="AR104" s="67">
        <f t="shared" si="1225"/>
        <v>44</v>
      </c>
      <c r="AS104" s="67">
        <f t="shared" si="1225"/>
        <v>41</v>
      </c>
      <c r="AT104" s="67">
        <f t="shared" si="1225"/>
        <v>32</v>
      </c>
      <c r="AV104" s="67" t="str">
        <f>VLOOKUP(VALUE(RIGHT(AQ104,1)),misc!$A$2:$B$5,2,0)</f>
        <v>S</v>
      </c>
      <c r="AW104" s="67" t="str">
        <f>VLOOKUP(VALUE(RIGHT(AR104,1)),misc!$A$2:$B$5,2,0)</f>
        <v>C</v>
      </c>
      <c r="AX104" s="67" t="str">
        <f>VLOOKUP(VALUE(RIGHT(AS104,1)),misc!$A$2:$B$5,2,0)</f>
        <v>D</v>
      </c>
      <c r="AY104" s="67" t="str">
        <f>VLOOKUP(VALUE(RIGHT(AT104,1)),misc!$A$2:$B$5,2,0)</f>
        <v>I</v>
      </c>
      <c r="BA104" s="67" t="str">
        <f t="shared" ref="BA104:BD104" si="1226">IF(VALUE(AQ104)&gt;=170,AV104,"")</f>
        <v/>
      </c>
      <c r="BB104" s="67" t="str">
        <f t="shared" si="1226"/>
        <v/>
      </c>
      <c r="BC104" s="67" t="str">
        <f t="shared" si="1226"/>
        <v/>
      </c>
      <c r="BD104" s="67" t="str">
        <f t="shared" si="1226"/>
        <v/>
      </c>
      <c r="BF104" s="67" t="str">
        <f t="shared" ref="BF104:BI104" si="1227">IF(VALUE(AQ104)&lt;170,AV104,"")</f>
        <v>S</v>
      </c>
      <c r="BG104" s="67" t="str">
        <f t="shared" si="1227"/>
        <v>C</v>
      </c>
      <c r="BH104" s="67" t="str">
        <f t="shared" si="1227"/>
        <v>D</v>
      </c>
      <c r="BI104" s="67" t="str">
        <f t="shared" si="1227"/>
        <v>I</v>
      </c>
      <c r="BJ104" s="67">
        <f t="shared" si="17"/>
        <v>1</v>
      </c>
      <c r="BK104" s="67" t="str">
        <f t="shared" si="18"/>
        <v/>
      </c>
      <c r="BN104" s="67">
        <f t="shared" ref="BN104:BQ104" si="1228">VALUE(AC104&amp;BN$2)</f>
        <v>311</v>
      </c>
      <c r="BO104" s="67">
        <f t="shared" si="1228"/>
        <v>312</v>
      </c>
      <c r="BP104" s="67">
        <f t="shared" si="1228"/>
        <v>323</v>
      </c>
      <c r="BQ104" s="67">
        <f t="shared" si="1228"/>
        <v>324</v>
      </c>
      <c r="BR104" s="67"/>
      <c r="BS104" s="67">
        <f t="shared" ref="BS104:BV104" si="1229">LARGE($BN104:$BQ104,BS$2)</f>
        <v>324</v>
      </c>
      <c r="BT104" s="67">
        <f t="shared" si="1229"/>
        <v>323</v>
      </c>
      <c r="BU104" s="67">
        <f t="shared" si="1229"/>
        <v>312</v>
      </c>
      <c r="BV104" s="67">
        <f t="shared" si="1229"/>
        <v>311</v>
      </c>
      <c r="BX104" s="67" t="str">
        <f>VLOOKUP(VALUE(RIGHT(BS104,1)),misc!$A$2:$B$5,2,0)</f>
        <v>C</v>
      </c>
      <c r="BY104" s="67" t="str">
        <f>VLOOKUP(VALUE(RIGHT(BT104,1)),misc!$A$2:$B$5,2,0)</f>
        <v>S</v>
      </c>
      <c r="BZ104" s="67" t="str">
        <f>VLOOKUP(VALUE(RIGHT(BU104,1)),misc!$A$2:$B$5,2,0)</f>
        <v>I</v>
      </c>
      <c r="CA104" s="67" t="str">
        <f>VLOOKUP(VALUE(RIGHT(BV104,1)),misc!$A$2:$B$5,2,0)</f>
        <v>D</v>
      </c>
      <c r="CC104" s="67" t="str">
        <f t="shared" ref="CC104:CF104" si="1230">IF(VALUE(BS104)&gt;=170,BX104,"")</f>
        <v>C</v>
      </c>
      <c r="CD104" s="67" t="str">
        <f t="shared" si="1230"/>
        <v>S</v>
      </c>
      <c r="CE104" s="67" t="str">
        <f t="shared" si="1230"/>
        <v>I</v>
      </c>
      <c r="CF104" s="67" t="str">
        <f t="shared" si="1230"/>
        <v>D</v>
      </c>
      <c r="CH104" s="67" t="str">
        <f t="shared" ref="CH104:CK104" si="1231">IF(VALUE(BS104)&lt;170,BX104,"")</f>
        <v/>
      </c>
      <c r="CI104" s="67" t="str">
        <f t="shared" si="1231"/>
        <v/>
      </c>
      <c r="CJ104" s="67" t="str">
        <f t="shared" si="1231"/>
        <v/>
      </c>
      <c r="CK104" s="67" t="str">
        <f t="shared" si="1231"/>
        <v/>
      </c>
      <c r="CL104" s="67">
        <f t="shared" si="23"/>
        <v>2</v>
      </c>
      <c r="CM104" s="67" t="str">
        <f t="shared" si="24"/>
        <v>CSID</v>
      </c>
      <c r="CP104" s="67">
        <f t="shared" ref="CP104:CS104" si="1232">VALUE(AG104&amp;CP$2)</f>
        <v>161</v>
      </c>
      <c r="CQ104" s="67">
        <f t="shared" si="1232"/>
        <v>182</v>
      </c>
      <c r="CR104" s="67">
        <f t="shared" si="1232"/>
        <v>193</v>
      </c>
      <c r="CS104" s="67">
        <f t="shared" si="1232"/>
        <v>194</v>
      </c>
      <c r="CT104" s="67"/>
      <c r="CU104" s="67">
        <f t="shared" ref="CU104:CX104" si="1233">LARGE($CP104:$CS104,CU$2)</f>
        <v>194</v>
      </c>
      <c r="CV104" s="67">
        <f t="shared" si="1233"/>
        <v>193</v>
      </c>
      <c r="CW104" s="67">
        <f t="shared" si="1233"/>
        <v>182</v>
      </c>
      <c r="CX104" s="67">
        <f t="shared" si="1233"/>
        <v>161</v>
      </c>
      <c r="CZ104" s="67" t="str">
        <f>VLOOKUP(VALUE(RIGHT(CU104,1)),misc!$A$2:$B$5,2,0)</f>
        <v>C</v>
      </c>
      <c r="DA104" s="67" t="str">
        <f>VLOOKUP(VALUE(RIGHT(CV104,1)),misc!$A$2:$B$5,2,0)</f>
        <v>S</v>
      </c>
      <c r="DB104" s="67" t="str">
        <f>VLOOKUP(VALUE(RIGHT(CW104,1)),misc!$A$2:$B$5,2,0)</f>
        <v>I</v>
      </c>
      <c r="DC104" s="67" t="str">
        <f>VLOOKUP(VALUE(RIGHT(CX104,1)),misc!$A$2:$B$5,2,0)</f>
        <v>D</v>
      </c>
      <c r="DE104" s="67" t="str">
        <f t="shared" ref="DE104:DH104" si="1234">IF(VALUE(CU104)&gt;=170,CZ104,"")</f>
        <v>C</v>
      </c>
      <c r="DF104" s="67" t="str">
        <f t="shared" si="1234"/>
        <v>S</v>
      </c>
      <c r="DG104" s="67" t="str">
        <f t="shared" si="1234"/>
        <v>I</v>
      </c>
      <c r="DH104" s="67" t="str">
        <f t="shared" si="1234"/>
        <v/>
      </c>
      <c r="DJ104" s="67" t="str">
        <f t="shared" ref="DJ104:DM104" si="1235">IF(VALUE(CU104)&lt;170,CZ104,"")</f>
        <v/>
      </c>
      <c r="DK104" s="67" t="str">
        <f t="shared" si="1235"/>
        <v/>
      </c>
      <c r="DL104" s="67" t="str">
        <f t="shared" si="1235"/>
        <v/>
      </c>
      <c r="DM104" s="67" t="str">
        <f t="shared" si="1235"/>
        <v>D</v>
      </c>
      <c r="DN104" s="67">
        <f t="shared" si="29"/>
        <v>3</v>
      </c>
      <c r="DO104" s="67" t="str">
        <f t="shared" si="30"/>
        <v>CSI</v>
      </c>
      <c r="DP104" s="1" t="str">
        <f t="shared" si="31"/>
        <v>123</v>
      </c>
      <c r="DQ104" s="1" t="str">
        <f t="shared" si="32"/>
        <v/>
      </c>
      <c r="DR104" s="1">
        <f>VLOOKUP(G104,tableD1,3,0)</f>
        <v>1</v>
      </c>
      <c r="DS104" s="1">
        <f>VLOOKUP(H104,tableI1,3,0)</f>
        <v>1</v>
      </c>
      <c r="DT104" s="1">
        <f>VLOOKUP(I104,table1S,3,0)</f>
        <v>2</v>
      </c>
      <c r="DU104" s="1">
        <f>VLOOKUP(J104,table1C,3,0)</f>
        <v>1</v>
      </c>
      <c r="DV104" s="1">
        <f>VLOOKUP(L104,table2D,3,0)</f>
        <v>8</v>
      </c>
      <c r="DW104" s="1">
        <f>VLOOKUP(M104,table2I,3,0)</f>
        <v>8</v>
      </c>
      <c r="DX104" s="1">
        <f>VLOOKUP(N104,table2S,3,0)</f>
        <v>8</v>
      </c>
      <c r="DY104" s="1">
        <f>VLOOKUP(O104,table2C,3,0)</f>
        <v>8</v>
      </c>
      <c r="DZ104" s="1">
        <f>VLOOKUP(Q104,table3D,3,0)</f>
        <v>4</v>
      </c>
      <c r="EA104" s="1">
        <f>VLOOKUP(R104,table3I,3,0)</f>
        <v>5</v>
      </c>
      <c r="EB104" s="1">
        <f>VLOOKUP(S104,table3S,3,0)</f>
        <v>5</v>
      </c>
      <c r="EC104" s="1">
        <f>VLOOKUP(T104,table3C,3,0)</f>
        <v>5</v>
      </c>
      <c r="ED104" s="67">
        <f t="array" ref="ED104">VLOOKUP(INDEX(JD,data!$AA$1),key!$J$3:$L$27,3,0)</f>
        <v>6</v>
      </c>
      <c r="EE104" s="67">
        <f t="array" ref="EE104">VLOOKUP(INDEX(JI,data!$AA$1),key!$J$3:$L$27,3,0)</f>
        <v>4</v>
      </c>
      <c r="EF104" s="67">
        <f t="array" ref="EF104">VLOOKUP(INDEX(JS,data!$AA$1),key!$J$3:$L$27,3,0)</f>
        <v>4</v>
      </c>
      <c r="EG104" s="67">
        <f t="array" ref="EG104">VLOOKUP(INDEX(JC,data!$AA$1),key!$J$3:$L$27,3,0)</f>
        <v>7</v>
      </c>
      <c r="EH104" s="1">
        <f>VLOOKUP(DR104,tabel_jpm,ED104+1,0)</f>
        <v>8</v>
      </c>
      <c r="EI104" s="1">
        <f>VLOOKUP(DS104,tabel_jpm,EE104+1,0)</f>
        <v>16</v>
      </c>
      <c r="EJ104" s="1">
        <f>VLOOKUP(DT104,tabel_jpm,EF104+1,0)</f>
        <v>20</v>
      </c>
      <c r="EK104" s="1">
        <f>VLOOKUP(DU104,tabel_jpm,EG104+1,0)</f>
        <v>4</v>
      </c>
      <c r="EL104" s="1">
        <f>IF(B104="Pria",VLOOKUP(AVERAGE(EH104:EK104),agreement_p,4),VLOOKUP(AVERAGE(EH104:EK104),agreement_w,4))</f>
        <v>32</v>
      </c>
      <c r="EM104" s="67" t="str">
        <f t="shared" si="33"/>
        <v>N/A</v>
      </c>
      <c r="EN104" s="1">
        <f>VLOOKUP(DV104,tabel_jpm,ED104+1,0)</f>
        <v>20</v>
      </c>
      <c r="EO104" s="1">
        <f>VLOOKUP(DW104,tabel_jpm,EE104+1,0)</f>
        <v>12</v>
      </c>
      <c r="EP104" s="1">
        <f>VLOOKUP(DX104,tabel_jpm,EF104+1,0)</f>
        <v>12</v>
      </c>
      <c r="EQ104" s="1">
        <f>VLOOKUP(DY104,tabel_jpm,EG104+1,0)</f>
        <v>24</v>
      </c>
      <c r="ER104" s="1">
        <f>IF(B104="Pria",VLOOKUP(AVERAGE(EN104:EQ104),agreement_p,4),VLOOKUP(AVERAGE(EN104:EQ104),agreement_w,4))</f>
        <v>50</v>
      </c>
      <c r="ES104" s="67" t="str">
        <f t="shared" si="34"/>
        <v>N/A</v>
      </c>
      <c r="ET104" s="1">
        <f>VLOOKUP(DZ104,tabel_jpm,ED104+1,0)</f>
        <v>20</v>
      </c>
      <c r="EU104" s="1">
        <f>VLOOKUP(EA104,tabel_jpm,EE104+1,0)</f>
        <v>24</v>
      </c>
      <c r="EV104" s="1">
        <f>VLOOKUP(EB104,tabel_jpm,EF104+1,0)</f>
        <v>24</v>
      </c>
      <c r="EW104" s="1">
        <f>VLOOKUP(EC104,tabel_jpm,EG104+1,0)</f>
        <v>20</v>
      </c>
      <c r="EX104" s="1">
        <f>IF(B104="Pria",VLOOKUP(AVERAGE(ET104:EW104),agreement_p,4),VLOOKUP(AVERAGE(ET104:EW104),agreement_w,4))</f>
        <v>68</v>
      </c>
      <c r="EY104" s="67" t="str">
        <f t="shared" si="35"/>
        <v>N/A</v>
      </c>
    </row>
    <row r="105" ht="15.75" customHeight="1">
      <c r="A105" s="1" t="str">
        <f>data!A105</f>
        <v/>
      </c>
      <c r="B105" s="1" t="str">
        <f>data!B105</f>
        <v/>
      </c>
      <c r="C105" s="1" t="str">
        <f>data!C105</f>
        <v/>
      </c>
      <c r="D105" s="65" t="str">
        <f>data!D105</f>
        <v/>
      </c>
      <c r="E105" s="1" t="str">
        <f>data!E105</f>
        <v/>
      </c>
      <c r="F105" s="1" t="str">
        <f>data!F105</f>
        <v>profiling</v>
      </c>
      <c r="G105" s="1" t="str">
        <f>data!G105</f>
        <v/>
      </c>
      <c r="H105" s="1" t="str">
        <f>data!H105</f>
        <v/>
      </c>
      <c r="I105" s="1" t="str">
        <f>data!I105</f>
        <v/>
      </c>
      <c r="J105" s="1" t="str">
        <f>data!J105</f>
        <v/>
      </c>
      <c r="K105" s="1" t="str">
        <f>data!K105</f>
        <v/>
      </c>
      <c r="L105" s="1" t="str">
        <f>data!L105</f>
        <v/>
      </c>
      <c r="M105" s="1" t="str">
        <f>data!M105</f>
        <v/>
      </c>
      <c r="N105" s="1" t="str">
        <f>data!N105</f>
        <v/>
      </c>
      <c r="O105" s="1" t="str">
        <f>data!O105</f>
        <v/>
      </c>
      <c r="P105" s="1" t="str">
        <f>data!P105</f>
        <v/>
      </c>
      <c r="Q105" s="1" t="str">
        <f>data!Q105</f>
        <v/>
      </c>
      <c r="R105" s="1" t="str">
        <f>data!R105</f>
        <v/>
      </c>
      <c r="S105" s="1" t="str">
        <f>data!S105</f>
        <v/>
      </c>
      <c r="T105" s="1" t="str">
        <f>data!T105</f>
        <v/>
      </c>
      <c r="U105" s="1" t="str">
        <f>data!U105</f>
        <v/>
      </c>
      <c r="V105" s="1">
        <f>data!V105</f>
        <v>0</v>
      </c>
      <c r="W105" s="1">
        <f>data!W105</f>
        <v>0</v>
      </c>
      <c r="Y105" s="67">
        <f>VLOOKUP(G105,tableD1,2,0)</f>
        <v>4</v>
      </c>
      <c r="Z105" s="67">
        <f>VLOOKUP(H105,tableI1,2,0)</f>
        <v>3</v>
      </c>
      <c r="AA105" s="67">
        <f>VLOOKUP(I105,table1S,2,0)</f>
        <v>5</v>
      </c>
      <c r="AB105" s="67">
        <f>VLOOKUP(J105,table1C,2,0)</f>
        <v>4</v>
      </c>
      <c r="AC105" s="67">
        <f>VLOOKUP(L105,table2D,2,0)</f>
        <v>31</v>
      </c>
      <c r="AD105" s="67">
        <f>VLOOKUP(M105,table2I,2,0)</f>
        <v>31</v>
      </c>
      <c r="AE105" s="67">
        <f>VLOOKUP(N105,table2S,2,0)</f>
        <v>32</v>
      </c>
      <c r="AF105" s="67">
        <f>VLOOKUP(O105,table2C,2,0)</f>
        <v>32</v>
      </c>
      <c r="AG105" s="67">
        <f>VLOOKUP(Q105,table3D,2,0)</f>
        <v>16</v>
      </c>
      <c r="AH105" s="67">
        <f>VLOOKUP(R105,table3I,2,0)</f>
        <v>18</v>
      </c>
      <c r="AI105" s="67">
        <f>VLOOKUP(S105,table3S,2,0)</f>
        <v>19</v>
      </c>
      <c r="AJ105" s="67">
        <f>VLOOKUP(T105,table3C,2,0)</f>
        <v>19</v>
      </c>
      <c r="AL105" s="67">
        <f t="shared" ref="AL105:AO105" si="1236">VALUE(Y105&amp;AL$2)</f>
        <v>41</v>
      </c>
      <c r="AM105" s="67">
        <f t="shared" si="1236"/>
        <v>32</v>
      </c>
      <c r="AN105" s="67">
        <f t="shared" si="1236"/>
        <v>53</v>
      </c>
      <c r="AO105" s="67">
        <f t="shared" si="1236"/>
        <v>44</v>
      </c>
      <c r="AP105" s="67"/>
      <c r="AQ105" s="67">
        <f t="shared" ref="AQ105:AT105" si="1237">LARGE($AL105:$AO105,AQ$2)</f>
        <v>53</v>
      </c>
      <c r="AR105" s="67">
        <f t="shared" si="1237"/>
        <v>44</v>
      </c>
      <c r="AS105" s="67">
        <f t="shared" si="1237"/>
        <v>41</v>
      </c>
      <c r="AT105" s="67">
        <f t="shared" si="1237"/>
        <v>32</v>
      </c>
      <c r="AV105" s="67" t="str">
        <f>VLOOKUP(VALUE(RIGHT(AQ105,1)),misc!$A$2:$B$5,2,0)</f>
        <v>S</v>
      </c>
      <c r="AW105" s="67" t="str">
        <f>VLOOKUP(VALUE(RIGHT(AR105,1)),misc!$A$2:$B$5,2,0)</f>
        <v>C</v>
      </c>
      <c r="AX105" s="67" t="str">
        <f>VLOOKUP(VALUE(RIGHT(AS105,1)),misc!$A$2:$B$5,2,0)</f>
        <v>D</v>
      </c>
      <c r="AY105" s="67" t="str">
        <f>VLOOKUP(VALUE(RIGHT(AT105,1)),misc!$A$2:$B$5,2,0)</f>
        <v>I</v>
      </c>
      <c r="BA105" s="67" t="str">
        <f t="shared" ref="BA105:BD105" si="1238">IF(VALUE(AQ105)&gt;=170,AV105,"")</f>
        <v/>
      </c>
      <c r="BB105" s="67" t="str">
        <f t="shared" si="1238"/>
        <v/>
      </c>
      <c r="BC105" s="67" t="str">
        <f t="shared" si="1238"/>
        <v/>
      </c>
      <c r="BD105" s="67" t="str">
        <f t="shared" si="1238"/>
        <v/>
      </c>
      <c r="BF105" s="67" t="str">
        <f t="shared" ref="BF105:BI105" si="1239">IF(VALUE(AQ105)&lt;170,AV105,"")</f>
        <v>S</v>
      </c>
      <c r="BG105" s="67" t="str">
        <f t="shared" si="1239"/>
        <v>C</v>
      </c>
      <c r="BH105" s="67" t="str">
        <f t="shared" si="1239"/>
        <v>D</v>
      </c>
      <c r="BI105" s="67" t="str">
        <f t="shared" si="1239"/>
        <v>I</v>
      </c>
      <c r="BJ105" s="67">
        <f t="shared" si="17"/>
        <v>1</v>
      </c>
      <c r="BK105" s="67" t="str">
        <f t="shared" si="18"/>
        <v/>
      </c>
      <c r="BN105" s="67">
        <f t="shared" ref="BN105:BQ105" si="1240">VALUE(AC105&amp;BN$2)</f>
        <v>311</v>
      </c>
      <c r="BO105" s="67">
        <f t="shared" si="1240"/>
        <v>312</v>
      </c>
      <c r="BP105" s="67">
        <f t="shared" si="1240"/>
        <v>323</v>
      </c>
      <c r="BQ105" s="67">
        <f t="shared" si="1240"/>
        <v>324</v>
      </c>
      <c r="BR105" s="67"/>
      <c r="BS105" s="67">
        <f t="shared" ref="BS105:BV105" si="1241">LARGE($BN105:$BQ105,BS$2)</f>
        <v>324</v>
      </c>
      <c r="BT105" s="67">
        <f t="shared" si="1241"/>
        <v>323</v>
      </c>
      <c r="BU105" s="67">
        <f t="shared" si="1241"/>
        <v>312</v>
      </c>
      <c r="BV105" s="67">
        <f t="shared" si="1241"/>
        <v>311</v>
      </c>
      <c r="BX105" s="67" t="str">
        <f>VLOOKUP(VALUE(RIGHT(BS105,1)),misc!$A$2:$B$5,2,0)</f>
        <v>C</v>
      </c>
      <c r="BY105" s="67" t="str">
        <f>VLOOKUP(VALUE(RIGHT(BT105,1)),misc!$A$2:$B$5,2,0)</f>
        <v>S</v>
      </c>
      <c r="BZ105" s="67" t="str">
        <f>VLOOKUP(VALUE(RIGHT(BU105,1)),misc!$A$2:$B$5,2,0)</f>
        <v>I</v>
      </c>
      <c r="CA105" s="67" t="str">
        <f>VLOOKUP(VALUE(RIGHT(BV105,1)),misc!$A$2:$B$5,2,0)</f>
        <v>D</v>
      </c>
      <c r="CC105" s="67" t="str">
        <f t="shared" ref="CC105:CF105" si="1242">IF(VALUE(BS105)&gt;=170,BX105,"")</f>
        <v>C</v>
      </c>
      <c r="CD105" s="67" t="str">
        <f t="shared" si="1242"/>
        <v>S</v>
      </c>
      <c r="CE105" s="67" t="str">
        <f t="shared" si="1242"/>
        <v>I</v>
      </c>
      <c r="CF105" s="67" t="str">
        <f t="shared" si="1242"/>
        <v>D</v>
      </c>
      <c r="CH105" s="67" t="str">
        <f t="shared" ref="CH105:CK105" si="1243">IF(VALUE(BS105)&lt;170,BX105,"")</f>
        <v/>
      </c>
      <c r="CI105" s="67" t="str">
        <f t="shared" si="1243"/>
        <v/>
      </c>
      <c r="CJ105" s="67" t="str">
        <f t="shared" si="1243"/>
        <v/>
      </c>
      <c r="CK105" s="67" t="str">
        <f t="shared" si="1243"/>
        <v/>
      </c>
      <c r="CL105" s="67">
        <f t="shared" si="23"/>
        <v>2</v>
      </c>
      <c r="CM105" s="67" t="str">
        <f t="shared" si="24"/>
        <v>CSID</v>
      </c>
      <c r="CP105" s="67">
        <f t="shared" ref="CP105:CS105" si="1244">VALUE(AG105&amp;CP$2)</f>
        <v>161</v>
      </c>
      <c r="CQ105" s="67">
        <f t="shared" si="1244"/>
        <v>182</v>
      </c>
      <c r="CR105" s="67">
        <f t="shared" si="1244"/>
        <v>193</v>
      </c>
      <c r="CS105" s="67">
        <f t="shared" si="1244"/>
        <v>194</v>
      </c>
      <c r="CT105" s="67"/>
      <c r="CU105" s="67">
        <f t="shared" ref="CU105:CX105" si="1245">LARGE($CP105:$CS105,CU$2)</f>
        <v>194</v>
      </c>
      <c r="CV105" s="67">
        <f t="shared" si="1245"/>
        <v>193</v>
      </c>
      <c r="CW105" s="67">
        <f t="shared" si="1245"/>
        <v>182</v>
      </c>
      <c r="CX105" s="67">
        <f t="shared" si="1245"/>
        <v>161</v>
      </c>
      <c r="CZ105" s="67" t="str">
        <f>VLOOKUP(VALUE(RIGHT(CU105,1)),misc!$A$2:$B$5,2,0)</f>
        <v>C</v>
      </c>
      <c r="DA105" s="67" t="str">
        <f>VLOOKUP(VALUE(RIGHT(CV105,1)),misc!$A$2:$B$5,2,0)</f>
        <v>S</v>
      </c>
      <c r="DB105" s="67" t="str">
        <f>VLOOKUP(VALUE(RIGHT(CW105,1)),misc!$A$2:$B$5,2,0)</f>
        <v>I</v>
      </c>
      <c r="DC105" s="67" t="str">
        <f>VLOOKUP(VALUE(RIGHT(CX105,1)),misc!$A$2:$B$5,2,0)</f>
        <v>D</v>
      </c>
      <c r="DE105" s="67" t="str">
        <f t="shared" ref="DE105:DH105" si="1246">IF(VALUE(CU105)&gt;=170,CZ105,"")</f>
        <v>C</v>
      </c>
      <c r="DF105" s="67" t="str">
        <f t="shared" si="1246"/>
        <v>S</v>
      </c>
      <c r="DG105" s="67" t="str">
        <f t="shared" si="1246"/>
        <v>I</v>
      </c>
      <c r="DH105" s="67" t="str">
        <f t="shared" si="1246"/>
        <v/>
      </c>
      <c r="DJ105" s="67" t="str">
        <f t="shared" ref="DJ105:DM105" si="1247">IF(VALUE(CU105)&lt;170,CZ105,"")</f>
        <v/>
      </c>
      <c r="DK105" s="67" t="str">
        <f t="shared" si="1247"/>
        <v/>
      </c>
      <c r="DL105" s="67" t="str">
        <f t="shared" si="1247"/>
        <v/>
      </c>
      <c r="DM105" s="67" t="str">
        <f t="shared" si="1247"/>
        <v>D</v>
      </c>
      <c r="DN105" s="67">
        <f t="shared" si="29"/>
        <v>3</v>
      </c>
      <c r="DO105" s="67" t="str">
        <f t="shared" si="30"/>
        <v>CSI</v>
      </c>
      <c r="DP105" s="1" t="str">
        <f t="shared" si="31"/>
        <v>123</v>
      </c>
      <c r="DQ105" s="1" t="str">
        <f t="shared" si="32"/>
        <v/>
      </c>
      <c r="DR105" s="1">
        <f>VLOOKUP(G105,tableD1,3,0)</f>
        <v>1</v>
      </c>
      <c r="DS105" s="1">
        <f>VLOOKUP(H105,tableI1,3,0)</f>
        <v>1</v>
      </c>
      <c r="DT105" s="1">
        <f>VLOOKUP(I105,table1S,3,0)</f>
        <v>2</v>
      </c>
      <c r="DU105" s="1">
        <f>VLOOKUP(J105,table1C,3,0)</f>
        <v>1</v>
      </c>
      <c r="DV105" s="1">
        <f>VLOOKUP(L105,table2D,3,0)</f>
        <v>8</v>
      </c>
      <c r="DW105" s="1">
        <f>VLOOKUP(M105,table2I,3,0)</f>
        <v>8</v>
      </c>
      <c r="DX105" s="1">
        <f>VLOOKUP(N105,table2S,3,0)</f>
        <v>8</v>
      </c>
      <c r="DY105" s="1">
        <f>VLOOKUP(O105,table2C,3,0)</f>
        <v>8</v>
      </c>
      <c r="DZ105" s="1">
        <f>VLOOKUP(Q105,table3D,3,0)</f>
        <v>4</v>
      </c>
      <c r="EA105" s="1">
        <f>VLOOKUP(R105,table3I,3,0)</f>
        <v>5</v>
      </c>
      <c r="EB105" s="1">
        <f>VLOOKUP(S105,table3S,3,0)</f>
        <v>5</v>
      </c>
      <c r="EC105" s="1">
        <f>VLOOKUP(T105,table3C,3,0)</f>
        <v>5</v>
      </c>
      <c r="ED105" s="67">
        <f t="array" ref="ED105">VLOOKUP(INDEX(JD,data!$AA$1),key!$J$3:$L$27,3,0)</f>
        <v>6</v>
      </c>
      <c r="EE105" s="67">
        <f t="array" ref="EE105">VLOOKUP(INDEX(JI,data!$AA$1),key!$J$3:$L$27,3,0)</f>
        <v>4</v>
      </c>
      <c r="EF105" s="67">
        <f t="array" ref="EF105">VLOOKUP(INDEX(JS,data!$AA$1),key!$J$3:$L$27,3,0)</f>
        <v>4</v>
      </c>
      <c r="EG105" s="67">
        <f t="array" ref="EG105">VLOOKUP(INDEX(JC,data!$AA$1),key!$J$3:$L$27,3,0)</f>
        <v>7</v>
      </c>
      <c r="EH105" s="1">
        <f>VLOOKUP(DR105,tabel_jpm,ED105+1,0)</f>
        <v>8</v>
      </c>
      <c r="EI105" s="1">
        <f>VLOOKUP(DS105,tabel_jpm,EE105+1,0)</f>
        <v>16</v>
      </c>
      <c r="EJ105" s="1">
        <f>VLOOKUP(DT105,tabel_jpm,EF105+1,0)</f>
        <v>20</v>
      </c>
      <c r="EK105" s="1">
        <f>VLOOKUP(DU105,tabel_jpm,EG105+1,0)</f>
        <v>4</v>
      </c>
      <c r="EL105" s="1">
        <f>IF(B105="Pria",VLOOKUP(AVERAGE(EH105:EK105),agreement_p,4),VLOOKUP(AVERAGE(EH105:EK105),agreement_w,4))</f>
        <v>32</v>
      </c>
      <c r="EM105" s="67" t="str">
        <f t="shared" si="33"/>
        <v>N/A</v>
      </c>
      <c r="EN105" s="1">
        <f>VLOOKUP(DV105,tabel_jpm,ED105+1,0)</f>
        <v>20</v>
      </c>
      <c r="EO105" s="1">
        <f>VLOOKUP(DW105,tabel_jpm,EE105+1,0)</f>
        <v>12</v>
      </c>
      <c r="EP105" s="1">
        <f>VLOOKUP(DX105,tabel_jpm,EF105+1,0)</f>
        <v>12</v>
      </c>
      <c r="EQ105" s="1">
        <f>VLOOKUP(DY105,tabel_jpm,EG105+1,0)</f>
        <v>24</v>
      </c>
      <c r="ER105" s="1">
        <f>IF(B105="Pria",VLOOKUP(AVERAGE(EN105:EQ105),agreement_p,4),VLOOKUP(AVERAGE(EN105:EQ105),agreement_w,4))</f>
        <v>50</v>
      </c>
      <c r="ES105" s="67" t="str">
        <f t="shared" si="34"/>
        <v>N/A</v>
      </c>
      <c r="ET105" s="1">
        <f>VLOOKUP(DZ105,tabel_jpm,ED105+1,0)</f>
        <v>20</v>
      </c>
      <c r="EU105" s="1">
        <f>VLOOKUP(EA105,tabel_jpm,EE105+1,0)</f>
        <v>24</v>
      </c>
      <c r="EV105" s="1">
        <f>VLOOKUP(EB105,tabel_jpm,EF105+1,0)</f>
        <v>24</v>
      </c>
      <c r="EW105" s="1">
        <f>VLOOKUP(EC105,tabel_jpm,EG105+1,0)</f>
        <v>20</v>
      </c>
      <c r="EX105" s="1">
        <f>IF(B105="Pria",VLOOKUP(AVERAGE(ET105:EW105),agreement_p,4),VLOOKUP(AVERAGE(ET105:EW105),agreement_w,4))</f>
        <v>68</v>
      </c>
      <c r="EY105" s="67" t="str">
        <f t="shared" si="35"/>
        <v>N/A</v>
      </c>
    </row>
    <row r="106" ht="15.75" customHeight="1">
      <c r="A106" s="1" t="str">
        <f>data!A106</f>
        <v/>
      </c>
      <c r="B106" s="1" t="str">
        <f>data!B106</f>
        <v/>
      </c>
      <c r="C106" s="1" t="str">
        <f>data!C106</f>
        <v/>
      </c>
      <c r="D106" s="65" t="str">
        <f>data!D106</f>
        <v/>
      </c>
      <c r="E106" s="1" t="str">
        <f>data!E106</f>
        <v/>
      </c>
      <c r="F106" s="1" t="str">
        <f>data!F106</f>
        <v>profiling</v>
      </c>
      <c r="G106" s="1" t="str">
        <f>data!G106</f>
        <v/>
      </c>
      <c r="H106" s="1" t="str">
        <f>data!H106</f>
        <v/>
      </c>
      <c r="I106" s="1" t="str">
        <f>data!I106</f>
        <v/>
      </c>
      <c r="J106" s="1" t="str">
        <f>data!J106</f>
        <v/>
      </c>
      <c r="K106" s="1" t="str">
        <f>data!K106</f>
        <v/>
      </c>
      <c r="L106" s="1" t="str">
        <f>data!L106</f>
        <v/>
      </c>
      <c r="M106" s="1" t="str">
        <f>data!M106</f>
        <v/>
      </c>
      <c r="N106" s="1" t="str">
        <f>data!N106</f>
        <v/>
      </c>
      <c r="O106" s="1" t="str">
        <f>data!O106</f>
        <v/>
      </c>
      <c r="P106" s="1" t="str">
        <f>data!P106</f>
        <v/>
      </c>
      <c r="Q106" s="1" t="str">
        <f>data!Q106</f>
        <v/>
      </c>
      <c r="R106" s="1" t="str">
        <f>data!R106</f>
        <v/>
      </c>
      <c r="S106" s="1" t="str">
        <f>data!S106</f>
        <v/>
      </c>
      <c r="T106" s="1" t="str">
        <f>data!T106</f>
        <v/>
      </c>
      <c r="U106" s="1" t="str">
        <f>data!U106</f>
        <v/>
      </c>
      <c r="V106" s="1">
        <f>data!V106</f>
        <v>0</v>
      </c>
      <c r="W106" s="1">
        <f>data!W106</f>
        <v>0</v>
      </c>
      <c r="Y106" s="67">
        <f>VLOOKUP(G106,tableD1,2,0)</f>
        <v>4</v>
      </c>
      <c r="Z106" s="67">
        <f>VLOOKUP(H106,tableI1,2,0)</f>
        <v>3</v>
      </c>
      <c r="AA106" s="67">
        <f>VLOOKUP(I106,table1S,2,0)</f>
        <v>5</v>
      </c>
      <c r="AB106" s="67">
        <f>VLOOKUP(J106,table1C,2,0)</f>
        <v>4</v>
      </c>
      <c r="AC106" s="67">
        <f>VLOOKUP(L106,table2D,2,0)</f>
        <v>31</v>
      </c>
      <c r="AD106" s="67">
        <f>VLOOKUP(M106,table2I,2,0)</f>
        <v>31</v>
      </c>
      <c r="AE106" s="67">
        <f>VLOOKUP(N106,table2S,2,0)</f>
        <v>32</v>
      </c>
      <c r="AF106" s="67">
        <f>VLOOKUP(O106,table2C,2,0)</f>
        <v>32</v>
      </c>
      <c r="AG106" s="67">
        <f>VLOOKUP(Q106,table3D,2,0)</f>
        <v>16</v>
      </c>
      <c r="AH106" s="67">
        <f>VLOOKUP(R106,table3I,2,0)</f>
        <v>18</v>
      </c>
      <c r="AI106" s="67">
        <f>VLOOKUP(S106,table3S,2,0)</f>
        <v>19</v>
      </c>
      <c r="AJ106" s="67">
        <f>VLOOKUP(T106,table3C,2,0)</f>
        <v>19</v>
      </c>
      <c r="AL106" s="67">
        <f t="shared" ref="AL106:AO106" si="1248">VALUE(Y106&amp;AL$2)</f>
        <v>41</v>
      </c>
      <c r="AM106" s="67">
        <f t="shared" si="1248"/>
        <v>32</v>
      </c>
      <c r="AN106" s="67">
        <f t="shared" si="1248"/>
        <v>53</v>
      </c>
      <c r="AO106" s="67">
        <f t="shared" si="1248"/>
        <v>44</v>
      </c>
      <c r="AP106" s="67"/>
      <c r="AQ106" s="67">
        <f t="shared" ref="AQ106:AT106" si="1249">LARGE($AL106:$AO106,AQ$2)</f>
        <v>53</v>
      </c>
      <c r="AR106" s="67">
        <f t="shared" si="1249"/>
        <v>44</v>
      </c>
      <c r="AS106" s="67">
        <f t="shared" si="1249"/>
        <v>41</v>
      </c>
      <c r="AT106" s="67">
        <f t="shared" si="1249"/>
        <v>32</v>
      </c>
      <c r="AV106" s="67" t="str">
        <f>VLOOKUP(VALUE(RIGHT(AQ106,1)),misc!$A$2:$B$5,2,0)</f>
        <v>S</v>
      </c>
      <c r="AW106" s="67" t="str">
        <f>VLOOKUP(VALUE(RIGHT(AR106,1)),misc!$A$2:$B$5,2,0)</f>
        <v>C</v>
      </c>
      <c r="AX106" s="67" t="str">
        <f>VLOOKUP(VALUE(RIGHT(AS106,1)),misc!$A$2:$B$5,2,0)</f>
        <v>D</v>
      </c>
      <c r="AY106" s="67" t="str">
        <f>VLOOKUP(VALUE(RIGHT(AT106,1)),misc!$A$2:$B$5,2,0)</f>
        <v>I</v>
      </c>
      <c r="BA106" s="67" t="str">
        <f t="shared" ref="BA106:BD106" si="1250">IF(VALUE(AQ106)&gt;=170,AV106,"")</f>
        <v/>
      </c>
      <c r="BB106" s="67" t="str">
        <f t="shared" si="1250"/>
        <v/>
      </c>
      <c r="BC106" s="67" t="str">
        <f t="shared" si="1250"/>
        <v/>
      </c>
      <c r="BD106" s="67" t="str">
        <f t="shared" si="1250"/>
        <v/>
      </c>
      <c r="BF106" s="67" t="str">
        <f t="shared" ref="BF106:BI106" si="1251">IF(VALUE(AQ106)&lt;170,AV106,"")</f>
        <v>S</v>
      </c>
      <c r="BG106" s="67" t="str">
        <f t="shared" si="1251"/>
        <v>C</v>
      </c>
      <c r="BH106" s="67" t="str">
        <f t="shared" si="1251"/>
        <v>D</v>
      </c>
      <c r="BI106" s="67" t="str">
        <f t="shared" si="1251"/>
        <v>I</v>
      </c>
      <c r="BJ106" s="67">
        <f t="shared" si="17"/>
        <v>1</v>
      </c>
      <c r="BK106" s="67" t="str">
        <f t="shared" si="18"/>
        <v/>
      </c>
      <c r="BN106" s="67">
        <f t="shared" ref="BN106:BQ106" si="1252">VALUE(AC106&amp;BN$2)</f>
        <v>311</v>
      </c>
      <c r="BO106" s="67">
        <f t="shared" si="1252"/>
        <v>312</v>
      </c>
      <c r="BP106" s="67">
        <f t="shared" si="1252"/>
        <v>323</v>
      </c>
      <c r="BQ106" s="67">
        <f t="shared" si="1252"/>
        <v>324</v>
      </c>
      <c r="BR106" s="67"/>
      <c r="BS106" s="67">
        <f t="shared" ref="BS106:BV106" si="1253">LARGE($BN106:$BQ106,BS$2)</f>
        <v>324</v>
      </c>
      <c r="BT106" s="67">
        <f t="shared" si="1253"/>
        <v>323</v>
      </c>
      <c r="BU106" s="67">
        <f t="shared" si="1253"/>
        <v>312</v>
      </c>
      <c r="BV106" s="67">
        <f t="shared" si="1253"/>
        <v>311</v>
      </c>
      <c r="BX106" s="67" t="str">
        <f>VLOOKUP(VALUE(RIGHT(BS106,1)),misc!$A$2:$B$5,2,0)</f>
        <v>C</v>
      </c>
      <c r="BY106" s="67" t="str">
        <f>VLOOKUP(VALUE(RIGHT(BT106,1)),misc!$A$2:$B$5,2,0)</f>
        <v>S</v>
      </c>
      <c r="BZ106" s="67" t="str">
        <f>VLOOKUP(VALUE(RIGHT(BU106,1)),misc!$A$2:$B$5,2,0)</f>
        <v>I</v>
      </c>
      <c r="CA106" s="67" t="str">
        <f>VLOOKUP(VALUE(RIGHT(BV106,1)),misc!$A$2:$B$5,2,0)</f>
        <v>D</v>
      </c>
      <c r="CC106" s="67" t="str">
        <f t="shared" ref="CC106:CF106" si="1254">IF(VALUE(BS106)&gt;=170,BX106,"")</f>
        <v>C</v>
      </c>
      <c r="CD106" s="67" t="str">
        <f t="shared" si="1254"/>
        <v>S</v>
      </c>
      <c r="CE106" s="67" t="str">
        <f t="shared" si="1254"/>
        <v>I</v>
      </c>
      <c r="CF106" s="67" t="str">
        <f t="shared" si="1254"/>
        <v>D</v>
      </c>
      <c r="CH106" s="67" t="str">
        <f t="shared" ref="CH106:CK106" si="1255">IF(VALUE(BS106)&lt;170,BX106,"")</f>
        <v/>
      </c>
      <c r="CI106" s="67" t="str">
        <f t="shared" si="1255"/>
        <v/>
      </c>
      <c r="CJ106" s="67" t="str">
        <f t="shared" si="1255"/>
        <v/>
      </c>
      <c r="CK106" s="67" t="str">
        <f t="shared" si="1255"/>
        <v/>
      </c>
      <c r="CL106" s="67">
        <f t="shared" si="23"/>
        <v>2</v>
      </c>
      <c r="CM106" s="67" t="str">
        <f t="shared" si="24"/>
        <v>CSID</v>
      </c>
      <c r="CP106" s="67">
        <f t="shared" ref="CP106:CS106" si="1256">VALUE(AG106&amp;CP$2)</f>
        <v>161</v>
      </c>
      <c r="CQ106" s="67">
        <f t="shared" si="1256"/>
        <v>182</v>
      </c>
      <c r="CR106" s="67">
        <f t="shared" si="1256"/>
        <v>193</v>
      </c>
      <c r="CS106" s="67">
        <f t="shared" si="1256"/>
        <v>194</v>
      </c>
      <c r="CT106" s="67"/>
      <c r="CU106" s="67">
        <f t="shared" ref="CU106:CX106" si="1257">LARGE($CP106:$CS106,CU$2)</f>
        <v>194</v>
      </c>
      <c r="CV106" s="67">
        <f t="shared" si="1257"/>
        <v>193</v>
      </c>
      <c r="CW106" s="67">
        <f t="shared" si="1257"/>
        <v>182</v>
      </c>
      <c r="CX106" s="67">
        <f t="shared" si="1257"/>
        <v>161</v>
      </c>
      <c r="CZ106" s="67" t="str">
        <f>VLOOKUP(VALUE(RIGHT(CU106,1)),misc!$A$2:$B$5,2,0)</f>
        <v>C</v>
      </c>
      <c r="DA106" s="67" t="str">
        <f>VLOOKUP(VALUE(RIGHT(CV106,1)),misc!$A$2:$B$5,2,0)</f>
        <v>S</v>
      </c>
      <c r="DB106" s="67" t="str">
        <f>VLOOKUP(VALUE(RIGHT(CW106,1)),misc!$A$2:$B$5,2,0)</f>
        <v>I</v>
      </c>
      <c r="DC106" s="67" t="str">
        <f>VLOOKUP(VALUE(RIGHT(CX106,1)),misc!$A$2:$B$5,2,0)</f>
        <v>D</v>
      </c>
      <c r="DE106" s="67" t="str">
        <f t="shared" ref="DE106:DH106" si="1258">IF(VALUE(CU106)&gt;=170,CZ106,"")</f>
        <v>C</v>
      </c>
      <c r="DF106" s="67" t="str">
        <f t="shared" si="1258"/>
        <v>S</v>
      </c>
      <c r="DG106" s="67" t="str">
        <f t="shared" si="1258"/>
        <v>I</v>
      </c>
      <c r="DH106" s="67" t="str">
        <f t="shared" si="1258"/>
        <v/>
      </c>
      <c r="DJ106" s="67" t="str">
        <f t="shared" ref="DJ106:DM106" si="1259">IF(VALUE(CU106)&lt;170,CZ106,"")</f>
        <v/>
      </c>
      <c r="DK106" s="67" t="str">
        <f t="shared" si="1259"/>
        <v/>
      </c>
      <c r="DL106" s="67" t="str">
        <f t="shared" si="1259"/>
        <v/>
      </c>
      <c r="DM106" s="67" t="str">
        <f t="shared" si="1259"/>
        <v>D</v>
      </c>
      <c r="DN106" s="67">
        <f t="shared" si="29"/>
        <v>3</v>
      </c>
      <c r="DO106" s="67" t="str">
        <f t="shared" si="30"/>
        <v>CSI</v>
      </c>
      <c r="DP106" s="1" t="str">
        <f t="shared" si="31"/>
        <v>123</v>
      </c>
      <c r="DQ106" s="1" t="str">
        <f t="shared" si="32"/>
        <v/>
      </c>
      <c r="DR106" s="1">
        <f>VLOOKUP(G106,tableD1,3,0)</f>
        <v>1</v>
      </c>
      <c r="DS106" s="1">
        <f>VLOOKUP(H106,tableI1,3,0)</f>
        <v>1</v>
      </c>
      <c r="DT106" s="1">
        <f>VLOOKUP(I106,table1S,3,0)</f>
        <v>2</v>
      </c>
      <c r="DU106" s="1">
        <f>VLOOKUP(J106,table1C,3,0)</f>
        <v>1</v>
      </c>
      <c r="DV106" s="1">
        <f>VLOOKUP(L106,table2D,3,0)</f>
        <v>8</v>
      </c>
      <c r="DW106" s="1">
        <f>VLOOKUP(M106,table2I,3,0)</f>
        <v>8</v>
      </c>
      <c r="DX106" s="1">
        <f>VLOOKUP(N106,table2S,3,0)</f>
        <v>8</v>
      </c>
      <c r="DY106" s="1">
        <f>VLOOKUP(O106,table2C,3,0)</f>
        <v>8</v>
      </c>
      <c r="DZ106" s="1">
        <f>VLOOKUP(Q106,table3D,3,0)</f>
        <v>4</v>
      </c>
      <c r="EA106" s="1">
        <f>VLOOKUP(R106,table3I,3,0)</f>
        <v>5</v>
      </c>
      <c r="EB106" s="1">
        <f>VLOOKUP(S106,table3S,3,0)</f>
        <v>5</v>
      </c>
      <c r="EC106" s="1">
        <f>VLOOKUP(T106,table3C,3,0)</f>
        <v>5</v>
      </c>
      <c r="ED106" s="67">
        <f t="array" ref="ED106">VLOOKUP(INDEX(JD,data!$AA$1),key!$J$3:$L$27,3,0)</f>
        <v>6</v>
      </c>
      <c r="EE106" s="67">
        <f t="array" ref="EE106">VLOOKUP(INDEX(JI,data!$AA$1),key!$J$3:$L$27,3,0)</f>
        <v>4</v>
      </c>
      <c r="EF106" s="67">
        <f t="array" ref="EF106">VLOOKUP(INDEX(JS,data!$AA$1),key!$J$3:$L$27,3,0)</f>
        <v>4</v>
      </c>
      <c r="EG106" s="67">
        <f t="array" ref="EG106">VLOOKUP(INDEX(JC,data!$AA$1),key!$J$3:$L$27,3,0)</f>
        <v>7</v>
      </c>
      <c r="EH106" s="1">
        <f>VLOOKUP(DR106,tabel_jpm,ED106+1,0)</f>
        <v>8</v>
      </c>
      <c r="EI106" s="1">
        <f>VLOOKUP(DS106,tabel_jpm,EE106+1,0)</f>
        <v>16</v>
      </c>
      <c r="EJ106" s="1">
        <f>VLOOKUP(DT106,tabel_jpm,EF106+1,0)</f>
        <v>20</v>
      </c>
      <c r="EK106" s="1">
        <f>VLOOKUP(DU106,tabel_jpm,EG106+1,0)</f>
        <v>4</v>
      </c>
      <c r="EL106" s="1">
        <f>IF(B106="Pria",VLOOKUP(AVERAGE(EH106:EK106),agreement_p,4),VLOOKUP(AVERAGE(EH106:EK106),agreement_w,4))</f>
        <v>32</v>
      </c>
      <c r="EM106" s="67" t="str">
        <f t="shared" si="33"/>
        <v>N/A</v>
      </c>
      <c r="EN106" s="1">
        <f>VLOOKUP(DV106,tabel_jpm,ED106+1,0)</f>
        <v>20</v>
      </c>
      <c r="EO106" s="1">
        <f>VLOOKUP(DW106,tabel_jpm,EE106+1,0)</f>
        <v>12</v>
      </c>
      <c r="EP106" s="1">
        <f>VLOOKUP(DX106,tabel_jpm,EF106+1,0)</f>
        <v>12</v>
      </c>
      <c r="EQ106" s="1">
        <f>VLOOKUP(DY106,tabel_jpm,EG106+1,0)</f>
        <v>24</v>
      </c>
      <c r="ER106" s="1">
        <f>IF(B106="Pria",VLOOKUP(AVERAGE(EN106:EQ106),agreement_p,4),VLOOKUP(AVERAGE(EN106:EQ106),agreement_w,4))</f>
        <v>50</v>
      </c>
      <c r="ES106" s="67" t="str">
        <f t="shared" si="34"/>
        <v>N/A</v>
      </c>
      <c r="ET106" s="1">
        <f>VLOOKUP(DZ106,tabel_jpm,ED106+1,0)</f>
        <v>20</v>
      </c>
      <c r="EU106" s="1">
        <f>VLOOKUP(EA106,tabel_jpm,EE106+1,0)</f>
        <v>24</v>
      </c>
      <c r="EV106" s="1">
        <f>VLOOKUP(EB106,tabel_jpm,EF106+1,0)</f>
        <v>24</v>
      </c>
      <c r="EW106" s="1">
        <f>VLOOKUP(EC106,tabel_jpm,EG106+1,0)</f>
        <v>20</v>
      </c>
      <c r="EX106" s="1">
        <f>IF(B106="Pria",VLOOKUP(AVERAGE(ET106:EW106),agreement_p,4),VLOOKUP(AVERAGE(ET106:EW106),agreement_w,4))</f>
        <v>68</v>
      </c>
      <c r="EY106" s="67" t="str">
        <f t="shared" si="35"/>
        <v>N/A</v>
      </c>
    </row>
    <row r="107" ht="15.75" customHeight="1">
      <c r="A107" s="1" t="str">
        <f>data!A107</f>
        <v/>
      </c>
      <c r="B107" s="1" t="str">
        <f>data!B107</f>
        <v/>
      </c>
      <c r="C107" s="1" t="str">
        <f>data!C107</f>
        <v/>
      </c>
      <c r="D107" s="65" t="str">
        <f>data!D107</f>
        <v/>
      </c>
      <c r="E107" s="1" t="str">
        <f>data!E107</f>
        <v/>
      </c>
      <c r="F107" s="1" t="str">
        <f>data!F107</f>
        <v>profiling</v>
      </c>
      <c r="G107" s="1" t="str">
        <f>data!G107</f>
        <v/>
      </c>
      <c r="H107" s="1" t="str">
        <f>data!H107</f>
        <v/>
      </c>
      <c r="I107" s="1" t="str">
        <f>data!I107</f>
        <v/>
      </c>
      <c r="J107" s="1" t="str">
        <f>data!J107</f>
        <v/>
      </c>
      <c r="K107" s="1" t="str">
        <f>data!K107</f>
        <v/>
      </c>
      <c r="L107" s="1" t="str">
        <f>data!L107</f>
        <v/>
      </c>
      <c r="M107" s="1" t="str">
        <f>data!M107</f>
        <v/>
      </c>
      <c r="N107" s="1" t="str">
        <f>data!N107</f>
        <v/>
      </c>
      <c r="O107" s="1" t="str">
        <f>data!O107</f>
        <v/>
      </c>
      <c r="P107" s="1" t="str">
        <f>data!P107</f>
        <v/>
      </c>
      <c r="Q107" s="1" t="str">
        <f>data!Q107</f>
        <v/>
      </c>
      <c r="R107" s="1" t="str">
        <f>data!R107</f>
        <v/>
      </c>
      <c r="S107" s="1" t="str">
        <f>data!S107</f>
        <v/>
      </c>
      <c r="T107" s="1" t="str">
        <f>data!T107</f>
        <v/>
      </c>
      <c r="U107" s="1" t="str">
        <f>data!U107</f>
        <v/>
      </c>
      <c r="V107" s="1">
        <f>data!V107</f>
        <v>0</v>
      </c>
      <c r="W107" s="1">
        <f>data!W107</f>
        <v>0</v>
      </c>
      <c r="Y107" s="67">
        <f>VLOOKUP(G107,tableD1,2,0)</f>
        <v>4</v>
      </c>
      <c r="Z107" s="67">
        <f>VLOOKUP(H107,tableI1,2,0)</f>
        <v>3</v>
      </c>
      <c r="AA107" s="67">
        <f>VLOOKUP(I107,table1S,2,0)</f>
        <v>5</v>
      </c>
      <c r="AB107" s="67">
        <f>VLOOKUP(J107,table1C,2,0)</f>
        <v>4</v>
      </c>
      <c r="AC107" s="67">
        <f>VLOOKUP(L107,table2D,2,0)</f>
        <v>31</v>
      </c>
      <c r="AD107" s="67">
        <f>VLOOKUP(M107,table2I,2,0)</f>
        <v>31</v>
      </c>
      <c r="AE107" s="67">
        <f>VLOOKUP(N107,table2S,2,0)</f>
        <v>32</v>
      </c>
      <c r="AF107" s="67">
        <f>VLOOKUP(O107,table2C,2,0)</f>
        <v>32</v>
      </c>
      <c r="AG107" s="67">
        <f>VLOOKUP(Q107,table3D,2,0)</f>
        <v>16</v>
      </c>
      <c r="AH107" s="67">
        <f>VLOOKUP(R107,table3I,2,0)</f>
        <v>18</v>
      </c>
      <c r="AI107" s="67">
        <f>VLOOKUP(S107,table3S,2,0)</f>
        <v>19</v>
      </c>
      <c r="AJ107" s="67">
        <f>VLOOKUP(T107,table3C,2,0)</f>
        <v>19</v>
      </c>
      <c r="AL107" s="67">
        <f t="shared" ref="AL107:AO107" si="1260">VALUE(Y107&amp;AL$2)</f>
        <v>41</v>
      </c>
      <c r="AM107" s="67">
        <f t="shared" si="1260"/>
        <v>32</v>
      </c>
      <c r="AN107" s="67">
        <f t="shared" si="1260"/>
        <v>53</v>
      </c>
      <c r="AO107" s="67">
        <f t="shared" si="1260"/>
        <v>44</v>
      </c>
      <c r="AP107" s="67"/>
      <c r="AQ107" s="67">
        <f t="shared" ref="AQ107:AT107" si="1261">LARGE($AL107:$AO107,AQ$2)</f>
        <v>53</v>
      </c>
      <c r="AR107" s="67">
        <f t="shared" si="1261"/>
        <v>44</v>
      </c>
      <c r="AS107" s="67">
        <f t="shared" si="1261"/>
        <v>41</v>
      </c>
      <c r="AT107" s="67">
        <f t="shared" si="1261"/>
        <v>32</v>
      </c>
      <c r="AV107" s="67" t="str">
        <f>VLOOKUP(VALUE(RIGHT(AQ107,1)),misc!$A$2:$B$5,2,0)</f>
        <v>S</v>
      </c>
      <c r="AW107" s="67" t="str">
        <f>VLOOKUP(VALUE(RIGHT(AR107,1)),misc!$A$2:$B$5,2,0)</f>
        <v>C</v>
      </c>
      <c r="AX107" s="67" t="str">
        <f>VLOOKUP(VALUE(RIGHT(AS107,1)),misc!$A$2:$B$5,2,0)</f>
        <v>D</v>
      </c>
      <c r="AY107" s="67" t="str">
        <f>VLOOKUP(VALUE(RIGHT(AT107,1)),misc!$A$2:$B$5,2,0)</f>
        <v>I</v>
      </c>
      <c r="BA107" s="67" t="str">
        <f t="shared" ref="BA107:BD107" si="1262">IF(VALUE(AQ107)&gt;=170,AV107,"")</f>
        <v/>
      </c>
      <c r="BB107" s="67" t="str">
        <f t="shared" si="1262"/>
        <v/>
      </c>
      <c r="BC107" s="67" t="str">
        <f t="shared" si="1262"/>
        <v/>
      </c>
      <c r="BD107" s="67" t="str">
        <f t="shared" si="1262"/>
        <v/>
      </c>
      <c r="BF107" s="67" t="str">
        <f t="shared" ref="BF107:BI107" si="1263">IF(VALUE(AQ107)&lt;170,AV107,"")</f>
        <v>S</v>
      </c>
      <c r="BG107" s="67" t="str">
        <f t="shared" si="1263"/>
        <v>C</v>
      </c>
      <c r="BH107" s="67" t="str">
        <f t="shared" si="1263"/>
        <v>D</v>
      </c>
      <c r="BI107" s="67" t="str">
        <f t="shared" si="1263"/>
        <v>I</v>
      </c>
      <c r="BJ107" s="67">
        <f t="shared" si="17"/>
        <v>1</v>
      </c>
      <c r="BK107" s="67" t="str">
        <f t="shared" si="18"/>
        <v/>
      </c>
      <c r="BN107" s="67">
        <f t="shared" ref="BN107:BQ107" si="1264">VALUE(AC107&amp;BN$2)</f>
        <v>311</v>
      </c>
      <c r="BO107" s="67">
        <f t="shared" si="1264"/>
        <v>312</v>
      </c>
      <c r="BP107" s="67">
        <f t="shared" si="1264"/>
        <v>323</v>
      </c>
      <c r="BQ107" s="67">
        <f t="shared" si="1264"/>
        <v>324</v>
      </c>
      <c r="BR107" s="67"/>
      <c r="BS107" s="67">
        <f t="shared" ref="BS107:BV107" si="1265">LARGE($BN107:$BQ107,BS$2)</f>
        <v>324</v>
      </c>
      <c r="BT107" s="67">
        <f t="shared" si="1265"/>
        <v>323</v>
      </c>
      <c r="BU107" s="67">
        <f t="shared" si="1265"/>
        <v>312</v>
      </c>
      <c r="BV107" s="67">
        <f t="shared" si="1265"/>
        <v>311</v>
      </c>
      <c r="BX107" s="67" t="str">
        <f>VLOOKUP(VALUE(RIGHT(BS107,1)),misc!$A$2:$B$5,2,0)</f>
        <v>C</v>
      </c>
      <c r="BY107" s="67" t="str">
        <f>VLOOKUP(VALUE(RIGHT(BT107,1)),misc!$A$2:$B$5,2,0)</f>
        <v>S</v>
      </c>
      <c r="BZ107" s="67" t="str">
        <f>VLOOKUP(VALUE(RIGHT(BU107,1)),misc!$A$2:$B$5,2,0)</f>
        <v>I</v>
      </c>
      <c r="CA107" s="67" t="str">
        <f>VLOOKUP(VALUE(RIGHT(BV107,1)),misc!$A$2:$B$5,2,0)</f>
        <v>D</v>
      </c>
      <c r="CC107" s="67" t="str">
        <f t="shared" ref="CC107:CF107" si="1266">IF(VALUE(BS107)&gt;=170,BX107,"")</f>
        <v>C</v>
      </c>
      <c r="CD107" s="67" t="str">
        <f t="shared" si="1266"/>
        <v>S</v>
      </c>
      <c r="CE107" s="67" t="str">
        <f t="shared" si="1266"/>
        <v>I</v>
      </c>
      <c r="CF107" s="67" t="str">
        <f t="shared" si="1266"/>
        <v>D</v>
      </c>
      <c r="CH107" s="67" t="str">
        <f t="shared" ref="CH107:CK107" si="1267">IF(VALUE(BS107)&lt;170,BX107,"")</f>
        <v/>
      </c>
      <c r="CI107" s="67" t="str">
        <f t="shared" si="1267"/>
        <v/>
      </c>
      <c r="CJ107" s="67" t="str">
        <f t="shared" si="1267"/>
        <v/>
      </c>
      <c r="CK107" s="67" t="str">
        <f t="shared" si="1267"/>
        <v/>
      </c>
      <c r="CL107" s="67">
        <f t="shared" si="23"/>
        <v>2</v>
      </c>
      <c r="CM107" s="67" t="str">
        <f t="shared" si="24"/>
        <v>CSID</v>
      </c>
      <c r="CP107" s="67">
        <f t="shared" ref="CP107:CS107" si="1268">VALUE(AG107&amp;CP$2)</f>
        <v>161</v>
      </c>
      <c r="CQ107" s="67">
        <f t="shared" si="1268"/>
        <v>182</v>
      </c>
      <c r="CR107" s="67">
        <f t="shared" si="1268"/>
        <v>193</v>
      </c>
      <c r="CS107" s="67">
        <f t="shared" si="1268"/>
        <v>194</v>
      </c>
      <c r="CT107" s="67"/>
      <c r="CU107" s="67">
        <f t="shared" ref="CU107:CX107" si="1269">LARGE($CP107:$CS107,CU$2)</f>
        <v>194</v>
      </c>
      <c r="CV107" s="67">
        <f t="shared" si="1269"/>
        <v>193</v>
      </c>
      <c r="CW107" s="67">
        <f t="shared" si="1269"/>
        <v>182</v>
      </c>
      <c r="CX107" s="67">
        <f t="shared" si="1269"/>
        <v>161</v>
      </c>
      <c r="CZ107" s="67" t="str">
        <f>VLOOKUP(VALUE(RIGHT(CU107,1)),misc!$A$2:$B$5,2,0)</f>
        <v>C</v>
      </c>
      <c r="DA107" s="67" t="str">
        <f>VLOOKUP(VALUE(RIGHT(CV107,1)),misc!$A$2:$B$5,2,0)</f>
        <v>S</v>
      </c>
      <c r="DB107" s="67" t="str">
        <f>VLOOKUP(VALUE(RIGHT(CW107,1)),misc!$A$2:$B$5,2,0)</f>
        <v>I</v>
      </c>
      <c r="DC107" s="67" t="str">
        <f>VLOOKUP(VALUE(RIGHT(CX107,1)),misc!$A$2:$B$5,2,0)</f>
        <v>D</v>
      </c>
      <c r="DE107" s="67" t="str">
        <f t="shared" ref="DE107:DH107" si="1270">IF(VALUE(CU107)&gt;=170,CZ107,"")</f>
        <v>C</v>
      </c>
      <c r="DF107" s="67" t="str">
        <f t="shared" si="1270"/>
        <v>S</v>
      </c>
      <c r="DG107" s="67" t="str">
        <f t="shared" si="1270"/>
        <v>I</v>
      </c>
      <c r="DH107" s="67" t="str">
        <f t="shared" si="1270"/>
        <v/>
      </c>
      <c r="DJ107" s="67" t="str">
        <f t="shared" ref="DJ107:DM107" si="1271">IF(VALUE(CU107)&lt;170,CZ107,"")</f>
        <v/>
      </c>
      <c r="DK107" s="67" t="str">
        <f t="shared" si="1271"/>
        <v/>
      </c>
      <c r="DL107" s="67" t="str">
        <f t="shared" si="1271"/>
        <v/>
      </c>
      <c r="DM107" s="67" t="str">
        <f t="shared" si="1271"/>
        <v>D</v>
      </c>
      <c r="DN107" s="67">
        <f t="shared" si="29"/>
        <v>3</v>
      </c>
      <c r="DO107" s="67" t="str">
        <f t="shared" si="30"/>
        <v>CSI</v>
      </c>
      <c r="DP107" s="1" t="str">
        <f t="shared" si="31"/>
        <v>123</v>
      </c>
      <c r="DQ107" s="1" t="str">
        <f t="shared" si="32"/>
        <v/>
      </c>
      <c r="DR107" s="1">
        <f>VLOOKUP(G107,tableD1,3,0)</f>
        <v>1</v>
      </c>
      <c r="DS107" s="1">
        <f>VLOOKUP(H107,tableI1,3,0)</f>
        <v>1</v>
      </c>
      <c r="DT107" s="1">
        <f>VLOOKUP(I107,table1S,3,0)</f>
        <v>2</v>
      </c>
      <c r="DU107" s="1">
        <f>VLOOKUP(J107,table1C,3,0)</f>
        <v>1</v>
      </c>
      <c r="DV107" s="1">
        <f>VLOOKUP(L107,table2D,3,0)</f>
        <v>8</v>
      </c>
      <c r="DW107" s="1">
        <f>VLOOKUP(M107,table2I,3,0)</f>
        <v>8</v>
      </c>
      <c r="DX107" s="1">
        <f>VLOOKUP(N107,table2S,3,0)</f>
        <v>8</v>
      </c>
      <c r="DY107" s="1">
        <f>VLOOKUP(O107,table2C,3,0)</f>
        <v>8</v>
      </c>
      <c r="DZ107" s="1">
        <f>VLOOKUP(Q107,table3D,3,0)</f>
        <v>4</v>
      </c>
      <c r="EA107" s="1">
        <f>VLOOKUP(R107,table3I,3,0)</f>
        <v>5</v>
      </c>
      <c r="EB107" s="1">
        <f>VLOOKUP(S107,table3S,3,0)</f>
        <v>5</v>
      </c>
      <c r="EC107" s="1">
        <f>VLOOKUP(T107,table3C,3,0)</f>
        <v>5</v>
      </c>
      <c r="ED107" s="67">
        <f t="array" ref="ED107">VLOOKUP(INDEX(JD,data!$AA$1),key!$J$3:$L$27,3,0)</f>
        <v>6</v>
      </c>
      <c r="EE107" s="67">
        <f t="array" ref="EE107">VLOOKUP(INDEX(JI,data!$AA$1),key!$J$3:$L$27,3,0)</f>
        <v>4</v>
      </c>
      <c r="EF107" s="67">
        <f t="array" ref="EF107">VLOOKUP(INDEX(JS,data!$AA$1),key!$J$3:$L$27,3,0)</f>
        <v>4</v>
      </c>
      <c r="EG107" s="67">
        <f t="array" ref="EG107">VLOOKUP(INDEX(JC,data!$AA$1),key!$J$3:$L$27,3,0)</f>
        <v>7</v>
      </c>
      <c r="EH107" s="1">
        <f>VLOOKUP(DR107,tabel_jpm,ED107+1,0)</f>
        <v>8</v>
      </c>
      <c r="EI107" s="1">
        <f>VLOOKUP(DS107,tabel_jpm,EE107+1,0)</f>
        <v>16</v>
      </c>
      <c r="EJ107" s="1">
        <f>VLOOKUP(DT107,tabel_jpm,EF107+1,0)</f>
        <v>20</v>
      </c>
      <c r="EK107" s="1">
        <f>VLOOKUP(DU107,tabel_jpm,EG107+1,0)</f>
        <v>4</v>
      </c>
      <c r="EL107" s="1">
        <f>IF(B107="Pria",VLOOKUP(AVERAGE(EH107:EK107),agreement_p,4),VLOOKUP(AVERAGE(EH107:EK107),agreement_w,4))</f>
        <v>32</v>
      </c>
      <c r="EM107" s="67" t="str">
        <f t="shared" si="33"/>
        <v>N/A</v>
      </c>
      <c r="EN107" s="1">
        <f>VLOOKUP(DV107,tabel_jpm,ED107+1,0)</f>
        <v>20</v>
      </c>
      <c r="EO107" s="1">
        <f>VLOOKUP(DW107,tabel_jpm,EE107+1,0)</f>
        <v>12</v>
      </c>
      <c r="EP107" s="1">
        <f>VLOOKUP(DX107,tabel_jpm,EF107+1,0)</f>
        <v>12</v>
      </c>
      <c r="EQ107" s="1">
        <f>VLOOKUP(DY107,tabel_jpm,EG107+1,0)</f>
        <v>24</v>
      </c>
      <c r="ER107" s="1">
        <f>IF(B107="Pria",VLOOKUP(AVERAGE(EN107:EQ107),agreement_p,4),VLOOKUP(AVERAGE(EN107:EQ107),agreement_w,4))</f>
        <v>50</v>
      </c>
      <c r="ES107" s="67" t="str">
        <f t="shared" si="34"/>
        <v>N/A</v>
      </c>
      <c r="ET107" s="1">
        <f>VLOOKUP(DZ107,tabel_jpm,ED107+1,0)</f>
        <v>20</v>
      </c>
      <c r="EU107" s="1">
        <f>VLOOKUP(EA107,tabel_jpm,EE107+1,0)</f>
        <v>24</v>
      </c>
      <c r="EV107" s="1">
        <f>VLOOKUP(EB107,tabel_jpm,EF107+1,0)</f>
        <v>24</v>
      </c>
      <c r="EW107" s="1">
        <f>VLOOKUP(EC107,tabel_jpm,EG107+1,0)</f>
        <v>20</v>
      </c>
      <c r="EX107" s="1">
        <f>IF(B107="Pria",VLOOKUP(AVERAGE(ET107:EW107),agreement_p,4),VLOOKUP(AVERAGE(ET107:EW107),agreement_w,4))</f>
        <v>68</v>
      </c>
      <c r="EY107" s="67" t="str">
        <f t="shared" si="35"/>
        <v>N/A</v>
      </c>
    </row>
    <row r="108" ht="15.75" customHeight="1">
      <c r="A108" s="1" t="str">
        <f>data!A108</f>
        <v/>
      </c>
      <c r="B108" s="1" t="str">
        <f>data!B108</f>
        <v/>
      </c>
      <c r="C108" s="1" t="str">
        <f>data!C108</f>
        <v/>
      </c>
      <c r="D108" s="65" t="str">
        <f>data!D108</f>
        <v/>
      </c>
      <c r="E108" s="1" t="str">
        <f>data!E108</f>
        <v/>
      </c>
      <c r="F108" s="1" t="str">
        <f>data!F108</f>
        <v>profiling</v>
      </c>
      <c r="G108" s="1" t="str">
        <f>data!G108</f>
        <v/>
      </c>
      <c r="H108" s="1" t="str">
        <f>data!H108</f>
        <v/>
      </c>
      <c r="I108" s="1" t="str">
        <f>data!I108</f>
        <v/>
      </c>
      <c r="J108" s="1" t="str">
        <f>data!J108</f>
        <v/>
      </c>
      <c r="K108" s="1" t="str">
        <f>data!K108</f>
        <v/>
      </c>
      <c r="L108" s="1" t="str">
        <f>data!L108</f>
        <v/>
      </c>
      <c r="M108" s="1" t="str">
        <f>data!M108</f>
        <v/>
      </c>
      <c r="N108" s="1" t="str">
        <f>data!N108</f>
        <v/>
      </c>
      <c r="O108" s="1" t="str">
        <f>data!O108</f>
        <v/>
      </c>
      <c r="P108" s="1" t="str">
        <f>data!P108</f>
        <v/>
      </c>
      <c r="Q108" s="1" t="str">
        <f>data!Q108</f>
        <v/>
      </c>
      <c r="R108" s="1" t="str">
        <f>data!R108</f>
        <v/>
      </c>
      <c r="S108" s="1" t="str">
        <f>data!S108</f>
        <v/>
      </c>
      <c r="T108" s="1" t="str">
        <f>data!T108</f>
        <v/>
      </c>
      <c r="U108" s="1" t="str">
        <f>data!U108</f>
        <v/>
      </c>
      <c r="V108" s="1">
        <f>data!V108</f>
        <v>0</v>
      </c>
      <c r="W108" s="1">
        <f>data!W108</f>
        <v>0</v>
      </c>
      <c r="Y108" s="67">
        <f>VLOOKUP(G108,tableD1,2,0)</f>
        <v>4</v>
      </c>
      <c r="Z108" s="67">
        <f>VLOOKUP(H108,tableI1,2,0)</f>
        <v>3</v>
      </c>
      <c r="AA108" s="67">
        <f>VLOOKUP(I108,table1S,2,0)</f>
        <v>5</v>
      </c>
      <c r="AB108" s="67">
        <f>VLOOKUP(J108,table1C,2,0)</f>
        <v>4</v>
      </c>
      <c r="AC108" s="67">
        <f>VLOOKUP(L108,table2D,2,0)</f>
        <v>31</v>
      </c>
      <c r="AD108" s="67">
        <f>VLOOKUP(M108,table2I,2,0)</f>
        <v>31</v>
      </c>
      <c r="AE108" s="67">
        <f>VLOOKUP(N108,table2S,2,0)</f>
        <v>32</v>
      </c>
      <c r="AF108" s="67">
        <f>VLOOKUP(O108,table2C,2,0)</f>
        <v>32</v>
      </c>
      <c r="AG108" s="67">
        <f>VLOOKUP(Q108,table3D,2,0)</f>
        <v>16</v>
      </c>
      <c r="AH108" s="67">
        <f>VLOOKUP(R108,table3I,2,0)</f>
        <v>18</v>
      </c>
      <c r="AI108" s="67">
        <f>VLOOKUP(S108,table3S,2,0)</f>
        <v>19</v>
      </c>
      <c r="AJ108" s="67">
        <f>VLOOKUP(T108,table3C,2,0)</f>
        <v>19</v>
      </c>
      <c r="AL108" s="67">
        <f t="shared" ref="AL108:AO108" si="1272">VALUE(Y108&amp;AL$2)</f>
        <v>41</v>
      </c>
      <c r="AM108" s="67">
        <f t="shared" si="1272"/>
        <v>32</v>
      </c>
      <c r="AN108" s="67">
        <f t="shared" si="1272"/>
        <v>53</v>
      </c>
      <c r="AO108" s="67">
        <f t="shared" si="1272"/>
        <v>44</v>
      </c>
      <c r="AP108" s="67"/>
      <c r="AQ108" s="67">
        <f t="shared" ref="AQ108:AT108" si="1273">LARGE($AL108:$AO108,AQ$2)</f>
        <v>53</v>
      </c>
      <c r="AR108" s="67">
        <f t="shared" si="1273"/>
        <v>44</v>
      </c>
      <c r="AS108" s="67">
        <f t="shared" si="1273"/>
        <v>41</v>
      </c>
      <c r="AT108" s="67">
        <f t="shared" si="1273"/>
        <v>32</v>
      </c>
      <c r="AV108" s="67" t="str">
        <f>VLOOKUP(VALUE(RIGHT(AQ108,1)),misc!$A$2:$B$5,2,0)</f>
        <v>S</v>
      </c>
      <c r="AW108" s="67" t="str">
        <f>VLOOKUP(VALUE(RIGHT(AR108,1)),misc!$A$2:$B$5,2,0)</f>
        <v>C</v>
      </c>
      <c r="AX108" s="67" t="str">
        <f>VLOOKUP(VALUE(RIGHT(AS108,1)),misc!$A$2:$B$5,2,0)</f>
        <v>D</v>
      </c>
      <c r="AY108" s="67" t="str">
        <f>VLOOKUP(VALUE(RIGHT(AT108,1)),misc!$A$2:$B$5,2,0)</f>
        <v>I</v>
      </c>
      <c r="BA108" s="67" t="str">
        <f t="shared" ref="BA108:BD108" si="1274">IF(VALUE(AQ108)&gt;=170,AV108,"")</f>
        <v/>
      </c>
      <c r="BB108" s="67" t="str">
        <f t="shared" si="1274"/>
        <v/>
      </c>
      <c r="BC108" s="67" t="str">
        <f t="shared" si="1274"/>
        <v/>
      </c>
      <c r="BD108" s="67" t="str">
        <f t="shared" si="1274"/>
        <v/>
      </c>
      <c r="BF108" s="67" t="str">
        <f t="shared" ref="BF108:BI108" si="1275">IF(VALUE(AQ108)&lt;170,AV108,"")</f>
        <v>S</v>
      </c>
      <c r="BG108" s="67" t="str">
        <f t="shared" si="1275"/>
        <v>C</v>
      </c>
      <c r="BH108" s="67" t="str">
        <f t="shared" si="1275"/>
        <v>D</v>
      </c>
      <c r="BI108" s="67" t="str">
        <f t="shared" si="1275"/>
        <v>I</v>
      </c>
      <c r="BJ108" s="67">
        <f t="shared" si="17"/>
        <v>1</v>
      </c>
      <c r="BK108" s="67" t="str">
        <f t="shared" si="18"/>
        <v/>
      </c>
      <c r="BN108" s="67">
        <f t="shared" ref="BN108:BQ108" si="1276">VALUE(AC108&amp;BN$2)</f>
        <v>311</v>
      </c>
      <c r="BO108" s="67">
        <f t="shared" si="1276"/>
        <v>312</v>
      </c>
      <c r="BP108" s="67">
        <f t="shared" si="1276"/>
        <v>323</v>
      </c>
      <c r="BQ108" s="67">
        <f t="shared" si="1276"/>
        <v>324</v>
      </c>
      <c r="BR108" s="67"/>
      <c r="BS108" s="67">
        <f t="shared" ref="BS108:BV108" si="1277">LARGE($BN108:$BQ108,BS$2)</f>
        <v>324</v>
      </c>
      <c r="BT108" s="67">
        <f t="shared" si="1277"/>
        <v>323</v>
      </c>
      <c r="BU108" s="67">
        <f t="shared" si="1277"/>
        <v>312</v>
      </c>
      <c r="BV108" s="67">
        <f t="shared" si="1277"/>
        <v>311</v>
      </c>
      <c r="BX108" s="67" t="str">
        <f>VLOOKUP(VALUE(RIGHT(BS108,1)),misc!$A$2:$B$5,2,0)</f>
        <v>C</v>
      </c>
      <c r="BY108" s="67" t="str">
        <f>VLOOKUP(VALUE(RIGHT(BT108,1)),misc!$A$2:$B$5,2,0)</f>
        <v>S</v>
      </c>
      <c r="BZ108" s="67" t="str">
        <f>VLOOKUP(VALUE(RIGHT(BU108,1)),misc!$A$2:$B$5,2,0)</f>
        <v>I</v>
      </c>
      <c r="CA108" s="67" t="str">
        <f>VLOOKUP(VALUE(RIGHT(BV108,1)),misc!$A$2:$B$5,2,0)</f>
        <v>D</v>
      </c>
      <c r="CC108" s="67" t="str">
        <f t="shared" ref="CC108:CF108" si="1278">IF(VALUE(BS108)&gt;=170,BX108,"")</f>
        <v>C</v>
      </c>
      <c r="CD108" s="67" t="str">
        <f t="shared" si="1278"/>
        <v>S</v>
      </c>
      <c r="CE108" s="67" t="str">
        <f t="shared" si="1278"/>
        <v>I</v>
      </c>
      <c r="CF108" s="67" t="str">
        <f t="shared" si="1278"/>
        <v>D</v>
      </c>
      <c r="CH108" s="67" t="str">
        <f t="shared" ref="CH108:CK108" si="1279">IF(VALUE(BS108)&lt;170,BX108,"")</f>
        <v/>
      </c>
      <c r="CI108" s="67" t="str">
        <f t="shared" si="1279"/>
        <v/>
      </c>
      <c r="CJ108" s="67" t="str">
        <f t="shared" si="1279"/>
        <v/>
      </c>
      <c r="CK108" s="67" t="str">
        <f t="shared" si="1279"/>
        <v/>
      </c>
      <c r="CL108" s="67">
        <f t="shared" si="23"/>
        <v>2</v>
      </c>
      <c r="CM108" s="67" t="str">
        <f t="shared" si="24"/>
        <v>CSID</v>
      </c>
      <c r="CP108" s="67">
        <f t="shared" ref="CP108:CS108" si="1280">VALUE(AG108&amp;CP$2)</f>
        <v>161</v>
      </c>
      <c r="CQ108" s="67">
        <f t="shared" si="1280"/>
        <v>182</v>
      </c>
      <c r="CR108" s="67">
        <f t="shared" si="1280"/>
        <v>193</v>
      </c>
      <c r="CS108" s="67">
        <f t="shared" si="1280"/>
        <v>194</v>
      </c>
      <c r="CT108" s="67"/>
      <c r="CU108" s="67">
        <f t="shared" ref="CU108:CX108" si="1281">LARGE($CP108:$CS108,CU$2)</f>
        <v>194</v>
      </c>
      <c r="CV108" s="67">
        <f t="shared" si="1281"/>
        <v>193</v>
      </c>
      <c r="CW108" s="67">
        <f t="shared" si="1281"/>
        <v>182</v>
      </c>
      <c r="CX108" s="67">
        <f t="shared" si="1281"/>
        <v>161</v>
      </c>
      <c r="CZ108" s="67" t="str">
        <f>VLOOKUP(VALUE(RIGHT(CU108,1)),misc!$A$2:$B$5,2,0)</f>
        <v>C</v>
      </c>
      <c r="DA108" s="67" t="str">
        <f>VLOOKUP(VALUE(RIGHT(CV108,1)),misc!$A$2:$B$5,2,0)</f>
        <v>S</v>
      </c>
      <c r="DB108" s="67" t="str">
        <f>VLOOKUP(VALUE(RIGHT(CW108,1)),misc!$A$2:$B$5,2,0)</f>
        <v>I</v>
      </c>
      <c r="DC108" s="67" t="str">
        <f>VLOOKUP(VALUE(RIGHT(CX108,1)),misc!$A$2:$B$5,2,0)</f>
        <v>D</v>
      </c>
      <c r="DE108" s="67" t="str">
        <f t="shared" ref="DE108:DH108" si="1282">IF(VALUE(CU108)&gt;=170,CZ108,"")</f>
        <v>C</v>
      </c>
      <c r="DF108" s="67" t="str">
        <f t="shared" si="1282"/>
        <v>S</v>
      </c>
      <c r="DG108" s="67" t="str">
        <f t="shared" si="1282"/>
        <v>I</v>
      </c>
      <c r="DH108" s="67" t="str">
        <f t="shared" si="1282"/>
        <v/>
      </c>
      <c r="DJ108" s="67" t="str">
        <f t="shared" ref="DJ108:DM108" si="1283">IF(VALUE(CU108)&lt;170,CZ108,"")</f>
        <v/>
      </c>
      <c r="DK108" s="67" t="str">
        <f t="shared" si="1283"/>
        <v/>
      </c>
      <c r="DL108" s="67" t="str">
        <f t="shared" si="1283"/>
        <v/>
      </c>
      <c r="DM108" s="67" t="str">
        <f t="shared" si="1283"/>
        <v>D</v>
      </c>
      <c r="DN108" s="67">
        <f t="shared" si="29"/>
        <v>3</v>
      </c>
      <c r="DO108" s="67" t="str">
        <f t="shared" si="30"/>
        <v>CSI</v>
      </c>
      <c r="DP108" s="1" t="str">
        <f t="shared" si="31"/>
        <v>123</v>
      </c>
      <c r="DQ108" s="1" t="str">
        <f t="shared" si="32"/>
        <v/>
      </c>
      <c r="DR108" s="1">
        <f>VLOOKUP(G108,tableD1,3,0)</f>
        <v>1</v>
      </c>
      <c r="DS108" s="1">
        <f>VLOOKUP(H108,tableI1,3,0)</f>
        <v>1</v>
      </c>
      <c r="DT108" s="1">
        <f>VLOOKUP(I108,table1S,3,0)</f>
        <v>2</v>
      </c>
      <c r="DU108" s="1">
        <f>VLOOKUP(J108,table1C,3,0)</f>
        <v>1</v>
      </c>
      <c r="DV108" s="1">
        <f>VLOOKUP(L108,table2D,3,0)</f>
        <v>8</v>
      </c>
      <c r="DW108" s="1">
        <f>VLOOKUP(M108,table2I,3,0)</f>
        <v>8</v>
      </c>
      <c r="DX108" s="1">
        <f>VLOOKUP(N108,table2S,3,0)</f>
        <v>8</v>
      </c>
      <c r="DY108" s="1">
        <f>VLOOKUP(O108,table2C,3,0)</f>
        <v>8</v>
      </c>
      <c r="DZ108" s="1">
        <f>VLOOKUP(Q108,table3D,3,0)</f>
        <v>4</v>
      </c>
      <c r="EA108" s="1">
        <f>VLOOKUP(R108,table3I,3,0)</f>
        <v>5</v>
      </c>
      <c r="EB108" s="1">
        <f>VLOOKUP(S108,table3S,3,0)</f>
        <v>5</v>
      </c>
      <c r="EC108" s="1">
        <f>VLOOKUP(T108,table3C,3,0)</f>
        <v>5</v>
      </c>
      <c r="ED108" s="67">
        <f t="array" ref="ED108">VLOOKUP(INDEX(JD,data!$AA$1),key!$J$3:$L$27,3,0)</f>
        <v>6</v>
      </c>
      <c r="EE108" s="67">
        <f t="array" ref="EE108">VLOOKUP(INDEX(JI,data!$AA$1),key!$J$3:$L$27,3,0)</f>
        <v>4</v>
      </c>
      <c r="EF108" s="67">
        <f t="array" ref="EF108">VLOOKUP(INDEX(JS,data!$AA$1),key!$J$3:$L$27,3,0)</f>
        <v>4</v>
      </c>
      <c r="EG108" s="67">
        <f t="array" ref="EG108">VLOOKUP(INDEX(JC,data!$AA$1),key!$J$3:$L$27,3,0)</f>
        <v>7</v>
      </c>
      <c r="EH108" s="1">
        <f>VLOOKUP(DR108,tabel_jpm,ED108+1,0)</f>
        <v>8</v>
      </c>
      <c r="EI108" s="1">
        <f>VLOOKUP(DS108,tabel_jpm,EE108+1,0)</f>
        <v>16</v>
      </c>
      <c r="EJ108" s="1">
        <f>VLOOKUP(DT108,tabel_jpm,EF108+1,0)</f>
        <v>20</v>
      </c>
      <c r="EK108" s="1">
        <f>VLOOKUP(DU108,tabel_jpm,EG108+1,0)</f>
        <v>4</v>
      </c>
      <c r="EL108" s="1">
        <f>IF(B108="Pria",VLOOKUP(AVERAGE(EH108:EK108),agreement_p,4),VLOOKUP(AVERAGE(EH108:EK108),agreement_w,4))</f>
        <v>32</v>
      </c>
      <c r="EM108" s="67" t="str">
        <f t="shared" si="33"/>
        <v>N/A</v>
      </c>
      <c r="EN108" s="1">
        <f>VLOOKUP(DV108,tabel_jpm,ED108+1,0)</f>
        <v>20</v>
      </c>
      <c r="EO108" s="1">
        <f>VLOOKUP(DW108,tabel_jpm,EE108+1,0)</f>
        <v>12</v>
      </c>
      <c r="EP108" s="1">
        <f>VLOOKUP(DX108,tabel_jpm,EF108+1,0)</f>
        <v>12</v>
      </c>
      <c r="EQ108" s="1">
        <f>VLOOKUP(DY108,tabel_jpm,EG108+1,0)</f>
        <v>24</v>
      </c>
      <c r="ER108" s="1">
        <f>IF(B108="Pria",VLOOKUP(AVERAGE(EN108:EQ108),agreement_p,4),VLOOKUP(AVERAGE(EN108:EQ108),agreement_w,4))</f>
        <v>50</v>
      </c>
      <c r="ES108" s="67" t="str">
        <f t="shared" si="34"/>
        <v>N/A</v>
      </c>
      <c r="ET108" s="1">
        <f>VLOOKUP(DZ108,tabel_jpm,ED108+1,0)</f>
        <v>20</v>
      </c>
      <c r="EU108" s="1">
        <f>VLOOKUP(EA108,tabel_jpm,EE108+1,0)</f>
        <v>24</v>
      </c>
      <c r="EV108" s="1">
        <f>VLOOKUP(EB108,tabel_jpm,EF108+1,0)</f>
        <v>24</v>
      </c>
      <c r="EW108" s="1">
        <f>VLOOKUP(EC108,tabel_jpm,EG108+1,0)</f>
        <v>20</v>
      </c>
      <c r="EX108" s="1">
        <f>IF(B108="Pria",VLOOKUP(AVERAGE(ET108:EW108),agreement_p,4),VLOOKUP(AVERAGE(ET108:EW108),agreement_w,4))</f>
        <v>68</v>
      </c>
      <c r="EY108" s="67" t="str">
        <f t="shared" si="35"/>
        <v>N/A</v>
      </c>
    </row>
    <row r="109" ht="15.75" customHeight="1">
      <c r="A109" s="1" t="str">
        <f>data!A109</f>
        <v/>
      </c>
      <c r="B109" s="1" t="str">
        <f>data!B109</f>
        <v/>
      </c>
      <c r="C109" s="1" t="str">
        <f>data!C109</f>
        <v/>
      </c>
      <c r="D109" s="65" t="str">
        <f>data!D109</f>
        <v/>
      </c>
      <c r="E109" s="1" t="str">
        <f>data!E109</f>
        <v/>
      </c>
      <c r="F109" s="1" t="str">
        <f>data!F109</f>
        <v>profiling</v>
      </c>
      <c r="G109" s="1" t="str">
        <f>data!G109</f>
        <v/>
      </c>
      <c r="H109" s="1" t="str">
        <f>data!H109</f>
        <v/>
      </c>
      <c r="I109" s="1" t="str">
        <f>data!I109</f>
        <v/>
      </c>
      <c r="J109" s="1" t="str">
        <f>data!J109</f>
        <v/>
      </c>
      <c r="K109" s="1" t="str">
        <f>data!K109</f>
        <v/>
      </c>
      <c r="L109" s="1" t="str">
        <f>data!L109</f>
        <v/>
      </c>
      <c r="M109" s="1" t="str">
        <f>data!M109</f>
        <v/>
      </c>
      <c r="N109" s="1" t="str">
        <f>data!N109</f>
        <v/>
      </c>
      <c r="O109" s="1" t="str">
        <f>data!O109</f>
        <v/>
      </c>
      <c r="P109" s="1" t="str">
        <f>data!P109</f>
        <v/>
      </c>
      <c r="Q109" s="1" t="str">
        <f>data!Q109</f>
        <v/>
      </c>
      <c r="R109" s="1" t="str">
        <f>data!R109</f>
        <v/>
      </c>
      <c r="S109" s="1" t="str">
        <f>data!S109</f>
        <v/>
      </c>
      <c r="T109" s="1" t="str">
        <f>data!T109</f>
        <v/>
      </c>
      <c r="U109" s="1" t="str">
        <f>data!U109</f>
        <v/>
      </c>
      <c r="V109" s="1">
        <f>data!V109</f>
        <v>0</v>
      </c>
      <c r="W109" s="1">
        <f>data!W109</f>
        <v>0</v>
      </c>
      <c r="Y109" s="67">
        <f>VLOOKUP(G109,tableD1,2,0)</f>
        <v>4</v>
      </c>
      <c r="Z109" s="67">
        <f>VLOOKUP(H109,tableI1,2,0)</f>
        <v>3</v>
      </c>
      <c r="AA109" s="67">
        <f>VLOOKUP(I109,table1S,2,0)</f>
        <v>5</v>
      </c>
      <c r="AB109" s="67">
        <f>VLOOKUP(J109,table1C,2,0)</f>
        <v>4</v>
      </c>
      <c r="AC109" s="67">
        <f>VLOOKUP(L109,table2D,2,0)</f>
        <v>31</v>
      </c>
      <c r="AD109" s="67">
        <f>VLOOKUP(M109,table2I,2,0)</f>
        <v>31</v>
      </c>
      <c r="AE109" s="67">
        <f>VLOOKUP(N109,table2S,2,0)</f>
        <v>32</v>
      </c>
      <c r="AF109" s="67">
        <f>VLOOKUP(O109,table2C,2,0)</f>
        <v>32</v>
      </c>
      <c r="AG109" s="67">
        <f>VLOOKUP(Q109,table3D,2,0)</f>
        <v>16</v>
      </c>
      <c r="AH109" s="67">
        <f>VLOOKUP(R109,table3I,2,0)</f>
        <v>18</v>
      </c>
      <c r="AI109" s="67">
        <f>VLOOKUP(S109,table3S,2,0)</f>
        <v>19</v>
      </c>
      <c r="AJ109" s="67">
        <f>VLOOKUP(T109,table3C,2,0)</f>
        <v>19</v>
      </c>
      <c r="AL109" s="67">
        <f t="shared" ref="AL109:AO109" si="1284">VALUE(Y109&amp;AL$2)</f>
        <v>41</v>
      </c>
      <c r="AM109" s="67">
        <f t="shared" si="1284"/>
        <v>32</v>
      </c>
      <c r="AN109" s="67">
        <f t="shared" si="1284"/>
        <v>53</v>
      </c>
      <c r="AO109" s="67">
        <f t="shared" si="1284"/>
        <v>44</v>
      </c>
      <c r="AP109" s="67"/>
      <c r="AQ109" s="67">
        <f t="shared" ref="AQ109:AT109" si="1285">LARGE($AL109:$AO109,AQ$2)</f>
        <v>53</v>
      </c>
      <c r="AR109" s="67">
        <f t="shared" si="1285"/>
        <v>44</v>
      </c>
      <c r="AS109" s="67">
        <f t="shared" si="1285"/>
        <v>41</v>
      </c>
      <c r="AT109" s="67">
        <f t="shared" si="1285"/>
        <v>32</v>
      </c>
      <c r="AV109" s="67" t="str">
        <f>VLOOKUP(VALUE(RIGHT(AQ109,1)),misc!$A$2:$B$5,2,0)</f>
        <v>S</v>
      </c>
      <c r="AW109" s="67" t="str">
        <f>VLOOKUP(VALUE(RIGHT(AR109,1)),misc!$A$2:$B$5,2,0)</f>
        <v>C</v>
      </c>
      <c r="AX109" s="67" t="str">
        <f>VLOOKUP(VALUE(RIGHT(AS109,1)),misc!$A$2:$B$5,2,0)</f>
        <v>D</v>
      </c>
      <c r="AY109" s="67" t="str">
        <f>VLOOKUP(VALUE(RIGHT(AT109,1)),misc!$A$2:$B$5,2,0)</f>
        <v>I</v>
      </c>
      <c r="BA109" s="67" t="str">
        <f t="shared" ref="BA109:BD109" si="1286">IF(VALUE(AQ109)&gt;=170,AV109,"")</f>
        <v/>
      </c>
      <c r="BB109" s="67" t="str">
        <f t="shared" si="1286"/>
        <v/>
      </c>
      <c r="BC109" s="67" t="str">
        <f t="shared" si="1286"/>
        <v/>
      </c>
      <c r="BD109" s="67" t="str">
        <f t="shared" si="1286"/>
        <v/>
      </c>
      <c r="BF109" s="67" t="str">
        <f t="shared" ref="BF109:BI109" si="1287">IF(VALUE(AQ109)&lt;170,AV109,"")</f>
        <v>S</v>
      </c>
      <c r="BG109" s="67" t="str">
        <f t="shared" si="1287"/>
        <v>C</v>
      </c>
      <c r="BH109" s="67" t="str">
        <f t="shared" si="1287"/>
        <v>D</v>
      </c>
      <c r="BI109" s="67" t="str">
        <f t="shared" si="1287"/>
        <v>I</v>
      </c>
      <c r="BJ109" s="67">
        <f t="shared" si="17"/>
        <v>1</v>
      </c>
      <c r="BK109" s="67" t="str">
        <f t="shared" si="18"/>
        <v/>
      </c>
      <c r="BN109" s="67">
        <f t="shared" ref="BN109:BQ109" si="1288">VALUE(AC109&amp;BN$2)</f>
        <v>311</v>
      </c>
      <c r="BO109" s="67">
        <f t="shared" si="1288"/>
        <v>312</v>
      </c>
      <c r="BP109" s="67">
        <f t="shared" si="1288"/>
        <v>323</v>
      </c>
      <c r="BQ109" s="67">
        <f t="shared" si="1288"/>
        <v>324</v>
      </c>
      <c r="BR109" s="67"/>
      <c r="BS109" s="67">
        <f t="shared" ref="BS109:BV109" si="1289">LARGE($BN109:$BQ109,BS$2)</f>
        <v>324</v>
      </c>
      <c r="BT109" s="67">
        <f t="shared" si="1289"/>
        <v>323</v>
      </c>
      <c r="BU109" s="67">
        <f t="shared" si="1289"/>
        <v>312</v>
      </c>
      <c r="BV109" s="67">
        <f t="shared" si="1289"/>
        <v>311</v>
      </c>
      <c r="BX109" s="67" t="str">
        <f>VLOOKUP(VALUE(RIGHT(BS109,1)),misc!$A$2:$B$5,2,0)</f>
        <v>C</v>
      </c>
      <c r="BY109" s="67" t="str">
        <f>VLOOKUP(VALUE(RIGHT(BT109,1)),misc!$A$2:$B$5,2,0)</f>
        <v>S</v>
      </c>
      <c r="BZ109" s="67" t="str">
        <f>VLOOKUP(VALUE(RIGHT(BU109,1)),misc!$A$2:$B$5,2,0)</f>
        <v>I</v>
      </c>
      <c r="CA109" s="67" t="str">
        <f>VLOOKUP(VALUE(RIGHT(BV109,1)),misc!$A$2:$B$5,2,0)</f>
        <v>D</v>
      </c>
      <c r="CC109" s="67" t="str">
        <f t="shared" ref="CC109:CF109" si="1290">IF(VALUE(BS109)&gt;=170,BX109,"")</f>
        <v>C</v>
      </c>
      <c r="CD109" s="67" t="str">
        <f t="shared" si="1290"/>
        <v>S</v>
      </c>
      <c r="CE109" s="67" t="str">
        <f t="shared" si="1290"/>
        <v>I</v>
      </c>
      <c r="CF109" s="67" t="str">
        <f t="shared" si="1290"/>
        <v>D</v>
      </c>
      <c r="CH109" s="67" t="str">
        <f t="shared" ref="CH109:CK109" si="1291">IF(VALUE(BS109)&lt;170,BX109,"")</f>
        <v/>
      </c>
      <c r="CI109" s="67" t="str">
        <f t="shared" si="1291"/>
        <v/>
      </c>
      <c r="CJ109" s="67" t="str">
        <f t="shared" si="1291"/>
        <v/>
      </c>
      <c r="CK109" s="67" t="str">
        <f t="shared" si="1291"/>
        <v/>
      </c>
      <c r="CL109" s="67">
        <f t="shared" si="23"/>
        <v>2</v>
      </c>
      <c r="CM109" s="67" t="str">
        <f t="shared" si="24"/>
        <v>CSID</v>
      </c>
      <c r="CP109" s="67">
        <f t="shared" ref="CP109:CS109" si="1292">VALUE(AG109&amp;CP$2)</f>
        <v>161</v>
      </c>
      <c r="CQ109" s="67">
        <f t="shared" si="1292"/>
        <v>182</v>
      </c>
      <c r="CR109" s="67">
        <f t="shared" si="1292"/>
        <v>193</v>
      </c>
      <c r="CS109" s="67">
        <f t="shared" si="1292"/>
        <v>194</v>
      </c>
      <c r="CT109" s="67"/>
      <c r="CU109" s="67">
        <f t="shared" ref="CU109:CX109" si="1293">LARGE($CP109:$CS109,CU$2)</f>
        <v>194</v>
      </c>
      <c r="CV109" s="67">
        <f t="shared" si="1293"/>
        <v>193</v>
      </c>
      <c r="CW109" s="67">
        <f t="shared" si="1293"/>
        <v>182</v>
      </c>
      <c r="CX109" s="67">
        <f t="shared" si="1293"/>
        <v>161</v>
      </c>
      <c r="CZ109" s="67" t="str">
        <f>VLOOKUP(VALUE(RIGHT(CU109,1)),misc!$A$2:$B$5,2,0)</f>
        <v>C</v>
      </c>
      <c r="DA109" s="67" t="str">
        <f>VLOOKUP(VALUE(RIGHT(CV109,1)),misc!$A$2:$B$5,2,0)</f>
        <v>S</v>
      </c>
      <c r="DB109" s="67" t="str">
        <f>VLOOKUP(VALUE(RIGHT(CW109,1)),misc!$A$2:$B$5,2,0)</f>
        <v>I</v>
      </c>
      <c r="DC109" s="67" t="str">
        <f>VLOOKUP(VALUE(RIGHT(CX109,1)),misc!$A$2:$B$5,2,0)</f>
        <v>D</v>
      </c>
      <c r="DE109" s="67" t="str">
        <f t="shared" ref="DE109:DH109" si="1294">IF(VALUE(CU109)&gt;=170,CZ109,"")</f>
        <v>C</v>
      </c>
      <c r="DF109" s="67" t="str">
        <f t="shared" si="1294"/>
        <v>S</v>
      </c>
      <c r="DG109" s="67" t="str">
        <f t="shared" si="1294"/>
        <v>I</v>
      </c>
      <c r="DH109" s="67" t="str">
        <f t="shared" si="1294"/>
        <v/>
      </c>
      <c r="DJ109" s="67" t="str">
        <f t="shared" ref="DJ109:DM109" si="1295">IF(VALUE(CU109)&lt;170,CZ109,"")</f>
        <v/>
      </c>
      <c r="DK109" s="67" t="str">
        <f t="shared" si="1295"/>
        <v/>
      </c>
      <c r="DL109" s="67" t="str">
        <f t="shared" si="1295"/>
        <v/>
      </c>
      <c r="DM109" s="67" t="str">
        <f t="shared" si="1295"/>
        <v>D</v>
      </c>
      <c r="DN109" s="67">
        <f t="shared" si="29"/>
        <v>3</v>
      </c>
      <c r="DO109" s="67" t="str">
        <f t="shared" si="30"/>
        <v>CSI</v>
      </c>
      <c r="DP109" s="1" t="str">
        <f t="shared" si="31"/>
        <v>123</v>
      </c>
      <c r="DQ109" s="1" t="str">
        <f t="shared" si="32"/>
        <v/>
      </c>
      <c r="DR109" s="1">
        <f>VLOOKUP(G109,tableD1,3,0)</f>
        <v>1</v>
      </c>
      <c r="DS109" s="1">
        <f>VLOOKUP(H109,tableI1,3,0)</f>
        <v>1</v>
      </c>
      <c r="DT109" s="1">
        <f>VLOOKUP(I109,table1S,3,0)</f>
        <v>2</v>
      </c>
      <c r="DU109" s="1">
        <f>VLOOKUP(J109,table1C,3,0)</f>
        <v>1</v>
      </c>
      <c r="DV109" s="1">
        <f>VLOOKUP(L109,table2D,3,0)</f>
        <v>8</v>
      </c>
      <c r="DW109" s="1">
        <f>VLOOKUP(M109,table2I,3,0)</f>
        <v>8</v>
      </c>
      <c r="DX109" s="1">
        <f>VLOOKUP(N109,table2S,3,0)</f>
        <v>8</v>
      </c>
      <c r="DY109" s="1">
        <f>VLOOKUP(O109,table2C,3,0)</f>
        <v>8</v>
      </c>
      <c r="DZ109" s="1">
        <f>VLOOKUP(Q109,table3D,3,0)</f>
        <v>4</v>
      </c>
      <c r="EA109" s="1">
        <f>VLOOKUP(R109,table3I,3,0)</f>
        <v>5</v>
      </c>
      <c r="EB109" s="1">
        <f>VLOOKUP(S109,table3S,3,0)</f>
        <v>5</v>
      </c>
      <c r="EC109" s="1">
        <f>VLOOKUP(T109,table3C,3,0)</f>
        <v>5</v>
      </c>
      <c r="ED109" s="67">
        <f t="array" ref="ED109">VLOOKUP(INDEX(JD,data!$AA$1),key!$J$3:$L$27,3,0)</f>
        <v>6</v>
      </c>
      <c r="EE109" s="67">
        <f t="array" ref="EE109">VLOOKUP(INDEX(JI,data!$AA$1),key!$J$3:$L$27,3,0)</f>
        <v>4</v>
      </c>
      <c r="EF109" s="67">
        <f t="array" ref="EF109">VLOOKUP(INDEX(JS,data!$AA$1),key!$J$3:$L$27,3,0)</f>
        <v>4</v>
      </c>
      <c r="EG109" s="67">
        <f t="array" ref="EG109">VLOOKUP(INDEX(JC,data!$AA$1),key!$J$3:$L$27,3,0)</f>
        <v>7</v>
      </c>
      <c r="EH109" s="1">
        <f>VLOOKUP(DR109,tabel_jpm,ED109+1,0)</f>
        <v>8</v>
      </c>
      <c r="EI109" s="1">
        <f>VLOOKUP(DS109,tabel_jpm,EE109+1,0)</f>
        <v>16</v>
      </c>
      <c r="EJ109" s="1">
        <f>VLOOKUP(DT109,tabel_jpm,EF109+1,0)</f>
        <v>20</v>
      </c>
      <c r="EK109" s="1">
        <f>VLOOKUP(DU109,tabel_jpm,EG109+1,0)</f>
        <v>4</v>
      </c>
      <c r="EL109" s="1">
        <f>IF(B109="Pria",VLOOKUP(AVERAGE(EH109:EK109),agreement_p,4),VLOOKUP(AVERAGE(EH109:EK109),agreement_w,4))</f>
        <v>32</v>
      </c>
      <c r="EM109" s="67" t="str">
        <f t="shared" si="33"/>
        <v>N/A</v>
      </c>
      <c r="EN109" s="1">
        <f>VLOOKUP(DV109,tabel_jpm,ED109+1,0)</f>
        <v>20</v>
      </c>
      <c r="EO109" s="1">
        <f>VLOOKUP(DW109,tabel_jpm,EE109+1,0)</f>
        <v>12</v>
      </c>
      <c r="EP109" s="1">
        <f>VLOOKUP(DX109,tabel_jpm,EF109+1,0)</f>
        <v>12</v>
      </c>
      <c r="EQ109" s="1">
        <f>VLOOKUP(DY109,tabel_jpm,EG109+1,0)</f>
        <v>24</v>
      </c>
      <c r="ER109" s="1">
        <f>IF(B109="Pria",VLOOKUP(AVERAGE(EN109:EQ109),agreement_p,4),VLOOKUP(AVERAGE(EN109:EQ109),agreement_w,4))</f>
        <v>50</v>
      </c>
      <c r="ES109" s="67" t="str">
        <f t="shared" si="34"/>
        <v>N/A</v>
      </c>
      <c r="ET109" s="1">
        <f>VLOOKUP(DZ109,tabel_jpm,ED109+1,0)</f>
        <v>20</v>
      </c>
      <c r="EU109" s="1">
        <f>VLOOKUP(EA109,tabel_jpm,EE109+1,0)</f>
        <v>24</v>
      </c>
      <c r="EV109" s="1">
        <f>VLOOKUP(EB109,tabel_jpm,EF109+1,0)</f>
        <v>24</v>
      </c>
      <c r="EW109" s="1">
        <f>VLOOKUP(EC109,tabel_jpm,EG109+1,0)</f>
        <v>20</v>
      </c>
      <c r="EX109" s="1">
        <f>IF(B109="Pria",VLOOKUP(AVERAGE(ET109:EW109),agreement_p,4),VLOOKUP(AVERAGE(ET109:EW109),agreement_w,4))</f>
        <v>68</v>
      </c>
      <c r="EY109" s="67" t="str">
        <f t="shared" si="35"/>
        <v>N/A</v>
      </c>
    </row>
    <row r="110" ht="15.75" customHeight="1">
      <c r="A110" s="1" t="str">
        <f>data!A110</f>
        <v/>
      </c>
      <c r="B110" s="1" t="str">
        <f>data!B110</f>
        <v/>
      </c>
      <c r="C110" s="1" t="str">
        <f>data!C110</f>
        <v/>
      </c>
      <c r="D110" s="65" t="str">
        <f>data!D110</f>
        <v/>
      </c>
      <c r="E110" s="1" t="str">
        <f>data!E110</f>
        <v/>
      </c>
      <c r="F110" s="1" t="str">
        <f>data!F110</f>
        <v>profiling</v>
      </c>
      <c r="G110" s="1" t="str">
        <f>data!G110</f>
        <v/>
      </c>
      <c r="H110" s="1" t="str">
        <f>data!H110</f>
        <v/>
      </c>
      <c r="I110" s="1" t="str">
        <f>data!I110</f>
        <v/>
      </c>
      <c r="J110" s="1" t="str">
        <f>data!J110</f>
        <v/>
      </c>
      <c r="K110" s="1" t="str">
        <f>data!K110</f>
        <v/>
      </c>
      <c r="L110" s="1" t="str">
        <f>data!L110</f>
        <v/>
      </c>
      <c r="M110" s="1" t="str">
        <f>data!M110</f>
        <v/>
      </c>
      <c r="N110" s="1" t="str">
        <f>data!N110</f>
        <v/>
      </c>
      <c r="O110" s="1" t="str">
        <f>data!O110</f>
        <v/>
      </c>
      <c r="P110" s="1" t="str">
        <f>data!P110</f>
        <v/>
      </c>
      <c r="Q110" s="1" t="str">
        <f>data!Q110</f>
        <v/>
      </c>
      <c r="R110" s="1" t="str">
        <f>data!R110</f>
        <v/>
      </c>
      <c r="S110" s="1" t="str">
        <f>data!S110</f>
        <v/>
      </c>
      <c r="T110" s="1" t="str">
        <f>data!T110</f>
        <v/>
      </c>
      <c r="U110" s="1" t="str">
        <f>data!U110</f>
        <v/>
      </c>
      <c r="V110" s="1">
        <f>data!V110</f>
        <v>0</v>
      </c>
      <c r="W110" s="1">
        <f>data!W110</f>
        <v>0</v>
      </c>
      <c r="Y110" s="67">
        <f>VLOOKUP(G110,tableD1,2,0)</f>
        <v>4</v>
      </c>
      <c r="Z110" s="67">
        <f>VLOOKUP(H110,tableI1,2,0)</f>
        <v>3</v>
      </c>
      <c r="AA110" s="67">
        <f>VLOOKUP(I110,table1S,2,0)</f>
        <v>5</v>
      </c>
      <c r="AB110" s="67">
        <f>VLOOKUP(J110,table1C,2,0)</f>
        <v>4</v>
      </c>
      <c r="AC110" s="67">
        <f>VLOOKUP(L110,table2D,2,0)</f>
        <v>31</v>
      </c>
      <c r="AD110" s="67">
        <f>VLOOKUP(M110,table2I,2,0)</f>
        <v>31</v>
      </c>
      <c r="AE110" s="67">
        <f>VLOOKUP(N110,table2S,2,0)</f>
        <v>32</v>
      </c>
      <c r="AF110" s="67">
        <f>VLOOKUP(O110,table2C,2,0)</f>
        <v>32</v>
      </c>
      <c r="AG110" s="67">
        <f>VLOOKUP(Q110,table3D,2,0)</f>
        <v>16</v>
      </c>
      <c r="AH110" s="67">
        <f>VLOOKUP(R110,table3I,2,0)</f>
        <v>18</v>
      </c>
      <c r="AI110" s="67">
        <f>VLOOKUP(S110,table3S,2,0)</f>
        <v>19</v>
      </c>
      <c r="AJ110" s="67">
        <f>VLOOKUP(T110,table3C,2,0)</f>
        <v>19</v>
      </c>
      <c r="AL110" s="67">
        <f t="shared" ref="AL110:AO110" si="1296">VALUE(Y110&amp;AL$2)</f>
        <v>41</v>
      </c>
      <c r="AM110" s="67">
        <f t="shared" si="1296"/>
        <v>32</v>
      </c>
      <c r="AN110" s="67">
        <f t="shared" si="1296"/>
        <v>53</v>
      </c>
      <c r="AO110" s="67">
        <f t="shared" si="1296"/>
        <v>44</v>
      </c>
      <c r="AP110" s="67"/>
      <c r="AQ110" s="67">
        <f t="shared" ref="AQ110:AT110" si="1297">LARGE($AL110:$AO110,AQ$2)</f>
        <v>53</v>
      </c>
      <c r="AR110" s="67">
        <f t="shared" si="1297"/>
        <v>44</v>
      </c>
      <c r="AS110" s="67">
        <f t="shared" si="1297"/>
        <v>41</v>
      </c>
      <c r="AT110" s="67">
        <f t="shared" si="1297"/>
        <v>32</v>
      </c>
      <c r="AV110" s="67" t="str">
        <f>VLOOKUP(VALUE(RIGHT(AQ110,1)),misc!$A$2:$B$5,2,0)</f>
        <v>S</v>
      </c>
      <c r="AW110" s="67" t="str">
        <f>VLOOKUP(VALUE(RIGHT(AR110,1)),misc!$A$2:$B$5,2,0)</f>
        <v>C</v>
      </c>
      <c r="AX110" s="67" t="str">
        <f>VLOOKUP(VALUE(RIGHT(AS110,1)),misc!$A$2:$B$5,2,0)</f>
        <v>D</v>
      </c>
      <c r="AY110" s="67" t="str">
        <f>VLOOKUP(VALUE(RIGHT(AT110,1)),misc!$A$2:$B$5,2,0)</f>
        <v>I</v>
      </c>
      <c r="BA110" s="67" t="str">
        <f t="shared" ref="BA110:BD110" si="1298">IF(VALUE(AQ110)&gt;=170,AV110,"")</f>
        <v/>
      </c>
      <c r="BB110" s="67" t="str">
        <f t="shared" si="1298"/>
        <v/>
      </c>
      <c r="BC110" s="67" t="str">
        <f t="shared" si="1298"/>
        <v/>
      </c>
      <c r="BD110" s="67" t="str">
        <f t="shared" si="1298"/>
        <v/>
      </c>
      <c r="BF110" s="67" t="str">
        <f t="shared" ref="BF110:BI110" si="1299">IF(VALUE(AQ110)&lt;170,AV110,"")</f>
        <v>S</v>
      </c>
      <c r="BG110" s="67" t="str">
        <f t="shared" si="1299"/>
        <v>C</v>
      </c>
      <c r="BH110" s="67" t="str">
        <f t="shared" si="1299"/>
        <v>D</v>
      </c>
      <c r="BI110" s="67" t="str">
        <f t="shared" si="1299"/>
        <v>I</v>
      </c>
      <c r="BJ110" s="67">
        <f t="shared" si="17"/>
        <v>1</v>
      </c>
      <c r="BK110" s="67" t="str">
        <f t="shared" si="18"/>
        <v/>
      </c>
      <c r="BN110" s="67">
        <f t="shared" ref="BN110:BQ110" si="1300">VALUE(AC110&amp;BN$2)</f>
        <v>311</v>
      </c>
      <c r="BO110" s="67">
        <f t="shared" si="1300"/>
        <v>312</v>
      </c>
      <c r="BP110" s="67">
        <f t="shared" si="1300"/>
        <v>323</v>
      </c>
      <c r="BQ110" s="67">
        <f t="shared" si="1300"/>
        <v>324</v>
      </c>
      <c r="BR110" s="67"/>
      <c r="BS110" s="67">
        <f t="shared" ref="BS110:BV110" si="1301">LARGE($BN110:$BQ110,BS$2)</f>
        <v>324</v>
      </c>
      <c r="BT110" s="67">
        <f t="shared" si="1301"/>
        <v>323</v>
      </c>
      <c r="BU110" s="67">
        <f t="shared" si="1301"/>
        <v>312</v>
      </c>
      <c r="BV110" s="67">
        <f t="shared" si="1301"/>
        <v>311</v>
      </c>
      <c r="BX110" s="67" t="str">
        <f>VLOOKUP(VALUE(RIGHT(BS110,1)),misc!$A$2:$B$5,2,0)</f>
        <v>C</v>
      </c>
      <c r="BY110" s="67" t="str">
        <f>VLOOKUP(VALUE(RIGHT(BT110,1)),misc!$A$2:$B$5,2,0)</f>
        <v>S</v>
      </c>
      <c r="BZ110" s="67" t="str">
        <f>VLOOKUP(VALUE(RIGHT(BU110,1)),misc!$A$2:$B$5,2,0)</f>
        <v>I</v>
      </c>
      <c r="CA110" s="67" t="str">
        <f>VLOOKUP(VALUE(RIGHT(BV110,1)),misc!$A$2:$B$5,2,0)</f>
        <v>D</v>
      </c>
      <c r="CC110" s="67" t="str">
        <f t="shared" ref="CC110:CF110" si="1302">IF(VALUE(BS110)&gt;=170,BX110,"")</f>
        <v>C</v>
      </c>
      <c r="CD110" s="67" t="str">
        <f t="shared" si="1302"/>
        <v>S</v>
      </c>
      <c r="CE110" s="67" t="str">
        <f t="shared" si="1302"/>
        <v>I</v>
      </c>
      <c r="CF110" s="67" t="str">
        <f t="shared" si="1302"/>
        <v>D</v>
      </c>
      <c r="CH110" s="67" t="str">
        <f t="shared" ref="CH110:CK110" si="1303">IF(VALUE(BS110)&lt;170,BX110,"")</f>
        <v/>
      </c>
      <c r="CI110" s="67" t="str">
        <f t="shared" si="1303"/>
        <v/>
      </c>
      <c r="CJ110" s="67" t="str">
        <f t="shared" si="1303"/>
        <v/>
      </c>
      <c r="CK110" s="67" t="str">
        <f t="shared" si="1303"/>
        <v/>
      </c>
      <c r="CL110" s="67">
        <f t="shared" si="23"/>
        <v>2</v>
      </c>
      <c r="CM110" s="67" t="str">
        <f t="shared" si="24"/>
        <v>CSID</v>
      </c>
      <c r="CP110" s="67">
        <f t="shared" ref="CP110:CS110" si="1304">VALUE(AG110&amp;CP$2)</f>
        <v>161</v>
      </c>
      <c r="CQ110" s="67">
        <f t="shared" si="1304"/>
        <v>182</v>
      </c>
      <c r="CR110" s="67">
        <f t="shared" si="1304"/>
        <v>193</v>
      </c>
      <c r="CS110" s="67">
        <f t="shared" si="1304"/>
        <v>194</v>
      </c>
      <c r="CT110" s="67"/>
      <c r="CU110" s="67">
        <f t="shared" ref="CU110:CX110" si="1305">LARGE($CP110:$CS110,CU$2)</f>
        <v>194</v>
      </c>
      <c r="CV110" s="67">
        <f t="shared" si="1305"/>
        <v>193</v>
      </c>
      <c r="CW110" s="67">
        <f t="shared" si="1305"/>
        <v>182</v>
      </c>
      <c r="CX110" s="67">
        <f t="shared" si="1305"/>
        <v>161</v>
      </c>
      <c r="CZ110" s="67" t="str">
        <f>VLOOKUP(VALUE(RIGHT(CU110,1)),misc!$A$2:$B$5,2,0)</f>
        <v>C</v>
      </c>
      <c r="DA110" s="67" t="str">
        <f>VLOOKUP(VALUE(RIGHT(CV110,1)),misc!$A$2:$B$5,2,0)</f>
        <v>S</v>
      </c>
      <c r="DB110" s="67" t="str">
        <f>VLOOKUP(VALUE(RIGHT(CW110,1)),misc!$A$2:$B$5,2,0)</f>
        <v>I</v>
      </c>
      <c r="DC110" s="67" t="str">
        <f>VLOOKUP(VALUE(RIGHT(CX110,1)),misc!$A$2:$B$5,2,0)</f>
        <v>D</v>
      </c>
      <c r="DE110" s="67" t="str">
        <f t="shared" ref="DE110:DH110" si="1306">IF(VALUE(CU110)&gt;=170,CZ110,"")</f>
        <v>C</v>
      </c>
      <c r="DF110" s="67" t="str">
        <f t="shared" si="1306"/>
        <v>S</v>
      </c>
      <c r="DG110" s="67" t="str">
        <f t="shared" si="1306"/>
        <v>I</v>
      </c>
      <c r="DH110" s="67" t="str">
        <f t="shared" si="1306"/>
        <v/>
      </c>
      <c r="DJ110" s="67" t="str">
        <f t="shared" ref="DJ110:DM110" si="1307">IF(VALUE(CU110)&lt;170,CZ110,"")</f>
        <v/>
      </c>
      <c r="DK110" s="67" t="str">
        <f t="shared" si="1307"/>
        <v/>
      </c>
      <c r="DL110" s="67" t="str">
        <f t="shared" si="1307"/>
        <v/>
      </c>
      <c r="DM110" s="67" t="str">
        <f t="shared" si="1307"/>
        <v>D</v>
      </c>
      <c r="DN110" s="67">
        <f t="shared" si="29"/>
        <v>3</v>
      </c>
      <c r="DO110" s="67" t="str">
        <f t="shared" si="30"/>
        <v>CSI</v>
      </c>
      <c r="DP110" s="1" t="str">
        <f t="shared" si="31"/>
        <v>123</v>
      </c>
      <c r="DQ110" s="1" t="str">
        <f t="shared" si="32"/>
        <v/>
      </c>
      <c r="DR110" s="1">
        <f>VLOOKUP(G110,tableD1,3,0)</f>
        <v>1</v>
      </c>
      <c r="DS110" s="1">
        <f>VLOOKUP(H110,tableI1,3,0)</f>
        <v>1</v>
      </c>
      <c r="DT110" s="1">
        <f>VLOOKUP(I110,table1S,3,0)</f>
        <v>2</v>
      </c>
      <c r="DU110" s="1">
        <f>VLOOKUP(J110,table1C,3,0)</f>
        <v>1</v>
      </c>
      <c r="DV110" s="1">
        <f>VLOOKUP(L110,table2D,3,0)</f>
        <v>8</v>
      </c>
      <c r="DW110" s="1">
        <f>VLOOKUP(M110,table2I,3,0)</f>
        <v>8</v>
      </c>
      <c r="DX110" s="1">
        <f>VLOOKUP(N110,table2S,3,0)</f>
        <v>8</v>
      </c>
      <c r="DY110" s="1">
        <f>VLOOKUP(O110,table2C,3,0)</f>
        <v>8</v>
      </c>
      <c r="DZ110" s="1">
        <f>VLOOKUP(Q110,table3D,3,0)</f>
        <v>4</v>
      </c>
      <c r="EA110" s="1">
        <f>VLOOKUP(R110,table3I,3,0)</f>
        <v>5</v>
      </c>
      <c r="EB110" s="1">
        <f>VLOOKUP(S110,table3S,3,0)</f>
        <v>5</v>
      </c>
      <c r="EC110" s="1">
        <f>VLOOKUP(T110,table3C,3,0)</f>
        <v>5</v>
      </c>
      <c r="ED110" s="67">
        <f t="array" ref="ED110">VLOOKUP(INDEX(JD,data!$AA$1),key!$J$3:$L$27,3,0)</f>
        <v>6</v>
      </c>
      <c r="EE110" s="67">
        <f t="array" ref="EE110">VLOOKUP(INDEX(JI,data!$AA$1),key!$J$3:$L$27,3,0)</f>
        <v>4</v>
      </c>
      <c r="EF110" s="67">
        <f t="array" ref="EF110">VLOOKUP(INDEX(JS,data!$AA$1),key!$J$3:$L$27,3,0)</f>
        <v>4</v>
      </c>
      <c r="EG110" s="67">
        <f t="array" ref="EG110">VLOOKUP(INDEX(JC,data!$AA$1),key!$J$3:$L$27,3,0)</f>
        <v>7</v>
      </c>
      <c r="EH110" s="1">
        <f>VLOOKUP(DR110,tabel_jpm,ED110+1,0)</f>
        <v>8</v>
      </c>
      <c r="EI110" s="1">
        <f>VLOOKUP(DS110,tabel_jpm,EE110+1,0)</f>
        <v>16</v>
      </c>
      <c r="EJ110" s="1">
        <f>VLOOKUP(DT110,tabel_jpm,EF110+1,0)</f>
        <v>20</v>
      </c>
      <c r="EK110" s="1">
        <f>VLOOKUP(DU110,tabel_jpm,EG110+1,0)</f>
        <v>4</v>
      </c>
      <c r="EL110" s="1">
        <f>IF(B110="Pria",VLOOKUP(AVERAGE(EH110:EK110),agreement_p,4),VLOOKUP(AVERAGE(EH110:EK110),agreement_w,4))</f>
        <v>32</v>
      </c>
      <c r="EM110" s="67" t="str">
        <f t="shared" si="33"/>
        <v>N/A</v>
      </c>
      <c r="EN110" s="1">
        <f>VLOOKUP(DV110,tabel_jpm,ED110+1,0)</f>
        <v>20</v>
      </c>
      <c r="EO110" s="1">
        <f>VLOOKUP(DW110,tabel_jpm,EE110+1,0)</f>
        <v>12</v>
      </c>
      <c r="EP110" s="1">
        <f>VLOOKUP(DX110,tabel_jpm,EF110+1,0)</f>
        <v>12</v>
      </c>
      <c r="EQ110" s="1">
        <f>VLOOKUP(DY110,tabel_jpm,EG110+1,0)</f>
        <v>24</v>
      </c>
      <c r="ER110" s="1">
        <f>IF(B110="Pria",VLOOKUP(AVERAGE(EN110:EQ110),agreement_p,4),VLOOKUP(AVERAGE(EN110:EQ110),agreement_w,4))</f>
        <v>50</v>
      </c>
      <c r="ES110" s="67" t="str">
        <f t="shared" si="34"/>
        <v>N/A</v>
      </c>
      <c r="ET110" s="1">
        <f>VLOOKUP(DZ110,tabel_jpm,ED110+1,0)</f>
        <v>20</v>
      </c>
      <c r="EU110" s="1">
        <f>VLOOKUP(EA110,tabel_jpm,EE110+1,0)</f>
        <v>24</v>
      </c>
      <c r="EV110" s="1">
        <f>VLOOKUP(EB110,tabel_jpm,EF110+1,0)</f>
        <v>24</v>
      </c>
      <c r="EW110" s="1">
        <f>VLOOKUP(EC110,tabel_jpm,EG110+1,0)</f>
        <v>20</v>
      </c>
      <c r="EX110" s="1">
        <f>IF(B110="Pria",VLOOKUP(AVERAGE(ET110:EW110),agreement_p,4),VLOOKUP(AVERAGE(ET110:EW110),agreement_w,4))</f>
        <v>68</v>
      </c>
      <c r="EY110" s="67" t="str">
        <f t="shared" si="35"/>
        <v>N/A</v>
      </c>
    </row>
    <row r="111" ht="15.75" customHeight="1">
      <c r="A111" s="1" t="str">
        <f>data!A111</f>
        <v/>
      </c>
      <c r="B111" s="1" t="str">
        <f>data!B111</f>
        <v/>
      </c>
      <c r="C111" s="1" t="str">
        <f>data!C111</f>
        <v/>
      </c>
      <c r="D111" s="65" t="str">
        <f>data!D111</f>
        <v/>
      </c>
      <c r="E111" s="1" t="str">
        <f>data!E111</f>
        <v/>
      </c>
      <c r="F111" s="1" t="str">
        <f>data!F111</f>
        <v>profiling</v>
      </c>
      <c r="G111" s="1" t="str">
        <f>data!G111</f>
        <v/>
      </c>
      <c r="H111" s="1" t="str">
        <f>data!H111</f>
        <v/>
      </c>
      <c r="I111" s="1" t="str">
        <f>data!I111</f>
        <v/>
      </c>
      <c r="J111" s="1" t="str">
        <f>data!J111</f>
        <v/>
      </c>
      <c r="K111" s="1" t="str">
        <f>data!K111</f>
        <v/>
      </c>
      <c r="L111" s="1" t="str">
        <f>data!L111</f>
        <v/>
      </c>
      <c r="M111" s="1" t="str">
        <f>data!M111</f>
        <v/>
      </c>
      <c r="N111" s="1" t="str">
        <f>data!N111</f>
        <v/>
      </c>
      <c r="O111" s="1" t="str">
        <f>data!O111</f>
        <v/>
      </c>
      <c r="P111" s="1" t="str">
        <f>data!P111</f>
        <v/>
      </c>
      <c r="Q111" s="1" t="str">
        <f>data!Q111</f>
        <v/>
      </c>
      <c r="R111" s="1" t="str">
        <f>data!R111</f>
        <v/>
      </c>
      <c r="S111" s="1" t="str">
        <f>data!S111</f>
        <v/>
      </c>
      <c r="T111" s="1" t="str">
        <f>data!T111</f>
        <v/>
      </c>
      <c r="U111" s="1" t="str">
        <f>data!U111</f>
        <v/>
      </c>
      <c r="V111" s="1">
        <f>data!V111</f>
        <v>0</v>
      </c>
      <c r="W111" s="1">
        <f>data!W111</f>
        <v>0</v>
      </c>
      <c r="Y111" s="67">
        <f>VLOOKUP(G111,tableD1,2,0)</f>
        <v>4</v>
      </c>
      <c r="Z111" s="67">
        <f>VLOOKUP(H111,tableI1,2,0)</f>
        <v>3</v>
      </c>
      <c r="AA111" s="67">
        <f>VLOOKUP(I111,table1S,2,0)</f>
        <v>5</v>
      </c>
      <c r="AB111" s="67">
        <f>VLOOKUP(J111,table1C,2,0)</f>
        <v>4</v>
      </c>
      <c r="AC111" s="67">
        <f>VLOOKUP(L111,table2D,2,0)</f>
        <v>31</v>
      </c>
      <c r="AD111" s="67">
        <f>VLOOKUP(M111,table2I,2,0)</f>
        <v>31</v>
      </c>
      <c r="AE111" s="67">
        <f>VLOOKUP(N111,table2S,2,0)</f>
        <v>32</v>
      </c>
      <c r="AF111" s="67">
        <f>VLOOKUP(O111,table2C,2,0)</f>
        <v>32</v>
      </c>
      <c r="AG111" s="67">
        <f>VLOOKUP(Q111,table3D,2,0)</f>
        <v>16</v>
      </c>
      <c r="AH111" s="67">
        <f>VLOOKUP(R111,table3I,2,0)</f>
        <v>18</v>
      </c>
      <c r="AI111" s="67">
        <f>VLOOKUP(S111,table3S,2,0)</f>
        <v>19</v>
      </c>
      <c r="AJ111" s="67">
        <f>VLOOKUP(T111,table3C,2,0)</f>
        <v>19</v>
      </c>
      <c r="AL111" s="67">
        <f t="shared" ref="AL111:AO111" si="1308">VALUE(Y111&amp;AL$2)</f>
        <v>41</v>
      </c>
      <c r="AM111" s="67">
        <f t="shared" si="1308"/>
        <v>32</v>
      </c>
      <c r="AN111" s="67">
        <f t="shared" si="1308"/>
        <v>53</v>
      </c>
      <c r="AO111" s="67">
        <f t="shared" si="1308"/>
        <v>44</v>
      </c>
      <c r="AP111" s="67"/>
      <c r="AQ111" s="67">
        <f t="shared" ref="AQ111:AT111" si="1309">LARGE($AL111:$AO111,AQ$2)</f>
        <v>53</v>
      </c>
      <c r="AR111" s="67">
        <f t="shared" si="1309"/>
        <v>44</v>
      </c>
      <c r="AS111" s="67">
        <f t="shared" si="1309"/>
        <v>41</v>
      </c>
      <c r="AT111" s="67">
        <f t="shared" si="1309"/>
        <v>32</v>
      </c>
      <c r="AV111" s="67" t="str">
        <f>VLOOKUP(VALUE(RIGHT(AQ111,1)),misc!$A$2:$B$5,2,0)</f>
        <v>S</v>
      </c>
      <c r="AW111" s="67" t="str">
        <f>VLOOKUP(VALUE(RIGHT(AR111,1)),misc!$A$2:$B$5,2,0)</f>
        <v>C</v>
      </c>
      <c r="AX111" s="67" t="str">
        <f>VLOOKUP(VALUE(RIGHT(AS111,1)),misc!$A$2:$B$5,2,0)</f>
        <v>D</v>
      </c>
      <c r="AY111" s="67" t="str">
        <f>VLOOKUP(VALUE(RIGHT(AT111,1)),misc!$A$2:$B$5,2,0)</f>
        <v>I</v>
      </c>
      <c r="BA111" s="67" t="str">
        <f t="shared" ref="BA111:BD111" si="1310">IF(VALUE(AQ111)&gt;=170,AV111,"")</f>
        <v/>
      </c>
      <c r="BB111" s="67" t="str">
        <f t="shared" si="1310"/>
        <v/>
      </c>
      <c r="BC111" s="67" t="str">
        <f t="shared" si="1310"/>
        <v/>
      </c>
      <c r="BD111" s="67" t="str">
        <f t="shared" si="1310"/>
        <v/>
      </c>
      <c r="BF111" s="67" t="str">
        <f t="shared" ref="BF111:BI111" si="1311">IF(VALUE(AQ111)&lt;170,AV111,"")</f>
        <v>S</v>
      </c>
      <c r="BG111" s="67" t="str">
        <f t="shared" si="1311"/>
        <v>C</v>
      </c>
      <c r="BH111" s="67" t="str">
        <f t="shared" si="1311"/>
        <v>D</v>
      </c>
      <c r="BI111" s="67" t="str">
        <f t="shared" si="1311"/>
        <v>I</v>
      </c>
      <c r="BJ111" s="67">
        <f t="shared" si="17"/>
        <v>1</v>
      </c>
      <c r="BK111" s="67" t="str">
        <f t="shared" si="18"/>
        <v/>
      </c>
      <c r="BN111" s="67">
        <f t="shared" ref="BN111:BQ111" si="1312">VALUE(AC111&amp;BN$2)</f>
        <v>311</v>
      </c>
      <c r="BO111" s="67">
        <f t="shared" si="1312"/>
        <v>312</v>
      </c>
      <c r="BP111" s="67">
        <f t="shared" si="1312"/>
        <v>323</v>
      </c>
      <c r="BQ111" s="67">
        <f t="shared" si="1312"/>
        <v>324</v>
      </c>
      <c r="BR111" s="67"/>
      <c r="BS111" s="67">
        <f t="shared" ref="BS111:BV111" si="1313">LARGE($BN111:$BQ111,BS$2)</f>
        <v>324</v>
      </c>
      <c r="BT111" s="67">
        <f t="shared" si="1313"/>
        <v>323</v>
      </c>
      <c r="BU111" s="67">
        <f t="shared" si="1313"/>
        <v>312</v>
      </c>
      <c r="BV111" s="67">
        <f t="shared" si="1313"/>
        <v>311</v>
      </c>
      <c r="BX111" s="67" t="str">
        <f>VLOOKUP(VALUE(RIGHT(BS111,1)),misc!$A$2:$B$5,2,0)</f>
        <v>C</v>
      </c>
      <c r="BY111" s="67" t="str">
        <f>VLOOKUP(VALUE(RIGHT(BT111,1)),misc!$A$2:$B$5,2,0)</f>
        <v>S</v>
      </c>
      <c r="BZ111" s="67" t="str">
        <f>VLOOKUP(VALUE(RIGHT(BU111,1)),misc!$A$2:$B$5,2,0)</f>
        <v>I</v>
      </c>
      <c r="CA111" s="67" t="str">
        <f>VLOOKUP(VALUE(RIGHT(BV111,1)),misc!$A$2:$B$5,2,0)</f>
        <v>D</v>
      </c>
      <c r="CC111" s="67" t="str">
        <f t="shared" ref="CC111:CF111" si="1314">IF(VALUE(BS111)&gt;=170,BX111,"")</f>
        <v>C</v>
      </c>
      <c r="CD111" s="67" t="str">
        <f t="shared" si="1314"/>
        <v>S</v>
      </c>
      <c r="CE111" s="67" t="str">
        <f t="shared" si="1314"/>
        <v>I</v>
      </c>
      <c r="CF111" s="67" t="str">
        <f t="shared" si="1314"/>
        <v>D</v>
      </c>
      <c r="CH111" s="67" t="str">
        <f t="shared" ref="CH111:CK111" si="1315">IF(VALUE(BS111)&lt;170,BX111,"")</f>
        <v/>
      </c>
      <c r="CI111" s="67" t="str">
        <f t="shared" si="1315"/>
        <v/>
      </c>
      <c r="CJ111" s="67" t="str">
        <f t="shared" si="1315"/>
        <v/>
      </c>
      <c r="CK111" s="67" t="str">
        <f t="shared" si="1315"/>
        <v/>
      </c>
      <c r="CL111" s="67">
        <f t="shared" si="23"/>
        <v>2</v>
      </c>
      <c r="CM111" s="67" t="str">
        <f t="shared" si="24"/>
        <v>CSID</v>
      </c>
      <c r="CP111" s="67">
        <f t="shared" ref="CP111:CS111" si="1316">VALUE(AG111&amp;CP$2)</f>
        <v>161</v>
      </c>
      <c r="CQ111" s="67">
        <f t="shared" si="1316"/>
        <v>182</v>
      </c>
      <c r="CR111" s="67">
        <f t="shared" si="1316"/>
        <v>193</v>
      </c>
      <c r="CS111" s="67">
        <f t="shared" si="1316"/>
        <v>194</v>
      </c>
      <c r="CT111" s="67"/>
      <c r="CU111" s="67">
        <f t="shared" ref="CU111:CX111" si="1317">LARGE($CP111:$CS111,CU$2)</f>
        <v>194</v>
      </c>
      <c r="CV111" s="67">
        <f t="shared" si="1317"/>
        <v>193</v>
      </c>
      <c r="CW111" s="67">
        <f t="shared" si="1317"/>
        <v>182</v>
      </c>
      <c r="CX111" s="67">
        <f t="shared" si="1317"/>
        <v>161</v>
      </c>
      <c r="CZ111" s="67" t="str">
        <f>VLOOKUP(VALUE(RIGHT(CU111,1)),misc!$A$2:$B$5,2,0)</f>
        <v>C</v>
      </c>
      <c r="DA111" s="67" t="str">
        <f>VLOOKUP(VALUE(RIGHT(CV111,1)),misc!$A$2:$B$5,2,0)</f>
        <v>S</v>
      </c>
      <c r="DB111" s="67" t="str">
        <f>VLOOKUP(VALUE(RIGHT(CW111,1)),misc!$A$2:$B$5,2,0)</f>
        <v>I</v>
      </c>
      <c r="DC111" s="67" t="str">
        <f>VLOOKUP(VALUE(RIGHT(CX111,1)),misc!$A$2:$B$5,2,0)</f>
        <v>D</v>
      </c>
      <c r="DE111" s="67" t="str">
        <f t="shared" ref="DE111:DH111" si="1318">IF(VALUE(CU111)&gt;=170,CZ111,"")</f>
        <v>C</v>
      </c>
      <c r="DF111" s="67" t="str">
        <f t="shared" si="1318"/>
        <v>S</v>
      </c>
      <c r="DG111" s="67" t="str">
        <f t="shared" si="1318"/>
        <v>I</v>
      </c>
      <c r="DH111" s="67" t="str">
        <f t="shared" si="1318"/>
        <v/>
      </c>
      <c r="DJ111" s="67" t="str">
        <f t="shared" ref="DJ111:DM111" si="1319">IF(VALUE(CU111)&lt;170,CZ111,"")</f>
        <v/>
      </c>
      <c r="DK111" s="67" t="str">
        <f t="shared" si="1319"/>
        <v/>
      </c>
      <c r="DL111" s="67" t="str">
        <f t="shared" si="1319"/>
        <v/>
      </c>
      <c r="DM111" s="67" t="str">
        <f t="shared" si="1319"/>
        <v>D</v>
      </c>
      <c r="DN111" s="67">
        <f t="shared" si="29"/>
        <v>3</v>
      </c>
      <c r="DO111" s="67" t="str">
        <f t="shared" si="30"/>
        <v>CSI</v>
      </c>
      <c r="DP111" s="1" t="str">
        <f t="shared" si="31"/>
        <v>123</v>
      </c>
      <c r="DQ111" s="1" t="str">
        <f t="shared" si="32"/>
        <v/>
      </c>
      <c r="DR111" s="1">
        <f>VLOOKUP(G111,tableD1,3,0)</f>
        <v>1</v>
      </c>
      <c r="DS111" s="1">
        <f>VLOOKUP(H111,tableI1,3,0)</f>
        <v>1</v>
      </c>
      <c r="DT111" s="1">
        <f>VLOOKUP(I111,table1S,3,0)</f>
        <v>2</v>
      </c>
      <c r="DU111" s="1">
        <f>VLOOKUP(J111,table1C,3,0)</f>
        <v>1</v>
      </c>
      <c r="DV111" s="1">
        <f>VLOOKUP(L111,table2D,3,0)</f>
        <v>8</v>
      </c>
      <c r="DW111" s="1">
        <f>VLOOKUP(M111,table2I,3,0)</f>
        <v>8</v>
      </c>
      <c r="DX111" s="1">
        <f>VLOOKUP(N111,table2S,3,0)</f>
        <v>8</v>
      </c>
      <c r="DY111" s="1">
        <f>VLOOKUP(O111,table2C,3,0)</f>
        <v>8</v>
      </c>
      <c r="DZ111" s="1">
        <f>VLOOKUP(Q111,table3D,3,0)</f>
        <v>4</v>
      </c>
      <c r="EA111" s="1">
        <f>VLOOKUP(R111,table3I,3,0)</f>
        <v>5</v>
      </c>
      <c r="EB111" s="1">
        <f>VLOOKUP(S111,table3S,3,0)</f>
        <v>5</v>
      </c>
      <c r="EC111" s="1">
        <f>VLOOKUP(T111,table3C,3,0)</f>
        <v>5</v>
      </c>
      <c r="ED111" s="67">
        <f t="array" ref="ED111">VLOOKUP(INDEX(JD,data!$AA$1),key!$J$3:$L$27,3,0)</f>
        <v>6</v>
      </c>
      <c r="EE111" s="67">
        <f t="array" ref="EE111">VLOOKUP(INDEX(JI,data!$AA$1),key!$J$3:$L$27,3,0)</f>
        <v>4</v>
      </c>
      <c r="EF111" s="67">
        <f t="array" ref="EF111">VLOOKUP(INDEX(JS,data!$AA$1),key!$J$3:$L$27,3,0)</f>
        <v>4</v>
      </c>
      <c r="EG111" s="67">
        <f t="array" ref="EG111">VLOOKUP(INDEX(JC,data!$AA$1),key!$J$3:$L$27,3,0)</f>
        <v>7</v>
      </c>
      <c r="EH111" s="1">
        <f>VLOOKUP(DR111,tabel_jpm,ED111+1,0)</f>
        <v>8</v>
      </c>
      <c r="EI111" s="1">
        <f>VLOOKUP(DS111,tabel_jpm,EE111+1,0)</f>
        <v>16</v>
      </c>
      <c r="EJ111" s="1">
        <f>VLOOKUP(DT111,tabel_jpm,EF111+1,0)</f>
        <v>20</v>
      </c>
      <c r="EK111" s="1">
        <f>VLOOKUP(DU111,tabel_jpm,EG111+1,0)</f>
        <v>4</v>
      </c>
      <c r="EL111" s="1">
        <f>IF(B111="Pria",VLOOKUP(AVERAGE(EH111:EK111),agreement_p,4),VLOOKUP(AVERAGE(EH111:EK111),agreement_w,4))</f>
        <v>32</v>
      </c>
      <c r="EM111" s="67" t="str">
        <f t="shared" si="33"/>
        <v>N/A</v>
      </c>
      <c r="EN111" s="1">
        <f>VLOOKUP(DV111,tabel_jpm,ED111+1,0)</f>
        <v>20</v>
      </c>
      <c r="EO111" s="1">
        <f>VLOOKUP(DW111,tabel_jpm,EE111+1,0)</f>
        <v>12</v>
      </c>
      <c r="EP111" s="1">
        <f>VLOOKUP(DX111,tabel_jpm,EF111+1,0)</f>
        <v>12</v>
      </c>
      <c r="EQ111" s="1">
        <f>VLOOKUP(DY111,tabel_jpm,EG111+1,0)</f>
        <v>24</v>
      </c>
      <c r="ER111" s="1">
        <f>IF(B111="Pria",VLOOKUP(AVERAGE(EN111:EQ111),agreement_p,4),VLOOKUP(AVERAGE(EN111:EQ111),agreement_w,4))</f>
        <v>50</v>
      </c>
      <c r="ES111" s="67" t="str">
        <f t="shared" si="34"/>
        <v>N/A</v>
      </c>
      <c r="ET111" s="1">
        <f>VLOOKUP(DZ111,tabel_jpm,ED111+1,0)</f>
        <v>20</v>
      </c>
      <c r="EU111" s="1">
        <f>VLOOKUP(EA111,tabel_jpm,EE111+1,0)</f>
        <v>24</v>
      </c>
      <c r="EV111" s="1">
        <f>VLOOKUP(EB111,tabel_jpm,EF111+1,0)</f>
        <v>24</v>
      </c>
      <c r="EW111" s="1">
        <f>VLOOKUP(EC111,tabel_jpm,EG111+1,0)</f>
        <v>20</v>
      </c>
      <c r="EX111" s="1">
        <f>IF(B111="Pria",VLOOKUP(AVERAGE(ET111:EW111),agreement_p,4),VLOOKUP(AVERAGE(ET111:EW111),agreement_w,4))</f>
        <v>68</v>
      </c>
      <c r="EY111" s="67" t="str">
        <f t="shared" si="35"/>
        <v>N/A</v>
      </c>
    </row>
    <row r="112" ht="15.75" customHeight="1">
      <c r="A112" s="1" t="str">
        <f>data!A112</f>
        <v/>
      </c>
      <c r="B112" s="1" t="str">
        <f>data!B112</f>
        <v/>
      </c>
      <c r="C112" s="1" t="str">
        <f>data!C112</f>
        <v/>
      </c>
      <c r="D112" s="65" t="str">
        <f>data!D112</f>
        <v/>
      </c>
      <c r="E112" s="1" t="str">
        <f>data!E112</f>
        <v/>
      </c>
      <c r="F112" s="1" t="str">
        <f>data!F112</f>
        <v>profiling</v>
      </c>
      <c r="G112" s="1" t="str">
        <f>data!G112</f>
        <v/>
      </c>
      <c r="H112" s="1" t="str">
        <f>data!H112</f>
        <v/>
      </c>
      <c r="I112" s="1" t="str">
        <f>data!I112</f>
        <v/>
      </c>
      <c r="J112" s="1" t="str">
        <f>data!J112</f>
        <v/>
      </c>
      <c r="K112" s="1" t="str">
        <f>data!K112</f>
        <v/>
      </c>
      <c r="L112" s="1" t="str">
        <f>data!L112</f>
        <v/>
      </c>
      <c r="M112" s="1" t="str">
        <f>data!M112</f>
        <v/>
      </c>
      <c r="N112" s="1" t="str">
        <f>data!N112</f>
        <v/>
      </c>
      <c r="O112" s="1" t="str">
        <f>data!O112</f>
        <v/>
      </c>
      <c r="P112" s="1" t="str">
        <f>data!P112</f>
        <v/>
      </c>
      <c r="Q112" s="1" t="str">
        <f>data!Q112</f>
        <v/>
      </c>
      <c r="R112" s="1" t="str">
        <f>data!R112</f>
        <v/>
      </c>
      <c r="S112" s="1" t="str">
        <f>data!S112</f>
        <v/>
      </c>
      <c r="T112" s="1" t="str">
        <f>data!T112</f>
        <v/>
      </c>
      <c r="U112" s="1" t="str">
        <f>data!U112</f>
        <v/>
      </c>
      <c r="V112" s="1">
        <f>data!V112</f>
        <v>0</v>
      </c>
      <c r="W112" s="1">
        <f>data!W112</f>
        <v>0</v>
      </c>
      <c r="Y112" s="67">
        <f>VLOOKUP(G112,tableD1,2,0)</f>
        <v>4</v>
      </c>
      <c r="Z112" s="67">
        <f>VLOOKUP(H112,tableI1,2,0)</f>
        <v>3</v>
      </c>
      <c r="AA112" s="67">
        <f>VLOOKUP(I112,table1S,2,0)</f>
        <v>5</v>
      </c>
      <c r="AB112" s="67">
        <f>VLOOKUP(J112,table1C,2,0)</f>
        <v>4</v>
      </c>
      <c r="AC112" s="67">
        <f>VLOOKUP(L112,table2D,2,0)</f>
        <v>31</v>
      </c>
      <c r="AD112" s="67">
        <f>VLOOKUP(M112,table2I,2,0)</f>
        <v>31</v>
      </c>
      <c r="AE112" s="67">
        <f>VLOOKUP(N112,table2S,2,0)</f>
        <v>32</v>
      </c>
      <c r="AF112" s="67">
        <f>VLOOKUP(O112,table2C,2,0)</f>
        <v>32</v>
      </c>
      <c r="AG112" s="67">
        <f>VLOOKUP(Q112,table3D,2,0)</f>
        <v>16</v>
      </c>
      <c r="AH112" s="67">
        <f>VLOOKUP(R112,table3I,2,0)</f>
        <v>18</v>
      </c>
      <c r="AI112" s="67">
        <f>VLOOKUP(S112,table3S,2,0)</f>
        <v>19</v>
      </c>
      <c r="AJ112" s="67">
        <f>VLOOKUP(T112,table3C,2,0)</f>
        <v>19</v>
      </c>
      <c r="AL112" s="67">
        <f t="shared" ref="AL112:AO112" si="1320">VALUE(Y112&amp;AL$2)</f>
        <v>41</v>
      </c>
      <c r="AM112" s="67">
        <f t="shared" si="1320"/>
        <v>32</v>
      </c>
      <c r="AN112" s="67">
        <f t="shared" si="1320"/>
        <v>53</v>
      </c>
      <c r="AO112" s="67">
        <f t="shared" si="1320"/>
        <v>44</v>
      </c>
      <c r="AP112" s="67"/>
      <c r="AQ112" s="67">
        <f t="shared" ref="AQ112:AT112" si="1321">LARGE($AL112:$AO112,AQ$2)</f>
        <v>53</v>
      </c>
      <c r="AR112" s="67">
        <f t="shared" si="1321"/>
        <v>44</v>
      </c>
      <c r="AS112" s="67">
        <f t="shared" si="1321"/>
        <v>41</v>
      </c>
      <c r="AT112" s="67">
        <f t="shared" si="1321"/>
        <v>32</v>
      </c>
      <c r="AV112" s="67" t="str">
        <f>VLOOKUP(VALUE(RIGHT(AQ112,1)),misc!$A$2:$B$5,2,0)</f>
        <v>S</v>
      </c>
      <c r="AW112" s="67" t="str">
        <f>VLOOKUP(VALUE(RIGHT(AR112,1)),misc!$A$2:$B$5,2,0)</f>
        <v>C</v>
      </c>
      <c r="AX112" s="67" t="str">
        <f>VLOOKUP(VALUE(RIGHT(AS112,1)),misc!$A$2:$B$5,2,0)</f>
        <v>D</v>
      </c>
      <c r="AY112" s="67" t="str">
        <f>VLOOKUP(VALUE(RIGHT(AT112,1)),misc!$A$2:$B$5,2,0)</f>
        <v>I</v>
      </c>
      <c r="BA112" s="67" t="str">
        <f t="shared" ref="BA112:BD112" si="1322">IF(VALUE(AQ112)&gt;=170,AV112,"")</f>
        <v/>
      </c>
      <c r="BB112" s="67" t="str">
        <f t="shared" si="1322"/>
        <v/>
      </c>
      <c r="BC112" s="67" t="str">
        <f t="shared" si="1322"/>
        <v/>
      </c>
      <c r="BD112" s="67" t="str">
        <f t="shared" si="1322"/>
        <v/>
      </c>
      <c r="BF112" s="67" t="str">
        <f t="shared" ref="BF112:BI112" si="1323">IF(VALUE(AQ112)&lt;170,AV112,"")</f>
        <v>S</v>
      </c>
      <c r="BG112" s="67" t="str">
        <f t="shared" si="1323"/>
        <v>C</v>
      </c>
      <c r="BH112" s="67" t="str">
        <f t="shared" si="1323"/>
        <v>D</v>
      </c>
      <c r="BI112" s="67" t="str">
        <f t="shared" si="1323"/>
        <v>I</v>
      </c>
      <c r="BJ112" s="67">
        <f t="shared" si="17"/>
        <v>1</v>
      </c>
      <c r="BK112" s="67" t="str">
        <f t="shared" si="18"/>
        <v/>
      </c>
      <c r="BN112" s="67">
        <f t="shared" ref="BN112:BQ112" si="1324">VALUE(AC112&amp;BN$2)</f>
        <v>311</v>
      </c>
      <c r="BO112" s="67">
        <f t="shared" si="1324"/>
        <v>312</v>
      </c>
      <c r="BP112" s="67">
        <f t="shared" si="1324"/>
        <v>323</v>
      </c>
      <c r="BQ112" s="67">
        <f t="shared" si="1324"/>
        <v>324</v>
      </c>
      <c r="BR112" s="67"/>
      <c r="BS112" s="67">
        <f t="shared" ref="BS112:BV112" si="1325">LARGE($BN112:$BQ112,BS$2)</f>
        <v>324</v>
      </c>
      <c r="BT112" s="67">
        <f t="shared" si="1325"/>
        <v>323</v>
      </c>
      <c r="BU112" s="67">
        <f t="shared" si="1325"/>
        <v>312</v>
      </c>
      <c r="BV112" s="67">
        <f t="shared" si="1325"/>
        <v>311</v>
      </c>
      <c r="BX112" s="67" t="str">
        <f>VLOOKUP(VALUE(RIGHT(BS112,1)),misc!$A$2:$B$5,2,0)</f>
        <v>C</v>
      </c>
      <c r="BY112" s="67" t="str">
        <f>VLOOKUP(VALUE(RIGHT(BT112,1)),misc!$A$2:$B$5,2,0)</f>
        <v>S</v>
      </c>
      <c r="BZ112" s="67" t="str">
        <f>VLOOKUP(VALUE(RIGHT(BU112,1)),misc!$A$2:$B$5,2,0)</f>
        <v>I</v>
      </c>
      <c r="CA112" s="67" t="str">
        <f>VLOOKUP(VALUE(RIGHT(BV112,1)),misc!$A$2:$B$5,2,0)</f>
        <v>D</v>
      </c>
      <c r="CC112" s="67" t="str">
        <f t="shared" ref="CC112:CF112" si="1326">IF(VALUE(BS112)&gt;=170,BX112,"")</f>
        <v>C</v>
      </c>
      <c r="CD112" s="67" t="str">
        <f t="shared" si="1326"/>
        <v>S</v>
      </c>
      <c r="CE112" s="67" t="str">
        <f t="shared" si="1326"/>
        <v>I</v>
      </c>
      <c r="CF112" s="67" t="str">
        <f t="shared" si="1326"/>
        <v>D</v>
      </c>
      <c r="CH112" s="67" t="str">
        <f t="shared" ref="CH112:CK112" si="1327">IF(VALUE(BS112)&lt;170,BX112,"")</f>
        <v/>
      </c>
      <c r="CI112" s="67" t="str">
        <f t="shared" si="1327"/>
        <v/>
      </c>
      <c r="CJ112" s="67" t="str">
        <f t="shared" si="1327"/>
        <v/>
      </c>
      <c r="CK112" s="67" t="str">
        <f t="shared" si="1327"/>
        <v/>
      </c>
      <c r="CL112" s="67">
        <f t="shared" si="23"/>
        <v>2</v>
      </c>
      <c r="CM112" s="67" t="str">
        <f t="shared" si="24"/>
        <v>CSID</v>
      </c>
      <c r="CP112" s="67">
        <f t="shared" ref="CP112:CS112" si="1328">VALUE(AG112&amp;CP$2)</f>
        <v>161</v>
      </c>
      <c r="CQ112" s="67">
        <f t="shared" si="1328"/>
        <v>182</v>
      </c>
      <c r="CR112" s="67">
        <f t="shared" si="1328"/>
        <v>193</v>
      </c>
      <c r="CS112" s="67">
        <f t="shared" si="1328"/>
        <v>194</v>
      </c>
      <c r="CT112" s="67"/>
      <c r="CU112" s="67">
        <f t="shared" ref="CU112:CX112" si="1329">LARGE($CP112:$CS112,CU$2)</f>
        <v>194</v>
      </c>
      <c r="CV112" s="67">
        <f t="shared" si="1329"/>
        <v>193</v>
      </c>
      <c r="CW112" s="67">
        <f t="shared" si="1329"/>
        <v>182</v>
      </c>
      <c r="CX112" s="67">
        <f t="shared" si="1329"/>
        <v>161</v>
      </c>
      <c r="CZ112" s="67" t="str">
        <f>VLOOKUP(VALUE(RIGHT(CU112,1)),misc!$A$2:$B$5,2,0)</f>
        <v>C</v>
      </c>
      <c r="DA112" s="67" t="str">
        <f>VLOOKUP(VALUE(RIGHT(CV112,1)),misc!$A$2:$B$5,2,0)</f>
        <v>S</v>
      </c>
      <c r="DB112" s="67" t="str">
        <f>VLOOKUP(VALUE(RIGHT(CW112,1)),misc!$A$2:$B$5,2,0)</f>
        <v>I</v>
      </c>
      <c r="DC112" s="67" t="str">
        <f>VLOOKUP(VALUE(RIGHT(CX112,1)),misc!$A$2:$B$5,2,0)</f>
        <v>D</v>
      </c>
      <c r="DE112" s="67" t="str">
        <f t="shared" ref="DE112:DH112" si="1330">IF(VALUE(CU112)&gt;=170,CZ112,"")</f>
        <v>C</v>
      </c>
      <c r="DF112" s="67" t="str">
        <f t="shared" si="1330"/>
        <v>S</v>
      </c>
      <c r="DG112" s="67" t="str">
        <f t="shared" si="1330"/>
        <v>I</v>
      </c>
      <c r="DH112" s="67" t="str">
        <f t="shared" si="1330"/>
        <v/>
      </c>
      <c r="DJ112" s="67" t="str">
        <f t="shared" ref="DJ112:DM112" si="1331">IF(VALUE(CU112)&lt;170,CZ112,"")</f>
        <v/>
      </c>
      <c r="DK112" s="67" t="str">
        <f t="shared" si="1331"/>
        <v/>
      </c>
      <c r="DL112" s="67" t="str">
        <f t="shared" si="1331"/>
        <v/>
      </c>
      <c r="DM112" s="67" t="str">
        <f t="shared" si="1331"/>
        <v>D</v>
      </c>
      <c r="DN112" s="67">
        <f t="shared" si="29"/>
        <v>3</v>
      </c>
      <c r="DO112" s="67" t="str">
        <f t="shared" si="30"/>
        <v>CSI</v>
      </c>
      <c r="DP112" s="1" t="str">
        <f t="shared" si="31"/>
        <v>123</v>
      </c>
      <c r="DQ112" s="1" t="str">
        <f t="shared" si="32"/>
        <v/>
      </c>
      <c r="DR112" s="1">
        <f>VLOOKUP(G112,tableD1,3,0)</f>
        <v>1</v>
      </c>
      <c r="DS112" s="1">
        <f>VLOOKUP(H112,tableI1,3,0)</f>
        <v>1</v>
      </c>
      <c r="DT112" s="1">
        <f>VLOOKUP(I112,table1S,3,0)</f>
        <v>2</v>
      </c>
      <c r="DU112" s="1">
        <f>VLOOKUP(J112,table1C,3,0)</f>
        <v>1</v>
      </c>
      <c r="DV112" s="1">
        <f>VLOOKUP(L112,table2D,3,0)</f>
        <v>8</v>
      </c>
      <c r="DW112" s="1">
        <f>VLOOKUP(M112,table2I,3,0)</f>
        <v>8</v>
      </c>
      <c r="DX112" s="1">
        <f>VLOOKUP(N112,table2S,3,0)</f>
        <v>8</v>
      </c>
      <c r="DY112" s="1">
        <f>VLOOKUP(O112,table2C,3,0)</f>
        <v>8</v>
      </c>
      <c r="DZ112" s="1">
        <f>VLOOKUP(Q112,table3D,3,0)</f>
        <v>4</v>
      </c>
      <c r="EA112" s="1">
        <f>VLOOKUP(R112,table3I,3,0)</f>
        <v>5</v>
      </c>
      <c r="EB112" s="1">
        <f>VLOOKUP(S112,table3S,3,0)</f>
        <v>5</v>
      </c>
      <c r="EC112" s="1">
        <f>VLOOKUP(T112,table3C,3,0)</f>
        <v>5</v>
      </c>
      <c r="ED112" s="67">
        <f t="array" ref="ED112">VLOOKUP(INDEX(JD,data!$AA$1),key!$J$3:$L$27,3,0)</f>
        <v>6</v>
      </c>
      <c r="EE112" s="67">
        <f t="array" ref="EE112">VLOOKUP(INDEX(JI,data!$AA$1),key!$J$3:$L$27,3,0)</f>
        <v>4</v>
      </c>
      <c r="EF112" s="67">
        <f t="array" ref="EF112">VLOOKUP(INDEX(JS,data!$AA$1),key!$J$3:$L$27,3,0)</f>
        <v>4</v>
      </c>
      <c r="EG112" s="67">
        <f t="array" ref="EG112">VLOOKUP(INDEX(JC,data!$AA$1),key!$J$3:$L$27,3,0)</f>
        <v>7</v>
      </c>
      <c r="EH112" s="1">
        <f>VLOOKUP(DR112,tabel_jpm,ED112+1,0)</f>
        <v>8</v>
      </c>
      <c r="EI112" s="1">
        <f>VLOOKUP(DS112,tabel_jpm,EE112+1,0)</f>
        <v>16</v>
      </c>
      <c r="EJ112" s="1">
        <f>VLOOKUP(DT112,tabel_jpm,EF112+1,0)</f>
        <v>20</v>
      </c>
      <c r="EK112" s="1">
        <f>VLOOKUP(DU112,tabel_jpm,EG112+1,0)</f>
        <v>4</v>
      </c>
      <c r="EL112" s="1">
        <f>IF(B112="Pria",VLOOKUP(AVERAGE(EH112:EK112),agreement_p,4),VLOOKUP(AVERAGE(EH112:EK112),agreement_w,4))</f>
        <v>32</v>
      </c>
      <c r="EM112" s="67" t="str">
        <f t="shared" si="33"/>
        <v>N/A</v>
      </c>
      <c r="EN112" s="1">
        <f>VLOOKUP(DV112,tabel_jpm,ED112+1,0)</f>
        <v>20</v>
      </c>
      <c r="EO112" s="1">
        <f>VLOOKUP(DW112,tabel_jpm,EE112+1,0)</f>
        <v>12</v>
      </c>
      <c r="EP112" s="1">
        <f>VLOOKUP(DX112,tabel_jpm,EF112+1,0)</f>
        <v>12</v>
      </c>
      <c r="EQ112" s="1">
        <f>VLOOKUP(DY112,tabel_jpm,EG112+1,0)</f>
        <v>24</v>
      </c>
      <c r="ER112" s="1">
        <f>IF(B112="Pria",VLOOKUP(AVERAGE(EN112:EQ112),agreement_p,4),VLOOKUP(AVERAGE(EN112:EQ112),agreement_w,4))</f>
        <v>50</v>
      </c>
      <c r="ES112" s="67" t="str">
        <f t="shared" si="34"/>
        <v>N/A</v>
      </c>
      <c r="ET112" s="1">
        <f>VLOOKUP(DZ112,tabel_jpm,ED112+1,0)</f>
        <v>20</v>
      </c>
      <c r="EU112" s="1">
        <f>VLOOKUP(EA112,tabel_jpm,EE112+1,0)</f>
        <v>24</v>
      </c>
      <c r="EV112" s="1">
        <f>VLOOKUP(EB112,tabel_jpm,EF112+1,0)</f>
        <v>24</v>
      </c>
      <c r="EW112" s="1">
        <f>VLOOKUP(EC112,tabel_jpm,EG112+1,0)</f>
        <v>20</v>
      </c>
      <c r="EX112" s="1">
        <f>IF(B112="Pria",VLOOKUP(AVERAGE(ET112:EW112),agreement_p,4),VLOOKUP(AVERAGE(ET112:EW112),agreement_w,4))</f>
        <v>68</v>
      </c>
      <c r="EY112" s="67" t="str">
        <f t="shared" si="35"/>
        <v>N/A</v>
      </c>
    </row>
    <row r="113" ht="15.75" customHeight="1">
      <c r="A113" s="1" t="str">
        <f>data!A113</f>
        <v/>
      </c>
      <c r="B113" s="1" t="str">
        <f>data!B113</f>
        <v/>
      </c>
      <c r="C113" s="1" t="str">
        <f>data!C113</f>
        <v/>
      </c>
      <c r="D113" s="65" t="str">
        <f>data!D113</f>
        <v/>
      </c>
      <c r="E113" s="1" t="str">
        <f>data!E113</f>
        <v/>
      </c>
      <c r="F113" s="1" t="str">
        <f>data!F113</f>
        <v>profiling</v>
      </c>
      <c r="G113" s="1" t="str">
        <f>data!G113</f>
        <v/>
      </c>
      <c r="H113" s="1" t="str">
        <f>data!H113</f>
        <v/>
      </c>
      <c r="I113" s="1" t="str">
        <f>data!I113</f>
        <v/>
      </c>
      <c r="J113" s="1" t="str">
        <f>data!J113</f>
        <v/>
      </c>
      <c r="K113" s="1" t="str">
        <f>data!K113</f>
        <v/>
      </c>
      <c r="L113" s="1" t="str">
        <f>data!L113</f>
        <v/>
      </c>
      <c r="M113" s="1" t="str">
        <f>data!M113</f>
        <v/>
      </c>
      <c r="N113" s="1" t="str">
        <f>data!N113</f>
        <v/>
      </c>
      <c r="O113" s="1" t="str">
        <f>data!O113</f>
        <v/>
      </c>
      <c r="P113" s="1" t="str">
        <f>data!P113</f>
        <v/>
      </c>
      <c r="Q113" s="1" t="str">
        <f>data!Q113</f>
        <v/>
      </c>
      <c r="R113" s="1" t="str">
        <f>data!R113</f>
        <v/>
      </c>
      <c r="S113" s="1" t="str">
        <f>data!S113</f>
        <v/>
      </c>
      <c r="T113" s="1" t="str">
        <f>data!T113</f>
        <v/>
      </c>
      <c r="U113" s="1" t="str">
        <f>data!U113</f>
        <v/>
      </c>
      <c r="V113" s="1">
        <f>data!V113</f>
        <v>0</v>
      </c>
      <c r="W113" s="1">
        <f>data!W113</f>
        <v>0</v>
      </c>
      <c r="Y113" s="67">
        <f>VLOOKUP(G113,tableD1,2,0)</f>
        <v>4</v>
      </c>
      <c r="Z113" s="67">
        <f>VLOOKUP(H113,tableI1,2,0)</f>
        <v>3</v>
      </c>
      <c r="AA113" s="67">
        <f>VLOOKUP(I113,table1S,2,0)</f>
        <v>5</v>
      </c>
      <c r="AB113" s="67">
        <f>VLOOKUP(J113,table1C,2,0)</f>
        <v>4</v>
      </c>
      <c r="AC113" s="67">
        <f>VLOOKUP(L113,table2D,2,0)</f>
        <v>31</v>
      </c>
      <c r="AD113" s="67">
        <f>VLOOKUP(M113,table2I,2,0)</f>
        <v>31</v>
      </c>
      <c r="AE113" s="67">
        <f>VLOOKUP(N113,table2S,2,0)</f>
        <v>32</v>
      </c>
      <c r="AF113" s="67">
        <f>VLOOKUP(O113,table2C,2,0)</f>
        <v>32</v>
      </c>
      <c r="AG113" s="67">
        <f>VLOOKUP(Q113,table3D,2,0)</f>
        <v>16</v>
      </c>
      <c r="AH113" s="67">
        <f>VLOOKUP(R113,table3I,2,0)</f>
        <v>18</v>
      </c>
      <c r="AI113" s="67">
        <f>VLOOKUP(S113,table3S,2,0)</f>
        <v>19</v>
      </c>
      <c r="AJ113" s="67">
        <f>VLOOKUP(T113,table3C,2,0)</f>
        <v>19</v>
      </c>
      <c r="AL113" s="67">
        <f t="shared" ref="AL113:AO113" si="1332">VALUE(Y113&amp;AL$2)</f>
        <v>41</v>
      </c>
      <c r="AM113" s="67">
        <f t="shared" si="1332"/>
        <v>32</v>
      </c>
      <c r="AN113" s="67">
        <f t="shared" si="1332"/>
        <v>53</v>
      </c>
      <c r="AO113" s="67">
        <f t="shared" si="1332"/>
        <v>44</v>
      </c>
      <c r="AP113" s="67"/>
      <c r="AQ113" s="67">
        <f t="shared" ref="AQ113:AT113" si="1333">LARGE($AL113:$AO113,AQ$2)</f>
        <v>53</v>
      </c>
      <c r="AR113" s="67">
        <f t="shared" si="1333"/>
        <v>44</v>
      </c>
      <c r="AS113" s="67">
        <f t="shared" si="1333"/>
        <v>41</v>
      </c>
      <c r="AT113" s="67">
        <f t="shared" si="1333"/>
        <v>32</v>
      </c>
      <c r="AV113" s="67" t="str">
        <f>VLOOKUP(VALUE(RIGHT(AQ113,1)),misc!$A$2:$B$5,2,0)</f>
        <v>S</v>
      </c>
      <c r="AW113" s="67" t="str">
        <f>VLOOKUP(VALUE(RIGHT(AR113,1)),misc!$A$2:$B$5,2,0)</f>
        <v>C</v>
      </c>
      <c r="AX113" s="67" t="str">
        <f>VLOOKUP(VALUE(RIGHT(AS113,1)),misc!$A$2:$B$5,2,0)</f>
        <v>D</v>
      </c>
      <c r="AY113" s="67" t="str">
        <f>VLOOKUP(VALUE(RIGHT(AT113,1)),misc!$A$2:$B$5,2,0)</f>
        <v>I</v>
      </c>
      <c r="BA113" s="67" t="str">
        <f t="shared" ref="BA113:BD113" si="1334">IF(VALUE(AQ113)&gt;=170,AV113,"")</f>
        <v/>
      </c>
      <c r="BB113" s="67" t="str">
        <f t="shared" si="1334"/>
        <v/>
      </c>
      <c r="BC113" s="67" t="str">
        <f t="shared" si="1334"/>
        <v/>
      </c>
      <c r="BD113" s="67" t="str">
        <f t="shared" si="1334"/>
        <v/>
      </c>
      <c r="BF113" s="67" t="str">
        <f t="shared" ref="BF113:BI113" si="1335">IF(VALUE(AQ113)&lt;170,AV113,"")</f>
        <v>S</v>
      </c>
      <c r="BG113" s="67" t="str">
        <f t="shared" si="1335"/>
        <v>C</v>
      </c>
      <c r="BH113" s="67" t="str">
        <f t="shared" si="1335"/>
        <v>D</v>
      </c>
      <c r="BI113" s="67" t="str">
        <f t="shared" si="1335"/>
        <v>I</v>
      </c>
      <c r="BJ113" s="67">
        <f t="shared" si="17"/>
        <v>1</v>
      </c>
      <c r="BK113" s="67" t="str">
        <f t="shared" si="18"/>
        <v/>
      </c>
      <c r="BN113" s="67">
        <f t="shared" ref="BN113:BQ113" si="1336">VALUE(AC113&amp;BN$2)</f>
        <v>311</v>
      </c>
      <c r="BO113" s="67">
        <f t="shared" si="1336"/>
        <v>312</v>
      </c>
      <c r="BP113" s="67">
        <f t="shared" si="1336"/>
        <v>323</v>
      </c>
      <c r="BQ113" s="67">
        <f t="shared" si="1336"/>
        <v>324</v>
      </c>
      <c r="BR113" s="67"/>
      <c r="BS113" s="67">
        <f t="shared" ref="BS113:BV113" si="1337">LARGE($BN113:$BQ113,BS$2)</f>
        <v>324</v>
      </c>
      <c r="BT113" s="67">
        <f t="shared" si="1337"/>
        <v>323</v>
      </c>
      <c r="BU113" s="67">
        <f t="shared" si="1337"/>
        <v>312</v>
      </c>
      <c r="BV113" s="67">
        <f t="shared" si="1337"/>
        <v>311</v>
      </c>
      <c r="BX113" s="67" t="str">
        <f>VLOOKUP(VALUE(RIGHT(BS113,1)),misc!$A$2:$B$5,2,0)</f>
        <v>C</v>
      </c>
      <c r="BY113" s="67" t="str">
        <f>VLOOKUP(VALUE(RIGHT(BT113,1)),misc!$A$2:$B$5,2,0)</f>
        <v>S</v>
      </c>
      <c r="BZ113" s="67" t="str">
        <f>VLOOKUP(VALUE(RIGHT(BU113,1)),misc!$A$2:$B$5,2,0)</f>
        <v>I</v>
      </c>
      <c r="CA113" s="67" t="str">
        <f>VLOOKUP(VALUE(RIGHT(BV113,1)),misc!$A$2:$B$5,2,0)</f>
        <v>D</v>
      </c>
      <c r="CC113" s="67" t="str">
        <f t="shared" ref="CC113:CF113" si="1338">IF(VALUE(BS113)&gt;=170,BX113,"")</f>
        <v>C</v>
      </c>
      <c r="CD113" s="67" t="str">
        <f t="shared" si="1338"/>
        <v>S</v>
      </c>
      <c r="CE113" s="67" t="str">
        <f t="shared" si="1338"/>
        <v>I</v>
      </c>
      <c r="CF113" s="67" t="str">
        <f t="shared" si="1338"/>
        <v>D</v>
      </c>
      <c r="CH113" s="67" t="str">
        <f t="shared" ref="CH113:CK113" si="1339">IF(VALUE(BS113)&lt;170,BX113,"")</f>
        <v/>
      </c>
      <c r="CI113" s="67" t="str">
        <f t="shared" si="1339"/>
        <v/>
      </c>
      <c r="CJ113" s="67" t="str">
        <f t="shared" si="1339"/>
        <v/>
      </c>
      <c r="CK113" s="67" t="str">
        <f t="shared" si="1339"/>
        <v/>
      </c>
      <c r="CL113" s="67">
        <f t="shared" si="23"/>
        <v>2</v>
      </c>
      <c r="CM113" s="67" t="str">
        <f t="shared" si="24"/>
        <v>CSID</v>
      </c>
      <c r="CP113" s="67">
        <f t="shared" ref="CP113:CS113" si="1340">VALUE(AG113&amp;CP$2)</f>
        <v>161</v>
      </c>
      <c r="CQ113" s="67">
        <f t="shared" si="1340"/>
        <v>182</v>
      </c>
      <c r="CR113" s="67">
        <f t="shared" si="1340"/>
        <v>193</v>
      </c>
      <c r="CS113" s="67">
        <f t="shared" si="1340"/>
        <v>194</v>
      </c>
      <c r="CT113" s="67"/>
      <c r="CU113" s="67">
        <f t="shared" ref="CU113:CX113" si="1341">LARGE($CP113:$CS113,CU$2)</f>
        <v>194</v>
      </c>
      <c r="CV113" s="67">
        <f t="shared" si="1341"/>
        <v>193</v>
      </c>
      <c r="CW113" s="67">
        <f t="shared" si="1341"/>
        <v>182</v>
      </c>
      <c r="CX113" s="67">
        <f t="shared" si="1341"/>
        <v>161</v>
      </c>
      <c r="CZ113" s="67" t="str">
        <f>VLOOKUP(VALUE(RIGHT(CU113,1)),misc!$A$2:$B$5,2,0)</f>
        <v>C</v>
      </c>
      <c r="DA113" s="67" t="str">
        <f>VLOOKUP(VALUE(RIGHT(CV113,1)),misc!$A$2:$B$5,2,0)</f>
        <v>S</v>
      </c>
      <c r="DB113" s="67" t="str">
        <f>VLOOKUP(VALUE(RIGHT(CW113,1)),misc!$A$2:$B$5,2,0)</f>
        <v>I</v>
      </c>
      <c r="DC113" s="67" t="str">
        <f>VLOOKUP(VALUE(RIGHT(CX113,1)),misc!$A$2:$B$5,2,0)</f>
        <v>D</v>
      </c>
      <c r="DE113" s="67" t="str">
        <f t="shared" ref="DE113:DH113" si="1342">IF(VALUE(CU113)&gt;=170,CZ113,"")</f>
        <v>C</v>
      </c>
      <c r="DF113" s="67" t="str">
        <f t="shared" si="1342"/>
        <v>S</v>
      </c>
      <c r="DG113" s="67" t="str">
        <f t="shared" si="1342"/>
        <v>I</v>
      </c>
      <c r="DH113" s="67" t="str">
        <f t="shared" si="1342"/>
        <v/>
      </c>
      <c r="DJ113" s="67" t="str">
        <f t="shared" ref="DJ113:DM113" si="1343">IF(VALUE(CU113)&lt;170,CZ113,"")</f>
        <v/>
      </c>
      <c r="DK113" s="67" t="str">
        <f t="shared" si="1343"/>
        <v/>
      </c>
      <c r="DL113" s="67" t="str">
        <f t="shared" si="1343"/>
        <v/>
      </c>
      <c r="DM113" s="67" t="str">
        <f t="shared" si="1343"/>
        <v>D</v>
      </c>
      <c r="DN113" s="67">
        <f t="shared" si="29"/>
        <v>3</v>
      </c>
      <c r="DO113" s="67" t="str">
        <f t="shared" si="30"/>
        <v>CSI</v>
      </c>
      <c r="DP113" s="1" t="str">
        <f t="shared" si="31"/>
        <v>123</v>
      </c>
      <c r="DQ113" s="1" t="str">
        <f t="shared" si="32"/>
        <v/>
      </c>
      <c r="DR113" s="1">
        <f>VLOOKUP(G113,tableD1,3,0)</f>
        <v>1</v>
      </c>
      <c r="DS113" s="1">
        <f>VLOOKUP(H113,tableI1,3,0)</f>
        <v>1</v>
      </c>
      <c r="DT113" s="1">
        <f>VLOOKUP(I113,table1S,3,0)</f>
        <v>2</v>
      </c>
      <c r="DU113" s="1">
        <f>VLOOKUP(J113,table1C,3,0)</f>
        <v>1</v>
      </c>
      <c r="DV113" s="1">
        <f>VLOOKUP(L113,table2D,3,0)</f>
        <v>8</v>
      </c>
      <c r="DW113" s="1">
        <f>VLOOKUP(M113,table2I,3,0)</f>
        <v>8</v>
      </c>
      <c r="DX113" s="1">
        <f>VLOOKUP(N113,table2S,3,0)</f>
        <v>8</v>
      </c>
      <c r="DY113" s="1">
        <f>VLOOKUP(O113,table2C,3,0)</f>
        <v>8</v>
      </c>
      <c r="DZ113" s="1">
        <f>VLOOKUP(Q113,table3D,3,0)</f>
        <v>4</v>
      </c>
      <c r="EA113" s="1">
        <f>VLOOKUP(R113,table3I,3,0)</f>
        <v>5</v>
      </c>
      <c r="EB113" s="1">
        <f>VLOOKUP(S113,table3S,3,0)</f>
        <v>5</v>
      </c>
      <c r="EC113" s="1">
        <f>VLOOKUP(T113,table3C,3,0)</f>
        <v>5</v>
      </c>
      <c r="ED113" s="67">
        <f t="array" ref="ED113">VLOOKUP(INDEX(JD,data!$AA$1),key!$J$3:$L$27,3,0)</f>
        <v>6</v>
      </c>
      <c r="EE113" s="67">
        <f t="array" ref="EE113">VLOOKUP(INDEX(JI,data!$AA$1),key!$J$3:$L$27,3,0)</f>
        <v>4</v>
      </c>
      <c r="EF113" s="67">
        <f t="array" ref="EF113">VLOOKUP(INDEX(JS,data!$AA$1),key!$J$3:$L$27,3,0)</f>
        <v>4</v>
      </c>
      <c r="EG113" s="67">
        <f t="array" ref="EG113">VLOOKUP(INDEX(JC,data!$AA$1),key!$J$3:$L$27,3,0)</f>
        <v>7</v>
      </c>
      <c r="EH113" s="1">
        <f>VLOOKUP(DR113,tabel_jpm,ED113+1,0)</f>
        <v>8</v>
      </c>
      <c r="EI113" s="1">
        <f>VLOOKUP(DS113,tabel_jpm,EE113+1,0)</f>
        <v>16</v>
      </c>
      <c r="EJ113" s="1">
        <f>VLOOKUP(DT113,tabel_jpm,EF113+1,0)</f>
        <v>20</v>
      </c>
      <c r="EK113" s="1">
        <f>VLOOKUP(DU113,tabel_jpm,EG113+1,0)</f>
        <v>4</v>
      </c>
      <c r="EL113" s="1">
        <f>IF(B113="Pria",VLOOKUP(AVERAGE(EH113:EK113),agreement_p,4),VLOOKUP(AVERAGE(EH113:EK113),agreement_w,4))</f>
        <v>32</v>
      </c>
      <c r="EM113" s="67" t="str">
        <f t="shared" si="33"/>
        <v>N/A</v>
      </c>
      <c r="EN113" s="1">
        <f>VLOOKUP(DV113,tabel_jpm,ED113+1,0)</f>
        <v>20</v>
      </c>
      <c r="EO113" s="1">
        <f>VLOOKUP(DW113,tabel_jpm,EE113+1,0)</f>
        <v>12</v>
      </c>
      <c r="EP113" s="1">
        <f>VLOOKUP(DX113,tabel_jpm,EF113+1,0)</f>
        <v>12</v>
      </c>
      <c r="EQ113" s="1">
        <f>VLOOKUP(DY113,tabel_jpm,EG113+1,0)</f>
        <v>24</v>
      </c>
      <c r="ER113" s="1">
        <f>IF(B113="Pria",VLOOKUP(AVERAGE(EN113:EQ113),agreement_p,4),VLOOKUP(AVERAGE(EN113:EQ113),agreement_w,4))</f>
        <v>50</v>
      </c>
      <c r="ES113" s="67" t="str">
        <f t="shared" si="34"/>
        <v>N/A</v>
      </c>
      <c r="ET113" s="1">
        <f>VLOOKUP(DZ113,tabel_jpm,ED113+1,0)</f>
        <v>20</v>
      </c>
      <c r="EU113" s="1">
        <f>VLOOKUP(EA113,tabel_jpm,EE113+1,0)</f>
        <v>24</v>
      </c>
      <c r="EV113" s="1">
        <f>VLOOKUP(EB113,tabel_jpm,EF113+1,0)</f>
        <v>24</v>
      </c>
      <c r="EW113" s="1">
        <f>VLOOKUP(EC113,tabel_jpm,EG113+1,0)</f>
        <v>20</v>
      </c>
      <c r="EX113" s="1">
        <f>IF(B113="Pria",VLOOKUP(AVERAGE(ET113:EW113),agreement_p,4),VLOOKUP(AVERAGE(ET113:EW113),agreement_w,4))</f>
        <v>68</v>
      </c>
      <c r="EY113" s="67" t="str">
        <f t="shared" si="35"/>
        <v>N/A</v>
      </c>
    </row>
    <row r="114" ht="15.75" customHeight="1">
      <c r="A114" s="1" t="str">
        <f>data!A114</f>
        <v/>
      </c>
      <c r="B114" s="1" t="str">
        <f>data!B114</f>
        <v/>
      </c>
      <c r="C114" s="1" t="str">
        <f>data!C114</f>
        <v/>
      </c>
      <c r="D114" s="65" t="str">
        <f>data!D114</f>
        <v/>
      </c>
      <c r="E114" s="1" t="str">
        <f>data!E114</f>
        <v/>
      </c>
      <c r="F114" s="1" t="str">
        <f>data!F114</f>
        <v>profiling</v>
      </c>
      <c r="G114" s="1" t="str">
        <f>data!G114</f>
        <v/>
      </c>
      <c r="H114" s="1" t="str">
        <f>data!H114</f>
        <v/>
      </c>
      <c r="I114" s="1" t="str">
        <f>data!I114</f>
        <v/>
      </c>
      <c r="J114" s="1" t="str">
        <f>data!J114</f>
        <v/>
      </c>
      <c r="K114" s="1" t="str">
        <f>data!K114</f>
        <v/>
      </c>
      <c r="L114" s="1" t="str">
        <f>data!L114</f>
        <v/>
      </c>
      <c r="M114" s="1" t="str">
        <f>data!M114</f>
        <v/>
      </c>
      <c r="N114" s="1" t="str">
        <f>data!N114</f>
        <v/>
      </c>
      <c r="O114" s="1" t="str">
        <f>data!O114</f>
        <v/>
      </c>
      <c r="P114" s="1" t="str">
        <f>data!P114</f>
        <v/>
      </c>
      <c r="Q114" s="1" t="str">
        <f>data!Q114</f>
        <v/>
      </c>
      <c r="R114" s="1" t="str">
        <f>data!R114</f>
        <v/>
      </c>
      <c r="S114" s="1" t="str">
        <f>data!S114</f>
        <v/>
      </c>
      <c r="T114" s="1" t="str">
        <f>data!T114</f>
        <v/>
      </c>
      <c r="U114" s="1" t="str">
        <f>data!U114</f>
        <v/>
      </c>
      <c r="V114" s="1">
        <f>data!V114</f>
        <v>0</v>
      </c>
      <c r="W114" s="1">
        <f>data!W114</f>
        <v>0</v>
      </c>
      <c r="Y114" s="67">
        <f>VLOOKUP(G114,tableD1,2,0)</f>
        <v>4</v>
      </c>
      <c r="Z114" s="67">
        <f>VLOOKUP(H114,tableI1,2,0)</f>
        <v>3</v>
      </c>
      <c r="AA114" s="67">
        <f>VLOOKUP(I114,table1S,2,0)</f>
        <v>5</v>
      </c>
      <c r="AB114" s="67">
        <f>VLOOKUP(J114,table1C,2,0)</f>
        <v>4</v>
      </c>
      <c r="AC114" s="67">
        <f>VLOOKUP(L114,table2D,2,0)</f>
        <v>31</v>
      </c>
      <c r="AD114" s="67">
        <f>VLOOKUP(M114,table2I,2,0)</f>
        <v>31</v>
      </c>
      <c r="AE114" s="67">
        <f>VLOOKUP(N114,table2S,2,0)</f>
        <v>32</v>
      </c>
      <c r="AF114" s="67">
        <f>VLOOKUP(O114,table2C,2,0)</f>
        <v>32</v>
      </c>
      <c r="AG114" s="67">
        <f>VLOOKUP(Q114,table3D,2,0)</f>
        <v>16</v>
      </c>
      <c r="AH114" s="67">
        <f>VLOOKUP(R114,table3I,2,0)</f>
        <v>18</v>
      </c>
      <c r="AI114" s="67">
        <f>VLOOKUP(S114,table3S,2,0)</f>
        <v>19</v>
      </c>
      <c r="AJ114" s="67">
        <f>VLOOKUP(T114,table3C,2,0)</f>
        <v>19</v>
      </c>
      <c r="AL114" s="67">
        <f t="shared" ref="AL114:AO114" si="1344">VALUE(Y114&amp;AL$2)</f>
        <v>41</v>
      </c>
      <c r="AM114" s="67">
        <f t="shared" si="1344"/>
        <v>32</v>
      </c>
      <c r="AN114" s="67">
        <f t="shared" si="1344"/>
        <v>53</v>
      </c>
      <c r="AO114" s="67">
        <f t="shared" si="1344"/>
        <v>44</v>
      </c>
      <c r="AP114" s="67"/>
      <c r="AQ114" s="67">
        <f t="shared" ref="AQ114:AT114" si="1345">LARGE($AL114:$AO114,AQ$2)</f>
        <v>53</v>
      </c>
      <c r="AR114" s="67">
        <f t="shared" si="1345"/>
        <v>44</v>
      </c>
      <c r="AS114" s="67">
        <f t="shared" si="1345"/>
        <v>41</v>
      </c>
      <c r="AT114" s="67">
        <f t="shared" si="1345"/>
        <v>32</v>
      </c>
      <c r="AV114" s="67" t="str">
        <f>VLOOKUP(VALUE(RIGHT(AQ114,1)),misc!$A$2:$B$5,2,0)</f>
        <v>S</v>
      </c>
      <c r="AW114" s="67" t="str">
        <f>VLOOKUP(VALUE(RIGHT(AR114,1)),misc!$A$2:$B$5,2,0)</f>
        <v>C</v>
      </c>
      <c r="AX114" s="67" t="str">
        <f>VLOOKUP(VALUE(RIGHT(AS114,1)),misc!$A$2:$B$5,2,0)</f>
        <v>D</v>
      </c>
      <c r="AY114" s="67" t="str">
        <f>VLOOKUP(VALUE(RIGHT(AT114,1)),misc!$A$2:$B$5,2,0)</f>
        <v>I</v>
      </c>
      <c r="BA114" s="67" t="str">
        <f t="shared" ref="BA114:BD114" si="1346">IF(VALUE(AQ114)&gt;=170,AV114,"")</f>
        <v/>
      </c>
      <c r="BB114" s="67" t="str">
        <f t="shared" si="1346"/>
        <v/>
      </c>
      <c r="BC114" s="67" t="str">
        <f t="shared" si="1346"/>
        <v/>
      </c>
      <c r="BD114" s="67" t="str">
        <f t="shared" si="1346"/>
        <v/>
      </c>
      <c r="BF114" s="67" t="str">
        <f t="shared" ref="BF114:BI114" si="1347">IF(VALUE(AQ114)&lt;170,AV114,"")</f>
        <v>S</v>
      </c>
      <c r="BG114" s="67" t="str">
        <f t="shared" si="1347"/>
        <v>C</v>
      </c>
      <c r="BH114" s="67" t="str">
        <f t="shared" si="1347"/>
        <v>D</v>
      </c>
      <c r="BI114" s="67" t="str">
        <f t="shared" si="1347"/>
        <v>I</v>
      </c>
      <c r="BJ114" s="67">
        <f t="shared" si="17"/>
        <v>1</v>
      </c>
      <c r="BK114" s="67" t="str">
        <f t="shared" si="18"/>
        <v/>
      </c>
      <c r="BN114" s="67">
        <f t="shared" ref="BN114:BQ114" si="1348">VALUE(AC114&amp;BN$2)</f>
        <v>311</v>
      </c>
      <c r="BO114" s="67">
        <f t="shared" si="1348"/>
        <v>312</v>
      </c>
      <c r="BP114" s="67">
        <f t="shared" si="1348"/>
        <v>323</v>
      </c>
      <c r="BQ114" s="67">
        <f t="shared" si="1348"/>
        <v>324</v>
      </c>
      <c r="BR114" s="67"/>
      <c r="BS114" s="67">
        <f t="shared" ref="BS114:BV114" si="1349">LARGE($BN114:$BQ114,BS$2)</f>
        <v>324</v>
      </c>
      <c r="BT114" s="67">
        <f t="shared" si="1349"/>
        <v>323</v>
      </c>
      <c r="BU114" s="67">
        <f t="shared" si="1349"/>
        <v>312</v>
      </c>
      <c r="BV114" s="67">
        <f t="shared" si="1349"/>
        <v>311</v>
      </c>
      <c r="BX114" s="67" t="str">
        <f>VLOOKUP(VALUE(RIGHT(BS114,1)),misc!$A$2:$B$5,2,0)</f>
        <v>C</v>
      </c>
      <c r="BY114" s="67" t="str">
        <f>VLOOKUP(VALUE(RIGHT(BT114,1)),misc!$A$2:$B$5,2,0)</f>
        <v>S</v>
      </c>
      <c r="BZ114" s="67" t="str">
        <f>VLOOKUP(VALUE(RIGHT(BU114,1)),misc!$A$2:$B$5,2,0)</f>
        <v>I</v>
      </c>
      <c r="CA114" s="67" t="str">
        <f>VLOOKUP(VALUE(RIGHT(BV114,1)),misc!$A$2:$B$5,2,0)</f>
        <v>D</v>
      </c>
      <c r="CC114" s="67" t="str">
        <f t="shared" ref="CC114:CF114" si="1350">IF(VALUE(BS114)&gt;=170,BX114,"")</f>
        <v>C</v>
      </c>
      <c r="CD114" s="67" t="str">
        <f t="shared" si="1350"/>
        <v>S</v>
      </c>
      <c r="CE114" s="67" t="str">
        <f t="shared" si="1350"/>
        <v>I</v>
      </c>
      <c r="CF114" s="67" t="str">
        <f t="shared" si="1350"/>
        <v>D</v>
      </c>
      <c r="CH114" s="67" t="str">
        <f t="shared" ref="CH114:CK114" si="1351">IF(VALUE(BS114)&lt;170,BX114,"")</f>
        <v/>
      </c>
      <c r="CI114" s="67" t="str">
        <f t="shared" si="1351"/>
        <v/>
      </c>
      <c r="CJ114" s="67" t="str">
        <f t="shared" si="1351"/>
        <v/>
      </c>
      <c r="CK114" s="67" t="str">
        <f t="shared" si="1351"/>
        <v/>
      </c>
      <c r="CL114" s="67">
        <f t="shared" si="23"/>
        <v>2</v>
      </c>
      <c r="CM114" s="67" t="str">
        <f t="shared" si="24"/>
        <v>CSID</v>
      </c>
      <c r="CP114" s="67">
        <f t="shared" ref="CP114:CS114" si="1352">VALUE(AG114&amp;CP$2)</f>
        <v>161</v>
      </c>
      <c r="CQ114" s="67">
        <f t="shared" si="1352"/>
        <v>182</v>
      </c>
      <c r="CR114" s="67">
        <f t="shared" si="1352"/>
        <v>193</v>
      </c>
      <c r="CS114" s="67">
        <f t="shared" si="1352"/>
        <v>194</v>
      </c>
      <c r="CT114" s="67"/>
      <c r="CU114" s="67">
        <f t="shared" ref="CU114:CX114" si="1353">LARGE($CP114:$CS114,CU$2)</f>
        <v>194</v>
      </c>
      <c r="CV114" s="67">
        <f t="shared" si="1353"/>
        <v>193</v>
      </c>
      <c r="CW114" s="67">
        <f t="shared" si="1353"/>
        <v>182</v>
      </c>
      <c r="CX114" s="67">
        <f t="shared" si="1353"/>
        <v>161</v>
      </c>
      <c r="CZ114" s="67" t="str">
        <f>VLOOKUP(VALUE(RIGHT(CU114,1)),misc!$A$2:$B$5,2,0)</f>
        <v>C</v>
      </c>
      <c r="DA114" s="67" t="str">
        <f>VLOOKUP(VALUE(RIGHT(CV114,1)),misc!$A$2:$B$5,2,0)</f>
        <v>S</v>
      </c>
      <c r="DB114" s="67" t="str">
        <f>VLOOKUP(VALUE(RIGHT(CW114,1)),misc!$A$2:$B$5,2,0)</f>
        <v>I</v>
      </c>
      <c r="DC114" s="67" t="str">
        <f>VLOOKUP(VALUE(RIGHT(CX114,1)),misc!$A$2:$B$5,2,0)</f>
        <v>D</v>
      </c>
      <c r="DE114" s="67" t="str">
        <f t="shared" ref="DE114:DH114" si="1354">IF(VALUE(CU114)&gt;=170,CZ114,"")</f>
        <v>C</v>
      </c>
      <c r="DF114" s="67" t="str">
        <f t="shared" si="1354"/>
        <v>S</v>
      </c>
      <c r="DG114" s="67" t="str">
        <f t="shared" si="1354"/>
        <v>I</v>
      </c>
      <c r="DH114" s="67" t="str">
        <f t="shared" si="1354"/>
        <v/>
      </c>
      <c r="DJ114" s="67" t="str">
        <f t="shared" ref="DJ114:DM114" si="1355">IF(VALUE(CU114)&lt;170,CZ114,"")</f>
        <v/>
      </c>
      <c r="DK114" s="67" t="str">
        <f t="shared" si="1355"/>
        <v/>
      </c>
      <c r="DL114" s="67" t="str">
        <f t="shared" si="1355"/>
        <v/>
      </c>
      <c r="DM114" s="67" t="str">
        <f t="shared" si="1355"/>
        <v>D</v>
      </c>
      <c r="DN114" s="67">
        <f t="shared" si="29"/>
        <v>3</v>
      </c>
      <c r="DO114" s="67" t="str">
        <f t="shared" si="30"/>
        <v>CSI</v>
      </c>
      <c r="DP114" s="1" t="str">
        <f t="shared" si="31"/>
        <v>123</v>
      </c>
      <c r="DQ114" s="1" t="str">
        <f t="shared" si="32"/>
        <v/>
      </c>
      <c r="DR114" s="1">
        <f>VLOOKUP(G114,tableD1,3,0)</f>
        <v>1</v>
      </c>
      <c r="DS114" s="1">
        <f>VLOOKUP(H114,tableI1,3,0)</f>
        <v>1</v>
      </c>
      <c r="DT114" s="1">
        <f>VLOOKUP(I114,table1S,3,0)</f>
        <v>2</v>
      </c>
      <c r="DU114" s="1">
        <f>VLOOKUP(J114,table1C,3,0)</f>
        <v>1</v>
      </c>
      <c r="DV114" s="1">
        <f>VLOOKUP(L114,table2D,3,0)</f>
        <v>8</v>
      </c>
      <c r="DW114" s="1">
        <f>VLOOKUP(M114,table2I,3,0)</f>
        <v>8</v>
      </c>
      <c r="DX114" s="1">
        <f>VLOOKUP(N114,table2S,3,0)</f>
        <v>8</v>
      </c>
      <c r="DY114" s="1">
        <f>VLOOKUP(O114,table2C,3,0)</f>
        <v>8</v>
      </c>
      <c r="DZ114" s="1">
        <f>VLOOKUP(Q114,table3D,3,0)</f>
        <v>4</v>
      </c>
      <c r="EA114" s="1">
        <f>VLOOKUP(R114,table3I,3,0)</f>
        <v>5</v>
      </c>
      <c r="EB114" s="1">
        <f>VLOOKUP(S114,table3S,3,0)</f>
        <v>5</v>
      </c>
      <c r="EC114" s="1">
        <f>VLOOKUP(T114,table3C,3,0)</f>
        <v>5</v>
      </c>
      <c r="ED114" s="67">
        <f t="array" ref="ED114">VLOOKUP(INDEX(JD,data!$AA$1),key!$J$3:$L$27,3,0)</f>
        <v>6</v>
      </c>
      <c r="EE114" s="67">
        <f t="array" ref="EE114">VLOOKUP(INDEX(JI,data!$AA$1),key!$J$3:$L$27,3,0)</f>
        <v>4</v>
      </c>
      <c r="EF114" s="67">
        <f t="array" ref="EF114">VLOOKUP(INDEX(JS,data!$AA$1),key!$J$3:$L$27,3,0)</f>
        <v>4</v>
      </c>
      <c r="EG114" s="67">
        <f t="array" ref="EG114">VLOOKUP(INDEX(JC,data!$AA$1),key!$J$3:$L$27,3,0)</f>
        <v>7</v>
      </c>
      <c r="EH114" s="1">
        <f>VLOOKUP(DR114,tabel_jpm,ED114+1,0)</f>
        <v>8</v>
      </c>
      <c r="EI114" s="1">
        <f>VLOOKUP(DS114,tabel_jpm,EE114+1,0)</f>
        <v>16</v>
      </c>
      <c r="EJ114" s="1">
        <f>VLOOKUP(DT114,tabel_jpm,EF114+1,0)</f>
        <v>20</v>
      </c>
      <c r="EK114" s="1">
        <f>VLOOKUP(DU114,tabel_jpm,EG114+1,0)</f>
        <v>4</v>
      </c>
      <c r="EL114" s="1">
        <f>IF(B114="Pria",VLOOKUP(AVERAGE(EH114:EK114),agreement_p,4),VLOOKUP(AVERAGE(EH114:EK114),agreement_w,4))</f>
        <v>32</v>
      </c>
      <c r="EM114" s="67" t="str">
        <f t="shared" si="33"/>
        <v>N/A</v>
      </c>
      <c r="EN114" s="1">
        <f>VLOOKUP(DV114,tabel_jpm,ED114+1,0)</f>
        <v>20</v>
      </c>
      <c r="EO114" s="1">
        <f>VLOOKUP(DW114,tabel_jpm,EE114+1,0)</f>
        <v>12</v>
      </c>
      <c r="EP114" s="1">
        <f>VLOOKUP(DX114,tabel_jpm,EF114+1,0)</f>
        <v>12</v>
      </c>
      <c r="EQ114" s="1">
        <f>VLOOKUP(DY114,tabel_jpm,EG114+1,0)</f>
        <v>24</v>
      </c>
      <c r="ER114" s="1">
        <f>IF(B114="Pria",VLOOKUP(AVERAGE(EN114:EQ114),agreement_p,4),VLOOKUP(AVERAGE(EN114:EQ114),agreement_w,4))</f>
        <v>50</v>
      </c>
      <c r="ES114" s="67" t="str">
        <f t="shared" si="34"/>
        <v>N/A</v>
      </c>
      <c r="ET114" s="1">
        <f>VLOOKUP(DZ114,tabel_jpm,ED114+1,0)</f>
        <v>20</v>
      </c>
      <c r="EU114" s="1">
        <f>VLOOKUP(EA114,tabel_jpm,EE114+1,0)</f>
        <v>24</v>
      </c>
      <c r="EV114" s="1">
        <f>VLOOKUP(EB114,tabel_jpm,EF114+1,0)</f>
        <v>24</v>
      </c>
      <c r="EW114" s="1">
        <f>VLOOKUP(EC114,tabel_jpm,EG114+1,0)</f>
        <v>20</v>
      </c>
      <c r="EX114" s="1">
        <f>IF(B114="Pria",VLOOKUP(AVERAGE(ET114:EW114),agreement_p,4),VLOOKUP(AVERAGE(ET114:EW114),agreement_w,4))</f>
        <v>68</v>
      </c>
      <c r="EY114" s="67" t="str">
        <f t="shared" si="35"/>
        <v>N/A</v>
      </c>
    </row>
    <row r="115" ht="15.75" customHeight="1">
      <c r="A115" s="1" t="str">
        <f>data!A115</f>
        <v/>
      </c>
      <c r="B115" s="1" t="str">
        <f>data!B115</f>
        <v/>
      </c>
      <c r="C115" s="1" t="str">
        <f>data!C115</f>
        <v/>
      </c>
      <c r="D115" s="65" t="str">
        <f>data!D115</f>
        <v/>
      </c>
      <c r="E115" s="1" t="str">
        <f>data!E115</f>
        <v/>
      </c>
      <c r="F115" s="1" t="str">
        <f>data!F115</f>
        <v>profiling</v>
      </c>
      <c r="G115" s="1" t="str">
        <f>data!G115</f>
        <v/>
      </c>
      <c r="H115" s="1" t="str">
        <f>data!H115</f>
        <v/>
      </c>
      <c r="I115" s="1" t="str">
        <f>data!I115</f>
        <v/>
      </c>
      <c r="J115" s="1" t="str">
        <f>data!J115</f>
        <v/>
      </c>
      <c r="K115" s="1" t="str">
        <f>data!K115</f>
        <v/>
      </c>
      <c r="L115" s="1" t="str">
        <f>data!L115</f>
        <v/>
      </c>
      <c r="M115" s="1" t="str">
        <f>data!M115</f>
        <v/>
      </c>
      <c r="N115" s="1" t="str">
        <f>data!N115</f>
        <v/>
      </c>
      <c r="O115" s="1" t="str">
        <f>data!O115</f>
        <v/>
      </c>
      <c r="P115" s="1" t="str">
        <f>data!P115</f>
        <v/>
      </c>
      <c r="Q115" s="1" t="str">
        <f>data!Q115</f>
        <v/>
      </c>
      <c r="R115" s="1" t="str">
        <f>data!R115</f>
        <v/>
      </c>
      <c r="S115" s="1" t="str">
        <f>data!S115</f>
        <v/>
      </c>
      <c r="T115" s="1" t="str">
        <f>data!T115</f>
        <v/>
      </c>
      <c r="U115" s="1" t="str">
        <f>data!U115</f>
        <v/>
      </c>
      <c r="V115" s="1">
        <f>data!V115</f>
        <v>0</v>
      </c>
      <c r="W115" s="1">
        <f>data!W115</f>
        <v>0</v>
      </c>
      <c r="Y115" s="67">
        <f>VLOOKUP(G115,tableD1,2,0)</f>
        <v>4</v>
      </c>
      <c r="Z115" s="67">
        <f>VLOOKUP(H115,tableI1,2,0)</f>
        <v>3</v>
      </c>
      <c r="AA115" s="67">
        <f>VLOOKUP(I115,table1S,2,0)</f>
        <v>5</v>
      </c>
      <c r="AB115" s="67">
        <f>VLOOKUP(J115,table1C,2,0)</f>
        <v>4</v>
      </c>
      <c r="AC115" s="67">
        <f>VLOOKUP(L115,table2D,2,0)</f>
        <v>31</v>
      </c>
      <c r="AD115" s="67">
        <f>VLOOKUP(M115,table2I,2,0)</f>
        <v>31</v>
      </c>
      <c r="AE115" s="67">
        <f>VLOOKUP(N115,table2S,2,0)</f>
        <v>32</v>
      </c>
      <c r="AF115" s="67">
        <f>VLOOKUP(O115,table2C,2,0)</f>
        <v>32</v>
      </c>
      <c r="AG115" s="67">
        <f>VLOOKUP(Q115,table3D,2,0)</f>
        <v>16</v>
      </c>
      <c r="AH115" s="67">
        <f>VLOOKUP(R115,table3I,2,0)</f>
        <v>18</v>
      </c>
      <c r="AI115" s="67">
        <f>VLOOKUP(S115,table3S,2,0)</f>
        <v>19</v>
      </c>
      <c r="AJ115" s="67">
        <f>VLOOKUP(T115,table3C,2,0)</f>
        <v>19</v>
      </c>
      <c r="AL115" s="67">
        <f t="shared" ref="AL115:AO115" si="1356">VALUE(Y115&amp;AL$2)</f>
        <v>41</v>
      </c>
      <c r="AM115" s="67">
        <f t="shared" si="1356"/>
        <v>32</v>
      </c>
      <c r="AN115" s="67">
        <f t="shared" si="1356"/>
        <v>53</v>
      </c>
      <c r="AO115" s="67">
        <f t="shared" si="1356"/>
        <v>44</v>
      </c>
      <c r="AP115" s="67"/>
      <c r="AQ115" s="67">
        <f t="shared" ref="AQ115:AT115" si="1357">LARGE($AL115:$AO115,AQ$2)</f>
        <v>53</v>
      </c>
      <c r="AR115" s="67">
        <f t="shared" si="1357"/>
        <v>44</v>
      </c>
      <c r="AS115" s="67">
        <f t="shared" si="1357"/>
        <v>41</v>
      </c>
      <c r="AT115" s="67">
        <f t="shared" si="1357"/>
        <v>32</v>
      </c>
      <c r="AV115" s="67" t="str">
        <f>VLOOKUP(VALUE(RIGHT(AQ115,1)),misc!$A$2:$B$5,2,0)</f>
        <v>S</v>
      </c>
      <c r="AW115" s="67" t="str">
        <f>VLOOKUP(VALUE(RIGHT(AR115,1)),misc!$A$2:$B$5,2,0)</f>
        <v>C</v>
      </c>
      <c r="AX115" s="67" t="str">
        <f>VLOOKUP(VALUE(RIGHT(AS115,1)),misc!$A$2:$B$5,2,0)</f>
        <v>D</v>
      </c>
      <c r="AY115" s="67" t="str">
        <f>VLOOKUP(VALUE(RIGHT(AT115,1)),misc!$A$2:$B$5,2,0)</f>
        <v>I</v>
      </c>
      <c r="BA115" s="67" t="str">
        <f t="shared" ref="BA115:BD115" si="1358">IF(VALUE(AQ115)&gt;=170,AV115,"")</f>
        <v/>
      </c>
      <c r="BB115" s="67" t="str">
        <f t="shared" si="1358"/>
        <v/>
      </c>
      <c r="BC115" s="67" t="str">
        <f t="shared" si="1358"/>
        <v/>
      </c>
      <c r="BD115" s="67" t="str">
        <f t="shared" si="1358"/>
        <v/>
      </c>
      <c r="BF115" s="67" t="str">
        <f t="shared" ref="BF115:BI115" si="1359">IF(VALUE(AQ115)&lt;170,AV115,"")</f>
        <v>S</v>
      </c>
      <c r="BG115" s="67" t="str">
        <f t="shared" si="1359"/>
        <v>C</v>
      </c>
      <c r="BH115" s="67" t="str">
        <f t="shared" si="1359"/>
        <v>D</v>
      </c>
      <c r="BI115" s="67" t="str">
        <f t="shared" si="1359"/>
        <v>I</v>
      </c>
      <c r="BJ115" s="67">
        <f t="shared" si="17"/>
        <v>1</v>
      </c>
      <c r="BK115" s="67" t="str">
        <f t="shared" si="18"/>
        <v/>
      </c>
      <c r="BN115" s="67">
        <f t="shared" ref="BN115:BQ115" si="1360">VALUE(AC115&amp;BN$2)</f>
        <v>311</v>
      </c>
      <c r="BO115" s="67">
        <f t="shared" si="1360"/>
        <v>312</v>
      </c>
      <c r="BP115" s="67">
        <f t="shared" si="1360"/>
        <v>323</v>
      </c>
      <c r="BQ115" s="67">
        <f t="shared" si="1360"/>
        <v>324</v>
      </c>
      <c r="BR115" s="67"/>
      <c r="BS115" s="67">
        <f t="shared" ref="BS115:BV115" si="1361">LARGE($BN115:$BQ115,BS$2)</f>
        <v>324</v>
      </c>
      <c r="BT115" s="67">
        <f t="shared" si="1361"/>
        <v>323</v>
      </c>
      <c r="BU115" s="67">
        <f t="shared" si="1361"/>
        <v>312</v>
      </c>
      <c r="BV115" s="67">
        <f t="shared" si="1361"/>
        <v>311</v>
      </c>
      <c r="BX115" s="67" t="str">
        <f>VLOOKUP(VALUE(RIGHT(BS115,1)),misc!$A$2:$B$5,2,0)</f>
        <v>C</v>
      </c>
      <c r="BY115" s="67" t="str">
        <f>VLOOKUP(VALUE(RIGHT(BT115,1)),misc!$A$2:$B$5,2,0)</f>
        <v>S</v>
      </c>
      <c r="BZ115" s="67" t="str">
        <f>VLOOKUP(VALUE(RIGHT(BU115,1)),misc!$A$2:$B$5,2,0)</f>
        <v>I</v>
      </c>
      <c r="CA115" s="67" t="str">
        <f>VLOOKUP(VALUE(RIGHT(BV115,1)),misc!$A$2:$B$5,2,0)</f>
        <v>D</v>
      </c>
      <c r="CC115" s="67" t="str">
        <f t="shared" ref="CC115:CF115" si="1362">IF(VALUE(BS115)&gt;=170,BX115,"")</f>
        <v>C</v>
      </c>
      <c r="CD115" s="67" t="str">
        <f t="shared" si="1362"/>
        <v>S</v>
      </c>
      <c r="CE115" s="67" t="str">
        <f t="shared" si="1362"/>
        <v>I</v>
      </c>
      <c r="CF115" s="67" t="str">
        <f t="shared" si="1362"/>
        <v>D</v>
      </c>
      <c r="CH115" s="67" t="str">
        <f t="shared" ref="CH115:CK115" si="1363">IF(VALUE(BS115)&lt;170,BX115,"")</f>
        <v/>
      </c>
      <c r="CI115" s="67" t="str">
        <f t="shared" si="1363"/>
        <v/>
      </c>
      <c r="CJ115" s="67" t="str">
        <f t="shared" si="1363"/>
        <v/>
      </c>
      <c r="CK115" s="67" t="str">
        <f t="shared" si="1363"/>
        <v/>
      </c>
      <c r="CL115" s="67">
        <f t="shared" si="23"/>
        <v>2</v>
      </c>
      <c r="CM115" s="67" t="str">
        <f t="shared" si="24"/>
        <v>CSID</v>
      </c>
      <c r="CP115" s="67">
        <f t="shared" ref="CP115:CS115" si="1364">VALUE(AG115&amp;CP$2)</f>
        <v>161</v>
      </c>
      <c r="CQ115" s="67">
        <f t="shared" si="1364"/>
        <v>182</v>
      </c>
      <c r="CR115" s="67">
        <f t="shared" si="1364"/>
        <v>193</v>
      </c>
      <c r="CS115" s="67">
        <f t="shared" si="1364"/>
        <v>194</v>
      </c>
      <c r="CT115" s="67"/>
      <c r="CU115" s="67">
        <f t="shared" ref="CU115:CX115" si="1365">LARGE($CP115:$CS115,CU$2)</f>
        <v>194</v>
      </c>
      <c r="CV115" s="67">
        <f t="shared" si="1365"/>
        <v>193</v>
      </c>
      <c r="CW115" s="67">
        <f t="shared" si="1365"/>
        <v>182</v>
      </c>
      <c r="CX115" s="67">
        <f t="shared" si="1365"/>
        <v>161</v>
      </c>
      <c r="CZ115" s="67" t="str">
        <f>VLOOKUP(VALUE(RIGHT(CU115,1)),misc!$A$2:$B$5,2,0)</f>
        <v>C</v>
      </c>
      <c r="DA115" s="67" t="str">
        <f>VLOOKUP(VALUE(RIGHT(CV115,1)),misc!$A$2:$B$5,2,0)</f>
        <v>S</v>
      </c>
      <c r="DB115" s="67" t="str">
        <f>VLOOKUP(VALUE(RIGHT(CW115,1)),misc!$A$2:$B$5,2,0)</f>
        <v>I</v>
      </c>
      <c r="DC115" s="67" t="str">
        <f>VLOOKUP(VALUE(RIGHT(CX115,1)),misc!$A$2:$B$5,2,0)</f>
        <v>D</v>
      </c>
      <c r="DE115" s="67" t="str">
        <f t="shared" ref="DE115:DH115" si="1366">IF(VALUE(CU115)&gt;=170,CZ115,"")</f>
        <v>C</v>
      </c>
      <c r="DF115" s="67" t="str">
        <f t="shared" si="1366"/>
        <v>S</v>
      </c>
      <c r="DG115" s="67" t="str">
        <f t="shared" si="1366"/>
        <v>I</v>
      </c>
      <c r="DH115" s="67" t="str">
        <f t="shared" si="1366"/>
        <v/>
      </c>
      <c r="DJ115" s="67" t="str">
        <f t="shared" ref="DJ115:DM115" si="1367">IF(VALUE(CU115)&lt;170,CZ115,"")</f>
        <v/>
      </c>
      <c r="DK115" s="67" t="str">
        <f t="shared" si="1367"/>
        <v/>
      </c>
      <c r="DL115" s="67" t="str">
        <f t="shared" si="1367"/>
        <v/>
      </c>
      <c r="DM115" s="67" t="str">
        <f t="shared" si="1367"/>
        <v>D</v>
      </c>
      <c r="DN115" s="67">
        <f t="shared" si="29"/>
        <v>3</v>
      </c>
      <c r="DO115" s="67" t="str">
        <f t="shared" si="30"/>
        <v>CSI</v>
      </c>
      <c r="DP115" s="1" t="str">
        <f t="shared" si="31"/>
        <v>123</v>
      </c>
      <c r="DQ115" s="1" t="str">
        <f t="shared" si="32"/>
        <v/>
      </c>
      <c r="DR115" s="1">
        <f>VLOOKUP(G115,tableD1,3,0)</f>
        <v>1</v>
      </c>
      <c r="DS115" s="1">
        <f>VLOOKUP(H115,tableI1,3,0)</f>
        <v>1</v>
      </c>
      <c r="DT115" s="1">
        <f>VLOOKUP(I115,table1S,3,0)</f>
        <v>2</v>
      </c>
      <c r="DU115" s="1">
        <f>VLOOKUP(J115,table1C,3,0)</f>
        <v>1</v>
      </c>
      <c r="DV115" s="1">
        <f>VLOOKUP(L115,table2D,3,0)</f>
        <v>8</v>
      </c>
      <c r="DW115" s="1">
        <f>VLOOKUP(M115,table2I,3,0)</f>
        <v>8</v>
      </c>
      <c r="DX115" s="1">
        <f>VLOOKUP(N115,table2S,3,0)</f>
        <v>8</v>
      </c>
      <c r="DY115" s="1">
        <f>VLOOKUP(O115,table2C,3,0)</f>
        <v>8</v>
      </c>
      <c r="DZ115" s="1">
        <f>VLOOKUP(Q115,table3D,3,0)</f>
        <v>4</v>
      </c>
      <c r="EA115" s="1">
        <f>VLOOKUP(R115,table3I,3,0)</f>
        <v>5</v>
      </c>
      <c r="EB115" s="1">
        <f>VLOOKUP(S115,table3S,3,0)</f>
        <v>5</v>
      </c>
      <c r="EC115" s="1">
        <f>VLOOKUP(T115,table3C,3,0)</f>
        <v>5</v>
      </c>
      <c r="ED115" s="67">
        <f t="array" ref="ED115">VLOOKUP(INDEX(JD,data!$AA$1),key!$J$3:$L$27,3,0)</f>
        <v>6</v>
      </c>
      <c r="EE115" s="67">
        <f t="array" ref="EE115">VLOOKUP(INDEX(JI,data!$AA$1),key!$J$3:$L$27,3,0)</f>
        <v>4</v>
      </c>
      <c r="EF115" s="67">
        <f t="array" ref="EF115">VLOOKUP(INDEX(JS,data!$AA$1),key!$J$3:$L$27,3,0)</f>
        <v>4</v>
      </c>
      <c r="EG115" s="67">
        <f t="array" ref="EG115">VLOOKUP(INDEX(JC,data!$AA$1),key!$J$3:$L$27,3,0)</f>
        <v>7</v>
      </c>
      <c r="EH115" s="1">
        <f>VLOOKUP(DR115,tabel_jpm,ED115+1,0)</f>
        <v>8</v>
      </c>
      <c r="EI115" s="1">
        <f>VLOOKUP(DS115,tabel_jpm,EE115+1,0)</f>
        <v>16</v>
      </c>
      <c r="EJ115" s="1">
        <f>VLOOKUP(DT115,tabel_jpm,EF115+1,0)</f>
        <v>20</v>
      </c>
      <c r="EK115" s="1">
        <f>VLOOKUP(DU115,tabel_jpm,EG115+1,0)</f>
        <v>4</v>
      </c>
      <c r="EL115" s="1">
        <f>IF(B115="Pria",VLOOKUP(AVERAGE(EH115:EK115),agreement_p,4),VLOOKUP(AVERAGE(EH115:EK115),agreement_w,4))</f>
        <v>32</v>
      </c>
      <c r="EM115" s="67" t="str">
        <f t="shared" si="33"/>
        <v>N/A</v>
      </c>
      <c r="EN115" s="1">
        <f>VLOOKUP(DV115,tabel_jpm,ED115+1,0)</f>
        <v>20</v>
      </c>
      <c r="EO115" s="1">
        <f>VLOOKUP(DW115,tabel_jpm,EE115+1,0)</f>
        <v>12</v>
      </c>
      <c r="EP115" s="1">
        <f>VLOOKUP(DX115,tabel_jpm,EF115+1,0)</f>
        <v>12</v>
      </c>
      <c r="EQ115" s="1">
        <f>VLOOKUP(DY115,tabel_jpm,EG115+1,0)</f>
        <v>24</v>
      </c>
      <c r="ER115" s="1">
        <f>IF(B115="Pria",VLOOKUP(AVERAGE(EN115:EQ115),agreement_p,4),VLOOKUP(AVERAGE(EN115:EQ115),agreement_w,4))</f>
        <v>50</v>
      </c>
      <c r="ES115" s="67" t="str">
        <f t="shared" si="34"/>
        <v>N/A</v>
      </c>
      <c r="ET115" s="1">
        <f>VLOOKUP(DZ115,tabel_jpm,ED115+1,0)</f>
        <v>20</v>
      </c>
      <c r="EU115" s="1">
        <f>VLOOKUP(EA115,tabel_jpm,EE115+1,0)</f>
        <v>24</v>
      </c>
      <c r="EV115" s="1">
        <f>VLOOKUP(EB115,tabel_jpm,EF115+1,0)</f>
        <v>24</v>
      </c>
      <c r="EW115" s="1">
        <f>VLOOKUP(EC115,tabel_jpm,EG115+1,0)</f>
        <v>20</v>
      </c>
      <c r="EX115" s="1">
        <f>IF(B115="Pria",VLOOKUP(AVERAGE(ET115:EW115),agreement_p,4),VLOOKUP(AVERAGE(ET115:EW115),agreement_w,4))</f>
        <v>68</v>
      </c>
      <c r="EY115" s="67" t="str">
        <f t="shared" si="35"/>
        <v>N/A</v>
      </c>
    </row>
    <row r="116" ht="15.75" customHeight="1">
      <c r="A116" s="1" t="str">
        <f>data!A116</f>
        <v/>
      </c>
      <c r="B116" s="1" t="str">
        <f>data!B116</f>
        <v/>
      </c>
      <c r="C116" s="1" t="str">
        <f>data!C116</f>
        <v/>
      </c>
      <c r="D116" s="65" t="str">
        <f>data!D116</f>
        <v/>
      </c>
      <c r="E116" s="1" t="str">
        <f>data!E116</f>
        <v/>
      </c>
      <c r="F116" s="1" t="str">
        <f>data!F116</f>
        <v>profiling</v>
      </c>
      <c r="G116" s="1" t="str">
        <f>data!G116</f>
        <v/>
      </c>
      <c r="H116" s="1" t="str">
        <f>data!H116</f>
        <v/>
      </c>
      <c r="I116" s="1" t="str">
        <f>data!I116</f>
        <v/>
      </c>
      <c r="J116" s="1" t="str">
        <f>data!J116</f>
        <v/>
      </c>
      <c r="K116" s="1" t="str">
        <f>data!K116</f>
        <v/>
      </c>
      <c r="L116" s="1" t="str">
        <f>data!L116</f>
        <v/>
      </c>
      <c r="M116" s="1" t="str">
        <f>data!M116</f>
        <v/>
      </c>
      <c r="N116" s="1" t="str">
        <f>data!N116</f>
        <v/>
      </c>
      <c r="O116" s="1" t="str">
        <f>data!O116</f>
        <v/>
      </c>
      <c r="P116" s="1" t="str">
        <f>data!P116</f>
        <v/>
      </c>
      <c r="Q116" s="1" t="str">
        <f>data!Q116</f>
        <v/>
      </c>
      <c r="R116" s="1" t="str">
        <f>data!R116</f>
        <v/>
      </c>
      <c r="S116" s="1" t="str">
        <f>data!S116</f>
        <v/>
      </c>
      <c r="T116" s="1" t="str">
        <f>data!T116</f>
        <v/>
      </c>
      <c r="U116" s="1" t="str">
        <f>data!U116</f>
        <v/>
      </c>
      <c r="V116" s="1">
        <f>data!V116</f>
        <v>0</v>
      </c>
      <c r="W116" s="1">
        <f>data!W116</f>
        <v>0</v>
      </c>
      <c r="Y116" s="67">
        <f>VLOOKUP(G116,tableD1,2,0)</f>
        <v>4</v>
      </c>
      <c r="Z116" s="67">
        <f>VLOOKUP(H116,tableI1,2,0)</f>
        <v>3</v>
      </c>
      <c r="AA116" s="67">
        <f>VLOOKUP(I116,table1S,2,0)</f>
        <v>5</v>
      </c>
      <c r="AB116" s="67">
        <f>VLOOKUP(J116,table1C,2,0)</f>
        <v>4</v>
      </c>
      <c r="AC116" s="67">
        <f>VLOOKUP(L116,table2D,2,0)</f>
        <v>31</v>
      </c>
      <c r="AD116" s="67">
        <f>VLOOKUP(M116,table2I,2,0)</f>
        <v>31</v>
      </c>
      <c r="AE116" s="67">
        <f>VLOOKUP(N116,table2S,2,0)</f>
        <v>32</v>
      </c>
      <c r="AF116" s="67">
        <f>VLOOKUP(O116,table2C,2,0)</f>
        <v>32</v>
      </c>
      <c r="AG116" s="67">
        <f>VLOOKUP(Q116,table3D,2,0)</f>
        <v>16</v>
      </c>
      <c r="AH116" s="67">
        <f>VLOOKUP(R116,table3I,2,0)</f>
        <v>18</v>
      </c>
      <c r="AI116" s="67">
        <f>VLOOKUP(S116,table3S,2,0)</f>
        <v>19</v>
      </c>
      <c r="AJ116" s="67">
        <f>VLOOKUP(T116,table3C,2,0)</f>
        <v>19</v>
      </c>
      <c r="AL116" s="67">
        <f t="shared" ref="AL116:AO116" si="1368">VALUE(Y116&amp;AL$2)</f>
        <v>41</v>
      </c>
      <c r="AM116" s="67">
        <f t="shared" si="1368"/>
        <v>32</v>
      </c>
      <c r="AN116" s="67">
        <f t="shared" si="1368"/>
        <v>53</v>
      </c>
      <c r="AO116" s="67">
        <f t="shared" si="1368"/>
        <v>44</v>
      </c>
      <c r="AP116" s="67"/>
      <c r="AQ116" s="67">
        <f t="shared" ref="AQ116:AT116" si="1369">LARGE($AL116:$AO116,AQ$2)</f>
        <v>53</v>
      </c>
      <c r="AR116" s="67">
        <f t="shared" si="1369"/>
        <v>44</v>
      </c>
      <c r="AS116" s="67">
        <f t="shared" si="1369"/>
        <v>41</v>
      </c>
      <c r="AT116" s="67">
        <f t="shared" si="1369"/>
        <v>32</v>
      </c>
      <c r="AV116" s="67" t="str">
        <f>VLOOKUP(VALUE(RIGHT(AQ116,1)),misc!$A$2:$B$5,2,0)</f>
        <v>S</v>
      </c>
      <c r="AW116" s="67" t="str">
        <f>VLOOKUP(VALUE(RIGHT(AR116,1)),misc!$A$2:$B$5,2,0)</f>
        <v>C</v>
      </c>
      <c r="AX116" s="67" t="str">
        <f>VLOOKUP(VALUE(RIGHT(AS116,1)),misc!$A$2:$B$5,2,0)</f>
        <v>D</v>
      </c>
      <c r="AY116" s="67" t="str">
        <f>VLOOKUP(VALUE(RIGHT(AT116,1)),misc!$A$2:$B$5,2,0)</f>
        <v>I</v>
      </c>
      <c r="BA116" s="67" t="str">
        <f t="shared" ref="BA116:BD116" si="1370">IF(VALUE(AQ116)&gt;=170,AV116,"")</f>
        <v/>
      </c>
      <c r="BB116" s="67" t="str">
        <f t="shared" si="1370"/>
        <v/>
      </c>
      <c r="BC116" s="67" t="str">
        <f t="shared" si="1370"/>
        <v/>
      </c>
      <c r="BD116" s="67" t="str">
        <f t="shared" si="1370"/>
        <v/>
      </c>
      <c r="BF116" s="67" t="str">
        <f t="shared" ref="BF116:BI116" si="1371">IF(VALUE(AQ116)&lt;170,AV116,"")</f>
        <v>S</v>
      </c>
      <c r="BG116" s="67" t="str">
        <f t="shared" si="1371"/>
        <v>C</v>
      </c>
      <c r="BH116" s="67" t="str">
        <f t="shared" si="1371"/>
        <v>D</v>
      </c>
      <c r="BI116" s="67" t="str">
        <f t="shared" si="1371"/>
        <v>I</v>
      </c>
      <c r="BJ116" s="67">
        <f t="shared" si="17"/>
        <v>1</v>
      </c>
      <c r="BK116" s="67" t="str">
        <f t="shared" si="18"/>
        <v/>
      </c>
      <c r="BN116" s="67">
        <f t="shared" ref="BN116:BQ116" si="1372">VALUE(AC116&amp;BN$2)</f>
        <v>311</v>
      </c>
      <c r="BO116" s="67">
        <f t="shared" si="1372"/>
        <v>312</v>
      </c>
      <c r="BP116" s="67">
        <f t="shared" si="1372"/>
        <v>323</v>
      </c>
      <c r="BQ116" s="67">
        <f t="shared" si="1372"/>
        <v>324</v>
      </c>
      <c r="BR116" s="67"/>
      <c r="BS116" s="67">
        <f t="shared" ref="BS116:BV116" si="1373">LARGE($BN116:$BQ116,BS$2)</f>
        <v>324</v>
      </c>
      <c r="BT116" s="67">
        <f t="shared" si="1373"/>
        <v>323</v>
      </c>
      <c r="BU116" s="67">
        <f t="shared" si="1373"/>
        <v>312</v>
      </c>
      <c r="BV116" s="67">
        <f t="shared" si="1373"/>
        <v>311</v>
      </c>
      <c r="BX116" s="67" t="str">
        <f>VLOOKUP(VALUE(RIGHT(BS116,1)),misc!$A$2:$B$5,2,0)</f>
        <v>C</v>
      </c>
      <c r="BY116" s="67" t="str">
        <f>VLOOKUP(VALUE(RIGHT(BT116,1)),misc!$A$2:$B$5,2,0)</f>
        <v>S</v>
      </c>
      <c r="BZ116" s="67" t="str">
        <f>VLOOKUP(VALUE(RIGHT(BU116,1)),misc!$A$2:$B$5,2,0)</f>
        <v>I</v>
      </c>
      <c r="CA116" s="67" t="str">
        <f>VLOOKUP(VALUE(RIGHT(BV116,1)),misc!$A$2:$B$5,2,0)</f>
        <v>D</v>
      </c>
      <c r="CC116" s="67" t="str">
        <f t="shared" ref="CC116:CF116" si="1374">IF(VALUE(BS116)&gt;=170,BX116,"")</f>
        <v>C</v>
      </c>
      <c r="CD116" s="67" t="str">
        <f t="shared" si="1374"/>
        <v>S</v>
      </c>
      <c r="CE116" s="67" t="str">
        <f t="shared" si="1374"/>
        <v>I</v>
      </c>
      <c r="CF116" s="67" t="str">
        <f t="shared" si="1374"/>
        <v>D</v>
      </c>
      <c r="CH116" s="67" t="str">
        <f t="shared" ref="CH116:CK116" si="1375">IF(VALUE(BS116)&lt;170,BX116,"")</f>
        <v/>
      </c>
      <c r="CI116" s="67" t="str">
        <f t="shared" si="1375"/>
        <v/>
      </c>
      <c r="CJ116" s="67" t="str">
        <f t="shared" si="1375"/>
        <v/>
      </c>
      <c r="CK116" s="67" t="str">
        <f t="shared" si="1375"/>
        <v/>
      </c>
      <c r="CL116" s="67">
        <f t="shared" si="23"/>
        <v>2</v>
      </c>
      <c r="CM116" s="67" t="str">
        <f t="shared" si="24"/>
        <v>CSID</v>
      </c>
      <c r="CP116" s="67">
        <f t="shared" ref="CP116:CS116" si="1376">VALUE(AG116&amp;CP$2)</f>
        <v>161</v>
      </c>
      <c r="CQ116" s="67">
        <f t="shared" si="1376"/>
        <v>182</v>
      </c>
      <c r="CR116" s="67">
        <f t="shared" si="1376"/>
        <v>193</v>
      </c>
      <c r="CS116" s="67">
        <f t="shared" si="1376"/>
        <v>194</v>
      </c>
      <c r="CT116" s="67"/>
      <c r="CU116" s="67">
        <f t="shared" ref="CU116:CX116" si="1377">LARGE($CP116:$CS116,CU$2)</f>
        <v>194</v>
      </c>
      <c r="CV116" s="67">
        <f t="shared" si="1377"/>
        <v>193</v>
      </c>
      <c r="CW116" s="67">
        <f t="shared" si="1377"/>
        <v>182</v>
      </c>
      <c r="CX116" s="67">
        <f t="shared" si="1377"/>
        <v>161</v>
      </c>
      <c r="CZ116" s="67" t="str">
        <f>VLOOKUP(VALUE(RIGHT(CU116,1)),misc!$A$2:$B$5,2,0)</f>
        <v>C</v>
      </c>
      <c r="DA116" s="67" t="str">
        <f>VLOOKUP(VALUE(RIGHT(CV116,1)),misc!$A$2:$B$5,2,0)</f>
        <v>S</v>
      </c>
      <c r="DB116" s="67" t="str">
        <f>VLOOKUP(VALUE(RIGHT(CW116,1)),misc!$A$2:$B$5,2,0)</f>
        <v>I</v>
      </c>
      <c r="DC116" s="67" t="str">
        <f>VLOOKUP(VALUE(RIGHT(CX116,1)),misc!$A$2:$B$5,2,0)</f>
        <v>D</v>
      </c>
      <c r="DE116" s="67" t="str">
        <f t="shared" ref="DE116:DH116" si="1378">IF(VALUE(CU116)&gt;=170,CZ116,"")</f>
        <v>C</v>
      </c>
      <c r="DF116" s="67" t="str">
        <f t="shared" si="1378"/>
        <v>S</v>
      </c>
      <c r="DG116" s="67" t="str">
        <f t="shared" si="1378"/>
        <v>I</v>
      </c>
      <c r="DH116" s="67" t="str">
        <f t="shared" si="1378"/>
        <v/>
      </c>
      <c r="DJ116" s="67" t="str">
        <f t="shared" ref="DJ116:DM116" si="1379">IF(VALUE(CU116)&lt;170,CZ116,"")</f>
        <v/>
      </c>
      <c r="DK116" s="67" t="str">
        <f t="shared" si="1379"/>
        <v/>
      </c>
      <c r="DL116" s="67" t="str">
        <f t="shared" si="1379"/>
        <v/>
      </c>
      <c r="DM116" s="67" t="str">
        <f t="shared" si="1379"/>
        <v>D</v>
      </c>
      <c r="DN116" s="67">
        <f t="shared" si="29"/>
        <v>3</v>
      </c>
      <c r="DO116" s="67" t="str">
        <f t="shared" si="30"/>
        <v>CSI</v>
      </c>
      <c r="DP116" s="1" t="str">
        <f t="shared" si="31"/>
        <v>123</v>
      </c>
      <c r="DQ116" s="1" t="str">
        <f t="shared" si="32"/>
        <v/>
      </c>
      <c r="DR116" s="1">
        <f>VLOOKUP(G116,tableD1,3,0)</f>
        <v>1</v>
      </c>
      <c r="DS116" s="1">
        <f>VLOOKUP(H116,tableI1,3,0)</f>
        <v>1</v>
      </c>
      <c r="DT116" s="1">
        <f>VLOOKUP(I116,table1S,3,0)</f>
        <v>2</v>
      </c>
      <c r="DU116" s="1">
        <f>VLOOKUP(J116,table1C,3,0)</f>
        <v>1</v>
      </c>
      <c r="DV116" s="1">
        <f>VLOOKUP(L116,table2D,3,0)</f>
        <v>8</v>
      </c>
      <c r="DW116" s="1">
        <f>VLOOKUP(M116,table2I,3,0)</f>
        <v>8</v>
      </c>
      <c r="DX116" s="1">
        <f>VLOOKUP(N116,table2S,3,0)</f>
        <v>8</v>
      </c>
      <c r="DY116" s="1">
        <f>VLOOKUP(O116,table2C,3,0)</f>
        <v>8</v>
      </c>
      <c r="DZ116" s="1">
        <f>VLOOKUP(Q116,table3D,3,0)</f>
        <v>4</v>
      </c>
      <c r="EA116" s="1">
        <f>VLOOKUP(R116,table3I,3,0)</f>
        <v>5</v>
      </c>
      <c r="EB116" s="1">
        <f>VLOOKUP(S116,table3S,3,0)</f>
        <v>5</v>
      </c>
      <c r="EC116" s="1">
        <f>VLOOKUP(T116,table3C,3,0)</f>
        <v>5</v>
      </c>
      <c r="ED116" s="67">
        <f t="array" ref="ED116">VLOOKUP(INDEX(JD,data!$AA$1),key!$J$3:$L$27,3,0)</f>
        <v>6</v>
      </c>
      <c r="EE116" s="67">
        <f t="array" ref="EE116">VLOOKUP(INDEX(JI,data!$AA$1),key!$J$3:$L$27,3,0)</f>
        <v>4</v>
      </c>
      <c r="EF116" s="67">
        <f t="array" ref="EF116">VLOOKUP(INDEX(JS,data!$AA$1),key!$J$3:$L$27,3,0)</f>
        <v>4</v>
      </c>
      <c r="EG116" s="67">
        <f t="array" ref="EG116">VLOOKUP(INDEX(JC,data!$AA$1),key!$J$3:$L$27,3,0)</f>
        <v>7</v>
      </c>
      <c r="EH116" s="1">
        <f>VLOOKUP(DR116,tabel_jpm,ED116+1,0)</f>
        <v>8</v>
      </c>
      <c r="EI116" s="1">
        <f>VLOOKUP(DS116,tabel_jpm,EE116+1,0)</f>
        <v>16</v>
      </c>
      <c r="EJ116" s="1">
        <f>VLOOKUP(DT116,tabel_jpm,EF116+1,0)</f>
        <v>20</v>
      </c>
      <c r="EK116" s="1">
        <f>VLOOKUP(DU116,tabel_jpm,EG116+1,0)</f>
        <v>4</v>
      </c>
      <c r="EL116" s="1">
        <f>IF(B116="Pria",VLOOKUP(AVERAGE(EH116:EK116),agreement_p,4),VLOOKUP(AVERAGE(EH116:EK116),agreement_w,4))</f>
        <v>32</v>
      </c>
      <c r="EM116" s="67" t="str">
        <f t="shared" si="33"/>
        <v>N/A</v>
      </c>
      <c r="EN116" s="1">
        <f>VLOOKUP(DV116,tabel_jpm,ED116+1,0)</f>
        <v>20</v>
      </c>
      <c r="EO116" s="1">
        <f>VLOOKUP(DW116,tabel_jpm,EE116+1,0)</f>
        <v>12</v>
      </c>
      <c r="EP116" s="1">
        <f>VLOOKUP(DX116,tabel_jpm,EF116+1,0)</f>
        <v>12</v>
      </c>
      <c r="EQ116" s="1">
        <f>VLOOKUP(DY116,tabel_jpm,EG116+1,0)</f>
        <v>24</v>
      </c>
      <c r="ER116" s="1">
        <f>IF(B116="Pria",VLOOKUP(AVERAGE(EN116:EQ116),agreement_p,4),VLOOKUP(AVERAGE(EN116:EQ116),agreement_w,4))</f>
        <v>50</v>
      </c>
      <c r="ES116" s="67" t="str">
        <f t="shared" si="34"/>
        <v>N/A</v>
      </c>
      <c r="ET116" s="1">
        <f>VLOOKUP(DZ116,tabel_jpm,ED116+1,0)</f>
        <v>20</v>
      </c>
      <c r="EU116" s="1">
        <f>VLOOKUP(EA116,tabel_jpm,EE116+1,0)</f>
        <v>24</v>
      </c>
      <c r="EV116" s="1">
        <f>VLOOKUP(EB116,tabel_jpm,EF116+1,0)</f>
        <v>24</v>
      </c>
      <c r="EW116" s="1">
        <f>VLOOKUP(EC116,tabel_jpm,EG116+1,0)</f>
        <v>20</v>
      </c>
      <c r="EX116" s="1">
        <f>IF(B116="Pria",VLOOKUP(AVERAGE(ET116:EW116),agreement_p,4),VLOOKUP(AVERAGE(ET116:EW116),agreement_w,4))</f>
        <v>68</v>
      </c>
      <c r="EY116" s="67" t="str">
        <f t="shared" si="35"/>
        <v>N/A</v>
      </c>
    </row>
    <row r="117" ht="15.75" customHeight="1">
      <c r="A117" s="1" t="str">
        <f>data!A117</f>
        <v/>
      </c>
      <c r="B117" s="1" t="str">
        <f>data!B117</f>
        <v/>
      </c>
      <c r="C117" s="1" t="str">
        <f>data!C117</f>
        <v/>
      </c>
      <c r="D117" s="65" t="str">
        <f>data!D117</f>
        <v/>
      </c>
      <c r="E117" s="1" t="str">
        <f>data!E117</f>
        <v/>
      </c>
      <c r="F117" s="1" t="str">
        <f>data!F117</f>
        <v>profiling</v>
      </c>
      <c r="G117" s="1" t="str">
        <f>data!G117</f>
        <v/>
      </c>
      <c r="H117" s="1" t="str">
        <f>data!H117</f>
        <v/>
      </c>
      <c r="I117" s="1" t="str">
        <f>data!I117</f>
        <v/>
      </c>
      <c r="J117" s="1" t="str">
        <f>data!J117</f>
        <v/>
      </c>
      <c r="K117" s="1" t="str">
        <f>data!K117</f>
        <v/>
      </c>
      <c r="L117" s="1" t="str">
        <f>data!L117</f>
        <v/>
      </c>
      <c r="M117" s="1" t="str">
        <f>data!M117</f>
        <v/>
      </c>
      <c r="N117" s="1" t="str">
        <f>data!N117</f>
        <v/>
      </c>
      <c r="O117" s="1" t="str">
        <f>data!O117</f>
        <v/>
      </c>
      <c r="P117" s="1" t="str">
        <f>data!P117</f>
        <v/>
      </c>
      <c r="Q117" s="1" t="str">
        <f>data!Q117</f>
        <v/>
      </c>
      <c r="R117" s="1" t="str">
        <f>data!R117</f>
        <v/>
      </c>
      <c r="S117" s="1" t="str">
        <f>data!S117</f>
        <v/>
      </c>
      <c r="T117" s="1" t="str">
        <f>data!T117</f>
        <v/>
      </c>
      <c r="U117" s="1" t="str">
        <f>data!U117</f>
        <v/>
      </c>
      <c r="V117" s="1">
        <f>data!V117</f>
        <v>0</v>
      </c>
      <c r="W117" s="1">
        <f>data!W117</f>
        <v>0</v>
      </c>
      <c r="Y117" s="67">
        <f>VLOOKUP(G117,tableD1,2,0)</f>
        <v>4</v>
      </c>
      <c r="Z117" s="67">
        <f>VLOOKUP(H117,tableI1,2,0)</f>
        <v>3</v>
      </c>
      <c r="AA117" s="67">
        <f>VLOOKUP(I117,table1S,2,0)</f>
        <v>5</v>
      </c>
      <c r="AB117" s="67">
        <f>VLOOKUP(J117,table1C,2,0)</f>
        <v>4</v>
      </c>
      <c r="AC117" s="67">
        <f>VLOOKUP(L117,table2D,2,0)</f>
        <v>31</v>
      </c>
      <c r="AD117" s="67">
        <f>VLOOKUP(M117,table2I,2,0)</f>
        <v>31</v>
      </c>
      <c r="AE117" s="67">
        <f>VLOOKUP(N117,table2S,2,0)</f>
        <v>32</v>
      </c>
      <c r="AF117" s="67">
        <f>VLOOKUP(O117,table2C,2,0)</f>
        <v>32</v>
      </c>
      <c r="AG117" s="67">
        <f>VLOOKUP(Q117,table3D,2,0)</f>
        <v>16</v>
      </c>
      <c r="AH117" s="67">
        <f>VLOOKUP(R117,table3I,2,0)</f>
        <v>18</v>
      </c>
      <c r="AI117" s="67">
        <f>VLOOKUP(S117,table3S,2,0)</f>
        <v>19</v>
      </c>
      <c r="AJ117" s="67">
        <f>VLOOKUP(T117,table3C,2,0)</f>
        <v>19</v>
      </c>
      <c r="AL117" s="67">
        <f t="shared" ref="AL117:AO117" si="1380">VALUE(Y117&amp;AL$2)</f>
        <v>41</v>
      </c>
      <c r="AM117" s="67">
        <f t="shared" si="1380"/>
        <v>32</v>
      </c>
      <c r="AN117" s="67">
        <f t="shared" si="1380"/>
        <v>53</v>
      </c>
      <c r="AO117" s="67">
        <f t="shared" si="1380"/>
        <v>44</v>
      </c>
      <c r="AP117" s="67"/>
      <c r="AQ117" s="67">
        <f t="shared" ref="AQ117:AT117" si="1381">LARGE($AL117:$AO117,AQ$2)</f>
        <v>53</v>
      </c>
      <c r="AR117" s="67">
        <f t="shared" si="1381"/>
        <v>44</v>
      </c>
      <c r="AS117" s="67">
        <f t="shared" si="1381"/>
        <v>41</v>
      </c>
      <c r="AT117" s="67">
        <f t="shared" si="1381"/>
        <v>32</v>
      </c>
      <c r="AV117" s="67" t="str">
        <f>VLOOKUP(VALUE(RIGHT(AQ117,1)),misc!$A$2:$B$5,2,0)</f>
        <v>S</v>
      </c>
      <c r="AW117" s="67" t="str">
        <f>VLOOKUP(VALUE(RIGHT(AR117,1)),misc!$A$2:$B$5,2,0)</f>
        <v>C</v>
      </c>
      <c r="AX117" s="67" t="str">
        <f>VLOOKUP(VALUE(RIGHT(AS117,1)),misc!$A$2:$B$5,2,0)</f>
        <v>D</v>
      </c>
      <c r="AY117" s="67" t="str">
        <f>VLOOKUP(VALUE(RIGHT(AT117,1)),misc!$A$2:$B$5,2,0)</f>
        <v>I</v>
      </c>
      <c r="BA117" s="67" t="str">
        <f t="shared" ref="BA117:BD117" si="1382">IF(VALUE(AQ117)&gt;=170,AV117,"")</f>
        <v/>
      </c>
      <c r="BB117" s="67" t="str">
        <f t="shared" si="1382"/>
        <v/>
      </c>
      <c r="BC117" s="67" t="str">
        <f t="shared" si="1382"/>
        <v/>
      </c>
      <c r="BD117" s="67" t="str">
        <f t="shared" si="1382"/>
        <v/>
      </c>
      <c r="BF117" s="67" t="str">
        <f t="shared" ref="BF117:BI117" si="1383">IF(VALUE(AQ117)&lt;170,AV117,"")</f>
        <v>S</v>
      </c>
      <c r="BG117" s="67" t="str">
        <f t="shared" si="1383"/>
        <v>C</v>
      </c>
      <c r="BH117" s="67" t="str">
        <f t="shared" si="1383"/>
        <v>D</v>
      </c>
      <c r="BI117" s="67" t="str">
        <f t="shared" si="1383"/>
        <v>I</v>
      </c>
      <c r="BJ117" s="67">
        <f t="shared" si="17"/>
        <v>1</v>
      </c>
      <c r="BK117" s="67" t="str">
        <f t="shared" si="18"/>
        <v/>
      </c>
      <c r="BN117" s="67">
        <f t="shared" ref="BN117:BQ117" si="1384">VALUE(AC117&amp;BN$2)</f>
        <v>311</v>
      </c>
      <c r="BO117" s="67">
        <f t="shared" si="1384"/>
        <v>312</v>
      </c>
      <c r="BP117" s="67">
        <f t="shared" si="1384"/>
        <v>323</v>
      </c>
      <c r="BQ117" s="67">
        <f t="shared" si="1384"/>
        <v>324</v>
      </c>
      <c r="BR117" s="67"/>
      <c r="BS117" s="67">
        <f t="shared" ref="BS117:BV117" si="1385">LARGE($BN117:$BQ117,BS$2)</f>
        <v>324</v>
      </c>
      <c r="BT117" s="67">
        <f t="shared" si="1385"/>
        <v>323</v>
      </c>
      <c r="BU117" s="67">
        <f t="shared" si="1385"/>
        <v>312</v>
      </c>
      <c r="BV117" s="67">
        <f t="shared" si="1385"/>
        <v>311</v>
      </c>
      <c r="BX117" s="67" t="str">
        <f>VLOOKUP(VALUE(RIGHT(BS117,1)),misc!$A$2:$B$5,2,0)</f>
        <v>C</v>
      </c>
      <c r="BY117" s="67" t="str">
        <f>VLOOKUP(VALUE(RIGHT(BT117,1)),misc!$A$2:$B$5,2,0)</f>
        <v>S</v>
      </c>
      <c r="BZ117" s="67" t="str">
        <f>VLOOKUP(VALUE(RIGHT(BU117,1)),misc!$A$2:$B$5,2,0)</f>
        <v>I</v>
      </c>
      <c r="CA117" s="67" t="str">
        <f>VLOOKUP(VALUE(RIGHT(BV117,1)),misc!$A$2:$B$5,2,0)</f>
        <v>D</v>
      </c>
      <c r="CC117" s="67" t="str">
        <f t="shared" ref="CC117:CF117" si="1386">IF(VALUE(BS117)&gt;=170,BX117,"")</f>
        <v>C</v>
      </c>
      <c r="CD117" s="67" t="str">
        <f t="shared" si="1386"/>
        <v>S</v>
      </c>
      <c r="CE117" s="67" t="str">
        <f t="shared" si="1386"/>
        <v>I</v>
      </c>
      <c r="CF117" s="67" t="str">
        <f t="shared" si="1386"/>
        <v>D</v>
      </c>
      <c r="CH117" s="67" t="str">
        <f t="shared" ref="CH117:CK117" si="1387">IF(VALUE(BS117)&lt;170,BX117,"")</f>
        <v/>
      </c>
      <c r="CI117" s="67" t="str">
        <f t="shared" si="1387"/>
        <v/>
      </c>
      <c r="CJ117" s="67" t="str">
        <f t="shared" si="1387"/>
        <v/>
      </c>
      <c r="CK117" s="67" t="str">
        <f t="shared" si="1387"/>
        <v/>
      </c>
      <c r="CL117" s="67">
        <f t="shared" si="23"/>
        <v>2</v>
      </c>
      <c r="CM117" s="67" t="str">
        <f t="shared" si="24"/>
        <v>CSID</v>
      </c>
      <c r="CP117" s="67">
        <f t="shared" ref="CP117:CS117" si="1388">VALUE(AG117&amp;CP$2)</f>
        <v>161</v>
      </c>
      <c r="CQ117" s="67">
        <f t="shared" si="1388"/>
        <v>182</v>
      </c>
      <c r="CR117" s="67">
        <f t="shared" si="1388"/>
        <v>193</v>
      </c>
      <c r="CS117" s="67">
        <f t="shared" si="1388"/>
        <v>194</v>
      </c>
      <c r="CT117" s="67"/>
      <c r="CU117" s="67">
        <f t="shared" ref="CU117:CX117" si="1389">LARGE($CP117:$CS117,CU$2)</f>
        <v>194</v>
      </c>
      <c r="CV117" s="67">
        <f t="shared" si="1389"/>
        <v>193</v>
      </c>
      <c r="CW117" s="67">
        <f t="shared" si="1389"/>
        <v>182</v>
      </c>
      <c r="CX117" s="67">
        <f t="shared" si="1389"/>
        <v>161</v>
      </c>
      <c r="CZ117" s="67" t="str">
        <f>VLOOKUP(VALUE(RIGHT(CU117,1)),misc!$A$2:$B$5,2,0)</f>
        <v>C</v>
      </c>
      <c r="DA117" s="67" t="str">
        <f>VLOOKUP(VALUE(RIGHT(CV117,1)),misc!$A$2:$B$5,2,0)</f>
        <v>S</v>
      </c>
      <c r="DB117" s="67" t="str">
        <f>VLOOKUP(VALUE(RIGHT(CW117,1)),misc!$A$2:$B$5,2,0)</f>
        <v>I</v>
      </c>
      <c r="DC117" s="67" t="str">
        <f>VLOOKUP(VALUE(RIGHT(CX117,1)),misc!$A$2:$B$5,2,0)</f>
        <v>D</v>
      </c>
      <c r="DE117" s="67" t="str">
        <f t="shared" ref="DE117:DH117" si="1390">IF(VALUE(CU117)&gt;=170,CZ117,"")</f>
        <v>C</v>
      </c>
      <c r="DF117" s="67" t="str">
        <f t="shared" si="1390"/>
        <v>S</v>
      </c>
      <c r="DG117" s="67" t="str">
        <f t="shared" si="1390"/>
        <v>I</v>
      </c>
      <c r="DH117" s="67" t="str">
        <f t="shared" si="1390"/>
        <v/>
      </c>
      <c r="DJ117" s="67" t="str">
        <f t="shared" ref="DJ117:DM117" si="1391">IF(VALUE(CU117)&lt;170,CZ117,"")</f>
        <v/>
      </c>
      <c r="DK117" s="67" t="str">
        <f t="shared" si="1391"/>
        <v/>
      </c>
      <c r="DL117" s="67" t="str">
        <f t="shared" si="1391"/>
        <v/>
      </c>
      <c r="DM117" s="67" t="str">
        <f t="shared" si="1391"/>
        <v>D</v>
      </c>
      <c r="DN117" s="67">
        <f t="shared" si="29"/>
        <v>3</v>
      </c>
      <c r="DO117" s="67" t="str">
        <f t="shared" si="30"/>
        <v>CSI</v>
      </c>
      <c r="DP117" s="1" t="str">
        <f t="shared" si="31"/>
        <v>123</v>
      </c>
      <c r="DQ117" s="1" t="str">
        <f t="shared" si="32"/>
        <v/>
      </c>
      <c r="DR117" s="1">
        <f>VLOOKUP(G117,tableD1,3,0)</f>
        <v>1</v>
      </c>
      <c r="DS117" s="1">
        <f>VLOOKUP(H117,tableI1,3,0)</f>
        <v>1</v>
      </c>
      <c r="DT117" s="1">
        <f>VLOOKUP(I117,table1S,3,0)</f>
        <v>2</v>
      </c>
      <c r="DU117" s="1">
        <f>VLOOKUP(J117,table1C,3,0)</f>
        <v>1</v>
      </c>
      <c r="DV117" s="1">
        <f>VLOOKUP(L117,table2D,3,0)</f>
        <v>8</v>
      </c>
      <c r="DW117" s="1">
        <f>VLOOKUP(M117,table2I,3,0)</f>
        <v>8</v>
      </c>
      <c r="DX117" s="1">
        <f>VLOOKUP(N117,table2S,3,0)</f>
        <v>8</v>
      </c>
      <c r="DY117" s="1">
        <f>VLOOKUP(O117,table2C,3,0)</f>
        <v>8</v>
      </c>
      <c r="DZ117" s="1">
        <f>VLOOKUP(Q117,table3D,3,0)</f>
        <v>4</v>
      </c>
      <c r="EA117" s="1">
        <f>VLOOKUP(R117,table3I,3,0)</f>
        <v>5</v>
      </c>
      <c r="EB117" s="1">
        <f>VLOOKUP(S117,table3S,3,0)</f>
        <v>5</v>
      </c>
      <c r="EC117" s="1">
        <f>VLOOKUP(T117,table3C,3,0)</f>
        <v>5</v>
      </c>
      <c r="ED117" s="67">
        <f t="array" ref="ED117">VLOOKUP(INDEX(JD,data!$AA$1),key!$J$3:$L$27,3,0)</f>
        <v>6</v>
      </c>
      <c r="EE117" s="67">
        <f t="array" ref="EE117">VLOOKUP(INDEX(JI,data!$AA$1),key!$J$3:$L$27,3,0)</f>
        <v>4</v>
      </c>
      <c r="EF117" s="67">
        <f t="array" ref="EF117">VLOOKUP(INDEX(JS,data!$AA$1),key!$J$3:$L$27,3,0)</f>
        <v>4</v>
      </c>
      <c r="EG117" s="67">
        <f t="array" ref="EG117">VLOOKUP(INDEX(JC,data!$AA$1),key!$J$3:$L$27,3,0)</f>
        <v>7</v>
      </c>
      <c r="EH117" s="1">
        <f>VLOOKUP(DR117,tabel_jpm,ED117+1,0)</f>
        <v>8</v>
      </c>
      <c r="EI117" s="1">
        <f>VLOOKUP(DS117,tabel_jpm,EE117+1,0)</f>
        <v>16</v>
      </c>
      <c r="EJ117" s="1">
        <f>VLOOKUP(DT117,tabel_jpm,EF117+1,0)</f>
        <v>20</v>
      </c>
      <c r="EK117" s="1">
        <f>VLOOKUP(DU117,tabel_jpm,EG117+1,0)</f>
        <v>4</v>
      </c>
      <c r="EL117" s="1">
        <f>IF(B117="Pria",VLOOKUP(AVERAGE(EH117:EK117),agreement_p,4),VLOOKUP(AVERAGE(EH117:EK117),agreement_w,4))</f>
        <v>32</v>
      </c>
      <c r="EM117" s="67" t="str">
        <f t="shared" si="33"/>
        <v>N/A</v>
      </c>
      <c r="EN117" s="1">
        <f>VLOOKUP(DV117,tabel_jpm,ED117+1,0)</f>
        <v>20</v>
      </c>
      <c r="EO117" s="1">
        <f>VLOOKUP(DW117,tabel_jpm,EE117+1,0)</f>
        <v>12</v>
      </c>
      <c r="EP117" s="1">
        <f>VLOOKUP(DX117,tabel_jpm,EF117+1,0)</f>
        <v>12</v>
      </c>
      <c r="EQ117" s="1">
        <f>VLOOKUP(DY117,tabel_jpm,EG117+1,0)</f>
        <v>24</v>
      </c>
      <c r="ER117" s="1">
        <f>IF(B117="Pria",VLOOKUP(AVERAGE(EN117:EQ117),agreement_p,4),VLOOKUP(AVERAGE(EN117:EQ117),agreement_w,4))</f>
        <v>50</v>
      </c>
      <c r="ES117" s="67" t="str">
        <f t="shared" si="34"/>
        <v>N/A</v>
      </c>
      <c r="ET117" s="1">
        <f>VLOOKUP(DZ117,tabel_jpm,ED117+1,0)</f>
        <v>20</v>
      </c>
      <c r="EU117" s="1">
        <f>VLOOKUP(EA117,tabel_jpm,EE117+1,0)</f>
        <v>24</v>
      </c>
      <c r="EV117" s="1">
        <f>VLOOKUP(EB117,tabel_jpm,EF117+1,0)</f>
        <v>24</v>
      </c>
      <c r="EW117" s="1">
        <f>VLOOKUP(EC117,tabel_jpm,EG117+1,0)</f>
        <v>20</v>
      </c>
      <c r="EX117" s="1">
        <f>IF(B117="Pria",VLOOKUP(AVERAGE(ET117:EW117),agreement_p,4),VLOOKUP(AVERAGE(ET117:EW117),agreement_w,4))</f>
        <v>68</v>
      </c>
      <c r="EY117" s="67" t="str">
        <f t="shared" si="35"/>
        <v>N/A</v>
      </c>
    </row>
    <row r="118" ht="15.75" customHeight="1">
      <c r="A118" s="1" t="str">
        <f>data!A118</f>
        <v/>
      </c>
      <c r="B118" s="1" t="str">
        <f>data!B118</f>
        <v/>
      </c>
      <c r="C118" s="1" t="str">
        <f>data!C118</f>
        <v/>
      </c>
      <c r="D118" s="65" t="str">
        <f>data!D118</f>
        <v/>
      </c>
      <c r="E118" s="1" t="str">
        <f>data!E118</f>
        <v/>
      </c>
      <c r="F118" s="1" t="str">
        <f>data!F118</f>
        <v>profiling</v>
      </c>
      <c r="G118" s="1" t="str">
        <f>data!G118</f>
        <v/>
      </c>
      <c r="H118" s="1" t="str">
        <f>data!H118</f>
        <v/>
      </c>
      <c r="I118" s="1" t="str">
        <f>data!I118</f>
        <v/>
      </c>
      <c r="J118" s="1" t="str">
        <f>data!J118</f>
        <v/>
      </c>
      <c r="K118" s="1" t="str">
        <f>data!K118</f>
        <v/>
      </c>
      <c r="L118" s="1" t="str">
        <f>data!L118</f>
        <v/>
      </c>
      <c r="M118" s="1" t="str">
        <f>data!M118</f>
        <v/>
      </c>
      <c r="N118" s="1" t="str">
        <f>data!N118</f>
        <v/>
      </c>
      <c r="O118" s="1" t="str">
        <f>data!O118</f>
        <v/>
      </c>
      <c r="P118" s="1" t="str">
        <f>data!P118</f>
        <v/>
      </c>
      <c r="Q118" s="1" t="str">
        <f>data!Q118</f>
        <v/>
      </c>
      <c r="R118" s="1" t="str">
        <f>data!R118</f>
        <v/>
      </c>
      <c r="S118" s="1" t="str">
        <f>data!S118</f>
        <v/>
      </c>
      <c r="T118" s="1" t="str">
        <f>data!T118</f>
        <v/>
      </c>
      <c r="U118" s="1" t="str">
        <f>data!U118</f>
        <v/>
      </c>
      <c r="V118" s="1">
        <f>data!V118</f>
        <v>0</v>
      </c>
      <c r="W118" s="1">
        <f>data!W118</f>
        <v>0</v>
      </c>
      <c r="Y118" s="67">
        <f>VLOOKUP(G118,tableD1,2,0)</f>
        <v>4</v>
      </c>
      <c r="Z118" s="67">
        <f>VLOOKUP(H118,tableI1,2,0)</f>
        <v>3</v>
      </c>
      <c r="AA118" s="67">
        <f>VLOOKUP(I118,table1S,2,0)</f>
        <v>5</v>
      </c>
      <c r="AB118" s="67">
        <f>VLOOKUP(J118,table1C,2,0)</f>
        <v>4</v>
      </c>
      <c r="AC118" s="67">
        <f>VLOOKUP(L118,table2D,2,0)</f>
        <v>31</v>
      </c>
      <c r="AD118" s="67">
        <f>VLOOKUP(M118,table2I,2,0)</f>
        <v>31</v>
      </c>
      <c r="AE118" s="67">
        <f>VLOOKUP(N118,table2S,2,0)</f>
        <v>32</v>
      </c>
      <c r="AF118" s="67">
        <f>VLOOKUP(O118,table2C,2,0)</f>
        <v>32</v>
      </c>
      <c r="AG118" s="67">
        <f>VLOOKUP(Q118,table3D,2,0)</f>
        <v>16</v>
      </c>
      <c r="AH118" s="67">
        <f>VLOOKUP(R118,table3I,2,0)</f>
        <v>18</v>
      </c>
      <c r="AI118" s="67">
        <f>VLOOKUP(S118,table3S,2,0)</f>
        <v>19</v>
      </c>
      <c r="AJ118" s="67">
        <f>VLOOKUP(T118,table3C,2,0)</f>
        <v>19</v>
      </c>
      <c r="AL118" s="67">
        <f t="shared" ref="AL118:AO118" si="1392">VALUE(Y118&amp;AL$2)</f>
        <v>41</v>
      </c>
      <c r="AM118" s="67">
        <f t="shared" si="1392"/>
        <v>32</v>
      </c>
      <c r="AN118" s="67">
        <f t="shared" si="1392"/>
        <v>53</v>
      </c>
      <c r="AO118" s="67">
        <f t="shared" si="1392"/>
        <v>44</v>
      </c>
      <c r="AP118" s="67"/>
      <c r="AQ118" s="67">
        <f t="shared" ref="AQ118:AT118" si="1393">LARGE($AL118:$AO118,AQ$2)</f>
        <v>53</v>
      </c>
      <c r="AR118" s="67">
        <f t="shared" si="1393"/>
        <v>44</v>
      </c>
      <c r="AS118" s="67">
        <f t="shared" si="1393"/>
        <v>41</v>
      </c>
      <c r="AT118" s="67">
        <f t="shared" si="1393"/>
        <v>32</v>
      </c>
      <c r="AV118" s="67" t="str">
        <f>VLOOKUP(VALUE(RIGHT(AQ118,1)),misc!$A$2:$B$5,2,0)</f>
        <v>S</v>
      </c>
      <c r="AW118" s="67" t="str">
        <f>VLOOKUP(VALUE(RIGHT(AR118,1)),misc!$A$2:$B$5,2,0)</f>
        <v>C</v>
      </c>
      <c r="AX118" s="67" t="str">
        <f>VLOOKUP(VALUE(RIGHT(AS118,1)),misc!$A$2:$B$5,2,0)</f>
        <v>D</v>
      </c>
      <c r="AY118" s="67" t="str">
        <f>VLOOKUP(VALUE(RIGHT(AT118,1)),misc!$A$2:$B$5,2,0)</f>
        <v>I</v>
      </c>
      <c r="BA118" s="67" t="str">
        <f t="shared" ref="BA118:BD118" si="1394">IF(VALUE(AQ118)&gt;=170,AV118,"")</f>
        <v/>
      </c>
      <c r="BB118" s="67" t="str">
        <f t="shared" si="1394"/>
        <v/>
      </c>
      <c r="BC118" s="67" t="str">
        <f t="shared" si="1394"/>
        <v/>
      </c>
      <c r="BD118" s="67" t="str">
        <f t="shared" si="1394"/>
        <v/>
      </c>
      <c r="BF118" s="67" t="str">
        <f t="shared" ref="BF118:BI118" si="1395">IF(VALUE(AQ118)&lt;170,AV118,"")</f>
        <v>S</v>
      </c>
      <c r="BG118" s="67" t="str">
        <f t="shared" si="1395"/>
        <v>C</v>
      </c>
      <c r="BH118" s="67" t="str">
        <f t="shared" si="1395"/>
        <v>D</v>
      </c>
      <c r="BI118" s="67" t="str">
        <f t="shared" si="1395"/>
        <v>I</v>
      </c>
      <c r="BJ118" s="67">
        <f t="shared" si="17"/>
        <v>1</v>
      </c>
      <c r="BK118" s="67" t="str">
        <f t="shared" si="18"/>
        <v/>
      </c>
      <c r="BN118" s="67">
        <f t="shared" ref="BN118:BQ118" si="1396">VALUE(AC118&amp;BN$2)</f>
        <v>311</v>
      </c>
      <c r="BO118" s="67">
        <f t="shared" si="1396"/>
        <v>312</v>
      </c>
      <c r="BP118" s="67">
        <f t="shared" si="1396"/>
        <v>323</v>
      </c>
      <c r="BQ118" s="67">
        <f t="shared" si="1396"/>
        <v>324</v>
      </c>
      <c r="BR118" s="67"/>
      <c r="BS118" s="67">
        <f t="shared" ref="BS118:BV118" si="1397">LARGE($BN118:$BQ118,BS$2)</f>
        <v>324</v>
      </c>
      <c r="BT118" s="67">
        <f t="shared" si="1397"/>
        <v>323</v>
      </c>
      <c r="BU118" s="67">
        <f t="shared" si="1397"/>
        <v>312</v>
      </c>
      <c r="BV118" s="67">
        <f t="shared" si="1397"/>
        <v>311</v>
      </c>
      <c r="BX118" s="67" t="str">
        <f>VLOOKUP(VALUE(RIGHT(BS118,1)),misc!$A$2:$B$5,2,0)</f>
        <v>C</v>
      </c>
      <c r="BY118" s="67" t="str">
        <f>VLOOKUP(VALUE(RIGHT(BT118,1)),misc!$A$2:$B$5,2,0)</f>
        <v>S</v>
      </c>
      <c r="BZ118" s="67" t="str">
        <f>VLOOKUP(VALUE(RIGHT(BU118,1)),misc!$A$2:$B$5,2,0)</f>
        <v>I</v>
      </c>
      <c r="CA118" s="67" t="str">
        <f>VLOOKUP(VALUE(RIGHT(BV118,1)),misc!$A$2:$B$5,2,0)</f>
        <v>D</v>
      </c>
      <c r="CC118" s="67" t="str">
        <f t="shared" ref="CC118:CF118" si="1398">IF(VALUE(BS118)&gt;=170,BX118,"")</f>
        <v>C</v>
      </c>
      <c r="CD118" s="67" t="str">
        <f t="shared" si="1398"/>
        <v>S</v>
      </c>
      <c r="CE118" s="67" t="str">
        <f t="shared" si="1398"/>
        <v>I</v>
      </c>
      <c r="CF118" s="67" t="str">
        <f t="shared" si="1398"/>
        <v>D</v>
      </c>
      <c r="CH118" s="67" t="str">
        <f t="shared" ref="CH118:CK118" si="1399">IF(VALUE(BS118)&lt;170,BX118,"")</f>
        <v/>
      </c>
      <c r="CI118" s="67" t="str">
        <f t="shared" si="1399"/>
        <v/>
      </c>
      <c r="CJ118" s="67" t="str">
        <f t="shared" si="1399"/>
        <v/>
      </c>
      <c r="CK118" s="67" t="str">
        <f t="shared" si="1399"/>
        <v/>
      </c>
      <c r="CL118" s="67">
        <f t="shared" si="23"/>
        <v>2</v>
      </c>
      <c r="CM118" s="67" t="str">
        <f t="shared" si="24"/>
        <v>CSID</v>
      </c>
      <c r="CP118" s="67">
        <f t="shared" ref="CP118:CS118" si="1400">VALUE(AG118&amp;CP$2)</f>
        <v>161</v>
      </c>
      <c r="CQ118" s="67">
        <f t="shared" si="1400"/>
        <v>182</v>
      </c>
      <c r="CR118" s="67">
        <f t="shared" si="1400"/>
        <v>193</v>
      </c>
      <c r="CS118" s="67">
        <f t="shared" si="1400"/>
        <v>194</v>
      </c>
      <c r="CT118" s="67"/>
      <c r="CU118" s="67">
        <f t="shared" ref="CU118:CX118" si="1401">LARGE($CP118:$CS118,CU$2)</f>
        <v>194</v>
      </c>
      <c r="CV118" s="67">
        <f t="shared" si="1401"/>
        <v>193</v>
      </c>
      <c r="CW118" s="67">
        <f t="shared" si="1401"/>
        <v>182</v>
      </c>
      <c r="CX118" s="67">
        <f t="shared" si="1401"/>
        <v>161</v>
      </c>
      <c r="CZ118" s="67" t="str">
        <f>VLOOKUP(VALUE(RIGHT(CU118,1)),misc!$A$2:$B$5,2,0)</f>
        <v>C</v>
      </c>
      <c r="DA118" s="67" t="str">
        <f>VLOOKUP(VALUE(RIGHT(CV118,1)),misc!$A$2:$B$5,2,0)</f>
        <v>S</v>
      </c>
      <c r="DB118" s="67" t="str">
        <f>VLOOKUP(VALUE(RIGHT(CW118,1)),misc!$A$2:$B$5,2,0)</f>
        <v>I</v>
      </c>
      <c r="DC118" s="67" t="str">
        <f>VLOOKUP(VALUE(RIGHT(CX118,1)),misc!$A$2:$B$5,2,0)</f>
        <v>D</v>
      </c>
      <c r="DE118" s="67" t="str">
        <f t="shared" ref="DE118:DH118" si="1402">IF(VALUE(CU118)&gt;=170,CZ118,"")</f>
        <v>C</v>
      </c>
      <c r="DF118" s="67" t="str">
        <f t="shared" si="1402"/>
        <v>S</v>
      </c>
      <c r="DG118" s="67" t="str">
        <f t="shared" si="1402"/>
        <v>I</v>
      </c>
      <c r="DH118" s="67" t="str">
        <f t="shared" si="1402"/>
        <v/>
      </c>
      <c r="DJ118" s="67" t="str">
        <f t="shared" ref="DJ118:DM118" si="1403">IF(VALUE(CU118)&lt;170,CZ118,"")</f>
        <v/>
      </c>
      <c r="DK118" s="67" t="str">
        <f t="shared" si="1403"/>
        <v/>
      </c>
      <c r="DL118" s="67" t="str">
        <f t="shared" si="1403"/>
        <v/>
      </c>
      <c r="DM118" s="67" t="str">
        <f t="shared" si="1403"/>
        <v>D</v>
      </c>
      <c r="DN118" s="67">
        <f t="shared" si="29"/>
        <v>3</v>
      </c>
      <c r="DO118" s="67" t="str">
        <f t="shared" si="30"/>
        <v>CSI</v>
      </c>
      <c r="DP118" s="1" t="str">
        <f t="shared" si="31"/>
        <v>123</v>
      </c>
      <c r="DQ118" s="1" t="str">
        <f t="shared" si="32"/>
        <v/>
      </c>
      <c r="DR118" s="1">
        <f>VLOOKUP(G118,tableD1,3,0)</f>
        <v>1</v>
      </c>
      <c r="DS118" s="1">
        <f>VLOOKUP(H118,tableI1,3,0)</f>
        <v>1</v>
      </c>
      <c r="DT118" s="1">
        <f>VLOOKUP(I118,table1S,3,0)</f>
        <v>2</v>
      </c>
      <c r="DU118" s="1">
        <f>VLOOKUP(J118,table1C,3,0)</f>
        <v>1</v>
      </c>
      <c r="DV118" s="1">
        <f>VLOOKUP(L118,table2D,3,0)</f>
        <v>8</v>
      </c>
      <c r="DW118" s="1">
        <f>VLOOKUP(M118,table2I,3,0)</f>
        <v>8</v>
      </c>
      <c r="DX118" s="1">
        <f>VLOOKUP(N118,table2S,3,0)</f>
        <v>8</v>
      </c>
      <c r="DY118" s="1">
        <f>VLOOKUP(O118,table2C,3,0)</f>
        <v>8</v>
      </c>
      <c r="DZ118" s="1">
        <f>VLOOKUP(Q118,table3D,3,0)</f>
        <v>4</v>
      </c>
      <c r="EA118" s="1">
        <f>VLOOKUP(R118,table3I,3,0)</f>
        <v>5</v>
      </c>
      <c r="EB118" s="1">
        <f>VLOOKUP(S118,table3S,3,0)</f>
        <v>5</v>
      </c>
      <c r="EC118" s="1">
        <f>VLOOKUP(T118,table3C,3,0)</f>
        <v>5</v>
      </c>
      <c r="ED118" s="67">
        <f t="array" ref="ED118">VLOOKUP(INDEX(JD,data!$AA$1),key!$J$3:$L$27,3,0)</f>
        <v>6</v>
      </c>
      <c r="EE118" s="67">
        <f t="array" ref="EE118">VLOOKUP(INDEX(JI,data!$AA$1),key!$J$3:$L$27,3,0)</f>
        <v>4</v>
      </c>
      <c r="EF118" s="67">
        <f t="array" ref="EF118">VLOOKUP(INDEX(JS,data!$AA$1),key!$J$3:$L$27,3,0)</f>
        <v>4</v>
      </c>
      <c r="EG118" s="67">
        <f t="array" ref="EG118">VLOOKUP(INDEX(JC,data!$AA$1),key!$J$3:$L$27,3,0)</f>
        <v>7</v>
      </c>
      <c r="EH118" s="1">
        <f>VLOOKUP(DR118,tabel_jpm,ED118+1,0)</f>
        <v>8</v>
      </c>
      <c r="EI118" s="1">
        <f>VLOOKUP(DS118,tabel_jpm,EE118+1,0)</f>
        <v>16</v>
      </c>
      <c r="EJ118" s="1">
        <f>VLOOKUP(DT118,tabel_jpm,EF118+1,0)</f>
        <v>20</v>
      </c>
      <c r="EK118" s="1">
        <f>VLOOKUP(DU118,tabel_jpm,EG118+1,0)</f>
        <v>4</v>
      </c>
      <c r="EL118" s="1">
        <f>IF(B118="Pria",VLOOKUP(AVERAGE(EH118:EK118),agreement_p,4),VLOOKUP(AVERAGE(EH118:EK118),agreement_w,4))</f>
        <v>32</v>
      </c>
      <c r="EM118" s="67" t="str">
        <f t="shared" si="33"/>
        <v>N/A</v>
      </c>
      <c r="EN118" s="1">
        <f>VLOOKUP(DV118,tabel_jpm,ED118+1,0)</f>
        <v>20</v>
      </c>
      <c r="EO118" s="1">
        <f>VLOOKUP(DW118,tabel_jpm,EE118+1,0)</f>
        <v>12</v>
      </c>
      <c r="EP118" s="1">
        <f>VLOOKUP(DX118,tabel_jpm,EF118+1,0)</f>
        <v>12</v>
      </c>
      <c r="EQ118" s="1">
        <f>VLOOKUP(DY118,tabel_jpm,EG118+1,0)</f>
        <v>24</v>
      </c>
      <c r="ER118" s="1">
        <f>IF(B118="Pria",VLOOKUP(AVERAGE(EN118:EQ118),agreement_p,4),VLOOKUP(AVERAGE(EN118:EQ118),agreement_w,4))</f>
        <v>50</v>
      </c>
      <c r="ES118" s="67" t="str">
        <f t="shared" si="34"/>
        <v>N/A</v>
      </c>
      <c r="ET118" s="1">
        <f>VLOOKUP(DZ118,tabel_jpm,ED118+1,0)</f>
        <v>20</v>
      </c>
      <c r="EU118" s="1">
        <f>VLOOKUP(EA118,tabel_jpm,EE118+1,0)</f>
        <v>24</v>
      </c>
      <c r="EV118" s="1">
        <f>VLOOKUP(EB118,tabel_jpm,EF118+1,0)</f>
        <v>24</v>
      </c>
      <c r="EW118" s="1">
        <f>VLOOKUP(EC118,tabel_jpm,EG118+1,0)</f>
        <v>20</v>
      </c>
      <c r="EX118" s="1">
        <f>IF(B118="Pria",VLOOKUP(AVERAGE(ET118:EW118),agreement_p,4),VLOOKUP(AVERAGE(ET118:EW118),agreement_w,4))</f>
        <v>68</v>
      </c>
      <c r="EY118" s="67" t="str">
        <f t="shared" si="35"/>
        <v>N/A</v>
      </c>
    </row>
    <row r="119" ht="15.75" customHeight="1">
      <c r="A119" s="1" t="str">
        <f>data!A119</f>
        <v/>
      </c>
      <c r="B119" s="1" t="str">
        <f>data!B119</f>
        <v/>
      </c>
      <c r="C119" s="1" t="str">
        <f>data!C119</f>
        <v/>
      </c>
      <c r="D119" s="65" t="str">
        <f>data!D119</f>
        <v/>
      </c>
      <c r="E119" s="1" t="str">
        <f>data!E119</f>
        <v/>
      </c>
      <c r="F119" s="1" t="str">
        <f>data!F119</f>
        <v>profiling</v>
      </c>
      <c r="G119" s="1" t="str">
        <f>data!G119</f>
        <v/>
      </c>
      <c r="H119" s="1" t="str">
        <f>data!H119</f>
        <v/>
      </c>
      <c r="I119" s="1" t="str">
        <f>data!I119</f>
        <v/>
      </c>
      <c r="J119" s="1" t="str">
        <f>data!J119</f>
        <v/>
      </c>
      <c r="K119" s="1" t="str">
        <f>data!K119</f>
        <v/>
      </c>
      <c r="L119" s="1" t="str">
        <f>data!L119</f>
        <v/>
      </c>
      <c r="M119" s="1" t="str">
        <f>data!M119</f>
        <v/>
      </c>
      <c r="N119" s="1" t="str">
        <f>data!N119</f>
        <v/>
      </c>
      <c r="O119" s="1" t="str">
        <f>data!O119</f>
        <v/>
      </c>
      <c r="P119" s="1" t="str">
        <f>data!P119</f>
        <v/>
      </c>
      <c r="Q119" s="1" t="str">
        <f>data!Q119</f>
        <v/>
      </c>
      <c r="R119" s="1" t="str">
        <f>data!R119</f>
        <v/>
      </c>
      <c r="S119" s="1" t="str">
        <f>data!S119</f>
        <v/>
      </c>
      <c r="T119" s="1" t="str">
        <f>data!T119</f>
        <v/>
      </c>
      <c r="U119" s="1" t="str">
        <f>data!U119</f>
        <v/>
      </c>
      <c r="V119" s="1">
        <f>data!V119</f>
        <v>0</v>
      </c>
      <c r="W119" s="1">
        <f>data!W119</f>
        <v>0</v>
      </c>
      <c r="Y119" s="67">
        <f>VLOOKUP(G119,tableD1,2,0)</f>
        <v>4</v>
      </c>
      <c r="Z119" s="67">
        <f>VLOOKUP(H119,tableI1,2,0)</f>
        <v>3</v>
      </c>
      <c r="AA119" s="67">
        <f>VLOOKUP(I119,table1S,2,0)</f>
        <v>5</v>
      </c>
      <c r="AB119" s="67">
        <f>VLOOKUP(J119,table1C,2,0)</f>
        <v>4</v>
      </c>
      <c r="AC119" s="67">
        <f>VLOOKUP(L119,table2D,2,0)</f>
        <v>31</v>
      </c>
      <c r="AD119" s="67">
        <f>VLOOKUP(M119,table2I,2,0)</f>
        <v>31</v>
      </c>
      <c r="AE119" s="67">
        <f>VLOOKUP(N119,table2S,2,0)</f>
        <v>32</v>
      </c>
      <c r="AF119" s="67">
        <f>VLOOKUP(O119,table2C,2,0)</f>
        <v>32</v>
      </c>
      <c r="AG119" s="67">
        <f>VLOOKUP(Q119,table3D,2,0)</f>
        <v>16</v>
      </c>
      <c r="AH119" s="67">
        <f>VLOOKUP(R119,table3I,2,0)</f>
        <v>18</v>
      </c>
      <c r="AI119" s="67">
        <f>VLOOKUP(S119,table3S,2,0)</f>
        <v>19</v>
      </c>
      <c r="AJ119" s="67">
        <f>VLOOKUP(T119,table3C,2,0)</f>
        <v>19</v>
      </c>
      <c r="AL119" s="67">
        <f t="shared" ref="AL119:AO119" si="1404">VALUE(Y119&amp;AL$2)</f>
        <v>41</v>
      </c>
      <c r="AM119" s="67">
        <f t="shared" si="1404"/>
        <v>32</v>
      </c>
      <c r="AN119" s="67">
        <f t="shared" si="1404"/>
        <v>53</v>
      </c>
      <c r="AO119" s="67">
        <f t="shared" si="1404"/>
        <v>44</v>
      </c>
      <c r="AP119" s="67"/>
      <c r="AQ119" s="67">
        <f t="shared" ref="AQ119:AT119" si="1405">LARGE($AL119:$AO119,AQ$2)</f>
        <v>53</v>
      </c>
      <c r="AR119" s="67">
        <f t="shared" si="1405"/>
        <v>44</v>
      </c>
      <c r="AS119" s="67">
        <f t="shared" si="1405"/>
        <v>41</v>
      </c>
      <c r="AT119" s="67">
        <f t="shared" si="1405"/>
        <v>32</v>
      </c>
      <c r="AV119" s="67" t="str">
        <f>VLOOKUP(VALUE(RIGHT(AQ119,1)),misc!$A$2:$B$5,2,0)</f>
        <v>S</v>
      </c>
      <c r="AW119" s="67" t="str">
        <f>VLOOKUP(VALUE(RIGHT(AR119,1)),misc!$A$2:$B$5,2,0)</f>
        <v>C</v>
      </c>
      <c r="AX119" s="67" t="str">
        <f>VLOOKUP(VALUE(RIGHT(AS119,1)),misc!$A$2:$B$5,2,0)</f>
        <v>D</v>
      </c>
      <c r="AY119" s="67" t="str">
        <f>VLOOKUP(VALUE(RIGHT(AT119,1)),misc!$A$2:$B$5,2,0)</f>
        <v>I</v>
      </c>
      <c r="BA119" s="67" t="str">
        <f t="shared" ref="BA119:BD119" si="1406">IF(VALUE(AQ119)&gt;=170,AV119,"")</f>
        <v/>
      </c>
      <c r="BB119" s="67" t="str">
        <f t="shared" si="1406"/>
        <v/>
      </c>
      <c r="BC119" s="67" t="str">
        <f t="shared" si="1406"/>
        <v/>
      </c>
      <c r="BD119" s="67" t="str">
        <f t="shared" si="1406"/>
        <v/>
      </c>
      <c r="BF119" s="67" t="str">
        <f t="shared" ref="BF119:BI119" si="1407">IF(VALUE(AQ119)&lt;170,AV119,"")</f>
        <v>S</v>
      </c>
      <c r="BG119" s="67" t="str">
        <f t="shared" si="1407"/>
        <v>C</v>
      </c>
      <c r="BH119" s="67" t="str">
        <f t="shared" si="1407"/>
        <v>D</v>
      </c>
      <c r="BI119" s="67" t="str">
        <f t="shared" si="1407"/>
        <v>I</v>
      </c>
      <c r="BJ119" s="67">
        <f t="shared" si="17"/>
        <v>1</v>
      </c>
      <c r="BK119" s="67" t="str">
        <f t="shared" si="18"/>
        <v/>
      </c>
      <c r="BN119" s="67">
        <f t="shared" ref="BN119:BQ119" si="1408">VALUE(AC119&amp;BN$2)</f>
        <v>311</v>
      </c>
      <c r="BO119" s="67">
        <f t="shared" si="1408"/>
        <v>312</v>
      </c>
      <c r="BP119" s="67">
        <f t="shared" si="1408"/>
        <v>323</v>
      </c>
      <c r="BQ119" s="67">
        <f t="shared" si="1408"/>
        <v>324</v>
      </c>
      <c r="BR119" s="67"/>
      <c r="BS119" s="67">
        <f t="shared" ref="BS119:BV119" si="1409">LARGE($BN119:$BQ119,BS$2)</f>
        <v>324</v>
      </c>
      <c r="BT119" s="67">
        <f t="shared" si="1409"/>
        <v>323</v>
      </c>
      <c r="BU119" s="67">
        <f t="shared" si="1409"/>
        <v>312</v>
      </c>
      <c r="BV119" s="67">
        <f t="shared" si="1409"/>
        <v>311</v>
      </c>
      <c r="BX119" s="67" t="str">
        <f>VLOOKUP(VALUE(RIGHT(BS119,1)),misc!$A$2:$B$5,2,0)</f>
        <v>C</v>
      </c>
      <c r="BY119" s="67" t="str">
        <f>VLOOKUP(VALUE(RIGHT(BT119,1)),misc!$A$2:$B$5,2,0)</f>
        <v>S</v>
      </c>
      <c r="BZ119" s="67" t="str">
        <f>VLOOKUP(VALUE(RIGHT(BU119,1)),misc!$A$2:$B$5,2,0)</f>
        <v>I</v>
      </c>
      <c r="CA119" s="67" t="str">
        <f>VLOOKUP(VALUE(RIGHT(BV119,1)),misc!$A$2:$B$5,2,0)</f>
        <v>D</v>
      </c>
      <c r="CC119" s="67" t="str">
        <f t="shared" ref="CC119:CF119" si="1410">IF(VALUE(BS119)&gt;=170,BX119,"")</f>
        <v>C</v>
      </c>
      <c r="CD119" s="67" t="str">
        <f t="shared" si="1410"/>
        <v>S</v>
      </c>
      <c r="CE119" s="67" t="str">
        <f t="shared" si="1410"/>
        <v>I</v>
      </c>
      <c r="CF119" s="67" t="str">
        <f t="shared" si="1410"/>
        <v>D</v>
      </c>
      <c r="CH119" s="67" t="str">
        <f t="shared" ref="CH119:CK119" si="1411">IF(VALUE(BS119)&lt;170,BX119,"")</f>
        <v/>
      </c>
      <c r="CI119" s="67" t="str">
        <f t="shared" si="1411"/>
        <v/>
      </c>
      <c r="CJ119" s="67" t="str">
        <f t="shared" si="1411"/>
        <v/>
      </c>
      <c r="CK119" s="67" t="str">
        <f t="shared" si="1411"/>
        <v/>
      </c>
      <c r="CL119" s="67">
        <f t="shared" si="23"/>
        <v>2</v>
      </c>
      <c r="CM119" s="67" t="str">
        <f t="shared" si="24"/>
        <v>CSID</v>
      </c>
      <c r="CP119" s="67">
        <f t="shared" ref="CP119:CS119" si="1412">VALUE(AG119&amp;CP$2)</f>
        <v>161</v>
      </c>
      <c r="CQ119" s="67">
        <f t="shared" si="1412"/>
        <v>182</v>
      </c>
      <c r="CR119" s="67">
        <f t="shared" si="1412"/>
        <v>193</v>
      </c>
      <c r="CS119" s="67">
        <f t="shared" si="1412"/>
        <v>194</v>
      </c>
      <c r="CT119" s="67"/>
      <c r="CU119" s="67">
        <f t="shared" ref="CU119:CX119" si="1413">LARGE($CP119:$CS119,CU$2)</f>
        <v>194</v>
      </c>
      <c r="CV119" s="67">
        <f t="shared" si="1413"/>
        <v>193</v>
      </c>
      <c r="CW119" s="67">
        <f t="shared" si="1413"/>
        <v>182</v>
      </c>
      <c r="CX119" s="67">
        <f t="shared" si="1413"/>
        <v>161</v>
      </c>
      <c r="CZ119" s="67" t="str">
        <f>VLOOKUP(VALUE(RIGHT(CU119,1)),misc!$A$2:$B$5,2,0)</f>
        <v>C</v>
      </c>
      <c r="DA119" s="67" t="str">
        <f>VLOOKUP(VALUE(RIGHT(CV119,1)),misc!$A$2:$B$5,2,0)</f>
        <v>S</v>
      </c>
      <c r="DB119" s="67" t="str">
        <f>VLOOKUP(VALUE(RIGHT(CW119,1)),misc!$A$2:$B$5,2,0)</f>
        <v>I</v>
      </c>
      <c r="DC119" s="67" t="str">
        <f>VLOOKUP(VALUE(RIGHT(CX119,1)),misc!$A$2:$B$5,2,0)</f>
        <v>D</v>
      </c>
      <c r="DE119" s="67" t="str">
        <f t="shared" ref="DE119:DH119" si="1414">IF(VALUE(CU119)&gt;=170,CZ119,"")</f>
        <v>C</v>
      </c>
      <c r="DF119" s="67" t="str">
        <f t="shared" si="1414"/>
        <v>S</v>
      </c>
      <c r="DG119" s="67" t="str">
        <f t="shared" si="1414"/>
        <v>I</v>
      </c>
      <c r="DH119" s="67" t="str">
        <f t="shared" si="1414"/>
        <v/>
      </c>
      <c r="DJ119" s="67" t="str">
        <f t="shared" ref="DJ119:DM119" si="1415">IF(VALUE(CU119)&lt;170,CZ119,"")</f>
        <v/>
      </c>
      <c r="DK119" s="67" t="str">
        <f t="shared" si="1415"/>
        <v/>
      </c>
      <c r="DL119" s="67" t="str">
        <f t="shared" si="1415"/>
        <v/>
      </c>
      <c r="DM119" s="67" t="str">
        <f t="shared" si="1415"/>
        <v>D</v>
      </c>
      <c r="DN119" s="67">
        <f t="shared" si="29"/>
        <v>3</v>
      </c>
      <c r="DO119" s="67" t="str">
        <f t="shared" si="30"/>
        <v>CSI</v>
      </c>
      <c r="DP119" s="1" t="str">
        <f t="shared" si="31"/>
        <v>123</v>
      </c>
      <c r="DQ119" s="1" t="str">
        <f t="shared" si="32"/>
        <v/>
      </c>
      <c r="DR119" s="1">
        <f>VLOOKUP(G119,tableD1,3,0)</f>
        <v>1</v>
      </c>
      <c r="DS119" s="1">
        <f>VLOOKUP(H119,tableI1,3,0)</f>
        <v>1</v>
      </c>
      <c r="DT119" s="1">
        <f>VLOOKUP(I119,table1S,3,0)</f>
        <v>2</v>
      </c>
      <c r="DU119" s="1">
        <f>VLOOKUP(J119,table1C,3,0)</f>
        <v>1</v>
      </c>
      <c r="DV119" s="1">
        <f>VLOOKUP(L119,table2D,3,0)</f>
        <v>8</v>
      </c>
      <c r="DW119" s="1">
        <f>VLOOKUP(M119,table2I,3,0)</f>
        <v>8</v>
      </c>
      <c r="DX119" s="1">
        <f>VLOOKUP(N119,table2S,3,0)</f>
        <v>8</v>
      </c>
      <c r="DY119" s="1">
        <f>VLOOKUP(O119,table2C,3,0)</f>
        <v>8</v>
      </c>
      <c r="DZ119" s="1">
        <f>VLOOKUP(Q119,table3D,3,0)</f>
        <v>4</v>
      </c>
      <c r="EA119" s="1">
        <f>VLOOKUP(R119,table3I,3,0)</f>
        <v>5</v>
      </c>
      <c r="EB119" s="1">
        <f>VLOOKUP(S119,table3S,3,0)</f>
        <v>5</v>
      </c>
      <c r="EC119" s="1">
        <f>VLOOKUP(T119,table3C,3,0)</f>
        <v>5</v>
      </c>
      <c r="ED119" s="67">
        <f t="array" ref="ED119">VLOOKUP(INDEX(JD,data!$AA$1),key!$J$3:$L$27,3,0)</f>
        <v>6</v>
      </c>
      <c r="EE119" s="67">
        <f t="array" ref="EE119">VLOOKUP(INDEX(JI,data!$AA$1),key!$J$3:$L$27,3,0)</f>
        <v>4</v>
      </c>
      <c r="EF119" s="67">
        <f t="array" ref="EF119">VLOOKUP(INDEX(JS,data!$AA$1),key!$J$3:$L$27,3,0)</f>
        <v>4</v>
      </c>
      <c r="EG119" s="67">
        <f t="array" ref="EG119">VLOOKUP(INDEX(JC,data!$AA$1),key!$J$3:$L$27,3,0)</f>
        <v>7</v>
      </c>
      <c r="EH119" s="1">
        <f>VLOOKUP(DR119,tabel_jpm,ED119+1,0)</f>
        <v>8</v>
      </c>
      <c r="EI119" s="1">
        <f>VLOOKUP(DS119,tabel_jpm,EE119+1,0)</f>
        <v>16</v>
      </c>
      <c r="EJ119" s="1">
        <f>VLOOKUP(DT119,tabel_jpm,EF119+1,0)</f>
        <v>20</v>
      </c>
      <c r="EK119" s="1">
        <f>VLOOKUP(DU119,tabel_jpm,EG119+1,0)</f>
        <v>4</v>
      </c>
      <c r="EL119" s="1">
        <f>IF(B119="Pria",VLOOKUP(AVERAGE(EH119:EK119),agreement_p,4),VLOOKUP(AVERAGE(EH119:EK119),agreement_w,4))</f>
        <v>32</v>
      </c>
      <c r="EM119" s="67" t="str">
        <f t="shared" si="33"/>
        <v>N/A</v>
      </c>
      <c r="EN119" s="1">
        <f>VLOOKUP(DV119,tabel_jpm,ED119+1,0)</f>
        <v>20</v>
      </c>
      <c r="EO119" s="1">
        <f>VLOOKUP(DW119,tabel_jpm,EE119+1,0)</f>
        <v>12</v>
      </c>
      <c r="EP119" s="1">
        <f>VLOOKUP(DX119,tabel_jpm,EF119+1,0)</f>
        <v>12</v>
      </c>
      <c r="EQ119" s="1">
        <f>VLOOKUP(DY119,tabel_jpm,EG119+1,0)</f>
        <v>24</v>
      </c>
      <c r="ER119" s="1">
        <f>IF(B119="Pria",VLOOKUP(AVERAGE(EN119:EQ119),agreement_p,4),VLOOKUP(AVERAGE(EN119:EQ119),agreement_w,4))</f>
        <v>50</v>
      </c>
      <c r="ES119" s="67" t="str">
        <f t="shared" si="34"/>
        <v>N/A</v>
      </c>
      <c r="ET119" s="1">
        <f>VLOOKUP(DZ119,tabel_jpm,ED119+1,0)</f>
        <v>20</v>
      </c>
      <c r="EU119" s="1">
        <f>VLOOKUP(EA119,tabel_jpm,EE119+1,0)</f>
        <v>24</v>
      </c>
      <c r="EV119" s="1">
        <f>VLOOKUP(EB119,tabel_jpm,EF119+1,0)</f>
        <v>24</v>
      </c>
      <c r="EW119" s="1">
        <f>VLOOKUP(EC119,tabel_jpm,EG119+1,0)</f>
        <v>20</v>
      </c>
      <c r="EX119" s="1">
        <f>IF(B119="Pria",VLOOKUP(AVERAGE(ET119:EW119),agreement_p,4),VLOOKUP(AVERAGE(ET119:EW119),agreement_w,4))</f>
        <v>68</v>
      </c>
      <c r="EY119" s="67" t="str">
        <f t="shared" si="35"/>
        <v>N/A</v>
      </c>
    </row>
    <row r="120" ht="15.75" customHeight="1">
      <c r="A120" s="1" t="str">
        <f>data!A120</f>
        <v/>
      </c>
      <c r="B120" s="1" t="str">
        <f>data!B120</f>
        <v/>
      </c>
      <c r="C120" s="1" t="str">
        <f>data!C120</f>
        <v/>
      </c>
      <c r="D120" s="65" t="str">
        <f>data!D120</f>
        <v/>
      </c>
      <c r="E120" s="1" t="str">
        <f>data!E120</f>
        <v/>
      </c>
      <c r="F120" s="1" t="str">
        <f>data!F120</f>
        <v>profiling</v>
      </c>
      <c r="G120" s="1" t="str">
        <f>data!G120</f>
        <v/>
      </c>
      <c r="H120" s="1" t="str">
        <f>data!H120</f>
        <v/>
      </c>
      <c r="I120" s="1" t="str">
        <f>data!I120</f>
        <v/>
      </c>
      <c r="J120" s="1" t="str">
        <f>data!J120</f>
        <v/>
      </c>
      <c r="K120" s="1" t="str">
        <f>data!K120</f>
        <v/>
      </c>
      <c r="L120" s="1" t="str">
        <f>data!L120</f>
        <v/>
      </c>
      <c r="M120" s="1" t="str">
        <f>data!M120</f>
        <v/>
      </c>
      <c r="N120" s="1" t="str">
        <f>data!N120</f>
        <v/>
      </c>
      <c r="O120" s="1" t="str">
        <f>data!O120</f>
        <v/>
      </c>
      <c r="P120" s="1" t="str">
        <f>data!P120</f>
        <v/>
      </c>
      <c r="Q120" s="1" t="str">
        <f>data!Q120</f>
        <v/>
      </c>
      <c r="R120" s="1" t="str">
        <f>data!R120</f>
        <v/>
      </c>
      <c r="S120" s="1" t="str">
        <f>data!S120</f>
        <v/>
      </c>
      <c r="T120" s="1" t="str">
        <f>data!T120</f>
        <v/>
      </c>
      <c r="U120" s="1" t="str">
        <f>data!U120</f>
        <v/>
      </c>
      <c r="V120" s="1">
        <f>data!V120</f>
        <v>0</v>
      </c>
      <c r="W120" s="1">
        <f>data!W120</f>
        <v>0</v>
      </c>
      <c r="Y120" s="67">
        <f>VLOOKUP(G120,tableD1,2,0)</f>
        <v>4</v>
      </c>
      <c r="Z120" s="67">
        <f>VLOOKUP(H120,tableI1,2,0)</f>
        <v>3</v>
      </c>
      <c r="AA120" s="67">
        <f>VLOOKUP(I120,table1S,2,0)</f>
        <v>5</v>
      </c>
      <c r="AB120" s="67">
        <f>VLOOKUP(J120,table1C,2,0)</f>
        <v>4</v>
      </c>
      <c r="AC120" s="67">
        <f>VLOOKUP(L120,table2D,2,0)</f>
        <v>31</v>
      </c>
      <c r="AD120" s="67">
        <f>VLOOKUP(M120,table2I,2,0)</f>
        <v>31</v>
      </c>
      <c r="AE120" s="67">
        <f>VLOOKUP(N120,table2S,2,0)</f>
        <v>32</v>
      </c>
      <c r="AF120" s="67">
        <f>VLOOKUP(O120,table2C,2,0)</f>
        <v>32</v>
      </c>
      <c r="AG120" s="67">
        <f>VLOOKUP(Q120,table3D,2,0)</f>
        <v>16</v>
      </c>
      <c r="AH120" s="67">
        <f>VLOOKUP(R120,table3I,2,0)</f>
        <v>18</v>
      </c>
      <c r="AI120" s="67">
        <f>VLOOKUP(S120,table3S,2,0)</f>
        <v>19</v>
      </c>
      <c r="AJ120" s="67">
        <f>VLOOKUP(T120,table3C,2,0)</f>
        <v>19</v>
      </c>
      <c r="AL120" s="67">
        <f t="shared" ref="AL120:AO120" si="1416">VALUE(Y120&amp;AL$2)</f>
        <v>41</v>
      </c>
      <c r="AM120" s="67">
        <f t="shared" si="1416"/>
        <v>32</v>
      </c>
      <c r="AN120" s="67">
        <f t="shared" si="1416"/>
        <v>53</v>
      </c>
      <c r="AO120" s="67">
        <f t="shared" si="1416"/>
        <v>44</v>
      </c>
      <c r="AP120" s="67"/>
      <c r="AQ120" s="67">
        <f t="shared" ref="AQ120:AT120" si="1417">LARGE($AL120:$AO120,AQ$2)</f>
        <v>53</v>
      </c>
      <c r="AR120" s="67">
        <f t="shared" si="1417"/>
        <v>44</v>
      </c>
      <c r="AS120" s="67">
        <f t="shared" si="1417"/>
        <v>41</v>
      </c>
      <c r="AT120" s="67">
        <f t="shared" si="1417"/>
        <v>32</v>
      </c>
      <c r="AV120" s="67" t="str">
        <f>VLOOKUP(VALUE(RIGHT(AQ120,1)),misc!$A$2:$B$5,2,0)</f>
        <v>S</v>
      </c>
      <c r="AW120" s="67" t="str">
        <f>VLOOKUP(VALUE(RIGHT(AR120,1)),misc!$A$2:$B$5,2,0)</f>
        <v>C</v>
      </c>
      <c r="AX120" s="67" t="str">
        <f>VLOOKUP(VALUE(RIGHT(AS120,1)),misc!$A$2:$B$5,2,0)</f>
        <v>D</v>
      </c>
      <c r="AY120" s="67" t="str">
        <f>VLOOKUP(VALUE(RIGHT(AT120,1)),misc!$A$2:$B$5,2,0)</f>
        <v>I</v>
      </c>
      <c r="BA120" s="67" t="str">
        <f t="shared" ref="BA120:BD120" si="1418">IF(VALUE(AQ120)&gt;=170,AV120,"")</f>
        <v/>
      </c>
      <c r="BB120" s="67" t="str">
        <f t="shared" si="1418"/>
        <v/>
      </c>
      <c r="BC120" s="67" t="str">
        <f t="shared" si="1418"/>
        <v/>
      </c>
      <c r="BD120" s="67" t="str">
        <f t="shared" si="1418"/>
        <v/>
      </c>
      <c r="BF120" s="67" t="str">
        <f t="shared" ref="BF120:BI120" si="1419">IF(VALUE(AQ120)&lt;170,AV120,"")</f>
        <v>S</v>
      </c>
      <c r="BG120" s="67" t="str">
        <f t="shared" si="1419"/>
        <v>C</v>
      </c>
      <c r="BH120" s="67" t="str">
        <f t="shared" si="1419"/>
        <v>D</v>
      </c>
      <c r="BI120" s="67" t="str">
        <f t="shared" si="1419"/>
        <v>I</v>
      </c>
      <c r="BJ120" s="67">
        <f t="shared" si="17"/>
        <v>1</v>
      </c>
      <c r="BK120" s="67" t="str">
        <f t="shared" si="18"/>
        <v/>
      </c>
      <c r="BN120" s="67">
        <f t="shared" ref="BN120:BQ120" si="1420">VALUE(AC120&amp;BN$2)</f>
        <v>311</v>
      </c>
      <c r="BO120" s="67">
        <f t="shared" si="1420"/>
        <v>312</v>
      </c>
      <c r="BP120" s="67">
        <f t="shared" si="1420"/>
        <v>323</v>
      </c>
      <c r="BQ120" s="67">
        <f t="shared" si="1420"/>
        <v>324</v>
      </c>
      <c r="BR120" s="67"/>
      <c r="BS120" s="67">
        <f t="shared" ref="BS120:BV120" si="1421">LARGE($BN120:$BQ120,BS$2)</f>
        <v>324</v>
      </c>
      <c r="BT120" s="67">
        <f t="shared" si="1421"/>
        <v>323</v>
      </c>
      <c r="BU120" s="67">
        <f t="shared" si="1421"/>
        <v>312</v>
      </c>
      <c r="BV120" s="67">
        <f t="shared" si="1421"/>
        <v>311</v>
      </c>
      <c r="BX120" s="67" t="str">
        <f>VLOOKUP(VALUE(RIGHT(BS120,1)),misc!$A$2:$B$5,2,0)</f>
        <v>C</v>
      </c>
      <c r="BY120" s="67" t="str">
        <f>VLOOKUP(VALUE(RIGHT(BT120,1)),misc!$A$2:$B$5,2,0)</f>
        <v>S</v>
      </c>
      <c r="BZ120" s="67" t="str">
        <f>VLOOKUP(VALUE(RIGHT(BU120,1)),misc!$A$2:$B$5,2,0)</f>
        <v>I</v>
      </c>
      <c r="CA120" s="67" t="str">
        <f>VLOOKUP(VALUE(RIGHT(BV120,1)),misc!$A$2:$B$5,2,0)</f>
        <v>D</v>
      </c>
      <c r="CC120" s="67" t="str">
        <f t="shared" ref="CC120:CF120" si="1422">IF(VALUE(BS120)&gt;=170,BX120,"")</f>
        <v>C</v>
      </c>
      <c r="CD120" s="67" t="str">
        <f t="shared" si="1422"/>
        <v>S</v>
      </c>
      <c r="CE120" s="67" t="str">
        <f t="shared" si="1422"/>
        <v>I</v>
      </c>
      <c r="CF120" s="67" t="str">
        <f t="shared" si="1422"/>
        <v>D</v>
      </c>
      <c r="CH120" s="67" t="str">
        <f t="shared" ref="CH120:CK120" si="1423">IF(VALUE(BS120)&lt;170,BX120,"")</f>
        <v/>
      </c>
      <c r="CI120" s="67" t="str">
        <f t="shared" si="1423"/>
        <v/>
      </c>
      <c r="CJ120" s="67" t="str">
        <f t="shared" si="1423"/>
        <v/>
      </c>
      <c r="CK120" s="67" t="str">
        <f t="shared" si="1423"/>
        <v/>
      </c>
      <c r="CL120" s="67">
        <f t="shared" si="23"/>
        <v>2</v>
      </c>
      <c r="CM120" s="67" t="str">
        <f t="shared" si="24"/>
        <v>CSID</v>
      </c>
      <c r="CP120" s="67">
        <f t="shared" ref="CP120:CS120" si="1424">VALUE(AG120&amp;CP$2)</f>
        <v>161</v>
      </c>
      <c r="CQ120" s="67">
        <f t="shared" si="1424"/>
        <v>182</v>
      </c>
      <c r="CR120" s="67">
        <f t="shared" si="1424"/>
        <v>193</v>
      </c>
      <c r="CS120" s="67">
        <f t="shared" si="1424"/>
        <v>194</v>
      </c>
      <c r="CT120" s="67"/>
      <c r="CU120" s="67">
        <f t="shared" ref="CU120:CX120" si="1425">LARGE($CP120:$CS120,CU$2)</f>
        <v>194</v>
      </c>
      <c r="CV120" s="67">
        <f t="shared" si="1425"/>
        <v>193</v>
      </c>
      <c r="CW120" s="67">
        <f t="shared" si="1425"/>
        <v>182</v>
      </c>
      <c r="CX120" s="67">
        <f t="shared" si="1425"/>
        <v>161</v>
      </c>
      <c r="CZ120" s="67" t="str">
        <f>VLOOKUP(VALUE(RIGHT(CU120,1)),misc!$A$2:$B$5,2,0)</f>
        <v>C</v>
      </c>
      <c r="DA120" s="67" t="str">
        <f>VLOOKUP(VALUE(RIGHT(CV120,1)),misc!$A$2:$B$5,2,0)</f>
        <v>S</v>
      </c>
      <c r="DB120" s="67" t="str">
        <f>VLOOKUP(VALUE(RIGHT(CW120,1)),misc!$A$2:$B$5,2,0)</f>
        <v>I</v>
      </c>
      <c r="DC120" s="67" t="str">
        <f>VLOOKUP(VALUE(RIGHT(CX120,1)),misc!$A$2:$B$5,2,0)</f>
        <v>D</v>
      </c>
      <c r="DE120" s="67" t="str">
        <f t="shared" ref="DE120:DH120" si="1426">IF(VALUE(CU120)&gt;=170,CZ120,"")</f>
        <v>C</v>
      </c>
      <c r="DF120" s="67" t="str">
        <f t="shared" si="1426"/>
        <v>S</v>
      </c>
      <c r="DG120" s="67" t="str">
        <f t="shared" si="1426"/>
        <v>I</v>
      </c>
      <c r="DH120" s="67" t="str">
        <f t="shared" si="1426"/>
        <v/>
      </c>
      <c r="DJ120" s="67" t="str">
        <f t="shared" ref="DJ120:DM120" si="1427">IF(VALUE(CU120)&lt;170,CZ120,"")</f>
        <v/>
      </c>
      <c r="DK120" s="67" t="str">
        <f t="shared" si="1427"/>
        <v/>
      </c>
      <c r="DL120" s="67" t="str">
        <f t="shared" si="1427"/>
        <v/>
      </c>
      <c r="DM120" s="67" t="str">
        <f t="shared" si="1427"/>
        <v>D</v>
      </c>
      <c r="DN120" s="67">
        <f t="shared" si="29"/>
        <v>3</v>
      </c>
      <c r="DO120" s="67" t="str">
        <f t="shared" si="30"/>
        <v>CSI</v>
      </c>
      <c r="DP120" s="1" t="str">
        <f t="shared" si="31"/>
        <v>123</v>
      </c>
      <c r="DQ120" s="1" t="str">
        <f t="shared" si="32"/>
        <v/>
      </c>
      <c r="DR120" s="1">
        <f>VLOOKUP(G120,tableD1,3,0)</f>
        <v>1</v>
      </c>
      <c r="DS120" s="1">
        <f>VLOOKUP(H120,tableI1,3,0)</f>
        <v>1</v>
      </c>
      <c r="DT120" s="1">
        <f>VLOOKUP(I120,table1S,3,0)</f>
        <v>2</v>
      </c>
      <c r="DU120" s="1">
        <f>VLOOKUP(J120,table1C,3,0)</f>
        <v>1</v>
      </c>
      <c r="DV120" s="1">
        <f>VLOOKUP(L120,table2D,3,0)</f>
        <v>8</v>
      </c>
      <c r="DW120" s="1">
        <f>VLOOKUP(M120,table2I,3,0)</f>
        <v>8</v>
      </c>
      <c r="DX120" s="1">
        <f>VLOOKUP(N120,table2S,3,0)</f>
        <v>8</v>
      </c>
      <c r="DY120" s="1">
        <f>VLOOKUP(O120,table2C,3,0)</f>
        <v>8</v>
      </c>
      <c r="DZ120" s="1">
        <f>VLOOKUP(Q120,table3D,3,0)</f>
        <v>4</v>
      </c>
      <c r="EA120" s="1">
        <f>VLOOKUP(R120,table3I,3,0)</f>
        <v>5</v>
      </c>
      <c r="EB120" s="1">
        <f>VLOOKUP(S120,table3S,3,0)</f>
        <v>5</v>
      </c>
      <c r="EC120" s="1">
        <f>VLOOKUP(T120,table3C,3,0)</f>
        <v>5</v>
      </c>
      <c r="ED120" s="67">
        <f t="array" ref="ED120">VLOOKUP(INDEX(JD,data!$AA$1),key!$J$3:$L$27,3,0)</f>
        <v>6</v>
      </c>
      <c r="EE120" s="67">
        <f t="array" ref="EE120">VLOOKUP(INDEX(JI,data!$AA$1),key!$J$3:$L$27,3,0)</f>
        <v>4</v>
      </c>
      <c r="EF120" s="67">
        <f t="array" ref="EF120">VLOOKUP(INDEX(JS,data!$AA$1),key!$J$3:$L$27,3,0)</f>
        <v>4</v>
      </c>
      <c r="EG120" s="67">
        <f t="array" ref="EG120">VLOOKUP(INDEX(JC,data!$AA$1),key!$J$3:$L$27,3,0)</f>
        <v>7</v>
      </c>
      <c r="EH120" s="1">
        <f>VLOOKUP(DR120,tabel_jpm,ED120+1,0)</f>
        <v>8</v>
      </c>
      <c r="EI120" s="1">
        <f>VLOOKUP(DS120,tabel_jpm,EE120+1,0)</f>
        <v>16</v>
      </c>
      <c r="EJ120" s="1">
        <f>VLOOKUP(DT120,tabel_jpm,EF120+1,0)</f>
        <v>20</v>
      </c>
      <c r="EK120" s="1">
        <f>VLOOKUP(DU120,tabel_jpm,EG120+1,0)</f>
        <v>4</v>
      </c>
      <c r="EL120" s="1">
        <f>IF(B120="Pria",VLOOKUP(AVERAGE(EH120:EK120),agreement_p,4),VLOOKUP(AVERAGE(EH120:EK120),agreement_w,4))</f>
        <v>32</v>
      </c>
      <c r="EM120" s="67" t="str">
        <f t="shared" si="33"/>
        <v>N/A</v>
      </c>
      <c r="EN120" s="1">
        <f>VLOOKUP(DV120,tabel_jpm,ED120+1,0)</f>
        <v>20</v>
      </c>
      <c r="EO120" s="1">
        <f>VLOOKUP(DW120,tabel_jpm,EE120+1,0)</f>
        <v>12</v>
      </c>
      <c r="EP120" s="1">
        <f>VLOOKUP(DX120,tabel_jpm,EF120+1,0)</f>
        <v>12</v>
      </c>
      <c r="EQ120" s="1">
        <f>VLOOKUP(DY120,tabel_jpm,EG120+1,0)</f>
        <v>24</v>
      </c>
      <c r="ER120" s="1">
        <f>IF(B120="Pria",VLOOKUP(AVERAGE(EN120:EQ120),agreement_p,4),VLOOKUP(AVERAGE(EN120:EQ120),agreement_w,4))</f>
        <v>50</v>
      </c>
      <c r="ES120" s="67" t="str">
        <f t="shared" si="34"/>
        <v>N/A</v>
      </c>
      <c r="ET120" s="1">
        <f>VLOOKUP(DZ120,tabel_jpm,ED120+1,0)</f>
        <v>20</v>
      </c>
      <c r="EU120" s="1">
        <f>VLOOKUP(EA120,tabel_jpm,EE120+1,0)</f>
        <v>24</v>
      </c>
      <c r="EV120" s="1">
        <f>VLOOKUP(EB120,tabel_jpm,EF120+1,0)</f>
        <v>24</v>
      </c>
      <c r="EW120" s="1">
        <f>VLOOKUP(EC120,tabel_jpm,EG120+1,0)</f>
        <v>20</v>
      </c>
      <c r="EX120" s="1">
        <f>IF(B120="Pria",VLOOKUP(AVERAGE(ET120:EW120),agreement_p,4),VLOOKUP(AVERAGE(ET120:EW120),agreement_w,4))</f>
        <v>68</v>
      </c>
      <c r="EY120" s="67" t="str">
        <f t="shared" si="35"/>
        <v>N/A</v>
      </c>
    </row>
    <row r="121" ht="15.75" customHeight="1">
      <c r="A121" s="1" t="str">
        <f>data!A121</f>
        <v/>
      </c>
      <c r="B121" s="1" t="str">
        <f>data!B121</f>
        <v/>
      </c>
      <c r="C121" s="1" t="str">
        <f>data!C121</f>
        <v/>
      </c>
      <c r="D121" s="65" t="str">
        <f>data!D121</f>
        <v/>
      </c>
      <c r="E121" s="1" t="str">
        <f>data!E121</f>
        <v/>
      </c>
      <c r="F121" s="1" t="str">
        <f>data!F121</f>
        <v>profiling</v>
      </c>
      <c r="G121" s="1" t="str">
        <f>data!G121</f>
        <v/>
      </c>
      <c r="H121" s="1" t="str">
        <f>data!H121</f>
        <v/>
      </c>
      <c r="I121" s="1" t="str">
        <f>data!I121</f>
        <v/>
      </c>
      <c r="J121" s="1" t="str">
        <f>data!J121</f>
        <v/>
      </c>
      <c r="K121" s="1" t="str">
        <f>data!K121</f>
        <v/>
      </c>
      <c r="L121" s="1" t="str">
        <f>data!L121</f>
        <v/>
      </c>
      <c r="M121" s="1" t="str">
        <f>data!M121</f>
        <v/>
      </c>
      <c r="N121" s="1" t="str">
        <f>data!N121</f>
        <v/>
      </c>
      <c r="O121" s="1" t="str">
        <f>data!O121</f>
        <v/>
      </c>
      <c r="P121" s="1" t="str">
        <f>data!P121</f>
        <v/>
      </c>
      <c r="Q121" s="1" t="str">
        <f>data!Q121</f>
        <v/>
      </c>
      <c r="R121" s="1" t="str">
        <f>data!R121</f>
        <v/>
      </c>
      <c r="S121" s="1" t="str">
        <f>data!S121</f>
        <v/>
      </c>
      <c r="T121" s="1" t="str">
        <f>data!T121</f>
        <v/>
      </c>
      <c r="U121" s="1" t="str">
        <f>data!U121</f>
        <v/>
      </c>
      <c r="V121" s="1">
        <f>data!V121</f>
        <v>0</v>
      </c>
      <c r="W121" s="1">
        <f>data!W121</f>
        <v>0</v>
      </c>
      <c r="Y121" s="67">
        <f>VLOOKUP(G121,tableD1,2,0)</f>
        <v>4</v>
      </c>
      <c r="Z121" s="67">
        <f>VLOOKUP(H121,tableI1,2,0)</f>
        <v>3</v>
      </c>
      <c r="AA121" s="67">
        <f>VLOOKUP(I121,table1S,2,0)</f>
        <v>5</v>
      </c>
      <c r="AB121" s="67">
        <f>VLOOKUP(J121,table1C,2,0)</f>
        <v>4</v>
      </c>
      <c r="AC121" s="67">
        <f>VLOOKUP(L121,table2D,2,0)</f>
        <v>31</v>
      </c>
      <c r="AD121" s="67">
        <f>VLOOKUP(M121,table2I,2,0)</f>
        <v>31</v>
      </c>
      <c r="AE121" s="67">
        <f>VLOOKUP(N121,table2S,2,0)</f>
        <v>32</v>
      </c>
      <c r="AF121" s="67">
        <f>VLOOKUP(O121,table2C,2,0)</f>
        <v>32</v>
      </c>
      <c r="AG121" s="67">
        <f>VLOOKUP(Q121,table3D,2,0)</f>
        <v>16</v>
      </c>
      <c r="AH121" s="67">
        <f>VLOOKUP(R121,table3I,2,0)</f>
        <v>18</v>
      </c>
      <c r="AI121" s="67">
        <f>VLOOKUP(S121,table3S,2,0)</f>
        <v>19</v>
      </c>
      <c r="AJ121" s="67">
        <f>VLOOKUP(T121,table3C,2,0)</f>
        <v>19</v>
      </c>
      <c r="AL121" s="67">
        <f t="shared" ref="AL121:AO121" si="1428">VALUE(Y121&amp;AL$2)</f>
        <v>41</v>
      </c>
      <c r="AM121" s="67">
        <f t="shared" si="1428"/>
        <v>32</v>
      </c>
      <c r="AN121" s="67">
        <f t="shared" si="1428"/>
        <v>53</v>
      </c>
      <c r="AO121" s="67">
        <f t="shared" si="1428"/>
        <v>44</v>
      </c>
      <c r="AP121" s="67"/>
      <c r="AQ121" s="67">
        <f t="shared" ref="AQ121:AT121" si="1429">LARGE($AL121:$AO121,AQ$2)</f>
        <v>53</v>
      </c>
      <c r="AR121" s="67">
        <f t="shared" si="1429"/>
        <v>44</v>
      </c>
      <c r="AS121" s="67">
        <f t="shared" si="1429"/>
        <v>41</v>
      </c>
      <c r="AT121" s="67">
        <f t="shared" si="1429"/>
        <v>32</v>
      </c>
      <c r="AV121" s="67" t="str">
        <f>VLOOKUP(VALUE(RIGHT(AQ121,1)),misc!$A$2:$B$5,2,0)</f>
        <v>S</v>
      </c>
      <c r="AW121" s="67" t="str">
        <f>VLOOKUP(VALUE(RIGHT(AR121,1)),misc!$A$2:$B$5,2,0)</f>
        <v>C</v>
      </c>
      <c r="AX121" s="67" t="str">
        <f>VLOOKUP(VALUE(RIGHT(AS121,1)),misc!$A$2:$B$5,2,0)</f>
        <v>D</v>
      </c>
      <c r="AY121" s="67" t="str">
        <f>VLOOKUP(VALUE(RIGHT(AT121,1)),misc!$A$2:$B$5,2,0)</f>
        <v>I</v>
      </c>
      <c r="BA121" s="67" t="str">
        <f t="shared" ref="BA121:BD121" si="1430">IF(VALUE(AQ121)&gt;=170,AV121,"")</f>
        <v/>
      </c>
      <c r="BB121" s="67" t="str">
        <f t="shared" si="1430"/>
        <v/>
      </c>
      <c r="BC121" s="67" t="str">
        <f t="shared" si="1430"/>
        <v/>
      </c>
      <c r="BD121" s="67" t="str">
        <f t="shared" si="1430"/>
        <v/>
      </c>
      <c r="BF121" s="67" t="str">
        <f t="shared" ref="BF121:BI121" si="1431">IF(VALUE(AQ121)&lt;170,AV121,"")</f>
        <v>S</v>
      </c>
      <c r="BG121" s="67" t="str">
        <f t="shared" si="1431"/>
        <v>C</v>
      </c>
      <c r="BH121" s="67" t="str">
        <f t="shared" si="1431"/>
        <v>D</v>
      </c>
      <c r="BI121" s="67" t="str">
        <f t="shared" si="1431"/>
        <v>I</v>
      </c>
      <c r="BJ121" s="67">
        <f t="shared" si="17"/>
        <v>1</v>
      </c>
      <c r="BK121" s="67" t="str">
        <f t="shared" si="18"/>
        <v/>
      </c>
      <c r="BN121" s="67">
        <f t="shared" ref="BN121:BQ121" si="1432">VALUE(AC121&amp;BN$2)</f>
        <v>311</v>
      </c>
      <c r="BO121" s="67">
        <f t="shared" si="1432"/>
        <v>312</v>
      </c>
      <c r="BP121" s="67">
        <f t="shared" si="1432"/>
        <v>323</v>
      </c>
      <c r="BQ121" s="67">
        <f t="shared" si="1432"/>
        <v>324</v>
      </c>
      <c r="BR121" s="67"/>
      <c r="BS121" s="67">
        <f t="shared" ref="BS121:BV121" si="1433">LARGE($BN121:$BQ121,BS$2)</f>
        <v>324</v>
      </c>
      <c r="BT121" s="67">
        <f t="shared" si="1433"/>
        <v>323</v>
      </c>
      <c r="BU121" s="67">
        <f t="shared" si="1433"/>
        <v>312</v>
      </c>
      <c r="BV121" s="67">
        <f t="shared" si="1433"/>
        <v>311</v>
      </c>
      <c r="BX121" s="67" t="str">
        <f>VLOOKUP(VALUE(RIGHT(BS121,1)),misc!$A$2:$B$5,2,0)</f>
        <v>C</v>
      </c>
      <c r="BY121" s="67" t="str">
        <f>VLOOKUP(VALUE(RIGHT(BT121,1)),misc!$A$2:$B$5,2,0)</f>
        <v>S</v>
      </c>
      <c r="BZ121" s="67" t="str">
        <f>VLOOKUP(VALUE(RIGHT(BU121,1)),misc!$A$2:$B$5,2,0)</f>
        <v>I</v>
      </c>
      <c r="CA121" s="67" t="str">
        <f>VLOOKUP(VALUE(RIGHT(BV121,1)),misc!$A$2:$B$5,2,0)</f>
        <v>D</v>
      </c>
      <c r="CC121" s="67" t="str">
        <f t="shared" ref="CC121:CF121" si="1434">IF(VALUE(BS121)&gt;=170,BX121,"")</f>
        <v>C</v>
      </c>
      <c r="CD121" s="67" t="str">
        <f t="shared" si="1434"/>
        <v>S</v>
      </c>
      <c r="CE121" s="67" t="str">
        <f t="shared" si="1434"/>
        <v>I</v>
      </c>
      <c r="CF121" s="67" t="str">
        <f t="shared" si="1434"/>
        <v>D</v>
      </c>
      <c r="CH121" s="67" t="str">
        <f t="shared" ref="CH121:CK121" si="1435">IF(VALUE(BS121)&lt;170,BX121,"")</f>
        <v/>
      </c>
      <c r="CI121" s="67" t="str">
        <f t="shared" si="1435"/>
        <v/>
      </c>
      <c r="CJ121" s="67" t="str">
        <f t="shared" si="1435"/>
        <v/>
      </c>
      <c r="CK121" s="67" t="str">
        <f t="shared" si="1435"/>
        <v/>
      </c>
      <c r="CL121" s="67">
        <f t="shared" si="23"/>
        <v>2</v>
      </c>
      <c r="CM121" s="67" t="str">
        <f t="shared" si="24"/>
        <v>CSID</v>
      </c>
      <c r="CP121" s="67">
        <f t="shared" ref="CP121:CS121" si="1436">VALUE(AG121&amp;CP$2)</f>
        <v>161</v>
      </c>
      <c r="CQ121" s="67">
        <f t="shared" si="1436"/>
        <v>182</v>
      </c>
      <c r="CR121" s="67">
        <f t="shared" si="1436"/>
        <v>193</v>
      </c>
      <c r="CS121" s="67">
        <f t="shared" si="1436"/>
        <v>194</v>
      </c>
      <c r="CT121" s="67"/>
      <c r="CU121" s="67">
        <f t="shared" ref="CU121:CX121" si="1437">LARGE($CP121:$CS121,CU$2)</f>
        <v>194</v>
      </c>
      <c r="CV121" s="67">
        <f t="shared" si="1437"/>
        <v>193</v>
      </c>
      <c r="CW121" s="67">
        <f t="shared" si="1437"/>
        <v>182</v>
      </c>
      <c r="CX121" s="67">
        <f t="shared" si="1437"/>
        <v>161</v>
      </c>
      <c r="CZ121" s="67" t="str">
        <f>VLOOKUP(VALUE(RIGHT(CU121,1)),misc!$A$2:$B$5,2,0)</f>
        <v>C</v>
      </c>
      <c r="DA121" s="67" t="str">
        <f>VLOOKUP(VALUE(RIGHT(CV121,1)),misc!$A$2:$B$5,2,0)</f>
        <v>S</v>
      </c>
      <c r="DB121" s="67" t="str">
        <f>VLOOKUP(VALUE(RIGHT(CW121,1)),misc!$A$2:$B$5,2,0)</f>
        <v>I</v>
      </c>
      <c r="DC121" s="67" t="str">
        <f>VLOOKUP(VALUE(RIGHT(CX121,1)),misc!$A$2:$B$5,2,0)</f>
        <v>D</v>
      </c>
      <c r="DE121" s="67" t="str">
        <f t="shared" ref="DE121:DH121" si="1438">IF(VALUE(CU121)&gt;=170,CZ121,"")</f>
        <v>C</v>
      </c>
      <c r="DF121" s="67" t="str">
        <f t="shared" si="1438"/>
        <v>S</v>
      </c>
      <c r="DG121" s="67" t="str">
        <f t="shared" si="1438"/>
        <v>I</v>
      </c>
      <c r="DH121" s="67" t="str">
        <f t="shared" si="1438"/>
        <v/>
      </c>
      <c r="DJ121" s="67" t="str">
        <f t="shared" ref="DJ121:DM121" si="1439">IF(VALUE(CU121)&lt;170,CZ121,"")</f>
        <v/>
      </c>
      <c r="DK121" s="67" t="str">
        <f t="shared" si="1439"/>
        <v/>
      </c>
      <c r="DL121" s="67" t="str">
        <f t="shared" si="1439"/>
        <v/>
      </c>
      <c r="DM121" s="67" t="str">
        <f t="shared" si="1439"/>
        <v>D</v>
      </c>
      <c r="DN121" s="67">
        <f t="shared" si="29"/>
        <v>3</v>
      </c>
      <c r="DO121" s="67" t="str">
        <f t="shared" si="30"/>
        <v>CSI</v>
      </c>
      <c r="DP121" s="1" t="str">
        <f t="shared" si="31"/>
        <v>123</v>
      </c>
      <c r="DQ121" s="1" t="str">
        <f t="shared" si="32"/>
        <v/>
      </c>
      <c r="DR121" s="1">
        <f>VLOOKUP(G121,tableD1,3,0)</f>
        <v>1</v>
      </c>
      <c r="DS121" s="1">
        <f>VLOOKUP(H121,tableI1,3,0)</f>
        <v>1</v>
      </c>
      <c r="DT121" s="1">
        <f>VLOOKUP(I121,table1S,3,0)</f>
        <v>2</v>
      </c>
      <c r="DU121" s="1">
        <f>VLOOKUP(J121,table1C,3,0)</f>
        <v>1</v>
      </c>
      <c r="DV121" s="1">
        <f>VLOOKUP(L121,table2D,3,0)</f>
        <v>8</v>
      </c>
      <c r="DW121" s="1">
        <f>VLOOKUP(M121,table2I,3,0)</f>
        <v>8</v>
      </c>
      <c r="DX121" s="1">
        <f>VLOOKUP(N121,table2S,3,0)</f>
        <v>8</v>
      </c>
      <c r="DY121" s="1">
        <f>VLOOKUP(O121,table2C,3,0)</f>
        <v>8</v>
      </c>
      <c r="DZ121" s="1">
        <f>VLOOKUP(Q121,table3D,3,0)</f>
        <v>4</v>
      </c>
      <c r="EA121" s="1">
        <f>VLOOKUP(R121,table3I,3,0)</f>
        <v>5</v>
      </c>
      <c r="EB121" s="1">
        <f>VLOOKUP(S121,table3S,3,0)</f>
        <v>5</v>
      </c>
      <c r="EC121" s="1">
        <f>VLOOKUP(T121,table3C,3,0)</f>
        <v>5</v>
      </c>
      <c r="ED121" s="67">
        <f t="array" ref="ED121">VLOOKUP(INDEX(JD,data!$AA$1),key!$J$3:$L$27,3,0)</f>
        <v>6</v>
      </c>
      <c r="EE121" s="67">
        <f t="array" ref="EE121">VLOOKUP(INDEX(JI,data!$AA$1),key!$J$3:$L$27,3,0)</f>
        <v>4</v>
      </c>
      <c r="EF121" s="67">
        <f t="array" ref="EF121">VLOOKUP(INDEX(JS,data!$AA$1),key!$J$3:$L$27,3,0)</f>
        <v>4</v>
      </c>
      <c r="EG121" s="67">
        <f t="array" ref="EG121">VLOOKUP(INDEX(JC,data!$AA$1),key!$J$3:$L$27,3,0)</f>
        <v>7</v>
      </c>
      <c r="EH121" s="1">
        <f>VLOOKUP(DR121,tabel_jpm,ED121+1,0)</f>
        <v>8</v>
      </c>
      <c r="EI121" s="1">
        <f>VLOOKUP(DS121,tabel_jpm,EE121+1,0)</f>
        <v>16</v>
      </c>
      <c r="EJ121" s="1">
        <f>VLOOKUP(DT121,tabel_jpm,EF121+1,0)</f>
        <v>20</v>
      </c>
      <c r="EK121" s="1">
        <f>VLOOKUP(DU121,tabel_jpm,EG121+1,0)</f>
        <v>4</v>
      </c>
      <c r="EL121" s="1">
        <f>IF(B121="Pria",VLOOKUP(AVERAGE(EH121:EK121),agreement_p,4),VLOOKUP(AVERAGE(EH121:EK121),agreement_w,4))</f>
        <v>32</v>
      </c>
      <c r="EM121" s="67" t="str">
        <f t="shared" si="33"/>
        <v>N/A</v>
      </c>
      <c r="EN121" s="1">
        <f>VLOOKUP(DV121,tabel_jpm,ED121+1,0)</f>
        <v>20</v>
      </c>
      <c r="EO121" s="1">
        <f>VLOOKUP(DW121,tabel_jpm,EE121+1,0)</f>
        <v>12</v>
      </c>
      <c r="EP121" s="1">
        <f>VLOOKUP(DX121,tabel_jpm,EF121+1,0)</f>
        <v>12</v>
      </c>
      <c r="EQ121" s="1">
        <f>VLOOKUP(DY121,tabel_jpm,EG121+1,0)</f>
        <v>24</v>
      </c>
      <c r="ER121" s="1">
        <f>IF(B121="Pria",VLOOKUP(AVERAGE(EN121:EQ121),agreement_p,4),VLOOKUP(AVERAGE(EN121:EQ121),agreement_w,4))</f>
        <v>50</v>
      </c>
      <c r="ES121" s="67" t="str">
        <f t="shared" si="34"/>
        <v>N/A</v>
      </c>
      <c r="ET121" s="1">
        <f>VLOOKUP(DZ121,tabel_jpm,ED121+1,0)</f>
        <v>20</v>
      </c>
      <c r="EU121" s="1">
        <f>VLOOKUP(EA121,tabel_jpm,EE121+1,0)</f>
        <v>24</v>
      </c>
      <c r="EV121" s="1">
        <f>VLOOKUP(EB121,tabel_jpm,EF121+1,0)</f>
        <v>24</v>
      </c>
      <c r="EW121" s="1">
        <f>VLOOKUP(EC121,tabel_jpm,EG121+1,0)</f>
        <v>20</v>
      </c>
      <c r="EX121" s="1">
        <f>IF(B121="Pria",VLOOKUP(AVERAGE(ET121:EW121),agreement_p,4),VLOOKUP(AVERAGE(ET121:EW121),agreement_w,4))</f>
        <v>68</v>
      </c>
      <c r="EY121" s="67" t="str">
        <f t="shared" si="35"/>
        <v>N/A</v>
      </c>
    </row>
    <row r="122" ht="15.75" customHeight="1">
      <c r="A122" s="1" t="str">
        <f>data!A122</f>
        <v/>
      </c>
      <c r="B122" s="1" t="str">
        <f>data!B122</f>
        <v/>
      </c>
      <c r="C122" s="1" t="str">
        <f>data!C122</f>
        <v/>
      </c>
      <c r="D122" s="65" t="str">
        <f>data!D122</f>
        <v/>
      </c>
      <c r="E122" s="1" t="str">
        <f>data!E122</f>
        <v/>
      </c>
      <c r="F122" s="1" t="str">
        <f>data!F122</f>
        <v>profiling</v>
      </c>
      <c r="G122" s="1" t="str">
        <f>data!G122</f>
        <v/>
      </c>
      <c r="H122" s="1" t="str">
        <f>data!H122</f>
        <v/>
      </c>
      <c r="I122" s="1" t="str">
        <f>data!I122</f>
        <v/>
      </c>
      <c r="J122" s="1" t="str">
        <f>data!J122</f>
        <v/>
      </c>
      <c r="K122" s="1" t="str">
        <f>data!K122</f>
        <v/>
      </c>
      <c r="L122" s="1" t="str">
        <f>data!L122</f>
        <v/>
      </c>
      <c r="M122" s="1" t="str">
        <f>data!M122</f>
        <v/>
      </c>
      <c r="N122" s="1" t="str">
        <f>data!N122</f>
        <v/>
      </c>
      <c r="O122" s="1" t="str">
        <f>data!O122</f>
        <v/>
      </c>
      <c r="P122" s="1" t="str">
        <f>data!P122</f>
        <v/>
      </c>
      <c r="Q122" s="1" t="str">
        <f>data!Q122</f>
        <v/>
      </c>
      <c r="R122" s="1" t="str">
        <f>data!R122</f>
        <v/>
      </c>
      <c r="S122" s="1" t="str">
        <f>data!S122</f>
        <v/>
      </c>
      <c r="T122" s="1" t="str">
        <f>data!T122</f>
        <v/>
      </c>
      <c r="U122" s="1" t="str">
        <f>data!U122</f>
        <v/>
      </c>
      <c r="V122" s="1">
        <f>data!V122</f>
        <v>0</v>
      </c>
      <c r="W122" s="1">
        <f>data!W122</f>
        <v>0</v>
      </c>
      <c r="Y122" s="67">
        <f>VLOOKUP(G122,tableD1,2,0)</f>
        <v>4</v>
      </c>
      <c r="Z122" s="67">
        <f>VLOOKUP(H122,tableI1,2,0)</f>
        <v>3</v>
      </c>
      <c r="AA122" s="67">
        <f>VLOOKUP(I122,table1S,2,0)</f>
        <v>5</v>
      </c>
      <c r="AB122" s="67">
        <f>VLOOKUP(J122,table1C,2,0)</f>
        <v>4</v>
      </c>
      <c r="AC122" s="67">
        <f>VLOOKUP(L122,table2D,2,0)</f>
        <v>31</v>
      </c>
      <c r="AD122" s="67">
        <f>VLOOKUP(M122,table2I,2,0)</f>
        <v>31</v>
      </c>
      <c r="AE122" s="67">
        <f>VLOOKUP(N122,table2S,2,0)</f>
        <v>32</v>
      </c>
      <c r="AF122" s="67">
        <f>VLOOKUP(O122,table2C,2,0)</f>
        <v>32</v>
      </c>
      <c r="AG122" s="67">
        <f>VLOOKUP(Q122,table3D,2,0)</f>
        <v>16</v>
      </c>
      <c r="AH122" s="67">
        <f>VLOOKUP(R122,table3I,2,0)</f>
        <v>18</v>
      </c>
      <c r="AI122" s="67">
        <f>VLOOKUP(S122,table3S,2,0)</f>
        <v>19</v>
      </c>
      <c r="AJ122" s="67">
        <f>VLOOKUP(T122,table3C,2,0)</f>
        <v>19</v>
      </c>
      <c r="AL122" s="67">
        <f t="shared" ref="AL122:AO122" si="1440">VALUE(Y122&amp;AL$2)</f>
        <v>41</v>
      </c>
      <c r="AM122" s="67">
        <f t="shared" si="1440"/>
        <v>32</v>
      </c>
      <c r="AN122" s="67">
        <f t="shared" si="1440"/>
        <v>53</v>
      </c>
      <c r="AO122" s="67">
        <f t="shared" si="1440"/>
        <v>44</v>
      </c>
      <c r="AP122" s="67"/>
      <c r="AQ122" s="67">
        <f t="shared" ref="AQ122:AT122" si="1441">LARGE($AL122:$AO122,AQ$2)</f>
        <v>53</v>
      </c>
      <c r="AR122" s="67">
        <f t="shared" si="1441"/>
        <v>44</v>
      </c>
      <c r="AS122" s="67">
        <f t="shared" si="1441"/>
        <v>41</v>
      </c>
      <c r="AT122" s="67">
        <f t="shared" si="1441"/>
        <v>32</v>
      </c>
      <c r="AV122" s="67" t="str">
        <f>VLOOKUP(VALUE(RIGHT(AQ122,1)),misc!$A$2:$B$5,2,0)</f>
        <v>S</v>
      </c>
      <c r="AW122" s="67" t="str">
        <f>VLOOKUP(VALUE(RIGHT(AR122,1)),misc!$A$2:$B$5,2,0)</f>
        <v>C</v>
      </c>
      <c r="AX122" s="67" t="str">
        <f>VLOOKUP(VALUE(RIGHT(AS122,1)),misc!$A$2:$B$5,2,0)</f>
        <v>D</v>
      </c>
      <c r="AY122" s="67" t="str">
        <f>VLOOKUP(VALUE(RIGHT(AT122,1)),misc!$A$2:$B$5,2,0)</f>
        <v>I</v>
      </c>
      <c r="BA122" s="67" t="str">
        <f t="shared" ref="BA122:BD122" si="1442">IF(VALUE(AQ122)&gt;=170,AV122,"")</f>
        <v/>
      </c>
      <c r="BB122" s="67" t="str">
        <f t="shared" si="1442"/>
        <v/>
      </c>
      <c r="BC122" s="67" t="str">
        <f t="shared" si="1442"/>
        <v/>
      </c>
      <c r="BD122" s="67" t="str">
        <f t="shared" si="1442"/>
        <v/>
      </c>
      <c r="BF122" s="67" t="str">
        <f t="shared" ref="BF122:BI122" si="1443">IF(VALUE(AQ122)&lt;170,AV122,"")</f>
        <v>S</v>
      </c>
      <c r="BG122" s="67" t="str">
        <f t="shared" si="1443"/>
        <v>C</v>
      </c>
      <c r="BH122" s="67" t="str">
        <f t="shared" si="1443"/>
        <v>D</v>
      </c>
      <c r="BI122" s="67" t="str">
        <f t="shared" si="1443"/>
        <v>I</v>
      </c>
      <c r="BJ122" s="67">
        <f t="shared" si="17"/>
        <v>1</v>
      </c>
      <c r="BK122" s="67" t="str">
        <f t="shared" si="18"/>
        <v/>
      </c>
      <c r="BN122" s="67">
        <f t="shared" ref="BN122:BQ122" si="1444">VALUE(AC122&amp;BN$2)</f>
        <v>311</v>
      </c>
      <c r="BO122" s="67">
        <f t="shared" si="1444"/>
        <v>312</v>
      </c>
      <c r="BP122" s="67">
        <f t="shared" si="1444"/>
        <v>323</v>
      </c>
      <c r="BQ122" s="67">
        <f t="shared" si="1444"/>
        <v>324</v>
      </c>
      <c r="BR122" s="67"/>
      <c r="BS122" s="67">
        <f t="shared" ref="BS122:BV122" si="1445">LARGE($BN122:$BQ122,BS$2)</f>
        <v>324</v>
      </c>
      <c r="BT122" s="67">
        <f t="shared" si="1445"/>
        <v>323</v>
      </c>
      <c r="BU122" s="67">
        <f t="shared" si="1445"/>
        <v>312</v>
      </c>
      <c r="BV122" s="67">
        <f t="shared" si="1445"/>
        <v>311</v>
      </c>
      <c r="BX122" s="67" t="str">
        <f>VLOOKUP(VALUE(RIGHT(BS122,1)),misc!$A$2:$B$5,2,0)</f>
        <v>C</v>
      </c>
      <c r="BY122" s="67" t="str">
        <f>VLOOKUP(VALUE(RIGHT(BT122,1)),misc!$A$2:$B$5,2,0)</f>
        <v>S</v>
      </c>
      <c r="BZ122" s="67" t="str">
        <f>VLOOKUP(VALUE(RIGHT(BU122,1)),misc!$A$2:$B$5,2,0)</f>
        <v>I</v>
      </c>
      <c r="CA122" s="67" t="str">
        <f>VLOOKUP(VALUE(RIGHT(BV122,1)),misc!$A$2:$B$5,2,0)</f>
        <v>D</v>
      </c>
      <c r="CC122" s="67" t="str">
        <f t="shared" ref="CC122:CF122" si="1446">IF(VALUE(BS122)&gt;=170,BX122,"")</f>
        <v>C</v>
      </c>
      <c r="CD122" s="67" t="str">
        <f t="shared" si="1446"/>
        <v>S</v>
      </c>
      <c r="CE122" s="67" t="str">
        <f t="shared" si="1446"/>
        <v>I</v>
      </c>
      <c r="CF122" s="67" t="str">
        <f t="shared" si="1446"/>
        <v>D</v>
      </c>
      <c r="CH122" s="67" t="str">
        <f t="shared" ref="CH122:CK122" si="1447">IF(VALUE(BS122)&lt;170,BX122,"")</f>
        <v/>
      </c>
      <c r="CI122" s="67" t="str">
        <f t="shared" si="1447"/>
        <v/>
      </c>
      <c r="CJ122" s="67" t="str">
        <f t="shared" si="1447"/>
        <v/>
      </c>
      <c r="CK122" s="67" t="str">
        <f t="shared" si="1447"/>
        <v/>
      </c>
      <c r="CL122" s="67">
        <f t="shared" si="23"/>
        <v>2</v>
      </c>
      <c r="CM122" s="67" t="str">
        <f t="shared" si="24"/>
        <v>CSID</v>
      </c>
      <c r="CP122" s="67">
        <f t="shared" ref="CP122:CS122" si="1448">VALUE(AG122&amp;CP$2)</f>
        <v>161</v>
      </c>
      <c r="CQ122" s="67">
        <f t="shared" si="1448"/>
        <v>182</v>
      </c>
      <c r="CR122" s="67">
        <f t="shared" si="1448"/>
        <v>193</v>
      </c>
      <c r="CS122" s="67">
        <f t="shared" si="1448"/>
        <v>194</v>
      </c>
      <c r="CT122" s="67"/>
      <c r="CU122" s="67">
        <f t="shared" ref="CU122:CX122" si="1449">LARGE($CP122:$CS122,CU$2)</f>
        <v>194</v>
      </c>
      <c r="CV122" s="67">
        <f t="shared" si="1449"/>
        <v>193</v>
      </c>
      <c r="CW122" s="67">
        <f t="shared" si="1449"/>
        <v>182</v>
      </c>
      <c r="CX122" s="67">
        <f t="shared" si="1449"/>
        <v>161</v>
      </c>
      <c r="CZ122" s="67" t="str">
        <f>VLOOKUP(VALUE(RIGHT(CU122,1)),misc!$A$2:$B$5,2,0)</f>
        <v>C</v>
      </c>
      <c r="DA122" s="67" t="str">
        <f>VLOOKUP(VALUE(RIGHT(CV122,1)),misc!$A$2:$B$5,2,0)</f>
        <v>S</v>
      </c>
      <c r="DB122" s="67" t="str">
        <f>VLOOKUP(VALUE(RIGHT(CW122,1)),misc!$A$2:$B$5,2,0)</f>
        <v>I</v>
      </c>
      <c r="DC122" s="67" t="str">
        <f>VLOOKUP(VALUE(RIGHT(CX122,1)),misc!$A$2:$B$5,2,0)</f>
        <v>D</v>
      </c>
      <c r="DE122" s="67" t="str">
        <f t="shared" ref="DE122:DH122" si="1450">IF(VALUE(CU122)&gt;=170,CZ122,"")</f>
        <v>C</v>
      </c>
      <c r="DF122" s="67" t="str">
        <f t="shared" si="1450"/>
        <v>S</v>
      </c>
      <c r="DG122" s="67" t="str">
        <f t="shared" si="1450"/>
        <v>I</v>
      </c>
      <c r="DH122" s="67" t="str">
        <f t="shared" si="1450"/>
        <v/>
      </c>
      <c r="DJ122" s="67" t="str">
        <f t="shared" ref="DJ122:DM122" si="1451">IF(VALUE(CU122)&lt;170,CZ122,"")</f>
        <v/>
      </c>
      <c r="DK122" s="67" t="str">
        <f t="shared" si="1451"/>
        <v/>
      </c>
      <c r="DL122" s="67" t="str">
        <f t="shared" si="1451"/>
        <v/>
      </c>
      <c r="DM122" s="67" t="str">
        <f t="shared" si="1451"/>
        <v>D</v>
      </c>
      <c r="DN122" s="67">
        <f t="shared" si="29"/>
        <v>3</v>
      </c>
      <c r="DO122" s="67" t="str">
        <f t="shared" si="30"/>
        <v>CSI</v>
      </c>
      <c r="DP122" s="1" t="str">
        <f t="shared" si="31"/>
        <v>123</v>
      </c>
      <c r="DQ122" s="1" t="str">
        <f t="shared" si="32"/>
        <v/>
      </c>
      <c r="DR122" s="1">
        <f>VLOOKUP(G122,tableD1,3,0)</f>
        <v>1</v>
      </c>
      <c r="DS122" s="1">
        <f>VLOOKUP(H122,tableI1,3,0)</f>
        <v>1</v>
      </c>
      <c r="DT122" s="1">
        <f>VLOOKUP(I122,table1S,3,0)</f>
        <v>2</v>
      </c>
      <c r="DU122" s="1">
        <f>VLOOKUP(J122,table1C,3,0)</f>
        <v>1</v>
      </c>
      <c r="DV122" s="1">
        <f>VLOOKUP(L122,table2D,3,0)</f>
        <v>8</v>
      </c>
      <c r="DW122" s="1">
        <f>VLOOKUP(M122,table2I,3,0)</f>
        <v>8</v>
      </c>
      <c r="DX122" s="1">
        <f>VLOOKUP(N122,table2S,3,0)</f>
        <v>8</v>
      </c>
      <c r="DY122" s="1">
        <f>VLOOKUP(O122,table2C,3,0)</f>
        <v>8</v>
      </c>
      <c r="DZ122" s="1">
        <f>VLOOKUP(Q122,table3D,3,0)</f>
        <v>4</v>
      </c>
      <c r="EA122" s="1">
        <f>VLOOKUP(R122,table3I,3,0)</f>
        <v>5</v>
      </c>
      <c r="EB122" s="1">
        <f>VLOOKUP(S122,table3S,3,0)</f>
        <v>5</v>
      </c>
      <c r="EC122" s="1">
        <f>VLOOKUP(T122,table3C,3,0)</f>
        <v>5</v>
      </c>
      <c r="ED122" s="67">
        <f t="array" ref="ED122">VLOOKUP(INDEX(JD,data!$AA$1),key!$J$3:$L$27,3,0)</f>
        <v>6</v>
      </c>
      <c r="EE122" s="67">
        <f t="array" ref="EE122">VLOOKUP(INDEX(JI,data!$AA$1),key!$J$3:$L$27,3,0)</f>
        <v>4</v>
      </c>
      <c r="EF122" s="67">
        <f t="array" ref="EF122">VLOOKUP(INDEX(JS,data!$AA$1),key!$J$3:$L$27,3,0)</f>
        <v>4</v>
      </c>
      <c r="EG122" s="67">
        <f t="array" ref="EG122">VLOOKUP(INDEX(JC,data!$AA$1),key!$J$3:$L$27,3,0)</f>
        <v>7</v>
      </c>
      <c r="EH122" s="1">
        <f>VLOOKUP(DR122,tabel_jpm,ED122+1,0)</f>
        <v>8</v>
      </c>
      <c r="EI122" s="1">
        <f>VLOOKUP(DS122,tabel_jpm,EE122+1,0)</f>
        <v>16</v>
      </c>
      <c r="EJ122" s="1">
        <f>VLOOKUP(DT122,tabel_jpm,EF122+1,0)</f>
        <v>20</v>
      </c>
      <c r="EK122" s="1">
        <f>VLOOKUP(DU122,tabel_jpm,EG122+1,0)</f>
        <v>4</v>
      </c>
      <c r="EL122" s="1">
        <f>IF(B122="Pria",VLOOKUP(AVERAGE(EH122:EK122),agreement_p,4),VLOOKUP(AVERAGE(EH122:EK122),agreement_w,4))</f>
        <v>32</v>
      </c>
      <c r="EM122" s="67" t="str">
        <f t="shared" si="33"/>
        <v>N/A</v>
      </c>
      <c r="EN122" s="1">
        <f>VLOOKUP(DV122,tabel_jpm,ED122+1,0)</f>
        <v>20</v>
      </c>
      <c r="EO122" s="1">
        <f>VLOOKUP(DW122,tabel_jpm,EE122+1,0)</f>
        <v>12</v>
      </c>
      <c r="EP122" s="1">
        <f>VLOOKUP(DX122,tabel_jpm,EF122+1,0)</f>
        <v>12</v>
      </c>
      <c r="EQ122" s="1">
        <f>VLOOKUP(DY122,tabel_jpm,EG122+1,0)</f>
        <v>24</v>
      </c>
      <c r="ER122" s="1">
        <f>IF(B122="Pria",VLOOKUP(AVERAGE(EN122:EQ122),agreement_p,4),VLOOKUP(AVERAGE(EN122:EQ122),agreement_w,4))</f>
        <v>50</v>
      </c>
      <c r="ES122" s="67" t="str">
        <f t="shared" si="34"/>
        <v>N/A</v>
      </c>
      <c r="ET122" s="1">
        <f>VLOOKUP(DZ122,tabel_jpm,ED122+1,0)</f>
        <v>20</v>
      </c>
      <c r="EU122" s="1">
        <f>VLOOKUP(EA122,tabel_jpm,EE122+1,0)</f>
        <v>24</v>
      </c>
      <c r="EV122" s="1">
        <f>VLOOKUP(EB122,tabel_jpm,EF122+1,0)</f>
        <v>24</v>
      </c>
      <c r="EW122" s="1">
        <f>VLOOKUP(EC122,tabel_jpm,EG122+1,0)</f>
        <v>20</v>
      </c>
      <c r="EX122" s="1">
        <f>IF(B122="Pria",VLOOKUP(AVERAGE(ET122:EW122),agreement_p,4),VLOOKUP(AVERAGE(ET122:EW122),agreement_w,4))</f>
        <v>68</v>
      </c>
      <c r="EY122" s="67" t="str">
        <f t="shared" si="35"/>
        <v>N/A</v>
      </c>
    </row>
    <row r="123" ht="15.75" customHeight="1">
      <c r="A123" s="1" t="str">
        <f>data!A123</f>
        <v/>
      </c>
      <c r="B123" s="1" t="str">
        <f>data!B123</f>
        <v/>
      </c>
      <c r="C123" s="1" t="str">
        <f>data!C123</f>
        <v/>
      </c>
      <c r="D123" s="65" t="str">
        <f>data!D123</f>
        <v/>
      </c>
      <c r="E123" s="1" t="str">
        <f>data!E123</f>
        <v/>
      </c>
      <c r="F123" s="1" t="str">
        <f>data!F123</f>
        <v>profiling</v>
      </c>
      <c r="G123" s="1" t="str">
        <f>data!G123</f>
        <v/>
      </c>
      <c r="H123" s="1" t="str">
        <f>data!H123</f>
        <v/>
      </c>
      <c r="I123" s="1" t="str">
        <f>data!I123</f>
        <v/>
      </c>
      <c r="J123" s="1" t="str">
        <f>data!J123</f>
        <v/>
      </c>
      <c r="K123" s="1" t="str">
        <f>data!K123</f>
        <v/>
      </c>
      <c r="L123" s="1" t="str">
        <f>data!L123</f>
        <v/>
      </c>
      <c r="M123" s="1" t="str">
        <f>data!M123</f>
        <v/>
      </c>
      <c r="N123" s="1" t="str">
        <f>data!N123</f>
        <v/>
      </c>
      <c r="O123" s="1" t="str">
        <f>data!O123</f>
        <v/>
      </c>
      <c r="P123" s="1" t="str">
        <f>data!P123</f>
        <v/>
      </c>
      <c r="Q123" s="1" t="str">
        <f>data!Q123</f>
        <v/>
      </c>
      <c r="R123" s="1" t="str">
        <f>data!R123</f>
        <v/>
      </c>
      <c r="S123" s="1" t="str">
        <f>data!S123</f>
        <v/>
      </c>
      <c r="T123" s="1" t="str">
        <f>data!T123</f>
        <v/>
      </c>
      <c r="U123" s="1" t="str">
        <f>data!U123</f>
        <v/>
      </c>
      <c r="V123" s="1">
        <f>data!V123</f>
        <v>0</v>
      </c>
      <c r="W123" s="1">
        <f>data!W123</f>
        <v>0</v>
      </c>
      <c r="Y123" s="67">
        <f>VLOOKUP(G123,tableD1,2,0)</f>
        <v>4</v>
      </c>
      <c r="Z123" s="67">
        <f>VLOOKUP(H123,tableI1,2,0)</f>
        <v>3</v>
      </c>
      <c r="AA123" s="67">
        <f>VLOOKUP(I123,table1S,2,0)</f>
        <v>5</v>
      </c>
      <c r="AB123" s="67">
        <f>VLOOKUP(J123,table1C,2,0)</f>
        <v>4</v>
      </c>
      <c r="AC123" s="67">
        <f>VLOOKUP(L123,table2D,2,0)</f>
        <v>31</v>
      </c>
      <c r="AD123" s="67">
        <f>VLOOKUP(M123,table2I,2,0)</f>
        <v>31</v>
      </c>
      <c r="AE123" s="67">
        <f>VLOOKUP(N123,table2S,2,0)</f>
        <v>32</v>
      </c>
      <c r="AF123" s="67">
        <f>VLOOKUP(O123,table2C,2,0)</f>
        <v>32</v>
      </c>
      <c r="AG123" s="67">
        <f>VLOOKUP(Q123,table3D,2,0)</f>
        <v>16</v>
      </c>
      <c r="AH123" s="67">
        <f>VLOOKUP(R123,table3I,2,0)</f>
        <v>18</v>
      </c>
      <c r="AI123" s="67">
        <f>VLOOKUP(S123,table3S,2,0)</f>
        <v>19</v>
      </c>
      <c r="AJ123" s="67">
        <f>VLOOKUP(T123,table3C,2,0)</f>
        <v>19</v>
      </c>
      <c r="AL123" s="67">
        <f t="shared" ref="AL123:AO123" si="1452">VALUE(Y123&amp;AL$2)</f>
        <v>41</v>
      </c>
      <c r="AM123" s="67">
        <f t="shared" si="1452"/>
        <v>32</v>
      </c>
      <c r="AN123" s="67">
        <f t="shared" si="1452"/>
        <v>53</v>
      </c>
      <c r="AO123" s="67">
        <f t="shared" si="1452"/>
        <v>44</v>
      </c>
      <c r="AP123" s="67"/>
      <c r="AQ123" s="67">
        <f t="shared" ref="AQ123:AT123" si="1453">LARGE($AL123:$AO123,AQ$2)</f>
        <v>53</v>
      </c>
      <c r="AR123" s="67">
        <f t="shared" si="1453"/>
        <v>44</v>
      </c>
      <c r="AS123" s="67">
        <f t="shared" si="1453"/>
        <v>41</v>
      </c>
      <c r="AT123" s="67">
        <f t="shared" si="1453"/>
        <v>32</v>
      </c>
      <c r="AV123" s="67" t="str">
        <f>VLOOKUP(VALUE(RIGHT(AQ123,1)),misc!$A$2:$B$5,2,0)</f>
        <v>S</v>
      </c>
      <c r="AW123" s="67" t="str">
        <f>VLOOKUP(VALUE(RIGHT(AR123,1)),misc!$A$2:$B$5,2,0)</f>
        <v>C</v>
      </c>
      <c r="AX123" s="67" t="str">
        <f>VLOOKUP(VALUE(RIGHT(AS123,1)),misc!$A$2:$B$5,2,0)</f>
        <v>D</v>
      </c>
      <c r="AY123" s="67" t="str">
        <f>VLOOKUP(VALUE(RIGHT(AT123,1)),misc!$A$2:$B$5,2,0)</f>
        <v>I</v>
      </c>
      <c r="BA123" s="67" t="str">
        <f t="shared" ref="BA123:BD123" si="1454">IF(VALUE(AQ123)&gt;=170,AV123,"")</f>
        <v/>
      </c>
      <c r="BB123" s="67" t="str">
        <f t="shared" si="1454"/>
        <v/>
      </c>
      <c r="BC123" s="67" t="str">
        <f t="shared" si="1454"/>
        <v/>
      </c>
      <c r="BD123" s="67" t="str">
        <f t="shared" si="1454"/>
        <v/>
      </c>
      <c r="BF123" s="67" t="str">
        <f t="shared" ref="BF123:BI123" si="1455">IF(VALUE(AQ123)&lt;170,AV123,"")</f>
        <v>S</v>
      </c>
      <c r="BG123" s="67" t="str">
        <f t="shared" si="1455"/>
        <v>C</v>
      </c>
      <c r="BH123" s="67" t="str">
        <f t="shared" si="1455"/>
        <v>D</v>
      </c>
      <c r="BI123" s="67" t="str">
        <f t="shared" si="1455"/>
        <v>I</v>
      </c>
      <c r="BJ123" s="67">
        <f t="shared" si="17"/>
        <v>1</v>
      </c>
      <c r="BK123" s="67" t="str">
        <f t="shared" si="18"/>
        <v/>
      </c>
      <c r="BN123" s="67">
        <f t="shared" ref="BN123:BQ123" si="1456">VALUE(AC123&amp;BN$2)</f>
        <v>311</v>
      </c>
      <c r="BO123" s="67">
        <f t="shared" si="1456"/>
        <v>312</v>
      </c>
      <c r="BP123" s="67">
        <f t="shared" si="1456"/>
        <v>323</v>
      </c>
      <c r="BQ123" s="67">
        <f t="shared" si="1456"/>
        <v>324</v>
      </c>
      <c r="BR123" s="67"/>
      <c r="BS123" s="67">
        <f t="shared" ref="BS123:BV123" si="1457">LARGE($BN123:$BQ123,BS$2)</f>
        <v>324</v>
      </c>
      <c r="BT123" s="67">
        <f t="shared" si="1457"/>
        <v>323</v>
      </c>
      <c r="BU123" s="67">
        <f t="shared" si="1457"/>
        <v>312</v>
      </c>
      <c r="BV123" s="67">
        <f t="shared" si="1457"/>
        <v>311</v>
      </c>
      <c r="BX123" s="67" t="str">
        <f>VLOOKUP(VALUE(RIGHT(BS123,1)),misc!$A$2:$B$5,2,0)</f>
        <v>C</v>
      </c>
      <c r="BY123" s="67" t="str">
        <f>VLOOKUP(VALUE(RIGHT(BT123,1)),misc!$A$2:$B$5,2,0)</f>
        <v>S</v>
      </c>
      <c r="BZ123" s="67" t="str">
        <f>VLOOKUP(VALUE(RIGHT(BU123,1)),misc!$A$2:$B$5,2,0)</f>
        <v>I</v>
      </c>
      <c r="CA123" s="67" t="str">
        <f>VLOOKUP(VALUE(RIGHT(BV123,1)),misc!$A$2:$B$5,2,0)</f>
        <v>D</v>
      </c>
      <c r="CC123" s="67" t="str">
        <f t="shared" ref="CC123:CF123" si="1458">IF(VALUE(BS123)&gt;=170,BX123,"")</f>
        <v>C</v>
      </c>
      <c r="CD123" s="67" t="str">
        <f t="shared" si="1458"/>
        <v>S</v>
      </c>
      <c r="CE123" s="67" t="str">
        <f t="shared" si="1458"/>
        <v>I</v>
      </c>
      <c r="CF123" s="67" t="str">
        <f t="shared" si="1458"/>
        <v>D</v>
      </c>
      <c r="CH123" s="67" t="str">
        <f t="shared" ref="CH123:CK123" si="1459">IF(VALUE(BS123)&lt;170,BX123,"")</f>
        <v/>
      </c>
      <c r="CI123" s="67" t="str">
        <f t="shared" si="1459"/>
        <v/>
      </c>
      <c r="CJ123" s="67" t="str">
        <f t="shared" si="1459"/>
        <v/>
      </c>
      <c r="CK123" s="67" t="str">
        <f t="shared" si="1459"/>
        <v/>
      </c>
      <c r="CL123" s="67">
        <f t="shared" si="23"/>
        <v>2</v>
      </c>
      <c r="CM123" s="67" t="str">
        <f t="shared" si="24"/>
        <v>CSID</v>
      </c>
      <c r="CP123" s="67">
        <f t="shared" ref="CP123:CS123" si="1460">VALUE(AG123&amp;CP$2)</f>
        <v>161</v>
      </c>
      <c r="CQ123" s="67">
        <f t="shared" si="1460"/>
        <v>182</v>
      </c>
      <c r="CR123" s="67">
        <f t="shared" si="1460"/>
        <v>193</v>
      </c>
      <c r="CS123" s="67">
        <f t="shared" si="1460"/>
        <v>194</v>
      </c>
      <c r="CT123" s="67"/>
      <c r="CU123" s="67">
        <f t="shared" ref="CU123:CX123" si="1461">LARGE($CP123:$CS123,CU$2)</f>
        <v>194</v>
      </c>
      <c r="CV123" s="67">
        <f t="shared" si="1461"/>
        <v>193</v>
      </c>
      <c r="CW123" s="67">
        <f t="shared" si="1461"/>
        <v>182</v>
      </c>
      <c r="CX123" s="67">
        <f t="shared" si="1461"/>
        <v>161</v>
      </c>
      <c r="CZ123" s="67" t="str">
        <f>VLOOKUP(VALUE(RIGHT(CU123,1)),misc!$A$2:$B$5,2,0)</f>
        <v>C</v>
      </c>
      <c r="DA123" s="67" t="str">
        <f>VLOOKUP(VALUE(RIGHT(CV123,1)),misc!$A$2:$B$5,2,0)</f>
        <v>S</v>
      </c>
      <c r="DB123" s="67" t="str">
        <f>VLOOKUP(VALUE(RIGHT(CW123,1)),misc!$A$2:$B$5,2,0)</f>
        <v>I</v>
      </c>
      <c r="DC123" s="67" t="str">
        <f>VLOOKUP(VALUE(RIGHT(CX123,1)),misc!$A$2:$B$5,2,0)</f>
        <v>D</v>
      </c>
      <c r="DE123" s="67" t="str">
        <f t="shared" ref="DE123:DH123" si="1462">IF(VALUE(CU123)&gt;=170,CZ123,"")</f>
        <v>C</v>
      </c>
      <c r="DF123" s="67" t="str">
        <f t="shared" si="1462"/>
        <v>S</v>
      </c>
      <c r="DG123" s="67" t="str">
        <f t="shared" si="1462"/>
        <v>I</v>
      </c>
      <c r="DH123" s="67" t="str">
        <f t="shared" si="1462"/>
        <v/>
      </c>
      <c r="DJ123" s="67" t="str">
        <f t="shared" ref="DJ123:DM123" si="1463">IF(VALUE(CU123)&lt;170,CZ123,"")</f>
        <v/>
      </c>
      <c r="DK123" s="67" t="str">
        <f t="shared" si="1463"/>
        <v/>
      </c>
      <c r="DL123" s="67" t="str">
        <f t="shared" si="1463"/>
        <v/>
      </c>
      <c r="DM123" s="67" t="str">
        <f t="shared" si="1463"/>
        <v>D</v>
      </c>
      <c r="DN123" s="67">
        <f t="shared" si="29"/>
        <v>3</v>
      </c>
      <c r="DO123" s="67" t="str">
        <f t="shared" si="30"/>
        <v>CSI</v>
      </c>
      <c r="DP123" s="1" t="str">
        <f t="shared" si="31"/>
        <v>123</v>
      </c>
      <c r="DQ123" s="1" t="str">
        <f t="shared" si="32"/>
        <v/>
      </c>
      <c r="DR123" s="1">
        <f>VLOOKUP(G123,tableD1,3,0)</f>
        <v>1</v>
      </c>
      <c r="DS123" s="1">
        <f>VLOOKUP(H123,tableI1,3,0)</f>
        <v>1</v>
      </c>
      <c r="DT123" s="1">
        <f>VLOOKUP(I123,table1S,3,0)</f>
        <v>2</v>
      </c>
      <c r="DU123" s="1">
        <f>VLOOKUP(J123,table1C,3,0)</f>
        <v>1</v>
      </c>
      <c r="DV123" s="1">
        <f>VLOOKUP(L123,table2D,3,0)</f>
        <v>8</v>
      </c>
      <c r="DW123" s="1">
        <f>VLOOKUP(M123,table2I,3,0)</f>
        <v>8</v>
      </c>
      <c r="DX123" s="1">
        <f>VLOOKUP(N123,table2S,3,0)</f>
        <v>8</v>
      </c>
      <c r="DY123" s="1">
        <f>VLOOKUP(O123,table2C,3,0)</f>
        <v>8</v>
      </c>
      <c r="DZ123" s="1">
        <f>VLOOKUP(Q123,table3D,3,0)</f>
        <v>4</v>
      </c>
      <c r="EA123" s="1">
        <f>VLOOKUP(R123,table3I,3,0)</f>
        <v>5</v>
      </c>
      <c r="EB123" s="1">
        <f>VLOOKUP(S123,table3S,3,0)</f>
        <v>5</v>
      </c>
      <c r="EC123" s="1">
        <f>VLOOKUP(T123,table3C,3,0)</f>
        <v>5</v>
      </c>
      <c r="ED123" s="67">
        <f t="array" ref="ED123">VLOOKUP(INDEX(JD,data!$AA$1),key!$J$3:$L$27,3,0)</f>
        <v>6</v>
      </c>
      <c r="EE123" s="67">
        <f t="array" ref="EE123">VLOOKUP(INDEX(JI,data!$AA$1),key!$J$3:$L$27,3,0)</f>
        <v>4</v>
      </c>
      <c r="EF123" s="67">
        <f t="array" ref="EF123">VLOOKUP(INDEX(JS,data!$AA$1),key!$J$3:$L$27,3,0)</f>
        <v>4</v>
      </c>
      <c r="EG123" s="67">
        <f t="array" ref="EG123">VLOOKUP(INDEX(JC,data!$AA$1),key!$J$3:$L$27,3,0)</f>
        <v>7</v>
      </c>
      <c r="EH123" s="1">
        <f>VLOOKUP(DR123,tabel_jpm,ED123+1,0)</f>
        <v>8</v>
      </c>
      <c r="EI123" s="1">
        <f>VLOOKUP(DS123,tabel_jpm,EE123+1,0)</f>
        <v>16</v>
      </c>
      <c r="EJ123" s="1">
        <f>VLOOKUP(DT123,tabel_jpm,EF123+1,0)</f>
        <v>20</v>
      </c>
      <c r="EK123" s="1">
        <f>VLOOKUP(DU123,tabel_jpm,EG123+1,0)</f>
        <v>4</v>
      </c>
      <c r="EL123" s="1">
        <f>IF(B123="Pria",VLOOKUP(AVERAGE(EH123:EK123),agreement_p,4),VLOOKUP(AVERAGE(EH123:EK123),agreement_w,4))</f>
        <v>32</v>
      </c>
      <c r="EM123" s="67" t="str">
        <f t="shared" si="33"/>
        <v>N/A</v>
      </c>
      <c r="EN123" s="1">
        <f>VLOOKUP(DV123,tabel_jpm,ED123+1,0)</f>
        <v>20</v>
      </c>
      <c r="EO123" s="1">
        <f>VLOOKUP(DW123,tabel_jpm,EE123+1,0)</f>
        <v>12</v>
      </c>
      <c r="EP123" s="1">
        <f>VLOOKUP(DX123,tabel_jpm,EF123+1,0)</f>
        <v>12</v>
      </c>
      <c r="EQ123" s="1">
        <f>VLOOKUP(DY123,tabel_jpm,EG123+1,0)</f>
        <v>24</v>
      </c>
      <c r="ER123" s="1">
        <f>IF(B123="Pria",VLOOKUP(AVERAGE(EN123:EQ123),agreement_p,4),VLOOKUP(AVERAGE(EN123:EQ123),agreement_w,4))</f>
        <v>50</v>
      </c>
      <c r="ES123" s="67" t="str">
        <f t="shared" si="34"/>
        <v>N/A</v>
      </c>
      <c r="ET123" s="1">
        <f>VLOOKUP(DZ123,tabel_jpm,ED123+1,0)</f>
        <v>20</v>
      </c>
      <c r="EU123" s="1">
        <f>VLOOKUP(EA123,tabel_jpm,EE123+1,0)</f>
        <v>24</v>
      </c>
      <c r="EV123" s="1">
        <f>VLOOKUP(EB123,tabel_jpm,EF123+1,0)</f>
        <v>24</v>
      </c>
      <c r="EW123" s="1">
        <f>VLOOKUP(EC123,tabel_jpm,EG123+1,0)</f>
        <v>20</v>
      </c>
      <c r="EX123" s="1">
        <f>IF(B123="Pria",VLOOKUP(AVERAGE(ET123:EW123),agreement_p,4),VLOOKUP(AVERAGE(ET123:EW123),agreement_w,4))</f>
        <v>68</v>
      </c>
      <c r="EY123" s="67" t="str">
        <f t="shared" si="35"/>
        <v>N/A</v>
      </c>
    </row>
    <row r="124" ht="15.75" customHeight="1">
      <c r="A124" s="1" t="str">
        <f>data!A124</f>
        <v/>
      </c>
      <c r="B124" s="1" t="str">
        <f>data!B124</f>
        <v/>
      </c>
      <c r="C124" s="1" t="str">
        <f>data!C124</f>
        <v/>
      </c>
      <c r="D124" s="65" t="str">
        <f>data!D124</f>
        <v/>
      </c>
      <c r="E124" s="1" t="str">
        <f>data!E124</f>
        <v/>
      </c>
      <c r="F124" s="1" t="str">
        <f>data!F124</f>
        <v>profiling</v>
      </c>
      <c r="G124" s="1" t="str">
        <f>data!G124</f>
        <v/>
      </c>
      <c r="H124" s="1" t="str">
        <f>data!H124</f>
        <v/>
      </c>
      <c r="I124" s="1" t="str">
        <f>data!I124</f>
        <v/>
      </c>
      <c r="J124" s="1" t="str">
        <f>data!J124</f>
        <v/>
      </c>
      <c r="K124" s="1" t="str">
        <f>data!K124</f>
        <v/>
      </c>
      <c r="L124" s="1" t="str">
        <f>data!L124</f>
        <v/>
      </c>
      <c r="M124" s="1" t="str">
        <f>data!M124</f>
        <v/>
      </c>
      <c r="N124" s="1" t="str">
        <f>data!N124</f>
        <v/>
      </c>
      <c r="O124" s="1" t="str">
        <f>data!O124</f>
        <v/>
      </c>
      <c r="P124" s="1" t="str">
        <f>data!P124</f>
        <v/>
      </c>
      <c r="Q124" s="1">
        <f>data!Q124</f>
        <v>0</v>
      </c>
      <c r="R124" s="1">
        <f>data!R124</f>
        <v>0</v>
      </c>
      <c r="S124" s="1">
        <f>data!S124</f>
        <v>0</v>
      </c>
      <c r="T124" s="1">
        <f>data!T124</f>
        <v>0</v>
      </c>
      <c r="U124" s="1">
        <f>data!U124</f>
        <v>0</v>
      </c>
      <c r="V124" s="1">
        <f>data!V124</f>
        <v>0</v>
      </c>
      <c r="W124" s="1">
        <f>data!W124</f>
        <v>0</v>
      </c>
      <c r="Y124" s="67">
        <f>VLOOKUP(G124,tableD1,2,0)</f>
        <v>4</v>
      </c>
      <c r="Z124" s="67">
        <f>VLOOKUP(H124,tableI1,2,0)</f>
        <v>3</v>
      </c>
      <c r="AA124" s="67">
        <f>VLOOKUP(I124,table1S,2,0)</f>
        <v>5</v>
      </c>
      <c r="AB124" s="67">
        <f>VLOOKUP(J124,table1C,2,0)</f>
        <v>4</v>
      </c>
      <c r="AC124" s="67">
        <f>VLOOKUP(L124,table2D,2,0)</f>
        <v>31</v>
      </c>
      <c r="AD124" s="67">
        <f>VLOOKUP(M124,table2I,2,0)</f>
        <v>31</v>
      </c>
      <c r="AE124" s="67">
        <f>VLOOKUP(N124,table2S,2,0)</f>
        <v>32</v>
      </c>
      <c r="AF124" s="67">
        <f>VLOOKUP(O124,table2C,2,0)</f>
        <v>32</v>
      </c>
      <c r="AG124" s="67">
        <f>VLOOKUP(Q124,table3D,2,0)</f>
        <v>16</v>
      </c>
      <c r="AH124" s="67">
        <f>VLOOKUP(R124,table3I,2,0)</f>
        <v>18</v>
      </c>
      <c r="AI124" s="67">
        <f>VLOOKUP(S124,table3S,2,0)</f>
        <v>19</v>
      </c>
      <c r="AJ124" s="67">
        <f>VLOOKUP(T124,table3C,2,0)</f>
        <v>19</v>
      </c>
      <c r="AL124" s="67">
        <f t="shared" ref="AL124:AO124" si="1464">VALUE(Y124&amp;AL$2)</f>
        <v>41</v>
      </c>
      <c r="AM124" s="67">
        <f t="shared" si="1464"/>
        <v>32</v>
      </c>
      <c r="AN124" s="67">
        <f t="shared" si="1464"/>
        <v>53</v>
      </c>
      <c r="AO124" s="67">
        <f t="shared" si="1464"/>
        <v>44</v>
      </c>
      <c r="AP124" s="67"/>
      <c r="AQ124" s="67">
        <f t="shared" ref="AQ124:AT124" si="1465">LARGE($AL124:$AO124,AQ$2)</f>
        <v>53</v>
      </c>
      <c r="AR124" s="67">
        <f t="shared" si="1465"/>
        <v>44</v>
      </c>
      <c r="AS124" s="67">
        <f t="shared" si="1465"/>
        <v>41</v>
      </c>
      <c r="AT124" s="67">
        <f t="shared" si="1465"/>
        <v>32</v>
      </c>
      <c r="AV124" s="67" t="str">
        <f>VLOOKUP(VALUE(RIGHT(AQ124,1)),misc!$A$2:$B$5,2,0)</f>
        <v>S</v>
      </c>
      <c r="AW124" s="67" t="str">
        <f>VLOOKUP(VALUE(RIGHT(AR124,1)),misc!$A$2:$B$5,2,0)</f>
        <v>C</v>
      </c>
      <c r="AX124" s="67" t="str">
        <f>VLOOKUP(VALUE(RIGHT(AS124,1)),misc!$A$2:$B$5,2,0)</f>
        <v>D</v>
      </c>
      <c r="AY124" s="67" t="str">
        <f>VLOOKUP(VALUE(RIGHT(AT124,1)),misc!$A$2:$B$5,2,0)</f>
        <v>I</v>
      </c>
      <c r="BA124" s="67" t="str">
        <f t="shared" ref="BA124:BD124" si="1466">IF(VALUE(AQ124)&gt;=170,AV124,"")</f>
        <v/>
      </c>
      <c r="BB124" s="67" t="str">
        <f t="shared" si="1466"/>
        <v/>
      </c>
      <c r="BC124" s="67" t="str">
        <f t="shared" si="1466"/>
        <v/>
      </c>
      <c r="BD124" s="67" t="str">
        <f t="shared" si="1466"/>
        <v/>
      </c>
      <c r="BF124" s="67" t="str">
        <f t="shared" ref="BF124:BI124" si="1467">IF(VALUE(AQ124)&lt;170,AV124,"")</f>
        <v>S</v>
      </c>
      <c r="BG124" s="67" t="str">
        <f t="shared" si="1467"/>
        <v>C</v>
      </c>
      <c r="BH124" s="67" t="str">
        <f t="shared" si="1467"/>
        <v>D</v>
      </c>
      <c r="BI124" s="67" t="str">
        <f t="shared" si="1467"/>
        <v>I</v>
      </c>
      <c r="BJ124" s="67">
        <f t="shared" si="17"/>
        <v>1</v>
      </c>
      <c r="BK124" s="67" t="str">
        <f t="shared" si="18"/>
        <v/>
      </c>
      <c r="BN124" s="67">
        <f t="shared" ref="BN124:BQ124" si="1468">VALUE(AC124&amp;BN$2)</f>
        <v>311</v>
      </c>
      <c r="BO124" s="67">
        <f t="shared" si="1468"/>
        <v>312</v>
      </c>
      <c r="BP124" s="67">
        <f t="shared" si="1468"/>
        <v>323</v>
      </c>
      <c r="BQ124" s="67">
        <f t="shared" si="1468"/>
        <v>324</v>
      </c>
      <c r="BR124" s="67"/>
      <c r="BS124" s="67">
        <f t="shared" ref="BS124:BV124" si="1469">LARGE($BN124:$BQ124,BS$2)</f>
        <v>324</v>
      </c>
      <c r="BT124" s="67">
        <f t="shared" si="1469"/>
        <v>323</v>
      </c>
      <c r="BU124" s="67">
        <f t="shared" si="1469"/>
        <v>312</v>
      </c>
      <c r="BV124" s="67">
        <f t="shared" si="1469"/>
        <v>311</v>
      </c>
      <c r="BX124" s="67" t="str">
        <f>VLOOKUP(VALUE(RIGHT(BS124,1)),misc!$A$2:$B$5,2,0)</f>
        <v>C</v>
      </c>
      <c r="BY124" s="67" t="str">
        <f>VLOOKUP(VALUE(RIGHT(BT124,1)),misc!$A$2:$B$5,2,0)</f>
        <v>S</v>
      </c>
      <c r="BZ124" s="67" t="str">
        <f>VLOOKUP(VALUE(RIGHT(BU124,1)),misc!$A$2:$B$5,2,0)</f>
        <v>I</v>
      </c>
      <c r="CA124" s="67" t="str">
        <f>VLOOKUP(VALUE(RIGHT(BV124,1)),misc!$A$2:$B$5,2,0)</f>
        <v>D</v>
      </c>
      <c r="CC124" s="67" t="str">
        <f t="shared" ref="CC124:CF124" si="1470">IF(VALUE(BS124)&gt;=170,BX124,"")</f>
        <v>C</v>
      </c>
      <c r="CD124" s="67" t="str">
        <f t="shared" si="1470"/>
        <v>S</v>
      </c>
      <c r="CE124" s="67" t="str">
        <f t="shared" si="1470"/>
        <v>I</v>
      </c>
      <c r="CF124" s="67" t="str">
        <f t="shared" si="1470"/>
        <v>D</v>
      </c>
      <c r="CH124" s="67" t="str">
        <f t="shared" ref="CH124:CK124" si="1471">IF(VALUE(BS124)&lt;170,BX124,"")</f>
        <v/>
      </c>
      <c r="CI124" s="67" t="str">
        <f t="shared" si="1471"/>
        <v/>
      </c>
      <c r="CJ124" s="67" t="str">
        <f t="shared" si="1471"/>
        <v/>
      </c>
      <c r="CK124" s="67" t="str">
        <f t="shared" si="1471"/>
        <v/>
      </c>
      <c r="CL124" s="67">
        <f t="shared" si="23"/>
        <v>2</v>
      </c>
      <c r="CM124" s="67" t="str">
        <f t="shared" si="24"/>
        <v>CSID</v>
      </c>
      <c r="CP124" s="67">
        <f t="shared" ref="CP124:CS124" si="1472">VALUE(AG124&amp;CP$2)</f>
        <v>161</v>
      </c>
      <c r="CQ124" s="67">
        <f t="shared" si="1472"/>
        <v>182</v>
      </c>
      <c r="CR124" s="67">
        <f t="shared" si="1472"/>
        <v>193</v>
      </c>
      <c r="CS124" s="67">
        <f t="shared" si="1472"/>
        <v>194</v>
      </c>
      <c r="CT124" s="67"/>
      <c r="CU124" s="67">
        <f t="shared" ref="CU124:CX124" si="1473">LARGE($CP124:$CS124,CU$2)</f>
        <v>194</v>
      </c>
      <c r="CV124" s="67">
        <f t="shared" si="1473"/>
        <v>193</v>
      </c>
      <c r="CW124" s="67">
        <f t="shared" si="1473"/>
        <v>182</v>
      </c>
      <c r="CX124" s="67">
        <f t="shared" si="1473"/>
        <v>161</v>
      </c>
      <c r="CZ124" s="67" t="str">
        <f>VLOOKUP(VALUE(RIGHT(CU124,1)),misc!$A$2:$B$5,2,0)</f>
        <v>C</v>
      </c>
      <c r="DA124" s="67" t="str">
        <f>VLOOKUP(VALUE(RIGHT(CV124,1)),misc!$A$2:$B$5,2,0)</f>
        <v>S</v>
      </c>
      <c r="DB124" s="67" t="str">
        <f>VLOOKUP(VALUE(RIGHT(CW124,1)),misc!$A$2:$B$5,2,0)</f>
        <v>I</v>
      </c>
      <c r="DC124" s="67" t="str">
        <f>VLOOKUP(VALUE(RIGHT(CX124,1)),misc!$A$2:$B$5,2,0)</f>
        <v>D</v>
      </c>
      <c r="DE124" s="67" t="str">
        <f t="shared" ref="DE124:DH124" si="1474">IF(VALUE(CU124)&gt;=170,CZ124,"")</f>
        <v>C</v>
      </c>
      <c r="DF124" s="67" t="str">
        <f t="shared" si="1474"/>
        <v>S</v>
      </c>
      <c r="DG124" s="67" t="str">
        <f t="shared" si="1474"/>
        <v>I</v>
      </c>
      <c r="DH124" s="67" t="str">
        <f t="shared" si="1474"/>
        <v/>
      </c>
      <c r="DJ124" s="67" t="str">
        <f t="shared" ref="DJ124:DM124" si="1475">IF(VALUE(CU124)&lt;170,CZ124,"")</f>
        <v/>
      </c>
      <c r="DK124" s="67" t="str">
        <f t="shared" si="1475"/>
        <v/>
      </c>
      <c r="DL124" s="67" t="str">
        <f t="shared" si="1475"/>
        <v/>
      </c>
      <c r="DM124" s="67" t="str">
        <f t="shared" si="1475"/>
        <v>D</v>
      </c>
      <c r="DN124" s="67">
        <f t="shared" si="29"/>
        <v>3</v>
      </c>
      <c r="DO124" s="67" t="str">
        <f t="shared" si="30"/>
        <v>CSI</v>
      </c>
      <c r="DP124" s="1" t="str">
        <f t="shared" si="31"/>
        <v>123</v>
      </c>
      <c r="DQ124" s="1" t="str">
        <f t="shared" si="32"/>
        <v/>
      </c>
      <c r="DR124" s="1">
        <f>VLOOKUP(G124,tableD1,3,0)</f>
        <v>1</v>
      </c>
      <c r="DS124" s="1">
        <f>VLOOKUP(H124,tableI1,3,0)</f>
        <v>1</v>
      </c>
      <c r="DT124" s="1">
        <f>VLOOKUP(I124,table1S,3,0)</f>
        <v>2</v>
      </c>
      <c r="DU124" s="1">
        <f>VLOOKUP(J124,table1C,3,0)</f>
        <v>1</v>
      </c>
      <c r="DV124" s="1">
        <f>VLOOKUP(L124,table2D,3,0)</f>
        <v>8</v>
      </c>
      <c r="DW124" s="1">
        <f>VLOOKUP(M124,table2I,3,0)</f>
        <v>8</v>
      </c>
      <c r="DX124" s="1">
        <f>VLOOKUP(N124,table2S,3,0)</f>
        <v>8</v>
      </c>
      <c r="DY124" s="1">
        <f>VLOOKUP(O124,table2C,3,0)</f>
        <v>8</v>
      </c>
      <c r="DZ124" s="1">
        <f>VLOOKUP(Q124,table3D,3,0)</f>
        <v>4</v>
      </c>
      <c r="EA124" s="1">
        <f>VLOOKUP(R124,table3I,3,0)</f>
        <v>5</v>
      </c>
      <c r="EB124" s="1">
        <f>VLOOKUP(S124,table3S,3,0)</f>
        <v>5</v>
      </c>
      <c r="EC124" s="1">
        <f>VLOOKUP(T124,table3C,3,0)</f>
        <v>5</v>
      </c>
      <c r="ED124" s="67">
        <f t="array" ref="ED124">VLOOKUP(INDEX(JD,data!$AA$1),key!$J$3:$L$27,3,0)</f>
        <v>6</v>
      </c>
      <c r="EE124" s="67">
        <f t="array" ref="EE124">VLOOKUP(INDEX(JI,data!$AA$1),key!$J$3:$L$27,3,0)</f>
        <v>4</v>
      </c>
      <c r="EF124" s="67">
        <f t="array" ref="EF124">VLOOKUP(INDEX(JS,data!$AA$1),key!$J$3:$L$27,3,0)</f>
        <v>4</v>
      </c>
      <c r="EG124" s="67">
        <f t="array" ref="EG124">VLOOKUP(INDEX(JC,data!$AA$1),key!$J$3:$L$27,3,0)</f>
        <v>7</v>
      </c>
      <c r="EH124" s="1">
        <f>VLOOKUP(DR124,tabel_jpm,ED124+1,0)</f>
        <v>8</v>
      </c>
      <c r="EI124" s="1">
        <f>VLOOKUP(DS124,tabel_jpm,EE124+1,0)</f>
        <v>16</v>
      </c>
      <c r="EJ124" s="1">
        <f>VLOOKUP(DT124,tabel_jpm,EF124+1,0)</f>
        <v>20</v>
      </c>
      <c r="EK124" s="1">
        <f>VLOOKUP(DU124,tabel_jpm,EG124+1,0)</f>
        <v>4</v>
      </c>
      <c r="EL124" s="1">
        <f>IF(B124="Pria",VLOOKUP(AVERAGE(EH124:EK124),agreement_p,4),VLOOKUP(AVERAGE(EH124:EK124),agreement_w,4))</f>
        <v>32</v>
      </c>
      <c r="EM124" s="67" t="str">
        <f t="shared" si="33"/>
        <v>N/A</v>
      </c>
      <c r="EN124" s="1">
        <f>VLOOKUP(DV124,tabel_jpm,ED124+1,0)</f>
        <v>20</v>
      </c>
      <c r="EO124" s="1">
        <f>VLOOKUP(DW124,tabel_jpm,EE124+1,0)</f>
        <v>12</v>
      </c>
      <c r="EP124" s="1">
        <f>VLOOKUP(DX124,tabel_jpm,EF124+1,0)</f>
        <v>12</v>
      </c>
      <c r="EQ124" s="1">
        <f>VLOOKUP(DY124,tabel_jpm,EG124+1,0)</f>
        <v>24</v>
      </c>
      <c r="ER124" s="1">
        <f>IF(B124="Pria",VLOOKUP(AVERAGE(EN124:EQ124),agreement_p,4),VLOOKUP(AVERAGE(EN124:EQ124),agreement_w,4))</f>
        <v>50</v>
      </c>
      <c r="ES124" s="67" t="str">
        <f t="shared" si="34"/>
        <v>N/A</v>
      </c>
      <c r="ET124" s="1">
        <f>VLOOKUP(DZ124,tabel_jpm,ED124+1,0)</f>
        <v>20</v>
      </c>
      <c r="EU124" s="1">
        <f>VLOOKUP(EA124,tabel_jpm,EE124+1,0)</f>
        <v>24</v>
      </c>
      <c r="EV124" s="1">
        <f>VLOOKUP(EB124,tabel_jpm,EF124+1,0)</f>
        <v>24</v>
      </c>
      <c r="EW124" s="1">
        <f>VLOOKUP(EC124,tabel_jpm,EG124+1,0)</f>
        <v>20</v>
      </c>
      <c r="EX124" s="1">
        <f>IF(B124="Pria",VLOOKUP(AVERAGE(ET124:EW124),agreement_p,4),VLOOKUP(AVERAGE(ET124:EW124),agreement_w,4))</f>
        <v>68</v>
      </c>
      <c r="EY124" s="67" t="str">
        <f t="shared" si="35"/>
        <v>N/A</v>
      </c>
    </row>
    <row r="125" ht="15.75" customHeight="1">
      <c r="A125" s="1" t="str">
        <f>data!A125</f>
        <v/>
      </c>
      <c r="B125" s="1" t="str">
        <f>data!B125</f>
        <v/>
      </c>
      <c r="C125" s="1" t="str">
        <f>data!C125</f>
        <v/>
      </c>
      <c r="D125" s="65" t="str">
        <f>data!D125</f>
        <v/>
      </c>
      <c r="E125" s="1" t="str">
        <f>data!E125</f>
        <v/>
      </c>
      <c r="F125" s="1" t="str">
        <f>data!F125</f>
        <v/>
      </c>
      <c r="G125" s="1" t="str">
        <f>data!G125</f>
        <v/>
      </c>
      <c r="H125" s="1" t="str">
        <f>data!H125</f>
        <v/>
      </c>
      <c r="I125" s="1" t="str">
        <f>data!I125</f>
        <v/>
      </c>
      <c r="J125" s="1" t="str">
        <f>data!J125</f>
        <v/>
      </c>
      <c r="K125" s="1" t="str">
        <f>data!K125</f>
        <v/>
      </c>
      <c r="L125" s="1" t="str">
        <f>data!L125</f>
        <v/>
      </c>
      <c r="M125" s="1" t="str">
        <f>data!M125</f>
        <v/>
      </c>
      <c r="N125" s="1" t="str">
        <f>data!N125</f>
        <v/>
      </c>
      <c r="O125" s="1" t="str">
        <f>data!O125</f>
        <v/>
      </c>
      <c r="P125" s="1" t="str">
        <f>data!P125</f>
        <v/>
      </c>
      <c r="Q125" s="1">
        <f>data!Q125</f>
        <v>0</v>
      </c>
      <c r="R125" s="1">
        <f>data!R125</f>
        <v>0</v>
      </c>
      <c r="S125" s="1">
        <f>data!S125</f>
        <v>0</v>
      </c>
      <c r="T125" s="1">
        <f>data!T125</f>
        <v>0</v>
      </c>
      <c r="U125" s="1">
        <f>data!U125</f>
        <v>0</v>
      </c>
      <c r="V125" s="1">
        <f>data!V125</f>
        <v>0</v>
      </c>
      <c r="W125" s="1">
        <f>data!W125</f>
        <v>0</v>
      </c>
      <c r="Y125" s="67">
        <f>VLOOKUP(G125,tableD1,2,0)</f>
        <v>4</v>
      </c>
      <c r="Z125" s="67">
        <f>VLOOKUP(H125,tableI1,2,0)</f>
        <v>3</v>
      </c>
      <c r="AA125" s="67">
        <f>VLOOKUP(I125,table1S,2,0)</f>
        <v>5</v>
      </c>
      <c r="AB125" s="67">
        <f>VLOOKUP(J125,table1C,2,0)</f>
        <v>4</v>
      </c>
      <c r="AC125" s="67">
        <f>VLOOKUP(L125,table2D,2,0)</f>
        <v>31</v>
      </c>
      <c r="AD125" s="67">
        <f>VLOOKUP(M125,table2I,2,0)</f>
        <v>31</v>
      </c>
      <c r="AE125" s="67">
        <f>VLOOKUP(N125,table2S,2,0)</f>
        <v>32</v>
      </c>
      <c r="AF125" s="67">
        <f>VLOOKUP(O125,table2C,2,0)</f>
        <v>32</v>
      </c>
      <c r="AG125" s="67">
        <f>VLOOKUP(Q125,table3D,2,0)</f>
        <v>16</v>
      </c>
      <c r="AH125" s="67">
        <f>VLOOKUP(R125,table3I,2,0)</f>
        <v>18</v>
      </c>
      <c r="AI125" s="67">
        <f>VLOOKUP(S125,table3S,2,0)</f>
        <v>19</v>
      </c>
      <c r="AJ125" s="67">
        <f>VLOOKUP(T125,table3C,2,0)</f>
        <v>19</v>
      </c>
      <c r="AL125" s="67">
        <f t="shared" ref="AL125:AO125" si="1476">VALUE(Y125&amp;AL$2)</f>
        <v>41</v>
      </c>
      <c r="AM125" s="67">
        <f t="shared" si="1476"/>
        <v>32</v>
      </c>
      <c r="AN125" s="67">
        <f t="shared" si="1476"/>
        <v>53</v>
      </c>
      <c r="AO125" s="67">
        <f t="shared" si="1476"/>
        <v>44</v>
      </c>
      <c r="AP125" s="67"/>
      <c r="AQ125" s="67">
        <f t="shared" ref="AQ125:AT125" si="1477">LARGE($AL125:$AO125,AQ$2)</f>
        <v>53</v>
      </c>
      <c r="AR125" s="67">
        <f t="shared" si="1477"/>
        <v>44</v>
      </c>
      <c r="AS125" s="67">
        <f t="shared" si="1477"/>
        <v>41</v>
      </c>
      <c r="AT125" s="67">
        <f t="shared" si="1477"/>
        <v>32</v>
      </c>
      <c r="AV125" s="67" t="str">
        <f>VLOOKUP(VALUE(RIGHT(AQ125,1)),misc!$A$2:$B$5,2,0)</f>
        <v>S</v>
      </c>
      <c r="AW125" s="67" t="str">
        <f>VLOOKUP(VALUE(RIGHT(AR125,1)),misc!$A$2:$B$5,2,0)</f>
        <v>C</v>
      </c>
      <c r="AX125" s="67" t="str">
        <f>VLOOKUP(VALUE(RIGHT(AS125,1)),misc!$A$2:$B$5,2,0)</f>
        <v>D</v>
      </c>
      <c r="AY125" s="67" t="str">
        <f>VLOOKUP(VALUE(RIGHT(AT125,1)),misc!$A$2:$B$5,2,0)</f>
        <v>I</v>
      </c>
      <c r="BA125" s="67" t="str">
        <f t="shared" ref="BA125:BD125" si="1478">IF(VALUE(AQ125)&gt;=170,AV125,"")</f>
        <v/>
      </c>
      <c r="BB125" s="67" t="str">
        <f t="shared" si="1478"/>
        <v/>
      </c>
      <c r="BC125" s="67" t="str">
        <f t="shared" si="1478"/>
        <v/>
      </c>
      <c r="BD125" s="67" t="str">
        <f t="shared" si="1478"/>
        <v/>
      </c>
      <c r="BF125" s="67" t="str">
        <f t="shared" ref="BF125:BI125" si="1479">IF(VALUE(AQ125)&lt;170,AV125,"")</f>
        <v>S</v>
      </c>
      <c r="BG125" s="67" t="str">
        <f t="shared" si="1479"/>
        <v>C</v>
      </c>
      <c r="BH125" s="67" t="str">
        <f t="shared" si="1479"/>
        <v>D</v>
      </c>
      <c r="BI125" s="67" t="str">
        <f t="shared" si="1479"/>
        <v>I</v>
      </c>
      <c r="BJ125" s="67">
        <f t="shared" si="17"/>
        <v>1</v>
      </c>
      <c r="BK125" s="67" t="str">
        <f t="shared" si="18"/>
        <v/>
      </c>
      <c r="BN125" s="67">
        <f t="shared" ref="BN125:BQ125" si="1480">VALUE(AC125&amp;BN$2)</f>
        <v>311</v>
      </c>
      <c r="BO125" s="67">
        <f t="shared" si="1480"/>
        <v>312</v>
      </c>
      <c r="BP125" s="67">
        <f t="shared" si="1480"/>
        <v>323</v>
      </c>
      <c r="BQ125" s="67">
        <f t="shared" si="1480"/>
        <v>324</v>
      </c>
      <c r="BR125" s="67"/>
      <c r="BS125" s="67">
        <f t="shared" ref="BS125:BV125" si="1481">LARGE($BN125:$BQ125,BS$2)</f>
        <v>324</v>
      </c>
      <c r="BT125" s="67">
        <f t="shared" si="1481"/>
        <v>323</v>
      </c>
      <c r="BU125" s="67">
        <f t="shared" si="1481"/>
        <v>312</v>
      </c>
      <c r="BV125" s="67">
        <f t="shared" si="1481"/>
        <v>311</v>
      </c>
      <c r="BX125" s="67" t="str">
        <f>VLOOKUP(VALUE(RIGHT(BS125,1)),misc!$A$2:$B$5,2,0)</f>
        <v>C</v>
      </c>
      <c r="BY125" s="67" t="str">
        <f>VLOOKUP(VALUE(RIGHT(BT125,1)),misc!$A$2:$B$5,2,0)</f>
        <v>S</v>
      </c>
      <c r="BZ125" s="67" t="str">
        <f>VLOOKUP(VALUE(RIGHT(BU125,1)),misc!$A$2:$B$5,2,0)</f>
        <v>I</v>
      </c>
      <c r="CA125" s="67" t="str">
        <f>VLOOKUP(VALUE(RIGHT(BV125,1)),misc!$A$2:$B$5,2,0)</f>
        <v>D</v>
      </c>
      <c r="CC125" s="67" t="str">
        <f t="shared" ref="CC125:CF125" si="1482">IF(VALUE(BS125)&gt;=170,BX125,"")</f>
        <v>C</v>
      </c>
      <c r="CD125" s="67" t="str">
        <f t="shared" si="1482"/>
        <v>S</v>
      </c>
      <c r="CE125" s="67" t="str">
        <f t="shared" si="1482"/>
        <v>I</v>
      </c>
      <c r="CF125" s="67" t="str">
        <f t="shared" si="1482"/>
        <v>D</v>
      </c>
      <c r="CH125" s="67" t="str">
        <f t="shared" ref="CH125:CK125" si="1483">IF(VALUE(BS125)&lt;170,BX125,"")</f>
        <v/>
      </c>
      <c r="CI125" s="67" t="str">
        <f t="shared" si="1483"/>
        <v/>
      </c>
      <c r="CJ125" s="67" t="str">
        <f t="shared" si="1483"/>
        <v/>
      </c>
      <c r="CK125" s="67" t="str">
        <f t="shared" si="1483"/>
        <v/>
      </c>
      <c r="CL125" s="67">
        <f t="shared" si="23"/>
        <v>2</v>
      </c>
      <c r="CM125" s="67" t="str">
        <f t="shared" si="24"/>
        <v>CSID</v>
      </c>
      <c r="CP125" s="67">
        <f t="shared" ref="CP125:CS125" si="1484">VALUE(AG125&amp;CP$2)</f>
        <v>161</v>
      </c>
      <c r="CQ125" s="67">
        <f t="shared" si="1484"/>
        <v>182</v>
      </c>
      <c r="CR125" s="67">
        <f t="shared" si="1484"/>
        <v>193</v>
      </c>
      <c r="CS125" s="67">
        <f t="shared" si="1484"/>
        <v>194</v>
      </c>
      <c r="CT125" s="67"/>
      <c r="CU125" s="67">
        <f t="shared" ref="CU125:CX125" si="1485">LARGE($CP125:$CS125,CU$2)</f>
        <v>194</v>
      </c>
      <c r="CV125" s="67">
        <f t="shared" si="1485"/>
        <v>193</v>
      </c>
      <c r="CW125" s="67">
        <f t="shared" si="1485"/>
        <v>182</v>
      </c>
      <c r="CX125" s="67">
        <f t="shared" si="1485"/>
        <v>161</v>
      </c>
      <c r="CZ125" s="67" t="str">
        <f>VLOOKUP(VALUE(RIGHT(CU125,1)),misc!$A$2:$B$5,2,0)</f>
        <v>C</v>
      </c>
      <c r="DA125" s="67" t="str">
        <f>VLOOKUP(VALUE(RIGHT(CV125,1)),misc!$A$2:$B$5,2,0)</f>
        <v>S</v>
      </c>
      <c r="DB125" s="67" t="str">
        <f>VLOOKUP(VALUE(RIGHT(CW125,1)),misc!$A$2:$B$5,2,0)</f>
        <v>I</v>
      </c>
      <c r="DC125" s="67" t="str">
        <f>VLOOKUP(VALUE(RIGHT(CX125,1)),misc!$A$2:$B$5,2,0)</f>
        <v>D</v>
      </c>
      <c r="DE125" s="67" t="str">
        <f t="shared" ref="DE125:DH125" si="1486">IF(VALUE(CU125)&gt;=170,CZ125,"")</f>
        <v>C</v>
      </c>
      <c r="DF125" s="67" t="str">
        <f t="shared" si="1486"/>
        <v>S</v>
      </c>
      <c r="DG125" s="67" t="str">
        <f t="shared" si="1486"/>
        <v>I</v>
      </c>
      <c r="DH125" s="67" t="str">
        <f t="shared" si="1486"/>
        <v/>
      </c>
      <c r="DJ125" s="67" t="str">
        <f t="shared" ref="DJ125:DM125" si="1487">IF(VALUE(CU125)&lt;170,CZ125,"")</f>
        <v/>
      </c>
      <c r="DK125" s="67" t="str">
        <f t="shared" si="1487"/>
        <v/>
      </c>
      <c r="DL125" s="67" t="str">
        <f t="shared" si="1487"/>
        <v/>
      </c>
      <c r="DM125" s="67" t="str">
        <f t="shared" si="1487"/>
        <v>D</v>
      </c>
      <c r="DN125" s="67">
        <f t="shared" si="29"/>
        <v>3</v>
      </c>
      <c r="DO125" s="67" t="str">
        <f t="shared" si="30"/>
        <v>CSI</v>
      </c>
      <c r="DP125" s="1" t="str">
        <f t="shared" si="31"/>
        <v>123</v>
      </c>
      <c r="DQ125" s="1" t="str">
        <f t="shared" si="32"/>
        <v/>
      </c>
      <c r="DR125" s="1">
        <f>VLOOKUP(G125,tableD1,3,0)</f>
        <v>1</v>
      </c>
      <c r="DS125" s="1">
        <f>VLOOKUP(H125,tableI1,3,0)</f>
        <v>1</v>
      </c>
      <c r="DT125" s="1">
        <f>VLOOKUP(I125,table1S,3,0)</f>
        <v>2</v>
      </c>
      <c r="DU125" s="1">
        <f>VLOOKUP(J125,table1C,3,0)</f>
        <v>1</v>
      </c>
      <c r="DV125" s="1">
        <f>VLOOKUP(L125,table2D,3,0)</f>
        <v>8</v>
      </c>
      <c r="DW125" s="1">
        <f>VLOOKUP(M125,table2I,3,0)</f>
        <v>8</v>
      </c>
      <c r="DX125" s="1">
        <f>VLOOKUP(N125,table2S,3,0)</f>
        <v>8</v>
      </c>
      <c r="DY125" s="1">
        <f>VLOOKUP(O125,table2C,3,0)</f>
        <v>8</v>
      </c>
      <c r="DZ125" s="1">
        <f>VLOOKUP(Q125,table3D,3,0)</f>
        <v>4</v>
      </c>
      <c r="EA125" s="1">
        <f>VLOOKUP(R125,table3I,3,0)</f>
        <v>5</v>
      </c>
      <c r="EB125" s="1">
        <f>VLOOKUP(S125,table3S,3,0)</f>
        <v>5</v>
      </c>
      <c r="EC125" s="1">
        <f>VLOOKUP(T125,table3C,3,0)</f>
        <v>5</v>
      </c>
      <c r="ED125" s="67">
        <f t="array" ref="ED125">VLOOKUP(INDEX(JD,data!$AA$1),key!$J$3:$L$27,3,0)</f>
        <v>6</v>
      </c>
      <c r="EE125" s="67">
        <f t="array" ref="EE125">VLOOKUP(INDEX(JI,data!$AA$1),key!$J$3:$L$27,3,0)</f>
        <v>4</v>
      </c>
      <c r="EF125" s="67">
        <f t="array" ref="EF125">VLOOKUP(INDEX(JS,data!$AA$1),key!$J$3:$L$27,3,0)</f>
        <v>4</v>
      </c>
      <c r="EG125" s="67">
        <f t="array" ref="EG125">VLOOKUP(INDEX(JC,data!$AA$1),key!$J$3:$L$27,3,0)</f>
        <v>7</v>
      </c>
      <c r="EH125" s="1">
        <f>VLOOKUP(DR125,tabel_jpm,ED125+1,0)</f>
        <v>8</v>
      </c>
      <c r="EI125" s="1">
        <f>VLOOKUP(DS125,tabel_jpm,EE125+1,0)</f>
        <v>16</v>
      </c>
      <c r="EJ125" s="1">
        <f>VLOOKUP(DT125,tabel_jpm,EF125+1,0)</f>
        <v>20</v>
      </c>
      <c r="EK125" s="1">
        <f>VLOOKUP(DU125,tabel_jpm,EG125+1,0)</f>
        <v>4</v>
      </c>
      <c r="EL125" s="1">
        <f>IF(B125="Pria",VLOOKUP(AVERAGE(EH125:EK125),agreement_p,4),VLOOKUP(AVERAGE(EH125:EK125),agreement_w,4))</f>
        <v>32</v>
      </c>
      <c r="EM125" s="67" t="str">
        <f t="shared" si="33"/>
        <v>N/A</v>
      </c>
      <c r="EN125" s="1">
        <f>VLOOKUP(DV125,tabel_jpm,ED125+1,0)</f>
        <v>20</v>
      </c>
      <c r="EO125" s="1">
        <f>VLOOKUP(DW125,tabel_jpm,EE125+1,0)</f>
        <v>12</v>
      </c>
      <c r="EP125" s="1">
        <f>VLOOKUP(DX125,tabel_jpm,EF125+1,0)</f>
        <v>12</v>
      </c>
      <c r="EQ125" s="1">
        <f>VLOOKUP(DY125,tabel_jpm,EG125+1,0)</f>
        <v>24</v>
      </c>
      <c r="ER125" s="1">
        <f>IF(B125="Pria",VLOOKUP(AVERAGE(EN125:EQ125),agreement_p,4),VLOOKUP(AVERAGE(EN125:EQ125),agreement_w,4))</f>
        <v>50</v>
      </c>
      <c r="ES125" s="67" t="str">
        <f t="shared" si="34"/>
        <v>N/A</v>
      </c>
      <c r="ET125" s="1">
        <f>VLOOKUP(DZ125,tabel_jpm,ED125+1,0)</f>
        <v>20</v>
      </c>
      <c r="EU125" s="1">
        <f>VLOOKUP(EA125,tabel_jpm,EE125+1,0)</f>
        <v>24</v>
      </c>
      <c r="EV125" s="1">
        <f>VLOOKUP(EB125,tabel_jpm,EF125+1,0)</f>
        <v>24</v>
      </c>
      <c r="EW125" s="1">
        <f>VLOOKUP(EC125,tabel_jpm,EG125+1,0)</f>
        <v>20</v>
      </c>
      <c r="EX125" s="1">
        <f>IF(B125="Pria",VLOOKUP(AVERAGE(ET125:EW125),agreement_p,4),VLOOKUP(AVERAGE(ET125:EW125),agreement_w,4))</f>
        <v>68</v>
      </c>
      <c r="EY125" s="67" t="str">
        <f t="shared" si="35"/>
        <v>N/A</v>
      </c>
    </row>
    <row r="126" ht="15.75" customHeight="1">
      <c r="A126" s="1" t="str">
        <f>data!A126</f>
        <v/>
      </c>
      <c r="B126" s="1" t="str">
        <f>data!B126</f>
        <v/>
      </c>
      <c r="C126" s="1" t="str">
        <f>data!C126</f>
        <v/>
      </c>
      <c r="D126" s="65" t="str">
        <f>data!D126</f>
        <v/>
      </c>
      <c r="E126" s="1" t="str">
        <f>data!E126</f>
        <v/>
      </c>
      <c r="F126" s="1" t="str">
        <f>data!F126</f>
        <v/>
      </c>
      <c r="G126" s="1" t="str">
        <f>data!G126</f>
        <v/>
      </c>
      <c r="H126" s="1" t="str">
        <f>data!H126</f>
        <v/>
      </c>
      <c r="I126" s="1" t="str">
        <f>data!I126</f>
        <v/>
      </c>
      <c r="J126" s="1" t="str">
        <f>data!J126</f>
        <v/>
      </c>
      <c r="K126" s="1" t="str">
        <f>data!K126</f>
        <v/>
      </c>
      <c r="L126" s="1" t="str">
        <f>data!L126</f>
        <v/>
      </c>
      <c r="M126" s="1" t="str">
        <f>data!M126</f>
        <v/>
      </c>
      <c r="N126" s="1" t="str">
        <f>data!N126</f>
        <v/>
      </c>
      <c r="O126" s="1" t="str">
        <f>data!O126</f>
        <v/>
      </c>
      <c r="P126" s="1" t="str">
        <f>data!P126</f>
        <v/>
      </c>
      <c r="Q126" s="1">
        <f>data!Q126</f>
        <v>0</v>
      </c>
      <c r="R126" s="1">
        <f>data!R126</f>
        <v>0</v>
      </c>
      <c r="S126" s="1">
        <f>data!S126</f>
        <v>0</v>
      </c>
      <c r="T126" s="1">
        <f>data!T126</f>
        <v>0</v>
      </c>
      <c r="U126" s="1">
        <f>data!U126</f>
        <v>0</v>
      </c>
      <c r="V126" s="1">
        <f>data!V126</f>
        <v>0</v>
      </c>
      <c r="W126" s="1">
        <f>data!W126</f>
        <v>0</v>
      </c>
      <c r="Y126" s="67">
        <f>VLOOKUP(G126,tableD1,2,0)</f>
        <v>4</v>
      </c>
      <c r="Z126" s="67">
        <f>VLOOKUP(H126,tableI1,2,0)</f>
        <v>3</v>
      </c>
      <c r="AA126" s="67">
        <f>VLOOKUP(I126,table1S,2,0)</f>
        <v>5</v>
      </c>
      <c r="AB126" s="67">
        <f>VLOOKUP(J126,table1C,2,0)</f>
        <v>4</v>
      </c>
      <c r="AC126" s="67">
        <f>VLOOKUP(L126,table2D,2,0)</f>
        <v>31</v>
      </c>
      <c r="AD126" s="67">
        <f>VLOOKUP(M126,table2I,2,0)</f>
        <v>31</v>
      </c>
      <c r="AE126" s="67">
        <f>VLOOKUP(N126,table2S,2,0)</f>
        <v>32</v>
      </c>
      <c r="AF126" s="67">
        <f>VLOOKUP(O126,table2C,2,0)</f>
        <v>32</v>
      </c>
      <c r="AG126" s="67">
        <f>VLOOKUP(Q126,table3D,2,0)</f>
        <v>16</v>
      </c>
      <c r="AH126" s="67">
        <f>VLOOKUP(R126,table3I,2,0)</f>
        <v>18</v>
      </c>
      <c r="AI126" s="67">
        <f>VLOOKUP(S126,table3S,2,0)</f>
        <v>19</v>
      </c>
      <c r="AJ126" s="67">
        <f>VLOOKUP(T126,table3C,2,0)</f>
        <v>19</v>
      </c>
      <c r="AL126" s="67">
        <f t="shared" ref="AL126:AO126" si="1488">VALUE(Y126&amp;AL$2)</f>
        <v>41</v>
      </c>
      <c r="AM126" s="67">
        <f t="shared" si="1488"/>
        <v>32</v>
      </c>
      <c r="AN126" s="67">
        <f t="shared" si="1488"/>
        <v>53</v>
      </c>
      <c r="AO126" s="67">
        <f t="shared" si="1488"/>
        <v>44</v>
      </c>
      <c r="AP126" s="67"/>
      <c r="AQ126" s="67">
        <f t="shared" ref="AQ126:AT126" si="1489">LARGE($AL126:$AO126,AQ$2)</f>
        <v>53</v>
      </c>
      <c r="AR126" s="67">
        <f t="shared" si="1489"/>
        <v>44</v>
      </c>
      <c r="AS126" s="67">
        <f t="shared" si="1489"/>
        <v>41</v>
      </c>
      <c r="AT126" s="67">
        <f t="shared" si="1489"/>
        <v>32</v>
      </c>
      <c r="AV126" s="67" t="str">
        <f>VLOOKUP(VALUE(RIGHT(AQ126,1)),misc!$A$2:$B$5,2,0)</f>
        <v>S</v>
      </c>
      <c r="AW126" s="67" t="str">
        <f>VLOOKUP(VALUE(RIGHT(AR126,1)),misc!$A$2:$B$5,2,0)</f>
        <v>C</v>
      </c>
      <c r="AX126" s="67" t="str">
        <f>VLOOKUP(VALUE(RIGHT(AS126,1)),misc!$A$2:$B$5,2,0)</f>
        <v>D</v>
      </c>
      <c r="AY126" s="67" t="str">
        <f>VLOOKUP(VALUE(RIGHT(AT126,1)),misc!$A$2:$B$5,2,0)</f>
        <v>I</v>
      </c>
      <c r="BA126" s="67" t="str">
        <f t="shared" ref="BA126:BD126" si="1490">IF(VALUE(AQ126)&gt;=170,AV126,"")</f>
        <v/>
      </c>
      <c r="BB126" s="67" t="str">
        <f t="shared" si="1490"/>
        <v/>
      </c>
      <c r="BC126" s="67" t="str">
        <f t="shared" si="1490"/>
        <v/>
      </c>
      <c r="BD126" s="67" t="str">
        <f t="shared" si="1490"/>
        <v/>
      </c>
      <c r="BF126" s="67" t="str">
        <f t="shared" ref="BF126:BI126" si="1491">IF(VALUE(AQ126)&lt;170,AV126,"")</f>
        <v>S</v>
      </c>
      <c r="BG126" s="67" t="str">
        <f t="shared" si="1491"/>
        <v>C</v>
      </c>
      <c r="BH126" s="67" t="str">
        <f t="shared" si="1491"/>
        <v>D</v>
      </c>
      <c r="BI126" s="67" t="str">
        <f t="shared" si="1491"/>
        <v>I</v>
      </c>
      <c r="BJ126" s="67">
        <f t="shared" si="17"/>
        <v>1</v>
      </c>
      <c r="BK126" s="67" t="str">
        <f t="shared" si="18"/>
        <v/>
      </c>
      <c r="BN126" s="67">
        <f t="shared" ref="BN126:BQ126" si="1492">VALUE(AC126&amp;BN$2)</f>
        <v>311</v>
      </c>
      <c r="BO126" s="67">
        <f t="shared" si="1492"/>
        <v>312</v>
      </c>
      <c r="BP126" s="67">
        <f t="shared" si="1492"/>
        <v>323</v>
      </c>
      <c r="BQ126" s="67">
        <f t="shared" si="1492"/>
        <v>324</v>
      </c>
      <c r="BR126" s="67"/>
      <c r="BS126" s="67">
        <f t="shared" ref="BS126:BV126" si="1493">LARGE($BN126:$BQ126,BS$2)</f>
        <v>324</v>
      </c>
      <c r="BT126" s="67">
        <f t="shared" si="1493"/>
        <v>323</v>
      </c>
      <c r="BU126" s="67">
        <f t="shared" si="1493"/>
        <v>312</v>
      </c>
      <c r="BV126" s="67">
        <f t="shared" si="1493"/>
        <v>311</v>
      </c>
      <c r="BX126" s="67" t="str">
        <f>VLOOKUP(VALUE(RIGHT(BS126,1)),misc!$A$2:$B$5,2,0)</f>
        <v>C</v>
      </c>
      <c r="BY126" s="67" t="str">
        <f>VLOOKUP(VALUE(RIGHT(BT126,1)),misc!$A$2:$B$5,2,0)</f>
        <v>S</v>
      </c>
      <c r="BZ126" s="67" t="str">
        <f>VLOOKUP(VALUE(RIGHT(BU126,1)),misc!$A$2:$B$5,2,0)</f>
        <v>I</v>
      </c>
      <c r="CA126" s="67" t="str">
        <f>VLOOKUP(VALUE(RIGHT(BV126,1)),misc!$A$2:$B$5,2,0)</f>
        <v>D</v>
      </c>
      <c r="CC126" s="67" t="str">
        <f t="shared" ref="CC126:CF126" si="1494">IF(VALUE(BS126)&gt;=170,BX126,"")</f>
        <v>C</v>
      </c>
      <c r="CD126" s="67" t="str">
        <f t="shared" si="1494"/>
        <v>S</v>
      </c>
      <c r="CE126" s="67" t="str">
        <f t="shared" si="1494"/>
        <v>I</v>
      </c>
      <c r="CF126" s="67" t="str">
        <f t="shared" si="1494"/>
        <v>D</v>
      </c>
      <c r="CH126" s="67" t="str">
        <f t="shared" ref="CH126:CK126" si="1495">IF(VALUE(BS126)&lt;170,BX126,"")</f>
        <v/>
      </c>
      <c r="CI126" s="67" t="str">
        <f t="shared" si="1495"/>
        <v/>
      </c>
      <c r="CJ126" s="67" t="str">
        <f t="shared" si="1495"/>
        <v/>
      </c>
      <c r="CK126" s="67" t="str">
        <f t="shared" si="1495"/>
        <v/>
      </c>
      <c r="CL126" s="67">
        <f t="shared" si="23"/>
        <v>2</v>
      </c>
      <c r="CM126" s="67" t="str">
        <f t="shared" si="24"/>
        <v>CSID</v>
      </c>
      <c r="CP126" s="67">
        <f t="shared" ref="CP126:CS126" si="1496">VALUE(AG126&amp;CP$2)</f>
        <v>161</v>
      </c>
      <c r="CQ126" s="67">
        <f t="shared" si="1496"/>
        <v>182</v>
      </c>
      <c r="CR126" s="67">
        <f t="shared" si="1496"/>
        <v>193</v>
      </c>
      <c r="CS126" s="67">
        <f t="shared" si="1496"/>
        <v>194</v>
      </c>
      <c r="CT126" s="67"/>
      <c r="CU126" s="67">
        <f t="shared" ref="CU126:CX126" si="1497">LARGE($CP126:$CS126,CU$2)</f>
        <v>194</v>
      </c>
      <c r="CV126" s="67">
        <f t="shared" si="1497"/>
        <v>193</v>
      </c>
      <c r="CW126" s="67">
        <f t="shared" si="1497"/>
        <v>182</v>
      </c>
      <c r="CX126" s="67">
        <f t="shared" si="1497"/>
        <v>161</v>
      </c>
      <c r="CZ126" s="67" t="str">
        <f>VLOOKUP(VALUE(RIGHT(CU126,1)),misc!$A$2:$B$5,2,0)</f>
        <v>C</v>
      </c>
      <c r="DA126" s="67" t="str">
        <f>VLOOKUP(VALUE(RIGHT(CV126,1)),misc!$A$2:$B$5,2,0)</f>
        <v>S</v>
      </c>
      <c r="DB126" s="67" t="str">
        <f>VLOOKUP(VALUE(RIGHT(CW126,1)),misc!$A$2:$B$5,2,0)</f>
        <v>I</v>
      </c>
      <c r="DC126" s="67" t="str">
        <f>VLOOKUP(VALUE(RIGHT(CX126,1)),misc!$A$2:$B$5,2,0)</f>
        <v>D</v>
      </c>
      <c r="DE126" s="67" t="str">
        <f t="shared" ref="DE126:DH126" si="1498">IF(VALUE(CU126)&gt;=170,CZ126,"")</f>
        <v>C</v>
      </c>
      <c r="DF126" s="67" t="str">
        <f t="shared" si="1498"/>
        <v>S</v>
      </c>
      <c r="DG126" s="67" t="str">
        <f t="shared" si="1498"/>
        <v>I</v>
      </c>
      <c r="DH126" s="67" t="str">
        <f t="shared" si="1498"/>
        <v/>
      </c>
      <c r="DJ126" s="67" t="str">
        <f t="shared" ref="DJ126:DM126" si="1499">IF(VALUE(CU126)&lt;170,CZ126,"")</f>
        <v/>
      </c>
      <c r="DK126" s="67" t="str">
        <f t="shared" si="1499"/>
        <v/>
      </c>
      <c r="DL126" s="67" t="str">
        <f t="shared" si="1499"/>
        <v/>
      </c>
      <c r="DM126" s="67" t="str">
        <f t="shared" si="1499"/>
        <v>D</v>
      </c>
      <c r="DN126" s="67">
        <f t="shared" si="29"/>
        <v>3</v>
      </c>
      <c r="DO126" s="67" t="str">
        <f t="shared" si="30"/>
        <v>CSI</v>
      </c>
      <c r="DP126" s="1" t="str">
        <f t="shared" si="31"/>
        <v>123</v>
      </c>
      <c r="DQ126" s="1" t="str">
        <f t="shared" si="32"/>
        <v/>
      </c>
      <c r="DR126" s="1">
        <f>VLOOKUP(G126,tableD1,3,0)</f>
        <v>1</v>
      </c>
      <c r="DS126" s="1">
        <f>VLOOKUP(H126,tableI1,3,0)</f>
        <v>1</v>
      </c>
      <c r="DT126" s="1">
        <f>VLOOKUP(I126,table1S,3,0)</f>
        <v>2</v>
      </c>
      <c r="DU126" s="1">
        <f>VLOOKUP(J126,table1C,3,0)</f>
        <v>1</v>
      </c>
      <c r="DV126" s="1">
        <f>VLOOKUP(L126,table2D,3,0)</f>
        <v>8</v>
      </c>
      <c r="DW126" s="1">
        <f>VLOOKUP(M126,table2I,3,0)</f>
        <v>8</v>
      </c>
      <c r="DX126" s="1">
        <f>VLOOKUP(N126,table2S,3,0)</f>
        <v>8</v>
      </c>
      <c r="DY126" s="1">
        <f>VLOOKUP(O126,table2C,3,0)</f>
        <v>8</v>
      </c>
      <c r="DZ126" s="1">
        <f>VLOOKUP(Q126,table3D,3,0)</f>
        <v>4</v>
      </c>
      <c r="EA126" s="1">
        <f>VLOOKUP(R126,table3I,3,0)</f>
        <v>5</v>
      </c>
      <c r="EB126" s="1">
        <f>VLOOKUP(S126,table3S,3,0)</f>
        <v>5</v>
      </c>
      <c r="EC126" s="1">
        <f>VLOOKUP(T126,table3C,3,0)</f>
        <v>5</v>
      </c>
      <c r="ED126" s="67">
        <f t="array" ref="ED126">VLOOKUP(INDEX(JD,data!$AA$1),key!$J$3:$L$27,3,0)</f>
        <v>6</v>
      </c>
      <c r="EE126" s="67">
        <f t="array" ref="EE126">VLOOKUP(INDEX(JI,data!$AA$1),key!$J$3:$L$27,3,0)</f>
        <v>4</v>
      </c>
      <c r="EF126" s="67">
        <f t="array" ref="EF126">VLOOKUP(INDEX(JS,data!$AA$1),key!$J$3:$L$27,3,0)</f>
        <v>4</v>
      </c>
      <c r="EG126" s="67">
        <f t="array" ref="EG126">VLOOKUP(INDEX(JC,data!$AA$1),key!$J$3:$L$27,3,0)</f>
        <v>7</v>
      </c>
      <c r="EH126" s="1">
        <f>VLOOKUP(DR126,tabel_jpm,ED126+1,0)</f>
        <v>8</v>
      </c>
      <c r="EI126" s="1">
        <f>VLOOKUP(DS126,tabel_jpm,EE126+1,0)</f>
        <v>16</v>
      </c>
      <c r="EJ126" s="1">
        <f>VLOOKUP(DT126,tabel_jpm,EF126+1,0)</f>
        <v>20</v>
      </c>
      <c r="EK126" s="1">
        <f>VLOOKUP(DU126,tabel_jpm,EG126+1,0)</f>
        <v>4</v>
      </c>
      <c r="EL126" s="1">
        <f>IF(B126="Pria",VLOOKUP(AVERAGE(EH126:EK126),agreement_p,4),VLOOKUP(AVERAGE(EH126:EK126),agreement_w,4))</f>
        <v>32</v>
      </c>
      <c r="EM126" s="67" t="str">
        <f t="shared" si="33"/>
        <v>N/A</v>
      </c>
      <c r="EN126" s="1">
        <f>VLOOKUP(DV126,tabel_jpm,ED126+1,0)</f>
        <v>20</v>
      </c>
      <c r="EO126" s="1">
        <f>VLOOKUP(DW126,tabel_jpm,EE126+1,0)</f>
        <v>12</v>
      </c>
      <c r="EP126" s="1">
        <f>VLOOKUP(DX126,tabel_jpm,EF126+1,0)</f>
        <v>12</v>
      </c>
      <c r="EQ126" s="1">
        <f>VLOOKUP(DY126,tabel_jpm,EG126+1,0)</f>
        <v>24</v>
      </c>
      <c r="ER126" s="1">
        <f>IF(B126="Pria",VLOOKUP(AVERAGE(EN126:EQ126),agreement_p,4),VLOOKUP(AVERAGE(EN126:EQ126),agreement_w,4))</f>
        <v>50</v>
      </c>
      <c r="ES126" s="67" t="str">
        <f t="shared" si="34"/>
        <v>N/A</v>
      </c>
      <c r="ET126" s="1">
        <f>VLOOKUP(DZ126,tabel_jpm,ED126+1,0)</f>
        <v>20</v>
      </c>
      <c r="EU126" s="1">
        <f>VLOOKUP(EA126,tabel_jpm,EE126+1,0)</f>
        <v>24</v>
      </c>
      <c r="EV126" s="1">
        <f>VLOOKUP(EB126,tabel_jpm,EF126+1,0)</f>
        <v>24</v>
      </c>
      <c r="EW126" s="1">
        <f>VLOOKUP(EC126,tabel_jpm,EG126+1,0)</f>
        <v>20</v>
      </c>
      <c r="EX126" s="1">
        <f>IF(B126="Pria",VLOOKUP(AVERAGE(ET126:EW126),agreement_p,4),VLOOKUP(AVERAGE(ET126:EW126),agreement_w,4))</f>
        <v>68</v>
      </c>
      <c r="EY126" s="67" t="str">
        <f t="shared" si="35"/>
        <v>N/A</v>
      </c>
    </row>
    <row r="127" ht="15.75" customHeight="1">
      <c r="A127" s="1" t="str">
        <f>data!A127</f>
        <v/>
      </c>
      <c r="B127" s="1" t="str">
        <f>data!B127</f>
        <v/>
      </c>
      <c r="C127" s="1" t="str">
        <f>data!C127</f>
        <v/>
      </c>
      <c r="D127" s="65" t="str">
        <f>data!D127</f>
        <v/>
      </c>
      <c r="E127" s="1" t="str">
        <f>data!E127</f>
        <v/>
      </c>
      <c r="F127" s="1" t="str">
        <f>data!F127</f>
        <v/>
      </c>
      <c r="G127" s="1" t="str">
        <f>data!G127</f>
        <v/>
      </c>
      <c r="H127" s="1" t="str">
        <f>data!H127</f>
        <v/>
      </c>
      <c r="I127" s="1" t="str">
        <f>data!I127</f>
        <v/>
      </c>
      <c r="J127" s="1" t="str">
        <f>data!J127</f>
        <v/>
      </c>
      <c r="K127" s="1" t="str">
        <f>data!K127</f>
        <v/>
      </c>
      <c r="L127" s="1" t="str">
        <f>data!L127</f>
        <v/>
      </c>
      <c r="M127" s="1" t="str">
        <f>data!M127</f>
        <v/>
      </c>
      <c r="N127" s="1" t="str">
        <f>data!N127</f>
        <v/>
      </c>
      <c r="O127" s="1" t="str">
        <f>data!O127</f>
        <v/>
      </c>
      <c r="P127" s="1" t="str">
        <f>data!P127</f>
        <v/>
      </c>
      <c r="Q127" s="1">
        <f>data!Q127</f>
        <v>0</v>
      </c>
      <c r="R127" s="1">
        <f>data!R127</f>
        <v>0</v>
      </c>
      <c r="S127" s="1">
        <f>data!S127</f>
        <v>0</v>
      </c>
      <c r="T127" s="1">
        <f>data!T127</f>
        <v>0</v>
      </c>
      <c r="U127" s="1">
        <f>data!U127</f>
        <v>0</v>
      </c>
      <c r="V127" s="1">
        <f>data!V127</f>
        <v>0</v>
      </c>
      <c r="W127" s="1">
        <f>data!W127</f>
        <v>0</v>
      </c>
      <c r="Y127" s="67">
        <f>VLOOKUP(G127,tableD1,2,0)</f>
        <v>4</v>
      </c>
      <c r="Z127" s="67">
        <f>VLOOKUP(H127,tableI1,2,0)</f>
        <v>3</v>
      </c>
      <c r="AA127" s="67">
        <f>VLOOKUP(I127,table1S,2,0)</f>
        <v>5</v>
      </c>
      <c r="AB127" s="67">
        <f>VLOOKUP(J127,table1C,2,0)</f>
        <v>4</v>
      </c>
      <c r="AC127" s="67">
        <f>VLOOKUP(L127,table2D,2,0)</f>
        <v>31</v>
      </c>
      <c r="AD127" s="67">
        <f>VLOOKUP(M127,table2I,2,0)</f>
        <v>31</v>
      </c>
      <c r="AE127" s="67">
        <f>VLOOKUP(N127,table2S,2,0)</f>
        <v>32</v>
      </c>
      <c r="AF127" s="67">
        <f>VLOOKUP(O127,table2C,2,0)</f>
        <v>32</v>
      </c>
      <c r="AG127" s="67">
        <f>VLOOKUP(Q127,table3D,2,0)</f>
        <v>16</v>
      </c>
      <c r="AH127" s="67">
        <f>VLOOKUP(R127,table3I,2,0)</f>
        <v>18</v>
      </c>
      <c r="AI127" s="67">
        <f>VLOOKUP(S127,table3S,2,0)</f>
        <v>19</v>
      </c>
      <c r="AJ127" s="67">
        <f>VLOOKUP(T127,table3C,2,0)</f>
        <v>19</v>
      </c>
      <c r="AL127" s="67">
        <f t="shared" ref="AL127:AO127" si="1500">VALUE(Y127&amp;AL$2)</f>
        <v>41</v>
      </c>
      <c r="AM127" s="67">
        <f t="shared" si="1500"/>
        <v>32</v>
      </c>
      <c r="AN127" s="67">
        <f t="shared" si="1500"/>
        <v>53</v>
      </c>
      <c r="AO127" s="67">
        <f t="shared" si="1500"/>
        <v>44</v>
      </c>
      <c r="AP127" s="67"/>
      <c r="AQ127" s="67">
        <f t="shared" ref="AQ127:AT127" si="1501">LARGE($AL127:$AO127,AQ$2)</f>
        <v>53</v>
      </c>
      <c r="AR127" s="67">
        <f t="shared" si="1501"/>
        <v>44</v>
      </c>
      <c r="AS127" s="67">
        <f t="shared" si="1501"/>
        <v>41</v>
      </c>
      <c r="AT127" s="67">
        <f t="shared" si="1501"/>
        <v>32</v>
      </c>
      <c r="AV127" s="67" t="str">
        <f>VLOOKUP(VALUE(RIGHT(AQ127,1)),misc!$A$2:$B$5,2,0)</f>
        <v>S</v>
      </c>
      <c r="AW127" s="67" t="str">
        <f>VLOOKUP(VALUE(RIGHT(AR127,1)),misc!$A$2:$B$5,2,0)</f>
        <v>C</v>
      </c>
      <c r="AX127" s="67" t="str">
        <f>VLOOKUP(VALUE(RIGHT(AS127,1)),misc!$A$2:$B$5,2,0)</f>
        <v>D</v>
      </c>
      <c r="AY127" s="67" t="str">
        <f>VLOOKUP(VALUE(RIGHT(AT127,1)),misc!$A$2:$B$5,2,0)</f>
        <v>I</v>
      </c>
      <c r="BA127" s="67" t="str">
        <f t="shared" ref="BA127:BD127" si="1502">IF(VALUE(AQ127)&gt;=170,AV127,"")</f>
        <v/>
      </c>
      <c r="BB127" s="67" t="str">
        <f t="shared" si="1502"/>
        <v/>
      </c>
      <c r="BC127" s="67" t="str">
        <f t="shared" si="1502"/>
        <v/>
      </c>
      <c r="BD127" s="67" t="str">
        <f t="shared" si="1502"/>
        <v/>
      </c>
      <c r="BF127" s="67" t="str">
        <f t="shared" ref="BF127:BI127" si="1503">IF(VALUE(AQ127)&lt;170,AV127,"")</f>
        <v>S</v>
      </c>
      <c r="BG127" s="67" t="str">
        <f t="shared" si="1503"/>
        <v>C</v>
      </c>
      <c r="BH127" s="67" t="str">
        <f t="shared" si="1503"/>
        <v>D</v>
      </c>
      <c r="BI127" s="67" t="str">
        <f t="shared" si="1503"/>
        <v>I</v>
      </c>
      <c r="BJ127" s="67">
        <f t="shared" si="17"/>
        <v>1</v>
      </c>
      <c r="BK127" s="67" t="str">
        <f t="shared" si="18"/>
        <v/>
      </c>
      <c r="BN127" s="67">
        <f t="shared" ref="BN127:BQ127" si="1504">VALUE(AC127&amp;BN$2)</f>
        <v>311</v>
      </c>
      <c r="BO127" s="67">
        <f t="shared" si="1504"/>
        <v>312</v>
      </c>
      <c r="BP127" s="67">
        <f t="shared" si="1504"/>
        <v>323</v>
      </c>
      <c r="BQ127" s="67">
        <f t="shared" si="1504"/>
        <v>324</v>
      </c>
      <c r="BR127" s="67"/>
      <c r="BS127" s="67">
        <f t="shared" ref="BS127:BV127" si="1505">LARGE($BN127:$BQ127,BS$2)</f>
        <v>324</v>
      </c>
      <c r="BT127" s="67">
        <f t="shared" si="1505"/>
        <v>323</v>
      </c>
      <c r="BU127" s="67">
        <f t="shared" si="1505"/>
        <v>312</v>
      </c>
      <c r="BV127" s="67">
        <f t="shared" si="1505"/>
        <v>311</v>
      </c>
      <c r="BX127" s="67" t="str">
        <f>VLOOKUP(VALUE(RIGHT(BS127,1)),misc!$A$2:$B$5,2,0)</f>
        <v>C</v>
      </c>
      <c r="BY127" s="67" t="str">
        <f>VLOOKUP(VALUE(RIGHT(BT127,1)),misc!$A$2:$B$5,2,0)</f>
        <v>S</v>
      </c>
      <c r="BZ127" s="67" t="str">
        <f>VLOOKUP(VALUE(RIGHT(BU127,1)),misc!$A$2:$B$5,2,0)</f>
        <v>I</v>
      </c>
      <c r="CA127" s="67" t="str">
        <f>VLOOKUP(VALUE(RIGHT(BV127,1)),misc!$A$2:$B$5,2,0)</f>
        <v>D</v>
      </c>
      <c r="CC127" s="67" t="str">
        <f t="shared" ref="CC127:CF127" si="1506">IF(VALUE(BS127)&gt;=170,BX127,"")</f>
        <v>C</v>
      </c>
      <c r="CD127" s="67" t="str">
        <f t="shared" si="1506"/>
        <v>S</v>
      </c>
      <c r="CE127" s="67" t="str">
        <f t="shared" si="1506"/>
        <v>I</v>
      </c>
      <c r="CF127" s="67" t="str">
        <f t="shared" si="1506"/>
        <v>D</v>
      </c>
      <c r="CH127" s="67" t="str">
        <f t="shared" ref="CH127:CK127" si="1507">IF(VALUE(BS127)&lt;170,BX127,"")</f>
        <v/>
      </c>
      <c r="CI127" s="67" t="str">
        <f t="shared" si="1507"/>
        <v/>
      </c>
      <c r="CJ127" s="67" t="str">
        <f t="shared" si="1507"/>
        <v/>
      </c>
      <c r="CK127" s="67" t="str">
        <f t="shared" si="1507"/>
        <v/>
      </c>
      <c r="CL127" s="67">
        <f t="shared" si="23"/>
        <v>2</v>
      </c>
      <c r="CM127" s="67" t="str">
        <f t="shared" si="24"/>
        <v>CSID</v>
      </c>
      <c r="CP127" s="67">
        <f t="shared" ref="CP127:CS127" si="1508">VALUE(AG127&amp;CP$2)</f>
        <v>161</v>
      </c>
      <c r="CQ127" s="67">
        <f t="shared" si="1508"/>
        <v>182</v>
      </c>
      <c r="CR127" s="67">
        <f t="shared" si="1508"/>
        <v>193</v>
      </c>
      <c r="CS127" s="67">
        <f t="shared" si="1508"/>
        <v>194</v>
      </c>
      <c r="CT127" s="67"/>
      <c r="CU127" s="67">
        <f t="shared" ref="CU127:CX127" si="1509">LARGE($CP127:$CS127,CU$2)</f>
        <v>194</v>
      </c>
      <c r="CV127" s="67">
        <f t="shared" si="1509"/>
        <v>193</v>
      </c>
      <c r="CW127" s="67">
        <f t="shared" si="1509"/>
        <v>182</v>
      </c>
      <c r="CX127" s="67">
        <f t="shared" si="1509"/>
        <v>161</v>
      </c>
      <c r="CZ127" s="67" t="str">
        <f>VLOOKUP(VALUE(RIGHT(CU127,1)),misc!$A$2:$B$5,2,0)</f>
        <v>C</v>
      </c>
      <c r="DA127" s="67" t="str">
        <f>VLOOKUP(VALUE(RIGHT(CV127,1)),misc!$A$2:$B$5,2,0)</f>
        <v>S</v>
      </c>
      <c r="DB127" s="67" t="str">
        <f>VLOOKUP(VALUE(RIGHT(CW127,1)),misc!$A$2:$B$5,2,0)</f>
        <v>I</v>
      </c>
      <c r="DC127" s="67" t="str">
        <f>VLOOKUP(VALUE(RIGHT(CX127,1)),misc!$A$2:$B$5,2,0)</f>
        <v>D</v>
      </c>
      <c r="DE127" s="67" t="str">
        <f t="shared" ref="DE127:DH127" si="1510">IF(VALUE(CU127)&gt;=170,CZ127,"")</f>
        <v>C</v>
      </c>
      <c r="DF127" s="67" t="str">
        <f t="shared" si="1510"/>
        <v>S</v>
      </c>
      <c r="DG127" s="67" t="str">
        <f t="shared" si="1510"/>
        <v>I</v>
      </c>
      <c r="DH127" s="67" t="str">
        <f t="shared" si="1510"/>
        <v/>
      </c>
      <c r="DJ127" s="67" t="str">
        <f t="shared" ref="DJ127:DM127" si="1511">IF(VALUE(CU127)&lt;170,CZ127,"")</f>
        <v/>
      </c>
      <c r="DK127" s="67" t="str">
        <f t="shared" si="1511"/>
        <v/>
      </c>
      <c r="DL127" s="67" t="str">
        <f t="shared" si="1511"/>
        <v/>
      </c>
      <c r="DM127" s="67" t="str">
        <f t="shared" si="1511"/>
        <v>D</v>
      </c>
      <c r="DN127" s="67">
        <f t="shared" si="29"/>
        <v>3</v>
      </c>
      <c r="DO127" s="67" t="str">
        <f t="shared" si="30"/>
        <v>CSI</v>
      </c>
      <c r="DP127" s="1" t="str">
        <f t="shared" si="31"/>
        <v>123</v>
      </c>
      <c r="DQ127" s="1" t="str">
        <f t="shared" si="32"/>
        <v/>
      </c>
      <c r="DR127" s="1">
        <f>VLOOKUP(G127,tableD1,3,0)</f>
        <v>1</v>
      </c>
      <c r="DS127" s="1">
        <f>VLOOKUP(H127,tableI1,3,0)</f>
        <v>1</v>
      </c>
      <c r="DT127" s="1">
        <f>VLOOKUP(I127,table1S,3,0)</f>
        <v>2</v>
      </c>
      <c r="DU127" s="1">
        <f>VLOOKUP(J127,table1C,3,0)</f>
        <v>1</v>
      </c>
      <c r="DV127" s="1">
        <f>VLOOKUP(L127,table2D,3,0)</f>
        <v>8</v>
      </c>
      <c r="DW127" s="1">
        <f>VLOOKUP(M127,table2I,3,0)</f>
        <v>8</v>
      </c>
      <c r="DX127" s="1">
        <f>VLOOKUP(N127,table2S,3,0)</f>
        <v>8</v>
      </c>
      <c r="DY127" s="1">
        <f>VLOOKUP(O127,table2C,3,0)</f>
        <v>8</v>
      </c>
      <c r="DZ127" s="1">
        <f>VLOOKUP(Q127,table3D,3,0)</f>
        <v>4</v>
      </c>
      <c r="EA127" s="1">
        <f>VLOOKUP(R127,table3I,3,0)</f>
        <v>5</v>
      </c>
      <c r="EB127" s="1">
        <f>VLOOKUP(S127,table3S,3,0)</f>
        <v>5</v>
      </c>
      <c r="EC127" s="1">
        <f>VLOOKUP(T127,table3C,3,0)</f>
        <v>5</v>
      </c>
      <c r="ED127" s="67">
        <f t="array" ref="ED127">VLOOKUP(INDEX(JD,data!$AA$1),key!$J$3:$L$27,3,0)</f>
        <v>6</v>
      </c>
      <c r="EE127" s="67">
        <f t="array" ref="EE127">VLOOKUP(INDEX(JI,data!$AA$1),key!$J$3:$L$27,3,0)</f>
        <v>4</v>
      </c>
      <c r="EF127" s="67">
        <f t="array" ref="EF127">VLOOKUP(INDEX(JS,data!$AA$1),key!$J$3:$L$27,3,0)</f>
        <v>4</v>
      </c>
      <c r="EG127" s="67">
        <f t="array" ref="EG127">VLOOKUP(INDEX(JC,data!$AA$1),key!$J$3:$L$27,3,0)</f>
        <v>7</v>
      </c>
      <c r="EH127" s="1">
        <f>VLOOKUP(DR127,tabel_jpm,ED127+1,0)</f>
        <v>8</v>
      </c>
      <c r="EI127" s="1">
        <f>VLOOKUP(DS127,tabel_jpm,EE127+1,0)</f>
        <v>16</v>
      </c>
      <c r="EJ127" s="1">
        <f>VLOOKUP(DT127,tabel_jpm,EF127+1,0)</f>
        <v>20</v>
      </c>
      <c r="EK127" s="1">
        <f>VLOOKUP(DU127,tabel_jpm,EG127+1,0)</f>
        <v>4</v>
      </c>
      <c r="EL127" s="1">
        <f>IF(B127="Pria",VLOOKUP(AVERAGE(EH127:EK127),agreement_p,4),VLOOKUP(AVERAGE(EH127:EK127),agreement_w,4))</f>
        <v>32</v>
      </c>
      <c r="EM127" s="67" t="str">
        <f t="shared" si="33"/>
        <v>N/A</v>
      </c>
      <c r="EN127" s="1">
        <f>VLOOKUP(DV127,tabel_jpm,ED127+1,0)</f>
        <v>20</v>
      </c>
      <c r="EO127" s="1">
        <f>VLOOKUP(DW127,tabel_jpm,EE127+1,0)</f>
        <v>12</v>
      </c>
      <c r="EP127" s="1">
        <f>VLOOKUP(DX127,tabel_jpm,EF127+1,0)</f>
        <v>12</v>
      </c>
      <c r="EQ127" s="1">
        <f>VLOOKUP(DY127,tabel_jpm,EG127+1,0)</f>
        <v>24</v>
      </c>
      <c r="ER127" s="1">
        <f>IF(B127="Pria",VLOOKUP(AVERAGE(EN127:EQ127),agreement_p,4),VLOOKUP(AVERAGE(EN127:EQ127),agreement_w,4))</f>
        <v>50</v>
      </c>
      <c r="ES127" s="67" t="str">
        <f t="shared" si="34"/>
        <v>N/A</v>
      </c>
      <c r="ET127" s="1">
        <f>VLOOKUP(DZ127,tabel_jpm,ED127+1,0)</f>
        <v>20</v>
      </c>
      <c r="EU127" s="1">
        <f>VLOOKUP(EA127,tabel_jpm,EE127+1,0)</f>
        <v>24</v>
      </c>
      <c r="EV127" s="1">
        <f>VLOOKUP(EB127,tabel_jpm,EF127+1,0)</f>
        <v>24</v>
      </c>
      <c r="EW127" s="1">
        <f>VLOOKUP(EC127,tabel_jpm,EG127+1,0)</f>
        <v>20</v>
      </c>
      <c r="EX127" s="1">
        <f>IF(B127="Pria",VLOOKUP(AVERAGE(ET127:EW127),agreement_p,4),VLOOKUP(AVERAGE(ET127:EW127),agreement_w,4))</f>
        <v>68</v>
      </c>
      <c r="EY127" s="67" t="str">
        <f t="shared" si="35"/>
        <v>N/A</v>
      </c>
    </row>
    <row r="128" ht="15.75" customHeight="1">
      <c r="A128" s="1" t="str">
        <f>data!A128</f>
        <v/>
      </c>
      <c r="B128" s="1" t="str">
        <f>data!B128</f>
        <v/>
      </c>
      <c r="C128" s="1" t="str">
        <f>data!C128</f>
        <v/>
      </c>
      <c r="D128" s="65" t="str">
        <f>data!D128</f>
        <v/>
      </c>
      <c r="E128" s="1" t="str">
        <f>data!E128</f>
        <v/>
      </c>
      <c r="F128" s="1" t="str">
        <f>data!F128</f>
        <v/>
      </c>
      <c r="G128" s="1" t="str">
        <f>data!G128</f>
        <v/>
      </c>
      <c r="H128" s="1" t="str">
        <f>data!H128</f>
        <v/>
      </c>
      <c r="I128" s="1" t="str">
        <f>data!I128</f>
        <v/>
      </c>
      <c r="J128" s="1" t="str">
        <f>data!J128</f>
        <v/>
      </c>
      <c r="K128" s="1" t="str">
        <f>data!K128</f>
        <v/>
      </c>
      <c r="L128" s="1" t="str">
        <f>data!L128</f>
        <v/>
      </c>
      <c r="M128" s="1" t="str">
        <f>data!M128</f>
        <v/>
      </c>
      <c r="N128" s="1" t="str">
        <f>data!N128</f>
        <v/>
      </c>
      <c r="O128" s="1" t="str">
        <f>data!O128</f>
        <v/>
      </c>
      <c r="P128" s="1" t="str">
        <f>data!P128</f>
        <v/>
      </c>
      <c r="Q128" s="1">
        <f>data!Q128</f>
        <v>0</v>
      </c>
      <c r="R128" s="1">
        <f>data!R128</f>
        <v>0</v>
      </c>
      <c r="S128" s="1">
        <f>data!S128</f>
        <v>0</v>
      </c>
      <c r="T128" s="1">
        <f>data!T128</f>
        <v>0</v>
      </c>
      <c r="U128" s="1">
        <f>data!U128</f>
        <v>0</v>
      </c>
      <c r="V128" s="1">
        <f>data!V128</f>
        <v>0</v>
      </c>
      <c r="W128" s="1">
        <f>data!W128</f>
        <v>0</v>
      </c>
      <c r="Y128" s="67">
        <f>VLOOKUP(G128,tableD1,2,0)</f>
        <v>4</v>
      </c>
      <c r="Z128" s="67">
        <f>VLOOKUP(H128,tableI1,2,0)</f>
        <v>3</v>
      </c>
      <c r="AA128" s="67">
        <f>VLOOKUP(I128,table1S,2,0)</f>
        <v>5</v>
      </c>
      <c r="AB128" s="67">
        <f>VLOOKUP(J128,table1C,2,0)</f>
        <v>4</v>
      </c>
      <c r="AC128" s="67">
        <f>VLOOKUP(L128,table2D,2,0)</f>
        <v>31</v>
      </c>
      <c r="AD128" s="67">
        <f>VLOOKUP(M128,table2I,2,0)</f>
        <v>31</v>
      </c>
      <c r="AE128" s="67">
        <f>VLOOKUP(N128,table2S,2,0)</f>
        <v>32</v>
      </c>
      <c r="AF128" s="67">
        <f>VLOOKUP(O128,table2C,2,0)</f>
        <v>32</v>
      </c>
      <c r="AG128" s="67">
        <f>VLOOKUP(Q128,table3D,2,0)</f>
        <v>16</v>
      </c>
      <c r="AH128" s="67">
        <f>VLOOKUP(R128,table3I,2,0)</f>
        <v>18</v>
      </c>
      <c r="AI128" s="67">
        <f>VLOOKUP(S128,table3S,2,0)</f>
        <v>19</v>
      </c>
      <c r="AJ128" s="67">
        <f>VLOOKUP(T128,table3C,2,0)</f>
        <v>19</v>
      </c>
      <c r="AL128" s="67">
        <f t="shared" ref="AL128:AO128" si="1512">VALUE(Y128&amp;AL$2)</f>
        <v>41</v>
      </c>
      <c r="AM128" s="67">
        <f t="shared" si="1512"/>
        <v>32</v>
      </c>
      <c r="AN128" s="67">
        <f t="shared" si="1512"/>
        <v>53</v>
      </c>
      <c r="AO128" s="67">
        <f t="shared" si="1512"/>
        <v>44</v>
      </c>
      <c r="AP128" s="67"/>
      <c r="AQ128" s="67">
        <f t="shared" ref="AQ128:AT128" si="1513">LARGE($AL128:$AO128,AQ$2)</f>
        <v>53</v>
      </c>
      <c r="AR128" s="67">
        <f t="shared" si="1513"/>
        <v>44</v>
      </c>
      <c r="AS128" s="67">
        <f t="shared" si="1513"/>
        <v>41</v>
      </c>
      <c r="AT128" s="67">
        <f t="shared" si="1513"/>
        <v>32</v>
      </c>
      <c r="AV128" s="67" t="str">
        <f>VLOOKUP(VALUE(RIGHT(AQ128,1)),misc!$A$2:$B$5,2,0)</f>
        <v>S</v>
      </c>
      <c r="AW128" s="67" t="str">
        <f>VLOOKUP(VALUE(RIGHT(AR128,1)),misc!$A$2:$B$5,2,0)</f>
        <v>C</v>
      </c>
      <c r="AX128" s="67" t="str">
        <f>VLOOKUP(VALUE(RIGHT(AS128,1)),misc!$A$2:$B$5,2,0)</f>
        <v>D</v>
      </c>
      <c r="AY128" s="67" t="str">
        <f>VLOOKUP(VALUE(RIGHT(AT128,1)),misc!$A$2:$B$5,2,0)</f>
        <v>I</v>
      </c>
      <c r="BA128" s="67" t="str">
        <f t="shared" ref="BA128:BD128" si="1514">IF(VALUE(AQ128)&gt;=170,AV128,"")</f>
        <v/>
      </c>
      <c r="BB128" s="67" t="str">
        <f t="shared" si="1514"/>
        <v/>
      </c>
      <c r="BC128" s="67" t="str">
        <f t="shared" si="1514"/>
        <v/>
      </c>
      <c r="BD128" s="67" t="str">
        <f t="shared" si="1514"/>
        <v/>
      </c>
      <c r="BF128" s="67" t="str">
        <f t="shared" ref="BF128:BI128" si="1515">IF(VALUE(AQ128)&lt;170,AV128,"")</f>
        <v>S</v>
      </c>
      <c r="BG128" s="67" t="str">
        <f t="shared" si="1515"/>
        <v>C</v>
      </c>
      <c r="BH128" s="67" t="str">
        <f t="shared" si="1515"/>
        <v>D</v>
      </c>
      <c r="BI128" s="67" t="str">
        <f t="shared" si="1515"/>
        <v>I</v>
      </c>
      <c r="BJ128" s="67">
        <f t="shared" si="17"/>
        <v>1</v>
      </c>
      <c r="BK128" s="67" t="str">
        <f t="shared" si="18"/>
        <v/>
      </c>
      <c r="BN128" s="67">
        <f t="shared" ref="BN128:BQ128" si="1516">VALUE(AC128&amp;BN$2)</f>
        <v>311</v>
      </c>
      <c r="BO128" s="67">
        <f t="shared" si="1516"/>
        <v>312</v>
      </c>
      <c r="BP128" s="67">
        <f t="shared" si="1516"/>
        <v>323</v>
      </c>
      <c r="BQ128" s="67">
        <f t="shared" si="1516"/>
        <v>324</v>
      </c>
      <c r="BR128" s="67"/>
      <c r="BS128" s="67">
        <f t="shared" ref="BS128:BV128" si="1517">LARGE($BN128:$BQ128,BS$2)</f>
        <v>324</v>
      </c>
      <c r="BT128" s="67">
        <f t="shared" si="1517"/>
        <v>323</v>
      </c>
      <c r="BU128" s="67">
        <f t="shared" si="1517"/>
        <v>312</v>
      </c>
      <c r="BV128" s="67">
        <f t="shared" si="1517"/>
        <v>311</v>
      </c>
      <c r="BX128" s="67" t="str">
        <f>VLOOKUP(VALUE(RIGHT(BS128,1)),misc!$A$2:$B$5,2,0)</f>
        <v>C</v>
      </c>
      <c r="BY128" s="67" t="str">
        <f>VLOOKUP(VALUE(RIGHT(BT128,1)),misc!$A$2:$B$5,2,0)</f>
        <v>S</v>
      </c>
      <c r="BZ128" s="67" t="str">
        <f>VLOOKUP(VALUE(RIGHT(BU128,1)),misc!$A$2:$B$5,2,0)</f>
        <v>I</v>
      </c>
      <c r="CA128" s="67" t="str">
        <f>VLOOKUP(VALUE(RIGHT(BV128,1)),misc!$A$2:$B$5,2,0)</f>
        <v>D</v>
      </c>
      <c r="CC128" s="67" t="str">
        <f t="shared" ref="CC128:CF128" si="1518">IF(VALUE(BS128)&gt;=170,BX128,"")</f>
        <v>C</v>
      </c>
      <c r="CD128" s="67" t="str">
        <f t="shared" si="1518"/>
        <v>S</v>
      </c>
      <c r="CE128" s="67" t="str">
        <f t="shared" si="1518"/>
        <v>I</v>
      </c>
      <c r="CF128" s="67" t="str">
        <f t="shared" si="1518"/>
        <v>D</v>
      </c>
      <c r="CH128" s="67" t="str">
        <f t="shared" ref="CH128:CK128" si="1519">IF(VALUE(BS128)&lt;170,BX128,"")</f>
        <v/>
      </c>
      <c r="CI128" s="67" t="str">
        <f t="shared" si="1519"/>
        <v/>
      </c>
      <c r="CJ128" s="67" t="str">
        <f t="shared" si="1519"/>
        <v/>
      </c>
      <c r="CK128" s="67" t="str">
        <f t="shared" si="1519"/>
        <v/>
      </c>
      <c r="CL128" s="67">
        <f t="shared" si="23"/>
        <v>2</v>
      </c>
      <c r="CM128" s="67" t="str">
        <f t="shared" si="24"/>
        <v>CSID</v>
      </c>
      <c r="CP128" s="67">
        <f t="shared" ref="CP128:CS128" si="1520">VALUE(AG128&amp;CP$2)</f>
        <v>161</v>
      </c>
      <c r="CQ128" s="67">
        <f t="shared" si="1520"/>
        <v>182</v>
      </c>
      <c r="CR128" s="67">
        <f t="shared" si="1520"/>
        <v>193</v>
      </c>
      <c r="CS128" s="67">
        <f t="shared" si="1520"/>
        <v>194</v>
      </c>
      <c r="CT128" s="67"/>
      <c r="CU128" s="67">
        <f t="shared" ref="CU128:CX128" si="1521">LARGE($CP128:$CS128,CU$2)</f>
        <v>194</v>
      </c>
      <c r="CV128" s="67">
        <f t="shared" si="1521"/>
        <v>193</v>
      </c>
      <c r="CW128" s="67">
        <f t="shared" si="1521"/>
        <v>182</v>
      </c>
      <c r="CX128" s="67">
        <f t="shared" si="1521"/>
        <v>161</v>
      </c>
      <c r="CZ128" s="67" t="str">
        <f>VLOOKUP(VALUE(RIGHT(CU128,1)),misc!$A$2:$B$5,2,0)</f>
        <v>C</v>
      </c>
      <c r="DA128" s="67" t="str">
        <f>VLOOKUP(VALUE(RIGHT(CV128,1)),misc!$A$2:$B$5,2,0)</f>
        <v>S</v>
      </c>
      <c r="DB128" s="67" t="str">
        <f>VLOOKUP(VALUE(RIGHT(CW128,1)),misc!$A$2:$B$5,2,0)</f>
        <v>I</v>
      </c>
      <c r="DC128" s="67" t="str">
        <f>VLOOKUP(VALUE(RIGHT(CX128,1)),misc!$A$2:$B$5,2,0)</f>
        <v>D</v>
      </c>
      <c r="DE128" s="67" t="str">
        <f t="shared" ref="DE128:DH128" si="1522">IF(VALUE(CU128)&gt;=170,CZ128,"")</f>
        <v>C</v>
      </c>
      <c r="DF128" s="67" t="str">
        <f t="shared" si="1522"/>
        <v>S</v>
      </c>
      <c r="DG128" s="67" t="str">
        <f t="shared" si="1522"/>
        <v>I</v>
      </c>
      <c r="DH128" s="67" t="str">
        <f t="shared" si="1522"/>
        <v/>
      </c>
      <c r="DJ128" s="67" t="str">
        <f t="shared" ref="DJ128:DM128" si="1523">IF(VALUE(CU128)&lt;170,CZ128,"")</f>
        <v/>
      </c>
      <c r="DK128" s="67" t="str">
        <f t="shared" si="1523"/>
        <v/>
      </c>
      <c r="DL128" s="67" t="str">
        <f t="shared" si="1523"/>
        <v/>
      </c>
      <c r="DM128" s="67" t="str">
        <f t="shared" si="1523"/>
        <v>D</v>
      </c>
      <c r="DN128" s="67">
        <f t="shared" si="29"/>
        <v>3</v>
      </c>
      <c r="DO128" s="67" t="str">
        <f t="shared" si="30"/>
        <v>CSI</v>
      </c>
      <c r="DP128" s="1" t="str">
        <f t="shared" si="31"/>
        <v>123</v>
      </c>
      <c r="DQ128" s="1" t="str">
        <f t="shared" si="32"/>
        <v/>
      </c>
      <c r="DR128" s="1">
        <f>VLOOKUP(G128,tableD1,3,0)</f>
        <v>1</v>
      </c>
      <c r="DS128" s="1">
        <f>VLOOKUP(H128,tableI1,3,0)</f>
        <v>1</v>
      </c>
      <c r="DT128" s="1">
        <f>VLOOKUP(I128,table1S,3,0)</f>
        <v>2</v>
      </c>
      <c r="DU128" s="1">
        <f>VLOOKUP(J128,table1C,3,0)</f>
        <v>1</v>
      </c>
      <c r="DV128" s="1">
        <f>VLOOKUP(L128,table2D,3,0)</f>
        <v>8</v>
      </c>
      <c r="DW128" s="1">
        <f>VLOOKUP(M128,table2I,3,0)</f>
        <v>8</v>
      </c>
      <c r="DX128" s="1">
        <f>VLOOKUP(N128,table2S,3,0)</f>
        <v>8</v>
      </c>
      <c r="DY128" s="1">
        <f>VLOOKUP(O128,table2C,3,0)</f>
        <v>8</v>
      </c>
      <c r="DZ128" s="1">
        <f>VLOOKUP(Q128,table3D,3,0)</f>
        <v>4</v>
      </c>
      <c r="EA128" s="1">
        <f>VLOOKUP(R128,table3I,3,0)</f>
        <v>5</v>
      </c>
      <c r="EB128" s="1">
        <f>VLOOKUP(S128,table3S,3,0)</f>
        <v>5</v>
      </c>
      <c r="EC128" s="1">
        <f>VLOOKUP(T128,table3C,3,0)</f>
        <v>5</v>
      </c>
      <c r="ED128" s="67">
        <f t="array" ref="ED128">VLOOKUP(INDEX(JD,data!$AA$1),key!$J$3:$L$27,3,0)</f>
        <v>6</v>
      </c>
      <c r="EE128" s="67">
        <f t="array" ref="EE128">VLOOKUP(INDEX(JI,data!$AA$1),key!$J$3:$L$27,3,0)</f>
        <v>4</v>
      </c>
      <c r="EF128" s="67">
        <f t="array" ref="EF128">VLOOKUP(INDEX(JS,data!$AA$1),key!$J$3:$L$27,3,0)</f>
        <v>4</v>
      </c>
      <c r="EG128" s="67">
        <f t="array" ref="EG128">VLOOKUP(INDEX(JC,data!$AA$1),key!$J$3:$L$27,3,0)</f>
        <v>7</v>
      </c>
      <c r="EH128" s="1">
        <f>VLOOKUP(DR128,tabel_jpm,ED128+1,0)</f>
        <v>8</v>
      </c>
      <c r="EI128" s="1">
        <f>VLOOKUP(DS128,tabel_jpm,EE128+1,0)</f>
        <v>16</v>
      </c>
      <c r="EJ128" s="1">
        <f>VLOOKUP(DT128,tabel_jpm,EF128+1,0)</f>
        <v>20</v>
      </c>
      <c r="EK128" s="1">
        <f>VLOOKUP(DU128,tabel_jpm,EG128+1,0)</f>
        <v>4</v>
      </c>
      <c r="EL128" s="1">
        <f>IF(B128="Pria",VLOOKUP(AVERAGE(EH128:EK128),agreement_p,4),VLOOKUP(AVERAGE(EH128:EK128),agreement_w,4))</f>
        <v>32</v>
      </c>
      <c r="EM128" s="67" t="str">
        <f t="shared" si="33"/>
        <v>N/A</v>
      </c>
      <c r="EN128" s="1">
        <f>VLOOKUP(DV128,tabel_jpm,ED128+1,0)</f>
        <v>20</v>
      </c>
      <c r="EO128" s="1">
        <f>VLOOKUP(DW128,tabel_jpm,EE128+1,0)</f>
        <v>12</v>
      </c>
      <c r="EP128" s="1">
        <f>VLOOKUP(DX128,tabel_jpm,EF128+1,0)</f>
        <v>12</v>
      </c>
      <c r="EQ128" s="1">
        <f>VLOOKUP(DY128,tabel_jpm,EG128+1,0)</f>
        <v>24</v>
      </c>
      <c r="ER128" s="1">
        <f>IF(B128="Pria",VLOOKUP(AVERAGE(EN128:EQ128),agreement_p,4),VLOOKUP(AVERAGE(EN128:EQ128),agreement_w,4))</f>
        <v>50</v>
      </c>
      <c r="ES128" s="67" t="str">
        <f t="shared" si="34"/>
        <v>N/A</v>
      </c>
      <c r="ET128" s="1">
        <f>VLOOKUP(DZ128,tabel_jpm,ED128+1,0)</f>
        <v>20</v>
      </c>
      <c r="EU128" s="1">
        <f>VLOOKUP(EA128,tabel_jpm,EE128+1,0)</f>
        <v>24</v>
      </c>
      <c r="EV128" s="1">
        <f>VLOOKUP(EB128,tabel_jpm,EF128+1,0)</f>
        <v>24</v>
      </c>
      <c r="EW128" s="1">
        <f>VLOOKUP(EC128,tabel_jpm,EG128+1,0)</f>
        <v>20</v>
      </c>
      <c r="EX128" s="1">
        <f>IF(B128="Pria",VLOOKUP(AVERAGE(ET128:EW128),agreement_p,4),VLOOKUP(AVERAGE(ET128:EW128),agreement_w,4))</f>
        <v>68</v>
      </c>
      <c r="EY128" s="67" t="str">
        <f t="shared" si="35"/>
        <v>N/A</v>
      </c>
    </row>
    <row r="129" ht="15.75" customHeight="1">
      <c r="A129" s="1" t="str">
        <f>data!A129</f>
        <v/>
      </c>
      <c r="B129" s="1" t="str">
        <f>data!B129</f>
        <v/>
      </c>
      <c r="C129" s="1" t="str">
        <f>data!C129</f>
        <v/>
      </c>
      <c r="D129" s="65" t="str">
        <f>data!D129</f>
        <v/>
      </c>
      <c r="E129" s="1" t="str">
        <f>data!E129</f>
        <v/>
      </c>
      <c r="F129" s="1" t="str">
        <f>data!F129</f>
        <v/>
      </c>
      <c r="G129" s="1" t="str">
        <f>data!G129</f>
        <v/>
      </c>
      <c r="H129" s="1" t="str">
        <f>data!H129</f>
        <v/>
      </c>
      <c r="I129" s="1" t="str">
        <f>data!I129</f>
        <v/>
      </c>
      <c r="J129" s="1" t="str">
        <f>data!J129</f>
        <v/>
      </c>
      <c r="K129" s="1" t="str">
        <f>data!K129</f>
        <v/>
      </c>
      <c r="L129" s="1" t="str">
        <f>data!L129</f>
        <v/>
      </c>
      <c r="M129" s="1" t="str">
        <f>data!M129</f>
        <v/>
      </c>
      <c r="N129" s="1" t="str">
        <f>data!N129</f>
        <v/>
      </c>
      <c r="O129" s="1" t="str">
        <f>data!O129</f>
        <v/>
      </c>
      <c r="P129" s="1" t="str">
        <f>data!P129</f>
        <v/>
      </c>
      <c r="Q129" s="1">
        <f>data!Q129</f>
        <v>0</v>
      </c>
      <c r="R129" s="1">
        <f>data!R129</f>
        <v>0</v>
      </c>
      <c r="S129" s="1">
        <f>data!S129</f>
        <v>0</v>
      </c>
      <c r="T129" s="1">
        <f>data!T129</f>
        <v>0</v>
      </c>
      <c r="U129" s="1">
        <f>data!U129</f>
        <v>0</v>
      </c>
      <c r="V129" s="1">
        <f>data!V129</f>
        <v>0</v>
      </c>
      <c r="W129" s="1">
        <f>data!W129</f>
        <v>0</v>
      </c>
      <c r="Y129" s="67">
        <f>VLOOKUP(G129,tableD1,2,0)</f>
        <v>4</v>
      </c>
      <c r="Z129" s="67">
        <f>VLOOKUP(H129,tableI1,2,0)</f>
        <v>3</v>
      </c>
      <c r="AA129" s="67">
        <f>VLOOKUP(I129,table1S,2,0)</f>
        <v>5</v>
      </c>
      <c r="AB129" s="67">
        <f>VLOOKUP(J129,table1C,2,0)</f>
        <v>4</v>
      </c>
      <c r="AC129" s="67">
        <f>VLOOKUP(L129,table2D,2,0)</f>
        <v>31</v>
      </c>
      <c r="AD129" s="67">
        <f>VLOOKUP(M129,table2I,2,0)</f>
        <v>31</v>
      </c>
      <c r="AE129" s="67">
        <f>VLOOKUP(N129,table2S,2,0)</f>
        <v>32</v>
      </c>
      <c r="AF129" s="67">
        <f>VLOOKUP(O129,table2C,2,0)</f>
        <v>32</v>
      </c>
      <c r="AG129" s="67">
        <f>VLOOKUP(Q129,table3D,2,0)</f>
        <v>16</v>
      </c>
      <c r="AH129" s="67">
        <f>VLOOKUP(R129,table3I,2,0)</f>
        <v>18</v>
      </c>
      <c r="AI129" s="67">
        <f>VLOOKUP(S129,table3S,2,0)</f>
        <v>19</v>
      </c>
      <c r="AJ129" s="67">
        <f>VLOOKUP(T129,table3C,2,0)</f>
        <v>19</v>
      </c>
      <c r="AL129" s="67">
        <f t="shared" ref="AL129:AO129" si="1524">VALUE(Y129&amp;AL$2)</f>
        <v>41</v>
      </c>
      <c r="AM129" s="67">
        <f t="shared" si="1524"/>
        <v>32</v>
      </c>
      <c r="AN129" s="67">
        <f t="shared" si="1524"/>
        <v>53</v>
      </c>
      <c r="AO129" s="67">
        <f t="shared" si="1524"/>
        <v>44</v>
      </c>
      <c r="AP129" s="67"/>
      <c r="AQ129" s="67">
        <f t="shared" ref="AQ129:AT129" si="1525">LARGE($AL129:$AO129,AQ$2)</f>
        <v>53</v>
      </c>
      <c r="AR129" s="67">
        <f t="shared" si="1525"/>
        <v>44</v>
      </c>
      <c r="AS129" s="67">
        <f t="shared" si="1525"/>
        <v>41</v>
      </c>
      <c r="AT129" s="67">
        <f t="shared" si="1525"/>
        <v>32</v>
      </c>
      <c r="AV129" s="67" t="str">
        <f>VLOOKUP(VALUE(RIGHT(AQ129,1)),misc!$A$2:$B$5,2,0)</f>
        <v>S</v>
      </c>
      <c r="AW129" s="67" t="str">
        <f>VLOOKUP(VALUE(RIGHT(AR129,1)),misc!$A$2:$B$5,2,0)</f>
        <v>C</v>
      </c>
      <c r="AX129" s="67" t="str">
        <f>VLOOKUP(VALUE(RIGHT(AS129,1)),misc!$A$2:$B$5,2,0)</f>
        <v>D</v>
      </c>
      <c r="AY129" s="67" t="str">
        <f>VLOOKUP(VALUE(RIGHT(AT129,1)),misc!$A$2:$B$5,2,0)</f>
        <v>I</v>
      </c>
      <c r="BA129" s="67" t="str">
        <f t="shared" ref="BA129:BD129" si="1526">IF(VALUE(AQ129)&gt;=170,AV129,"")</f>
        <v/>
      </c>
      <c r="BB129" s="67" t="str">
        <f t="shared" si="1526"/>
        <v/>
      </c>
      <c r="BC129" s="67" t="str">
        <f t="shared" si="1526"/>
        <v/>
      </c>
      <c r="BD129" s="67" t="str">
        <f t="shared" si="1526"/>
        <v/>
      </c>
      <c r="BF129" s="67" t="str">
        <f t="shared" ref="BF129:BI129" si="1527">IF(VALUE(AQ129)&lt;170,AV129,"")</f>
        <v>S</v>
      </c>
      <c r="BG129" s="67" t="str">
        <f t="shared" si="1527"/>
        <v>C</v>
      </c>
      <c r="BH129" s="67" t="str">
        <f t="shared" si="1527"/>
        <v>D</v>
      </c>
      <c r="BI129" s="67" t="str">
        <f t="shared" si="1527"/>
        <v>I</v>
      </c>
      <c r="BJ129" s="67">
        <f t="shared" si="17"/>
        <v>1</v>
      </c>
      <c r="BK129" s="67" t="str">
        <f t="shared" si="18"/>
        <v/>
      </c>
      <c r="BN129" s="67">
        <f t="shared" ref="BN129:BQ129" si="1528">VALUE(AC129&amp;BN$2)</f>
        <v>311</v>
      </c>
      <c r="BO129" s="67">
        <f t="shared" si="1528"/>
        <v>312</v>
      </c>
      <c r="BP129" s="67">
        <f t="shared" si="1528"/>
        <v>323</v>
      </c>
      <c r="BQ129" s="67">
        <f t="shared" si="1528"/>
        <v>324</v>
      </c>
      <c r="BR129" s="67"/>
      <c r="BS129" s="67">
        <f t="shared" ref="BS129:BV129" si="1529">LARGE($BN129:$BQ129,BS$2)</f>
        <v>324</v>
      </c>
      <c r="BT129" s="67">
        <f t="shared" si="1529"/>
        <v>323</v>
      </c>
      <c r="BU129" s="67">
        <f t="shared" si="1529"/>
        <v>312</v>
      </c>
      <c r="BV129" s="67">
        <f t="shared" si="1529"/>
        <v>311</v>
      </c>
      <c r="BX129" s="67" t="str">
        <f>VLOOKUP(VALUE(RIGHT(BS129,1)),misc!$A$2:$B$5,2,0)</f>
        <v>C</v>
      </c>
      <c r="BY129" s="67" t="str">
        <f>VLOOKUP(VALUE(RIGHT(BT129,1)),misc!$A$2:$B$5,2,0)</f>
        <v>S</v>
      </c>
      <c r="BZ129" s="67" t="str">
        <f>VLOOKUP(VALUE(RIGHT(BU129,1)),misc!$A$2:$B$5,2,0)</f>
        <v>I</v>
      </c>
      <c r="CA129" s="67" t="str">
        <f>VLOOKUP(VALUE(RIGHT(BV129,1)),misc!$A$2:$B$5,2,0)</f>
        <v>D</v>
      </c>
      <c r="CC129" s="67" t="str">
        <f t="shared" ref="CC129:CF129" si="1530">IF(VALUE(BS129)&gt;=170,BX129,"")</f>
        <v>C</v>
      </c>
      <c r="CD129" s="67" t="str">
        <f t="shared" si="1530"/>
        <v>S</v>
      </c>
      <c r="CE129" s="67" t="str">
        <f t="shared" si="1530"/>
        <v>I</v>
      </c>
      <c r="CF129" s="67" t="str">
        <f t="shared" si="1530"/>
        <v>D</v>
      </c>
      <c r="CH129" s="67" t="str">
        <f t="shared" ref="CH129:CK129" si="1531">IF(VALUE(BS129)&lt;170,BX129,"")</f>
        <v/>
      </c>
      <c r="CI129" s="67" t="str">
        <f t="shared" si="1531"/>
        <v/>
      </c>
      <c r="CJ129" s="67" t="str">
        <f t="shared" si="1531"/>
        <v/>
      </c>
      <c r="CK129" s="67" t="str">
        <f t="shared" si="1531"/>
        <v/>
      </c>
      <c r="CL129" s="67">
        <f t="shared" si="23"/>
        <v>2</v>
      </c>
      <c r="CM129" s="67" t="str">
        <f t="shared" si="24"/>
        <v>CSID</v>
      </c>
      <c r="CP129" s="67">
        <f t="shared" ref="CP129:CS129" si="1532">VALUE(AG129&amp;CP$2)</f>
        <v>161</v>
      </c>
      <c r="CQ129" s="67">
        <f t="shared" si="1532"/>
        <v>182</v>
      </c>
      <c r="CR129" s="67">
        <f t="shared" si="1532"/>
        <v>193</v>
      </c>
      <c r="CS129" s="67">
        <f t="shared" si="1532"/>
        <v>194</v>
      </c>
      <c r="CT129" s="67"/>
      <c r="CU129" s="67">
        <f t="shared" ref="CU129:CX129" si="1533">LARGE($CP129:$CS129,CU$2)</f>
        <v>194</v>
      </c>
      <c r="CV129" s="67">
        <f t="shared" si="1533"/>
        <v>193</v>
      </c>
      <c r="CW129" s="67">
        <f t="shared" si="1533"/>
        <v>182</v>
      </c>
      <c r="CX129" s="67">
        <f t="shared" si="1533"/>
        <v>161</v>
      </c>
      <c r="CZ129" s="67" t="str">
        <f>VLOOKUP(VALUE(RIGHT(CU129,1)),misc!$A$2:$B$5,2,0)</f>
        <v>C</v>
      </c>
      <c r="DA129" s="67" t="str">
        <f>VLOOKUP(VALUE(RIGHT(CV129,1)),misc!$A$2:$B$5,2,0)</f>
        <v>S</v>
      </c>
      <c r="DB129" s="67" t="str">
        <f>VLOOKUP(VALUE(RIGHT(CW129,1)),misc!$A$2:$B$5,2,0)</f>
        <v>I</v>
      </c>
      <c r="DC129" s="67" t="str">
        <f>VLOOKUP(VALUE(RIGHT(CX129,1)),misc!$A$2:$B$5,2,0)</f>
        <v>D</v>
      </c>
      <c r="DE129" s="67" t="str">
        <f t="shared" ref="DE129:DH129" si="1534">IF(VALUE(CU129)&gt;=170,CZ129,"")</f>
        <v>C</v>
      </c>
      <c r="DF129" s="67" t="str">
        <f t="shared" si="1534"/>
        <v>S</v>
      </c>
      <c r="DG129" s="67" t="str">
        <f t="shared" si="1534"/>
        <v>I</v>
      </c>
      <c r="DH129" s="67" t="str">
        <f t="shared" si="1534"/>
        <v/>
      </c>
      <c r="DJ129" s="67" t="str">
        <f t="shared" ref="DJ129:DM129" si="1535">IF(VALUE(CU129)&lt;170,CZ129,"")</f>
        <v/>
      </c>
      <c r="DK129" s="67" t="str">
        <f t="shared" si="1535"/>
        <v/>
      </c>
      <c r="DL129" s="67" t="str">
        <f t="shared" si="1535"/>
        <v/>
      </c>
      <c r="DM129" s="67" t="str">
        <f t="shared" si="1535"/>
        <v>D</v>
      </c>
      <c r="DN129" s="67">
        <f t="shared" si="29"/>
        <v>3</v>
      </c>
      <c r="DO129" s="67" t="str">
        <f t="shared" si="30"/>
        <v>CSI</v>
      </c>
      <c r="DP129" s="1" t="str">
        <f t="shared" si="31"/>
        <v>123</v>
      </c>
      <c r="DQ129" s="1" t="str">
        <f t="shared" si="32"/>
        <v/>
      </c>
      <c r="DR129" s="1">
        <f>VLOOKUP(G129,tableD1,3,0)</f>
        <v>1</v>
      </c>
      <c r="DS129" s="1">
        <f>VLOOKUP(H129,tableI1,3,0)</f>
        <v>1</v>
      </c>
      <c r="DT129" s="1">
        <f>VLOOKUP(I129,table1S,3,0)</f>
        <v>2</v>
      </c>
      <c r="DU129" s="1">
        <f>VLOOKUP(J129,table1C,3,0)</f>
        <v>1</v>
      </c>
      <c r="DV129" s="1">
        <f>VLOOKUP(L129,table2D,3,0)</f>
        <v>8</v>
      </c>
      <c r="DW129" s="1">
        <f>VLOOKUP(M129,table2I,3,0)</f>
        <v>8</v>
      </c>
      <c r="DX129" s="1">
        <f>VLOOKUP(N129,table2S,3,0)</f>
        <v>8</v>
      </c>
      <c r="DY129" s="1">
        <f>VLOOKUP(O129,table2C,3,0)</f>
        <v>8</v>
      </c>
      <c r="DZ129" s="1">
        <f>VLOOKUP(Q129,table3D,3,0)</f>
        <v>4</v>
      </c>
      <c r="EA129" s="1">
        <f>VLOOKUP(R129,table3I,3,0)</f>
        <v>5</v>
      </c>
      <c r="EB129" s="1">
        <f>VLOOKUP(S129,table3S,3,0)</f>
        <v>5</v>
      </c>
      <c r="EC129" s="1">
        <f>VLOOKUP(T129,table3C,3,0)</f>
        <v>5</v>
      </c>
      <c r="ED129" s="67">
        <f t="array" ref="ED129">VLOOKUP(INDEX(JD,data!$AA$1),key!$J$3:$L$27,3,0)</f>
        <v>6</v>
      </c>
      <c r="EE129" s="67">
        <f t="array" ref="EE129">VLOOKUP(INDEX(JI,data!$AA$1),key!$J$3:$L$27,3,0)</f>
        <v>4</v>
      </c>
      <c r="EF129" s="67">
        <f t="array" ref="EF129">VLOOKUP(INDEX(JS,data!$AA$1),key!$J$3:$L$27,3,0)</f>
        <v>4</v>
      </c>
      <c r="EG129" s="67">
        <f t="array" ref="EG129">VLOOKUP(INDEX(JC,data!$AA$1),key!$J$3:$L$27,3,0)</f>
        <v>7</v>
      </c>
      <c r="EH129" s="1">
        <f>VLOOKUP(DR129,tabel_jpm,ED129+1,0)</f>
        <v>8</v>
      </c>
      <c r="EI129" s="1">
        <f>VLOOKUP(DS129,tabel_jpm,EE129+1,0)</f>
        <v>16</v>
      </c>
      <c r="EJ129" s="1">
        <f>VLOOKUP(DT129,tabel_jpm,EF129+1,0)</f>
        <v>20</v>
      </c>
      <c r="EK129" s="1">
        <f>VLOOKUP(DU129,tabel_jpm,EG129+1,0)</f>
        <v>4</v>
      </c>
      <c r="EL129" s="1">
        <f>IF(B129="Pria",VLOOKUP(AVERAGE(EH129:EK129),agreement_p,4),VLOOKUP(AVERAGE(EH129:EK129),agreement_w,4))</f>
        <v>32</v>
      </c>
      <c r="EM129" s="67" t="str">
        <f t="shared" si="33"/>
        <v>N/A</v>
      </c>
      <c r="EN129" s="1">
        <f>VLOOKUP(DV129,tabel_jpm,ED129+1,0)</f>
        <v>20</v>
      </c>
      <c r="EO129" s="1">
        <f>VLOOKUP(DW129,tabel_jpm,EE129+1,0)</f>
        <v>12</v>
      </c>
      <c r="EP129" s="1">
        <f>VLOOKUP(DX129,tabel_jpm,EF129+1,0)</f>
        <v>12</v>
      </c>
      <c r="EQ129" s="1">
        <f>VLOOKUP(DY129,tabel_jpm,EG129+1,0)</f>
        <v>24</v>
      </c>
      <c r="ER129" s="1">
        <f>IF(B129="Pria",VLOOKUP(AVERAGE(EN129:EQ129),agreement_p,4),VLOOKUP(AVERAGE(EN129:EQ129),agreement_w,4))</f>
        <v>50</v>
      </c>
      <c r="ES129" s="67" t="str">
        <f t="shared" si="34"/>
        <v>N/A</v>
      </c>
      <c r="ET129" s="1">
        <f>VLOOKUP(DZ129,tabel_jpm,ED129+1,0)</f>
        <v>20</v>
      </c>
      <c r="EU129" s="1">
        <f>VLOOKUP(EA129,tabel_jpm,EE129+1,0)</f>
        <v>24</v>
      </c>
      <c r="EV129" s="1">
        <f>VLOOKUP(EB129,tabel_jpm,EF129+1,0)</f>
        <v>24</v>
      </c>
      <c r="EW129" s="1">
        <f>VLOOKUP(EC129,tabel_jpm,EG129+1,0)</f>
        <v>20</v>
      </c>
      <c r="EX129" s="1">
        <f>IF(B129="Pria",VLOOKUP(AVERAGE(ET129:EW129),agreement_p,4),VLOOKUP(AVERAGE(ET129:EW129),agreement_w,4))</f>
        <v>68</v>
      </c>
      <c r="EY129" s="67" t="str">
        <f t="shared" si="35"/>
        <v>N/A</v>
      </c>
    </row>
    <row r="130" ht="15.75" customHeight="1">
      <c r="A130" s="1" t="str">
        <f>data!A130</f>
        <v/>
      </c>
      <c r="B130" s="1" t="str">
        <f>data!B130</f>
        <v/>
      </c>
      <c r="C130" s="1" t="str">
        <f>data!C130</f>
        <v/>
      </c>
      <c r="D130" s="65" t="str">
        <f>data!D130</f>
        <v/>
      </c>
      <c r="E130" s="1" t="str">
        <f>data!E130</f>
        <v/>
      </c>
      <c r="F130" s="1" t="str">
        <f>data!F130</f>
        <v/>
      </c>
      <c r="G130" s="1" t="str">
        <f>data!G130</f>
        <v/>
      </c>
      <c r="H130" s="1" t="str">
        <f>data!H130</f>
        <v/>
      </c>
      <c r="I130" s="1" t="str">
        <f>data!I130</f>
        <v/>
      </c>
      <c r="J130" s="1" t="str">
        <f>data!J130</f>
        <v/>
      </c>
      <c r="K130" s="1" t="str">
        <f>data!K130</f>
        <v/>
      </c>
      <c r="L130" s="1" t="str">
        <f>data!L130</f>
        <v/>
      </c>
      <c r="M130" s="1" t="str">
        <f>data!M130</f>
        <v/>
      </c>
      <c r="N130" s="1" t="str">
        <f>data!N130</f>
        <v/>
      </c>
      <c r="O130" s="1" t="str">
        <f>data!O130</f>
        <v/>
      </c>
      <c r="P130" s="1" t="str">
        <f>data!P130</f>
        <v/>
      </c>
      <c r="Q130" s="1">
        <f>data!Q130</f>
        <v>0</v>
      </c>
      <c r="R130" s="1">
        <f>data!R130</f>
        <v>0</v>
      </c>
      <c r="S130" s="1">
        <f>data!S130</f>
        <v>0</v>
      </c>
      <c r="T130" s="1">
        <f>data!T130</f>
        <v>0</v>
      </c>
      <c r="U130" s="1">
        <f>data!U130</f>
        <v>0</v>
      </c>
      <c r="V130" s="1">
        <f>data!V130</f>
        <v>0</v>
      </c>
      <c r="W130" s="1">
        <f>data!W130</f>
        <v>0</v>
      </c>
      <c r="Y130" s="67">
        <f>VLOOKUP(G130,tableD1,2,0)</f>
        <v>4</v>
      </c>
      <c r="Z130" s="67">
        <f>VLOOKUP(H130,tableI1,2,0)</f>
        <v>3</v>
      </c>
      <c r="AA130" s="67">
        <f>VLOOKUP(I130,table1S,2,0)</f>
        <v>5</v>
      </c>
      <c r="AB130" s="67">
        <f>VLOOKUP(J130,table1C,2,0)</f>
        <v>4</v>
      </c>
      <c r="AC130" s="67">
        <f>VLOOKUP(L130,table2D,2,0)</f>
        <v>31</v>
      </c>
      <c r="AD130" s="67">
        <f>VLOOKUP(M130,table2I,2,0)</f>
        <v>31</v>
      </c>
      <c r="AE130" s="67">
        <f>VLOOKUP(N130,table2S,2,0)</f>
        <v>32</v>
      </c>
      <c r="AF130" s="67">
        <f>VLOOKUP(O130,table2C,2,0)</f>
        <v>32</v>
      </c>
      <c r="AG130" s="67">
        <f>VLOOKUP(Q130,table3D,2,0)</f>
        <v>16</v>
      </c>
      <c r="AH130" s="67">
        <f>VLOOKUP(R130,table3I,2,0)</f>
        <v>18</v>
      </c>
      <c r="AI130" s="67">
        <f>VLOOKUP(S130,table3S,2,0)</f>
        <v>19</v>
      </c>
      <c r="AJ130" s="67">
        <f>VLOOKUP(T130,table3C,2,0)</f>
        <v>19</v>
      </c>
      <c r="AL130" s="67">
        <f t="shared" ref="AL130:AO130" si="1536">VALUE(Y130&amp;AL$2)</f>
        <v>41</v>
      </c>
      <c r="AM130" s="67">
        <f t="shared" si="1536"/>
        <v>32</v>
      </c>
      <c r="AN130" s="67">
        <f t="shared" si="1536"/>
        <v>53</v>
      </c>
      <c r="AO130" s="67">
        <f t="shared" si="1536"/>
        <v>44</v>
      </c>
      <c r="AP130" s="67"/>
      <c r="AQ130" s="67">
        <f t="shared" ref="AQ130:AT130" si="1537">LARGE($AL130:$AO130,AQ$2)</f>
        <v>53</v>
      </c>
      <c r="AR130" s="67">
        <f t="shared" si="1537"/>
        <v>44</v>
      </c>
      <c r="AS130" s="67">
        <f t="shared" si="1537"/>
        <v>41</v>
      </c>
      <c r="AT130" s="67">
        <f t="shared" si="1537"/>
        <v>32</v>
      </c>
      <c r="AV130" s="67" t="str">
        <f>VLOOKUP(VALUE(RIGHT(AQ130,1)),misc!$A$2:$B$5,2,0)</f>
        <v>S</v>
      </c>
      <c r="AW130" s="67" t="str">
        <f>VLOOKUP(VALUE(RIGHT(AR130,1)),misc!$A$2:$B$5,2,0)</f>
        <v>C</v>
      </c>
      <c r="AX130" s="67" t="str">
        <f>VLOOKUP(VALUE(RIGHT(AS130,1)),misc!$A$2:$B$5,2,0)</f>
        <v>D</v>
      </c>
      <c r="AY130" s="67" t="str">
        <f>VLOOKUP(VALUE(RIGHT(AT130,1)),misc!$A$2:$B$5,2,0)</f>
        <v>I</v>
      </c>
      <c r="BA130" s="67" t="str">
        <f t="shared" ref="BA130:BD130" si="1538">IF(VALUE(AQ130)&gt;=170,AV130,"")</f>
        <v/>
      </c>
      <c r="BB130" s="67" t="str">
        <f t="shared" si="1538"/>
        <v/>
      </c>
      <c r="BC130" s="67" t="str">
        <f t="shared" si="1538"/>
        <v/>
      </c>
      <c r="BD130" s="67" t="str">
        <f t="shared" si="1538"/>
        <v/>
      </c>
      <c r="BF130" s="67" t="str">
        <f t="shared" ref="BF130:BI130" si="1539">IF(VALUE(AQ130)&lt;170,AV130,"")</f>
        <v>S</v>
      </c>
      <c r="BG130" s="67" t="str">
        <f t="shared" si="1539"/>
        <v>C</v>
      </c>
      <c r="BH130" s="67" t="str">
        <f t="shared" si="1539"/>
        <v>D</v>
      </c>
      <c r="BI130" s="67" t="str">
        <f t="shared" si="1539"/>
        <v>I</v>
      </c>
      <c r="BJ130" s="67">
        <f t="shared" si="17"/>
        <v>1</v>
      </c>
      <c r="BK130" s="67" t="str">
        <f t="shared" si="18"/>
        <v/>
      </c>
      <c r="BN130" s="67">
        <f t="shared" ref="BN130:BQ130" si="1540">VALUE(AC130&amp;BN$2)</f>
        <v>311</v>
      </c>
      <c r="BO130" s="67">
        <f t="shared" si="1540"/>
        <v>312</v>
      </c>
      <c r="BP130" s="67">
        <f t="shared" si="1540"/>
        <v>323</v>
      </c>
      <c r="BQ130" s="67">
        <f t="shared" si="1540"/>
        <v>324</v>
      </c>
      <c r="BR130" s="67"/>
      <c r="BS130" s="67">
        <f t="shared" ref="BS130:BV130" si="1541">LARGE($BN130:$BQ130,BS$2)</f>
        <v>324</v>
      </c>
      <c r="BT130" s="67">
        <f t="shared" si="1541"/>
        <v>323</v>
      </c>
      <c r="BU130" s="67">
        <f t="shared" si="1541"/>
        <v>312</v>
      </c>
      <c r="BV130" s="67">
        <f t="shared" si="1541"/>
        <v>311</v>
      </c>
      <c r="BX130" s="67" t="str">
        <f>VLOOKUP(VALUE(RIGHT(BS130,1)),misc!$A$2:$B$5,2,0)</f>
        <v>C</v>
      </c>
      <c r="BY130" s="67" t="str">
        <f>VLOOKUP(VALUE(RIGHT(BT130,1)),misc!$A$2:$B$5,2,0)</f>
        <v>S</v>
      </c>
      <c r="BZ130" s="67" t="str">
        <f>VLOOKUP(VALUE(RIGHT(BU130,1)),misc!$A$2:$B$5,2,0)</f>
        <v>I</v>
      </c>
      <c r="CA130" s="67" t="str">
        <f>VLOOKUP(VALUE(RIGHT(BV130,1)),misc!$A$2:$B$5,2,0)</f>
        <v>D</v>
      </c>
      <c r="CC130" s="67" t="str">
        <f t="shared" ref="CC130:CF130" si="1542">IF(VALUE(BS130)&gt;=170,BX130,"")</f>
        <v>C</v>
      </c>
      <c r="CD130" s="67" t="str">
        <f t="shared" si="1542"/>
        <v>S</v>
      </c>
      <c r="CE130" s="67" t="str">
        <f t="shared" si="1542"/>
        <v>I</v>
      </c>
      <c r="CF130" s="67" t="str">
        <f t="shared" si="1542"/>
        <v>D</v>
      </c>
      <c r="CH130" s="67" t="str">
        <f t="shared" ref="CH130:CK130" si="1543">IF(VALUE(BS130)&lt;170,BX130,"")</f>
        <v/>
      </c>
      <c r="CI130" s="67" t="str">
        <f t="shared" si="1543"/>
        <v/>
      </c>
      <c r="CJ130" s="67" t="str">
        <f t="shared" si="1543"/>
        <v/>
      </c>
      <c r="CK130" s="67" t="str">
        <f t="shared" si="1543"/>
        <v/>
      </c>
      <c r="CL130" s="67">
        <f t="shared" si="23"/>
        <v>2</v>
      </c>
      <c r="CM130" s="67" t="str">
        <f t="shared" si="24"/>
        <v>CSID</v>
      </c>
      <c r="CP130" s="67">
        <f t="shared" ref="CP130:CS130" si="1544">VALUE(AG130&amp;CP$2)</f>
        <v>161</v>
      </c>
      <c r="CQ130" s="67">
        <f t="shared" si="1544"/>
        <v>182</v>
      </c>
      <c r="CR130" s="67">
        <f t="shared" si="1544"/>
        <v>193</v>
      </c>
      <c r="CS130" s="67">
        <f t="shared" si="1544"/>
        <v>194</v>
      </c>
      <c r="CT130" s="67"/>
      <c r="CU130" s="67">
        <f t="shared" ref="CU130:CX130" si="1545">LARGE($CP130:$CS130,CU$2)</f>
        <v>194</v>
      </c>
      <c r="CV130" s="67">
        <f t="shared" si="1545"/>
        <v>193</v>
      </c>
      <c r="CW130" s="67">
        <f t="shared" si="1545"/>
        <v>182</v>
      </c>
      <c r="CX130" s="67">
        <f t="shared" si="1545"/>
        <v>161</v>
      </c>
      <c r="CZ130" s="67" t="str">
        <f>VLOOKUP(VALUE(RIGHT(CU130,1)),misc!$A$2:$B$5,2,0)</f>
        <v>C</v>
      </c>
      <c r="DA130" s="67" t="str">
        <f>VLOOKUP(VALUE(RIGHT(CV130,1)),misc!$A$2:$B$5,2,0)</f>
        <v>S</v>
      </c>
      <c r="DB130" s="67" t="str">
        <f>VLOOKUP(VALUE(RIGHT(CW130,1)),misc!$A$2:$B$5,2,0)</f>
        <v>I</v>
      </c>
      <c r="DC130" s="67" t="str">
        <f>VLOOKUP(VALUE(RIGHT(CX130,1)),misc!$A$2:$B$5,2,0)</f>
        <v>D</v>
      </c>
      <c r="DE130" s="67" t="str">
        <f t="shared" ref="DE130:DH130" si="1546">IF(VALUE(CU130)&gt;=170,CZ130,"")</f>
        <v>C</v>
      </c>
      <c r="DF130" s="67" t="str">
        <f t="shared" si="1546"/>
        <v>S</v>
      </c>
      <c r="DG130" s="67" t="str">
        <f t="shared" si="1546"/>
        <v>I</v>
      </c>
      <c r="DH130" s="67" t="str">
        <f t="shared" si="1546"/>
        <v/>
      </c>
      <c r="DJ130" s="67" t="str">
        <f t="shared" ref="DJ130:DM130" si="1547">IF(VALUE(CU130)&lt;170,CZ130,"")</f>
        <v/>
      </c>
      <c r="DK130" s="67" t="str">
        <f t="shared" si="1547"/>
        <v/>
      </c>
      <c r="DL130" s="67" t="str">
        <f t="shared" si="1547"/>
        <v/>
      </c>
      <c r="DM130" s="67" t="str">
        <f t="shared" si="1547"/>
        <v>D</v>
      </c>
      <c r="DN130" s="67">
        <f t="shared" si="29"/>
        <v>3</v>
      </c>
      <c r="DO130" s="67" t="str">
        <f t="shared" si="30"/>
        <v>CSI</v>
      </c>
      <c r="DP130" s="1" t="str">
        <f t="shared" si="31"/>
        <v>123</v>
      </c>
      <c r="DQ130" s="1" t="str">
        <f t="shared" si="32"/>
        <v/>
      </c>
      <c r="DR130" s="1">
        <f>VLOOKUP(G130,tableD1,3,0)</f>
        <v>1</v>
      </c>
      <c r="DS130" s="1">
        <f>VLOOKUP(H130,tableI1,3,0)</f>
        <v>1</v>
      </c>
      <c r="DT130" s="1">
        <f>VLOOKUP(I130,table1S,3,0)</f>
        <v>2</v>
      </c>
      <c r="DU130" s="1">
        <f>VLOOKUP(J130,table1C,3,0)</f>
        <v>1</v>
      </c>
      <c r="DV130" s="1">
        <f>VLOOKUP(L130,table2D,3,0)</f>
        <v>8</v>
      </c>
      <c r="DW130" s="1">
        <f>VLOOKUP(M130,table2I,3,0)</f>
        <v>8</v>
      </c>
      <c r="DX130" s="1">
        <f>VLOOKUP(N130,table2S,3,0)</f>
        <v>8</v>
      </c>
      <c r="DY130" s="1">
        <f>VLOOKUP(O130,table2C,3,0)</f>
        <v>8</v>
      </c>
      <c r="DZ130" s="1">
        <f>VLOOKUP(Q130,table3D,3,0)</f>
        <v>4</v>
      </c>
      <c r="EA130" s="1">
        <f>VLOOKUP(R130,table3I,3,0)</f>
        <v>5</v>
      </c>
      <c r="EB130" s="1">
        <f>VLOOKUP(S130,table3S,3,0)</f>
        <v>5</v>
      </c>
      <c r="EC130" s="1">
        <f>VLOOKUP(T130,table3C,3,0)</f>
        <v>5</v>
      </c>
      <c r="ED130" s="67">
        <f t="array" ref="ED130">VLOOKUP(INDEX(JD,data!$AA$1),key!$J$3:$L$27,3,0)</f>
        <v>6</v>
      </c>
      <c r="EE130" s="67">
        <f t="array" ref="EE130">VLOOKUP(INDEX(JI,data!$AA$1),key!$J$3:$L$27,3,0)</f>
        <v>4</v>
      </c>
      <c r="EF130" s="67">
        <f t="array" ref="EF130">VLOOKUP(INDEX(JS,data!$AA$1),key!$J$3:$L$27,3,0)</f>
        <v>4</v>
      </c>
      <c r="EG130" s="67">
        <f t="array" ref="EG130">VLOOKUP(INDEX(JC,data!$AA$1),key!$J$3:$L$27,3,0)</f>
        <v>7</v>
      </c>
      <c r="EH130" s="1">
        <f>VLOOKUP(DR130,tabel_jpm,ED130+1,0)</f>
        <v>8</v>
      </c>
      <c r="EI130" s="1">
        <f>VLOOKUP(DS130,tabel_jpm,EE130+1,0)</f>
        <v>16</v>
      </c>
      <c r="EJ130" s="1">
        <f>VLOOKUP(DT130,tabel_jpm,EF130+1,0)</f>
        <v>20</v>
      </c>
      <c r="EK130" s="1">
        <f>VLOOKUP(DU130,tabel_jpm,EG130+1,0)</f>
        <v>4</v>
      </c>
      <c r="EL130" s="1">
        <f>IF(B130="Pria",VLOOKUP(AVERAGE(EH130:EK130),agreement_p,4),VLOOKUP(AVERAGE(EH130:EK130),agreement_w,4))</f>
        <v>32</v>
      </c>
      <c r="EM130" s="67" t="str">
        <f t="shared" si="33"/>
        <v>N/A</v>
      </c>
      <c r="EN130" s="1">
        <f>VLOOKUP(DV130,tabel_jpm,ED130+1,0)</f>
        <v>20</v>
      </c>
      <c r="EO130" s="1">
        <f>VLOOKUP(DW130,tabel_jpm,EE130+1,0)</f>
        <v>12</v>
      </c>
      <c r="EP130" s="1">
        <f>VLOOKUP(DX130,tabel_jpm,EF130+1,0)</f>
        <v>12</v>
      </c>
      <c r="EQ130" s="1">
        <f>VLOOKUP(DY130,tabel_jpm,EG130+1,0)</f>
        <v>24</v>
      </c>
      <c r="ER130" s="1">
        <f>IF(B130="Pria",VLOOKUP(AVERAGE(EN130:EQ130),agreement_p,4),VLOOKUP(AVERAGE(EN130:EQ130),agreement_w,4))</f>
        <v>50</v>
      </c>
      <c r="ES130" s="67" t="str">
        <f t="shared" si="34"/>
        <v>N/A</v>
      </c>
      <c r="ET130" s="1">
        <f>VLOOKUP(DZ130,tabel_jpm,ED130+1,0)</f>
        <v>20</v>
      </c>
      <c r="EU130" s="1">
        <f>VLOOKUP(EA130,tabel_jpm,EE130+1,0)</f>
        <v>24</v>
      </c>
      <c r="EV130" s="1">
        <f>VLOOKUP(EB130,tabel_jpm,EF130+1,0)</f>
        <v>24</v>
      </c>
      <c r="EW130" s="1">
        <f>VLOOKUP(EC130,tabel_jpm,EG130+1,0)</f>
        <v>20</v>
      </c>
      <c r="EX130" s="1">
        <f>IF(B130="Pria",VLOOKUP(AVERAGE(ET130:EW130),agreement_p,4),VLOOKUP(AVERAGE(ET130:EW130),agreement_w,4))</f>
        <v>68</v>
      </c>
      <c r="EY130" s="67" t="str">
        <f t="shared" si="35"/>
        <v>N/A</v>
      </c>
    </row>
    <row r="131" ht="15.75" customHeight="1">
      <c r="A131" s="1" t="str">
        <f>data!A131</f>
        <v/>
      </c>
      <c r="B131" s="1" t="str">
        <f>data!B131</f>
        <v/>
      </c>
      <c r="C131" s="1" t="str">
        <f>data!C131</f>
        <v/>
      </c>
      <c r="D131" s="65" t="str">
        <f>data!D131</f>
        <v/>
      </c>
      <c r="E131" s="1" t="str">
        <f>data!E131</f>
        <v/>
      </c>
      <c r="F131" s="1" t="str">
        <f>data!F131</f>
        <v/>
      </c>
      <c r="G131" s="1" t="str">
        <f>data!G131</f>
        <v/>
      </c>
      <c r="H131" s="1" t="str">
        <f>data!H131</f>
        <v/>
      </c>
      <c r="I131" s="1" t="str">
        <f>data!I131</f>
        <v/>
      </c>
      <c r="J131" s="1" t="str">
        <f>data!J131</f>
        <v/>
      </c>
      <c r="K131" s="1" t="str">
        <f>data!K131</f>
        <v/>
      </c>
      <c r="L131" s="1" t="str">
        <f>data!L131</f>
        <v/>
      </c>
      <c r="M131" s="1" t="str">
        <f>data!M131</f>
        <v/>
      </c>
      <c r="N131" s="1" t="str">
        <f>data!N131</f>
        <v/>
      </c>
      <c r="O131" s="1" t="str">
        <f>data!O131</f>
        <v/>
      </c>
      <c r="P131" s="1" t="str">
        <f>data!P131</f>
        <v/>
      </c>
      <c r="Q131" s="1">
        <f>data!Q131</f>
        <v>0</v>
      </c>
      <c r="R131" s="1">
        <f>data!R131</f>
        <v>0</v>
      </c>
      <c r="S131" s="1">
        <f>data!S131</f>
        <v>0</v>
      </c>
      <c r="T131" s="1">
        <f>data!T131</f>
        <v>0</v>
      </c>
      <c r="U131" s="1">
        <f>data!U131</f>
        <v>0</v>
      </c>
      <c r="V131" s="1">
        <f>data!V131</f>
        <v>0</v>
      </c>
      <c r="W131" s="1">
        <f>data!W131</f>
        <v>0</v>
      </c>
      <c r="Y131" s="67">
        <f>VLOOKUP(G131,tableD1,2,0)</f>
        <v>4</v>
      </c>
      <c r="Z131" s="67">
        <f>VLOOKUP(H131,tableI1,2,0)</f>
        <v>3</v>
      </c>
      <c r="AA131" s="67">
        <f>VLOOKUP(I131,table1S,2,0)</f>
        <v>5</v>
      </c>
      <c r="AB131" s="67">
        <f>VLOOKUP(J131,table1C,2,0)</f>
        <v>4</v>
      </c>
      <c r="AC131" s="67">
        <f>VLOOKUP(L131,table2D,2,0)</f>
        <v>31</v>
      </c>
      <c r="AD131" s="67">
        <f>VLOOKUP(M131,table2I,2,0)</f>
        <v>31</v>
      </c>
      <c r="AE131" s="67">
        <f>VLOOKUP(N131,table2S,2,0)</f>
        <v>32</v>
      </c>
      <c r="AF131" s="67">
        <f>VLOOKUP(O131,table2C,2,0)</f>
        <v>32</v>
      </c>
      <c r="AG131" s="67">
        <f>VLOOKUP(Q131,table3D,2,0)</f>
        <v>16</v>
      </c>
      <c r="AH131" s="67">
        <f>VLOOKUP(R131,table3I,2,0)</f>
        <v>18</v>
      </c>
      <c r="AI131" s="67">
        <f>VLOOKUP(S131,table3S,2,0)</f>
        <v>19</v>
      </c>
      <c r="AJ131" s="67">
        <f>VLOOKUP(T131,table3C,2,0)</f>
        <v>19</v>
      </c>
      <c r="AL131" s="67">
        <f t="shared" ref="AL131:AO131" si="1548">VALUE(Y131&amp;AL$2)</f>
        <v>41</v>
      </c>
      <c r="AM131" s="67">
        <f t="shared" si="1548"/>
        <v>32</v>
      </c>
      <c r="AN131" s="67">
        <f t="shared" si="1548"/>
        <v>53</v>
      </c>
      <c r="AO131" s="67">
        <f t="shared" si="1548"/>
        <v>44</v>
      </c>
      <c r="AP131" s="67"/>
      <c r="AQ131" s="67">
        <f t="shared" ref="AQ131:AT131" si="1549">LARGE($AL131:$AO131,AQ$2)</f>
        <v>53</v>
      </c>
      <c r="AR131" s="67">
        <f t="shared" si="1549"/>
        <v>44</v>
      </c>
      <c r="AS131" s="67">
        <f t="shared" si="1549"/>
        <v>41</v>
      </c>
      <c r="AT131" s="67">
        <f t="shared" si="1549"/>
        <v>32</v>
      </c>
      <c r="AV131" s="67" t="str">
        <f>VLOOKUP(VALUE(RIGHT(AQ131,1)),misc!$A$2:$B$5,2,0)</f>
        <v>S</v>
      </c>
      <c r="AW131" s="67" t="str">
        <f>VLOOKUP(VALUE(RIGHT(AR131,1)),misc!$A$2:$B$5,2,0)</f>
        <v>C</v>
      </c>
      <c r="AX131" s="67" t="str">
        <f>VLOOKUP(VALUE(RIGHT(AS131,1)),misc!$A$2:$B$5,2,0)</f>
        <v>D</v>
      </c>
      <c r="AY131" s="67" t="str">
        <f>VLOOKUP(VALUE(RIGHT(AT131,1)),misc!$A$2:$B$5,2,0)</f>
        <v>I</v>
      </c>
      <c r="BA131" s="67" t="str">
        <f t="shared" ref="BA131:BD131" si="1550">IF(VALUE(AQ131)&gt;=170,AV131,"")</f>
        <v/>
      </c>
      <c r="BB131" s="67" t="str">
        <f t="shared" si="1550"/>
        <v/>
      </c>
      <c r="BC131" s="67" t="str">
        <f t="shared" si="1550"/>
        <v/>
      </c>
      <c r="BD131" s="67" t="str">
        <f t="shared" si="1550"/>
        <v/>
      </c>
      <c r="BF131" s="67" t="str">
        <f t="shared" ref="BF131:BI131" si="1551">IF(VALUE(AQ131)&lt;170,AV131,"")</f>
        <v>S</v>
      </c>
      <c r="BG131" s="67" t="str">
        <f t="shared" si="1551"/>
        <v>C</v>
      </c>
      <c r="BH131" s="67" t="str">
        <f t="shared" si="1551"/>
        <v>D</v>
      </c>
      <c r="BI131" s="67" t="str">
        <f t="shared" si="1551"/>
        <v>I</v>
      </c>
      <c r="BJ131" s="67">
        <f t="shared" si="17"/>
        <v>1</v>
      </c>
      <c r="BK131" s="67" t="str">
        <f t="shared" si="18"/>
        <v/>
      </c>
      <c r="BN131" s="67">
        <f t="shared" ref="BN131:BQ131" si="1552">VALUE(AC131&amp;BN$2)</f>
        <v>311</v>
      </c>
      <c r="BO131" s="67">
        <f t="shared" si="1552"/>
        <v>312</v>
      </c>
      <c r="BP131" s="67">
        <f t="shared" si="1552"/>
        <v>323</v>
      </c>
      <c r="BQ131" s="67">
        <f t="shared" si="1552"/>
        <v>324</v>
      </c>
      <c r="BR131" s="67"/>
      <c r="BS131" s="67">
        <f t="shared" ref="BS131:BV131" si="1553">LARGE($BN131:$BQ131,BS$2)</f>
        <v>324</v>
      </c>
      <c r="BT131" s="67">
        <f t="shared" si="1553"/>
        <v>323</v>
      </c>
      <c r="BU131" s="67">
        <f t="shared" si="1553"/>
        <v>312</v>
      </c>
      <c r="BV131" s="67">
        <f t="shared" si="1553"/>
        <v>311</v>
      </c>
      <c r="BX131" s="67" t="str">
        <f>VLOOKUP(VALUE(RIGHT(BS131,1)),misc!$A$2:$B$5,2,0)</f>
        <v>C</v>
      </c>
      <c r="BY131" s="67" t="str">
        <f>VLOOKUP(VALUE(RIGHT(BT131,1)),misc!$A$2:$B$5,2,0)</f>
        <v>S</v>
      </c>
      <c r="BZ131" s="67" t="str">
        <f>VLOOKUP(VALUE(RIGHT(BU131,1)),misc!$A$2:$B$5,2,0)</f>
        <v>I</v>
      </c>
      <c r="CA131" s="67" t="str">
        <f>VLOOKUP(VALUE(RIGHT(BV131,1)),misc!$A$2:$B$5,2,0)</f>
        <v>D</v>
      </c>
      <c r="CC131" s="67" t="str">
        <f t="shared" ref="CC131:CF131" si="1554">IF(VALUE(BS131)&gt;=170,BX131,"")</f>
        <v>C</v>
      </c>
      <c r="CD131" s="67" t="str">
        <f t="shared" si="1554"/>
        <v>S</v>
      </c>
      <c r="CE131" s="67" t="str">
        <f t="shared" si="1554"/>
        <v>I</v>
      </c>
      <c r="CF131" s="67" t="str">
        <f t="shared" si="1554"/>
        <v>D</v>
      </c>
      <c r="CH131" s="67" t="str">
        <f t="shared" ref="CH131:CK131" si="1555">IF(VALUE(BS131)&lt;170,BX131,"")</f>
        <v/>
      </c>
      <c r="CI131" s="67" t="str">
        <f t="shared" si="1555"/>
        <v/>
      </c>
      <c r="CJ131" s="67" t="str">
        <f t="shared" si="1555"/>
        <v/>
      </c>
      <c r="CK131" s="67" t="str">
        <f t="shared" si="1555"/>
        <v/>
      </c>
      <c r="CL131" s="67">
        <f t="shared" si="23"/>
        <v>2</v>
      </c>
      <c r="CM131" s="67" t="str">
        <f t="shared" si="24"/>
        <v>CSID</v>
      </c>
      <c r="CP131" s="67">
        <f t="shared" ref="CP131:CS131" si="1556">VALUE(AG131&amp;CP$2)</f>
        <v>161</v>
      </c>
      <c r="CQ131" s="67">
        <f t="shared" si="1556"/>
        <v>182</v>
      </c>
      <c r="CR131" s="67">
        <f t="shared" si="1556"/>
        <v>193</v>
      </c>
      <c r="CS131" s="67">
        <f t="shared" si="1556"/>
        <v>194</v>
      </c>
      <c r="CT131" s="67"/>
      <c r="CU131" s="67">
        <f t="shared" ref="CU131:CX131" si="1557">LARGE($CP131:$CS131,CU$2)</f>
        <v>194</v>
      </c>
      <c r="CV131" s="67">
        <f t="shared" si="1557"/>
        <v>193</v>
      </c>
      <c r="CW131" s="67">
        <f t="shared" si="1557"/>
        <v>182</v>
      </c>
      <c r="CX131" s="67">
        <f t="shared" si="1557"/>
        <v>161</v>
      </c>
      <c r="CZ131" s="67" t="str">
        <f>VLOOKUP(VALUE(RIGHT(CU131,1)),misc!$A$2:$B$5,2,0)</f>
        <v>C</v>
      </c>
      <c r="DA131" s="67" t="str">
        <f>VLOOKUP(VALUE(RIGHT(CV131,1)),misc!$A$2:$B$5,2,0)</f>
        <v>S</v>
      </c>
      <c r="DB131" s="67" t="str">
        <f>VLOOKUP(VALUE(RIGHT(CW131,1)),misc!$A$2:$B$5,2,0)</f>
        <v>I</v>
      </c>
      <c r="DC131" s="67" t="str">
        <f>VLOOKUP(VALUE(RIGHT(CX131,1)),misc!$A$2:$B$5,2,0)</f>
        <v>D</v>
      </c>
      <c r="DE131" s="67" t="str">
        <f t="shared" ref="DE131:DH131" si="1558">IF(VALUE(CU131)&gt;=170,CZ131,"")</f>
        <v>C</v>
      </c>
      <c r="DF131" s="67" t="str">
        <f t="shared" si="1558"/>
        <v>S</v>
      </c>
      <c r="DG131" s="67" t="str">
        <f t="shared" si="1558"/>
        <v>I</v>
      </c>
      <c r="DH131" s="67" t="str">
        <f t="shared" si="1558"/>
        <v/>
      </c>
      <c r="DJ131" s="67" t="str">
        <f t="shared" ref="DJ131:DM131" si="1559">IF(VALUE(CU131)&lt;170,CZ131,"")</f>
        <v/>
      </c>
      <c r="DK131" s="67" t="str">
        <f t="shared" si="1559"/>
        <v/>
      </c>
      <c r="DL131" s="67" t="str">
        <f t="shared" si="1559"/>
        <v/>
      </c>
      <c r="DM131" s="67" t="str">
        <f t="shared" si="1559"/>
        <v>D</v>
      </c>
      <c r="DN131" s="67">
        <f t="shared" si="29"/>
        <v>3</v>
      </c>
      <c r="DO131" s="67" t="str">
        <f t="shared" si="30"/>
        <v>CSI</v>
      </c>
      <c r="DP131" s="1" t="str">
        <f t="shared" si="31"/>
        <v>123</v>
      </c>
      <c r="DQ131" s="1" t="str">
        <f t="shared" si="32"/>
        <v/>
      </c>
      <c r="DR131" s="1">
        <f>VLOOKUP(G131,tableD1,3,0)</f>
        <v>1</v>
      </c>
      <c r="DS131" s="1">
        <f>VLOOKUP(H131,tableI1,3,0)</f>
        <v>1</v>
      </c>
      <c r="DT131" s="1">
        <f>VLOOKUP(I131,table1S,3,0)</f>
        <v>2</v>
      </c>
      <c r="DU131" s="1">
        <f>VLOOKUP(J131,table1C,3,0)</f>
        <v>1</v>
      </c>
      <c r="DV131" s="1">
        <f>VLOOKUP(L131,table2D,3,0)</f>
        <v>8</v>
      </c>
      <c r="DW131" s="1">
        <f>VLOOKUP(M131,table2I,3,0)</f>
        <v>8</v>
      </c>
      <c r="DX131" s="1">
        <f>VLOOKUP(N131,table2S,3,0)</f>
        <v>8</v>
      </c>
      <c r="DY131" s="1">
        <f>VLOOKUP(O131,table2C,3,0)</f>
        <v>8</v>
      </c>
      <c r="DZ131" s="1">
        <f>VLOOKUP(Q131,table3D,3,0)</f>
        <v>4</v>
      </c>
      <c r="EA131" s="1">
        <f>VLOOKUP(R131,table3I,3,0)</f>
        <v>5</v>
      </c>
      <c r="EB131" s="1">
        <f>VLOOKUP(S131,table3S,3,0)</f>
        <v>5</v>
      </c>
      <c r="EC131" s="1">
        <f>VLOOKUP(T131,table3C,3,0)</f>
        <v>5</v>
      </c>
      <c r="ED131" s="67">
        <f t="array" ref="ED131">VLOOKUP(INDEX(JD,data!$AA$1),key!$J$3:$L$27,3,0)</f>
        <v>6</v>
      </c>
      <c r="EE131" s="67">
        <f t="array" ref="EE131">VLOOKUP(INDEX(JI,data!$AA$1),key!$J$3:$L$27,3,0)</f>
        <v>4</v>
      </c>
      <c r="EF131" s="67">
        <f t="array" ref="EF131">VLOOKUP(INDEX(JS,data!$AA$1),key!$J$3:$L$27,3,0)</f>
        <v>4</v>
      </c>
      <c r="EG131" s="67">
        <f t="array" ref="EG131">VLOOKUP(INDEX(JC,data!$AA$1),key!$J$3:$L$27,3,0)</f>
        <v>7</v>
      </c>
      <c r="EH131" s="1">
        <f>VLOOKUP(DR131,tabel_jpm,ED131+1,0)</f>
        <v>8</v>
      </c>
      <c r="EI131" s="1">
        <f>VLOOKUP(DS131,tabel_jpm,EE131+1,0)</f>
        <v>16</v>
      </c>
      <c r="EJ131" s="1">
        <f>VLOOKUP(DT131,tabel_jpm,EF131+1,0)</f>
        <v>20</v>
      </c>
      <c r="EK131" s="1">
        <f>VLOOKUP(DU131,tabel_jpm,EG131+1,0)</f>
        <v>4</v>
      </c>
      <c r="EL131" s="1">
        <f>IF(B131="Pria",VLOOKUP(AVERAGE(EH131:EK131),agreement_p,4),VLOOKUP(AVERAGE(EH131:EK131),agreement_w,4))</f>
        <v>32</v>
      </c>
      <c r="EM131" s="67" t="str">
        <f t="shared" si="33"/>
        <v>N/A</v>
      </c>
      <c r="EN131" s="1">
        <f>VLOOKUP(DV131,tabel_jpm,ED131+1,0)</f>
        <v>20</v>
      </c>
      <c r="EO131" s="1">
        <f>VLOOKUP(DW131,tabel_jpm,EE131+1,0)</f>
        <v>12</v>
      </c>
      <c r="EP131" s="1">
        <f>VLOOKUP(DX131,tabel_jpm,EF131+1,0)</f>
        <v>12</v>
      </c>
      <c r="EQ131" s="1">
        <f>VLOOKUP(DY131,tabel_jpm,EG131+1,0)</f>
        <v>24</v>
      </c>
      <c r="ER131" s="1">
        <f>IF(B131="Pria",VLOOKUP(AVERAGE(EN131:EQ131),agreement_p,4),VLOOKUP(AVERAGE(EN131:EQ131),agreement_w,4))</f>
        <v>50</v>
      </c>
      <c r="ES131" s="67" t="str">
        <f t="shared" si="34"/>
        <v>N/A</v>
      </c>
      <c r="ET131" s="1">
        <f>VLOOKUP(DZ131,tabel_jpm,ED131+1,0)</f>
        <v>20</v>
      </c>
      <c r="EU131" s="1">
        <f>VLOOKUP(EA131,tabel_jpm,EE131+1,0)</f>
        <v>24</v>
      </c>
      <c r="EV131" s="1">
        <f>VLOOKUP(EB131,tabel_jpm,EF131+1,0)</f>
        <v>24</v>
      </c>
      <c r="EW131" s="1">
        <f>VLOOKUP(EC131,tabel_jpm,EG131+1,0)</f>
        <v>20</v>
      </c>
      <c r="EX131" s="1">
        <f>IF(B131="Pria",VLOOKUP(AVERAGE(ET131:EW131),agreement_p,4),VLOOKUP(AVERAGE(ET131:EW131),agreement_w,4))</f>
        <v>68</v>
      </c>
      <c r="EY131" s="67" t="str">
        <f t="shared" si="35"/>
        <v>N/A</v>
      </c>
    </row>
    <row r="132" ht="15.75" customHeight="1">
      <c r="A132" s="1" t="str">
        <f>data!A132</f>
        <v/>
      </c>
      <c r="B132" s="1" t="str">
        <f>data!B132</f>
        <v/>
      </c>
      <c r="C132" s="1" t="str">
        <f>data!C132</f>
        <v/>
      </c>
      <c r="D132" s="65" t="str">
        <f>data!D132</f>
        <v/>
      </c>
      <c r="E132" s="1" t="str">
        <f>data!E132</f>
        <v/>
      </c>
      <c r="F132" s="1" t="str">
        <f>data!F132</f>
        <v/>
      </c>
      <c r="G132" s="1" t="str">
        <f>data!G132</f>
        <v/>
      </c>
      <c r="H132" s="1" t="str">
        <f>data!H132</f>
        <v/>
      </c>
      <c r="I132" s="1" t="str">
        <f>data!I132</f>
        <v/>
      </c>
      <c r="J132" s="1" t="str">
        <f>data!J132</f>
        <v/>
      </c>
      <c r="K132" s="1" t="str">
        <f>data!K132</f>
        <v/>
      </c>
      <c r="L132" s="1" t="str">
        <f>data!L132</f>
        <v/>
      </c>
      <c r="M132" s="1" t="str">
        <f>data!M132</f>
        <v/>
      </c>
      <c r="N132" s="1" t="str">
        <f>data!N132</f>
        <v/>
      </c>
      <c r="O132" s="1" t="str">
        <f>data!O132</f>
        <v/>
      </c>
      <c r="P132" s="1" t="str">
        <f>data!P132</f>
        <v/>
      </c>
      <c r="Q132" s="1">
        <f>data!Q132</f>
        <v>0</v>
      </c>
      <c r="R132" s="1">
        <f>data!R132</f>
        <v>0</v>
      </c>
      <c r="S132" s="1">
        <f>data!S132</f>
        <v>0</v>
      </c>
      <c r="T132" s="1">
        <f>data!T132</f>
        <v>0</v>
      </c>
      <c r="U132" s="1">
        <f>data!U132</f>
        <v>0</v>
      </c>
      <c r="V132" s="1">
        <f>data!V132</f>
        <v>0</v>
      </c>
      <c r="W132" s="1">
        <f>data!W132</f>
        <v>0</v>
      </c>
      <c r="Y132" s="67">
        <f>VLOOKUP(G132,tableD1,2,0)</f>
        <v>4</v>
      </c>
      <c r="Z132" s="67">
        <f>VLOOKUP(H132,tableI1,2,0)</f>
        <v>3</v>
      </c>
      <c r="AA132" s="67">
        <f>VLOOKUP(I132,table1S,2,0)</f>
        <v>5</v>
      </c>
      <c r="AB132" s="67">
        <f>VLOOKUP(J132,table1C,2,0)</f>
        <v>4</v>
      </c>
      <c r="AC132" s="67">
        <f>VLOOKUP(L132,table2D,2,0)</f>
        <v>31</v>
      </c>
      <c r="AD132" s="67">
        <f>VLOOKUP(M132,table2I,2,0)</f>
        <v>31</v>
      </c>
      <c r="AE132" s="67">
        <f>VLOOKUP(N132,table2S,2,0)</f>
        <v>32</v>
      </c>
      <c r="AF132" s="67">
        <f>VLOOKUP(O132,table2C,2,0)</f>
        <v>32</v>
      </c>
      <c r="AG132" s="67">
        <f>VLOOKUP(Q132,table3D,2,0)</f>
        <v>16</v>
      </c>
      <c r="AH132" s="67">
        <f>VLOOKUP(R132,table3I,2,0)</f>
        <v>18</v>
      </c>
      <c r="AI132" s="67">
        <f>VLOOKUP(S132,table3S,2,0)</f>
        <v>19</v>
      </c>
      <c r="AJ132" s="67">
        <f>VLOOKUP(T132,table3C,2,0)</f>
        <v>19</v>
      </c>
      <c r="AL132" s="67">
        <f t="shared" ref="AL132:AO132" si="1560">VALUE(Y132&amp;AL$2)</f>
        <v>41</v>
      </c>
      <c r="AM132" s="67">
        <f t="shared" si="1560"/>
        <v>32</v>
      </c>
      <c r="AN132" s="67">
        <f t="shared" si="1560"/>
        <v>53</v>
      </c>
      <c r="AO132" s="67">
        <f t="shared" si="1560"/>
        <v>44</v>
      </c>
      <c r="AP132" s="67"/>
      <c r="AQ132" s="67">
        <f t="shared" ref="AQ132:AT132" si="1561">LARGE($AL132:$AO132,AQ$2)</f>
        <v>53</v>
      </c>
      <c r="AR132" s="67">
        <f t="shared" si="1561"/>
        <v>44</v>
      </c>
      <c r="AS132" s="67">
        <f t="shared" si="1561"/>
        <v>41</v>
      </c>
      <c r="AT132" s="67">
        <f t="shared" si="1561"/>
        <v>32</v>
      </c>
      <c r="AV132" s="67" t="str">
        <f>VLOOKUP(VALUE(RIGHT(AQ132,1)),misc!$A$2:$B$5,2,0)</f>
        <v>S</v>
      </c>
      <c r="AW132" s="67" t="str">
        <f>VLOOKUP(VALUE(RIGHT(AR132,1)),misc!$A$2:$B$5,2,0)</f>
        <v>C</v>
      </c>
      <c r="AX132" s="67" t="str">
        <f>VLOOKUP(VALUE(RIGHT(AS132,1)),misc!$A$2:$B$5,2,0)</f>
        <v>D</v>
      </c>
      <c r="AY132" s="67" t="str">
        <f>VLOOKUP(VALUE(RIGHT(AT132,1)),misc!$A$2:$B$5,2,0)</f>
        <v>I</v>
      </c>
      <c r="BA132" s="67" t="str">
        <f t="shared" ref="BA132:BD132" si="1562">IF(VALUE(AQ132)&gt;=170,AV132,"")</f>
        <v/>
      </c>
      <c r="BB132" s="67" t="str">
        <f t="shared" si="1562"/>
        <v/>
      </c>
      <c r="BC132" s="67" t="str">
        <f t="shared" si="1562"/>
        <v/>
      </c>
      <c r="BD132" s="67" t="str">
        <f t="shared" si="1562"/>
        <v/>
      </c>
      <c r="BF132" s="67" t="str">
        <f t="shared" ref="BF132:BI132" si="1563">IF(VALUE(AQ132)&lt;170,AV132,"")</f>
        <v>S</v>
      </c>
      <c r="BG132" s="67" t="str">
        <f t="shared" si="1563"/>
        <v>C</v>
      </c>
      <c r="BH132" s="67" t="str">
        <f t="shared" si="1563"/>
        <v>D</v>
      </c>
      <c r="BI132" s="67" t="str">
        <f t="shared" si="1563"/>
        <v>I</v>
      </c>
      <c r="BJ132" s="67">
        <f t="shared" si="17"/>
        <v>1</v>
      </c>
      <c r="BK132" s="67" t="str">
        <f t="shared" si="18"/>
        <v/>
      </c>
      <c r="BN132" s="67">
        <f t="shared" ref="BN132:BQ132" si="1564">VALUE(AC132&amp;BN$2)</f>
        <v>311</v>
      </c>
      <c r="BO132" s="67">
        <f t="shared" si="1564"/>
        <v>312</v>
      </c>
      <c r="BP132" s="67">
        <f t="shared" si="1564"/>
        <v>323</v>
      </c>
      <c r="BQ132" s="67">
        <f t="shared" si="1564"/>
        <v>324</v>
      </c>
      <c r="BR132" s="67"/>
      <c r="BS132" s="67">
        <f t="shared" ref="BS132:BV132" si="1565">LARGE($BN132:$BQ132,BS$2)</f>
        <v>324</v>
      </c>
      <c r="BT132" s="67">
        <f t="shared" si="1565"/>
        <v>323</v>
      </c>
      <c r="BU132" s="67">
        <f t="shared" si="1565"/>
        <v>312</v>
      </c>
      <c r="BV132" s="67">
        <f t="shared" si="1565"/>
        <v>311</v>
      </c>
      <c r="BX132" s="67" t="str">
        <f>VLOOKUP(VALUE(RIGHT(BS132,1)),misc!$A$2:$B$5,2,0)</f>
        <v>C</v>
      </c>
      <c r="BY132" s="67" t="str">
        <f>VLOOKUP(VALUE(RIGHT(BT132,1)),misc!$A$2:$B$5,2,0)</f>
        <v>S</v>
      </c>
      <c r="BZ132" s="67" t="str">
        <f>VLOOKUP(VALUE(RIGHT(BU132,1)),misc!$A$2:$B$5,2,0)</f>
        <v>I</v>
      </c>
      <c r="CA132" s="67" t="str">
        <f>VLOOKUP(VALUE(RIGHT(BV132,1)),misc!$A$2:$B$5,2,0)</f>
        <v>D</v>
      </c>
      <c r="CC132" s="67" t="str">
        <f t="shared" ref="CC132:CF132" si="1566">IF(VALUE(BS132)&gt;=170,BX132,"")</f>
        <v>C</v>
      </c>
      <c r="CD132" s="67" t="str">
        <f t="shared" si="1566"/>
        <v>S</v>
      </c>
      <c r="CE132" s="67" t="str">
        <f t="shared" si="1566"/>
        <v>I</v>
      </c>
      <c r="CF132" s="67" t="str">
        <f t="shared" si="1566"/>
        <v>D</v>
      </c>
      <c r="CH132" s="67" t="str">
        <f t="shared" ref="CH132:CK132" si="1567">IF(VALUE(BS132)&lt;170,BX132,"")</f>
        <v/>
      </c>
      <c r="CI132" s="67" t="str">
        <f t="shared" si="1567"/>
        <v/>
      </c>
      <c r="CJ132" s="67" t="str">
        <f t="shared" si="1567"/>
        <v/>
      </c>
      <c r="CK132" s="67" t="str">
        <f t="shared" si="1567"/>
        <v/>
      </c>
      <c r="CL132" s="67">
        <f t="shared" si="23"/>
        <v>2</v>
      </c>
      <c r="CM132" s="67" t="str">
        <f t="shared" si="24"/>
        <v>CSID</v>
      </c>
      <c r="CP132" s="67">
        <f t="shared" ref="CP132:CS132" si="1568">VALUE(AG132&amp;CP$2)</f>
        <v>161</v>
      </c>
      <c r="CQ132" s="67">
        <f t="shared" si="1568"/>
        <v>182</v>
      </c>
      <c r="CR132" s="67">
        <f t="shared" si="1568"/>
        <v>193</v>
      </c>
      <c r="CS132" s="67">
        <f t="shared" si="1568"/>
        <v>194</v>
      </c>
      <c r="CT132" s="67"/>
      <c r="CU132" s="67">
        <f t="shared" ref="CU132:CX132" si="1569">LARGE($CP132:$CS132,CU$2)</f>
        <v>194</v>
      </c>
      <c r="CV132" s="67">
        <f t="shared" si="1569"/>
        <v>193</v>
      </c>
      <c r="CW132" s="67">
        <f t="shared" si="1569"/>
        <v>182</v>
      </c>
      <c r="CX132" s="67">
        <f t="shared" si="1569"/>
        <v>161</v>
      </c>
      <c r="CZ132" s="67" t="str">
        <f>VLOOKUP(VALUE(RIGHT(CU132,1)),misc!$A$2:$B$5,2,0)</f>
        <v>C</v>
      </c>
      <c r="DA132" s="67" t="str">
        <f>VLOOKUP(VALUE(RIGHT(CV132,1)),misc!$A$2:$B$5,2,0)</f>
        <v>S</v>
      </c>
      <c r="DB132" s="67" t="str">
        <f>VLOOKUP(VALUE(RIGHT(CW132,1)),misc!$A$2:$B$5,2,0)</f>
        <v>I</v>
      </c>
      <c r="DC132" s="67" t="str">
        <f>VLOOKUP(VALUE(RIGHT(CX132,1)),misc!$A$2:$B$5,2,0)</f>
        <v>D</v>
      </c>
      <c r="DE132" s="67" t="str">
        <f t="shared" ref="DE132:DH132" si="1570">IF(VALUE(CU132)&gt;=170,CZ132,"")</f>
        <v>C</v>
      </c>
      <c r="DF132" s="67" t="str">
        <f t="shared" si="1570"/>
        <v>S</v>
      </c>
      <c r="DG132" s="67" t="str">
        <f t="shared" si="1570"/>
        <v>I</v>
      </c>
      <c r="DH132" s="67" t="str">
        <f t="shared" si="1570"/>
        <v/>
      </c>
      <c r="DJ132" s="67" t="str">
        <f t="shared" ref="DJ132:DM132" si="1571">IF(VALUE(CU132)&lt;170,CZ132,"")</f>
        <v/>
      </c>
      <c r="DK132" s="67" t="str">
        <f t="shared" si="1571"/>
        <v/>
      </c>
      <c r="DL132" s="67" t="str">
        <f t="shared" si="1571"/>
        <v/>
      </c>
      <c r="DM132" s="67" t="str">
        <f t="shared" si="1571"/>
        <v>D</v>
      </c>
      <c r="DN132" s="67">
        <f t="shared" si="29"/>
        <v>3</v>
      </c>
      <c r="DO132" s="67" t="str">
        <f t="shared" si="30"/>
        <v>CSI</v>
      </c>
      <c r="DP132" s="1" t="str">
        <f t="shared" si="31"/>
        <v>123</v>
      </c>
      <c r="DQ132" s="1" t="str">
        <f t="shared" si="32"/>
        <v/>
      </c>
      <c r="DR132" s="1">
        <f>VLOOKUP(G132,tableD1,3,0)</f>
        <v>1</v>
      </c>
      <c r="DS132" s="1">
        <f>VLOOKUP(H132,tableI1,3,0)</f>
        <v>1</v>
      </c>
      <c r="DT132" s="1">
        <f>VLOOKUP(I132,table1S,3,0)</f>
        <v>2</v>
      </c>
      <c r="DU132" s="1">
        <f>VLOOKUP(J132,table1C,3,0)</f>
        <v>1</v>
      </c>
      <c r="DV132" s="1">
        <f>VLOOKUP(L132,table2D,3,0)</f>
        <v>8</v>
      </c>
      <c r="DW132" s="1">
        <f>VLOOKUP(M132,table2I,3,0)</f>
        <v>8</v>
      </c>
      <c r="DX132" s="1">
        <f>VLOOKUP(N132,table2S,3,0)</f>
        <v>8</v>
      </c>
      <c r="DY132" s="1">
        <f>VLOOKUP(O132,table2C,3,0)</f>
        <v>8</v>
      </c>
      <c r="DZ132" s="1">
        <f>VLOOKUP(Q132,table3D,3,0)</f>
        <v>4</v>
      </c>
      <c r="EA132" s="1">
        <f>VLOOKUP(R132,table3I,3,0)</f>
        <v>5</v>
      </c>
      <c r="EB132" s="1">
        <f>VLOOKUP(S132,table3S,3,0)</f>
        <v>5</v>
      </c>
      <c r="EC132" s="1">
        <f>VLOOKUP(T132,table3C,3,0)</f>
        <v>5</v>
      </c>
      <c r="ED132" s="67">
        <f t="array" ref="ED132">VLOOKUP(INDEX(JD,data!$AA$1),key!$J$3:$L$27,3,0)</f>
        <v>6</v>
      </c>
      <c r="EE132" s="67">
        <f t="array" ref="EE132">VLOOKUP(INDEX(JI,data!$AA$1),key!$J$3:$L$27,3,0)</f>
        <v>4</v>
      </c>
      <c r="EF132" s="67">
        <f t="array" ref="EF132">VLOOKUP(INDEX(JS,data!$AA$1),key!$J$3:$L$27,3,0)</f>
        <v>4</v>
      </c>
      <c r="EG132" s="67">
        <f t="array" ref="EG132">VLOOKUP(INDEX(JC,data!$AA$1),key!$J$3:$L$27,3,0)</f>
        <v>7</v>
      </c>
      <c r="EH132" s="1">
        <f>VLOOKUP(DR132,tabel_jpm,ED132+1,0)</f>
        <v>8</v>
      </c>
      <c r="EI132" s="1">
        <f>VLOOKUP(DS132,tabel_jpm,EE132+1,0)</f>
        <v>16</v>
      </c>
      <c r="EJ132" s="1">
        <f>VLOOKUP(DT132,tabel_jpm,EF132+1,0)</f>
        <v>20</v>
      </c>
      <c r="EK132" s="1">
        <f>VLOOKUP(DU132,tabel_jpm,EG132+1,0)</f>
        <v>4</v>
      </c>
      <c r="EL132" s="1">
        <f>IF(B132="Pria",VLOOKUP(AVERAGE(EH132:EK132),agreement_p,4),VLOOKUP(AVERAGE(EH132:EK132),agreement_w,4))</f>
        <v>32</v>
      </c>
      <c r="EM132" s="67" t="str">
        <f t="shared" si="33"/>
        <v>N/A</v>
      </c>
      <c r="EN132" s="1">
        <f>VLOOKUP(DV132,tabel_jpm,ED132+1,0)</f>
        <v>20</v>
      </c>
      <c r="EO132" s="1">
        <f>VLOOKUP(DW132,tabel_jpm,EE132+1,0)</f>
        <v>12</v>
      </c>
      <c r="EP132" s="1">
        <f>VLOOKUP(DX132,tabel_jpm,EF132+1,0)</f>
        <v>12</v>
      </c>
      <c r="EQ132" s="1">
        <f>VLOOKUP(DY132,tabel_jpm,EG132+1,0)</f>
        <v>24</v>
      </c>
      <c r="ER132" s="1">
        <f>IF(B132="Pria",VLOOKUP(AVERAGE(EN132:EQ132),agreement_p,4),VLOOKUP(AVERAGE(EN132:EQ132),agreement_w,4))</f>
        <v>50</v>
      </c>
      <c r="ES132" s="67" t="str">
        <f t="shared" si="34"/>
        <v>N/A</v>
      </c>
      <c r="ET132" s="1">
        <f>VLOOKUP(DZ132,tabel_jpm,ED132+1,0)</f>
        <v>20</v>
      </c>
      <c r="EU132" s="1">
        <f>VLOOKUP(EA132,tabel_jpm,EE132+1,0)</f>
        <v>24</v>
      </c>
      <c r="EV132" s="1">
        <f>VLOOKUP(EB132,tabel_jpm,EF132+1,0)</f>
        <v>24</v>
      </c>
      <c r="EW132" s="1">
        <f>VLOOKUP(EC132,tabel_jpm,EG132+1,0)</f>
        <v>20</v>
      </c>
      <c r="EX132" s="1">
        <f>IF(B132="Pria",VLOOKUP(AVERAGE(ET132:EW132),agreement_p,4),VLOOKUP(AVERAGE(ET132:EW132),agreement_w,4))</f>
        <v>68</v>
      </c>
      <c r="EY132" s="67" t="str">
        <f t="shared" si="35"/>
        <v>N/A</v>
      </c>
    </row>
    <row r="133" ht="15.75" customHeight="1">
      <c r="A133" s="1" t="str">
        <f>data!A133</f>
        <v/>
      </c>
      <c r="B133" s="1" t="str">
        <f>data!B133</f>
        <v/>
      </c>
      <c r="C133" s="1" t="str">
        <f>data!C133</f>
        <v/>
      </c>
      <c r="D133" s="65" t="str">
        <f>data!D133</f>
        <v/>
      </c>
      <c r="E133" s="1" t="str">
        <f>data!E133</f>
        <v/>
      </c>
      <c r="F133" s="1" t="str">
        <f>data!F133</f>
        <v/>
      </c>
      <c r="G133" s="1" t="str">
        <f>data!G133</f>
        <v/>
      </c>
      <c r="H133" s="1" t="str">
        <f>data!H133</f>
        <v/>
      </c>
      <c r="I133" s="1" t="str">
        <f>data!I133</f>
        <v/>
      </c>
      <c r="J133" s="1" t="str">
        <f>data!J133</f>
        <v/>
      </c>
      <c r="K133" s="1" t="str">
        <f>data!K133</f>
        <v/>
      </c>
      <c r="L133" s="1" t="str">
        <f>data!L133</f>
        <v/>
      </c>
      <c r="M133" s="1" t="str">
        <f>data!M133</f>
        <v/>
      </c>
      <c r="N133" s="1" t="str">
        <f>data!N133</f>
        <v/>
      </c>
      <c r="O133" s="1" t="str">
        <f>data!O133</f>
        <v/>
      </c>
      <c r="P133" s="1" t="str">
        <f>data!P133</f>
        <v/>
      </c>
      <c r="Q133" s="1">
        <f>data!Q133</f>
        <v>0</v>
      </c>
      <c r="R133" s="1">
        <f>data!R133</f>
        <v>0</v>
      </c>
      <c r="S133" s="1">
        <f>data!S133</f>
        <v>0</v>
      </c>
      <c r="T133" s="1">
        <f>data!T133</f>
        <v>0</v>
      </c>
      <c r="U133" s="1">
        <f>data!U133</f>
        <v>0</v>
      </c>
      <c r="V133" s="1">
        <f>data!V133</f>
        <v>0</v>
      </c>
      <c r="W133" s="1">
        <f>data!W133</f>
        <v>0</v>
      </c>
      <c r="Y133" s="67">
        <f>VLOOKUP(G133,tableD1,2,0)</f>
        <v>4</v>
      </c>
      <c r="Z133" s="67">
        <f>VLOOKUP(H133,tableI1,2,0)</f>
        <v>3</v>
      </c>
      <c r="AA133" s="67">
        <f>VLOOKUP(I133,table1S,2,0)</f>
        <v>5</v>
      </c>
      <c r="AB133" s="67">
        <f>VLOOKUP(J133,table1C,2,0)</f>
        <v>4</v>
      </c>
      <c r="AC133" s="67">
        <f>VLOOKUP(L133,table2D,2,0)</f>
        <v>31</v>
      </c>
      <c r="AD133" s="67">
        <f>VLOOKUP(M133,table2I,2,0)</f>
        <v>31</v>
      </c>
      <c r="AE133" s="67">
        <f>VLOOKUP(N133,table2S,2,0)</f>
        <v>32</v>
      </c>
      <c r="AF133" s="67">
        <f>VLOOKUP(O133,table2C,2,0)</f>
        <v>32</v>
      </c>
      <c r="AG133" s="67">
        <f>VLOOKUP(Q133,table3D,2,0)</f>
        <v>16</v>
      </c>
      <c r="AH133" s="67">
        <f>VLOOKUP(R133,table3I,2,0)</f>
        <v>18</v>
      </c>
      <c r="AI133" s="67">
        <f>VLOOKUP(S133,table3S,2,0)</f>
        <v>19</v>
      </c>
      <c r="AJ133" s="67">
        <f>VLOOKUP(T133,table3C,2,0)</f>
        <v>19</v>
      </c>
      <c r="AL133" s="67">
        <f t="shared" ref="AL133:AO133" si="1572">VALUE(Y133&amp;AL$2)</f>
        <v>41</v>
      </c>
      <c r="AM133" s="67">
        <f t="shared" si="1572"/>
        <v>32</v>
      </c>
      <c r="AN133" s="67">
        <f t="shared" si="1572"/>
        <v>53</v>
      </c>
      <c r="AO133" s="67">
        <f t="shared" si="1572"/>
        <v>44</v>
      </c>
      <c r="AP133" s="67"/>
      <c r="AQ133" s="67">
        <f t="shared" ref="AQ133:AT133" si="1573">LARGE($AL133:$AO133,AQ$2)</f>
        <v>53</v>
      </c>
      <c r="AR133" s="67">
        <f t="shared" si="1573"/>
        <v>44</v>
      </c>
      <c r="AS133" s="67">
        <f t="shared" si="1573"/>
        <v>41</v>
      </c>
      <c r="AT133" s="67">
        <f t="shared" si="1573"/>
        <v>32</v>
      </c>
      <c r="AV133" s="67" t="str">
        <f>VLOOKUP(VALUE(RIGHT(AQ133,1)),misc!$A$2:$B$5,2,0)</f>
        <v>S</v>
      </c>
      <c r="AW133" s="67" t="str">
        <f>VLOOKUP(VALUE(RIGHT(AR133,1)),misc!$A$2:$B$5,2,0)</f>
        <v>C</v>
      </c>
      <c r="AX133" s="67" t="str">
        <f>VLOOKUP(VALUE(RIGHT(AS133,1)),misc!$A$2:$B$5,2,0)</f>
        <v>D</v>
      </c>
      <c r="AY133" s="67" t="str">
        <f>VLOOKUP(VALUE(RIGHT(AT133,1)),misc!$A$2:$B$5,2,0)</f>
        <v>I</v>
      </c>
      <c r="BA133" s="67" t="str">
        <f t="shared" ref="BA133:BD133" si="1574">IF(VALUE(AQ133)&gt;=170,AV133,"")</f>
        <v/>
      </c>
      <c r="BB133" s="67" t="str">
        <f t="shared" si="1574"/>
        <v/>
      </c>
      <c r="BC133" s="67" t="str">
        <f t="shared" si="1574"/>
        <v/>
      </c>
      <c r="BD133" s="67" t="str">
        <f t="shared" si="1574"/>
        <v/>
      </c>
      <c r="BF133" s="67" t="str">
        <f t="shared" ref="BF133:BI133" si="1575">IF(VALUE(AQ133)&lt;170,AV133,"")</f>
        <v>S</v>
      </c>
      <c r="BG133" s="67" t="str">
        <f t="shared" si="1575"/>
        <v>C</v>
      </c>
      <c r="BH133" s="67" t="str">
        <f t="shared" si="1575"/>
        <v>D</v>
      </c>
      <c r="BI133" s="67" t="str">
        <f t="shared" si="1575"/>
        <v>I</v>
      </c>
      <c r="BJ133" s="67">
        <f t="shared" si="17"/>
        <v>1</v>
      </c>
      <c r="BK133" s="67" t="str">
        <f t="shared" si="18"/>
        <v/>
      </c>
      <c r="BN133" s="67">
        <f t="shared" ref="BN133:BQ133" si="1576">VALUE(AC133&amp;BN$2)</f>
        <v>311</v>
      </c>
      <c r="BO133" s="67">
        <f t="shared" si="1576"/>
        <v>312</v>
      </c>
      <c r="BP133" s="67">
        <f t="shared" si="1576"/>
        <v>323</v>
      </c>
      <c r="BQ133" s="67">
        <f t="shared" si="1576"/>
        <v>324</v>
      </c>
      <c r="BR133" s="67"/>
      <c r="BS133" s="67">
        <f t="shared" ref="BS133:BV133" si="1577">LARGE($BN133:$BQ133,BS$2)</f>
        <v>324</v>
      </c>
      <c r="BT133" s="67">
        <f t="shared" si="1577"/>
        <v>323</v>
      </c>
      <c r="BU133" s="67">
        <f t="shared" si="1577"/>
        <v>312</v>
      </c>
      <c r="BV133" s="67">
        <f t="shared" si="1577"/>
        <v>311</v>
      </c>
      <c r="BX133" s="67" t="str">
        <f>VLOOKUP(VALUE(RIGHT(BS133,1)),misc!$A$2:$B$5,2,0)</f>
        <v>C</v>
      </c>
      <c r="BY133" s="67" t="str">
        <f>VLOOKUP(VALUE(RIGHT(BT133,1)),misc!$A$2:$B$5,2,0)</f>
        <v>S</v>
      </c>
      <c r="BZ133" s="67" t="str">
        <f>VLOOKUP(VALUE(RIGHT(BU133,1)),misc!$A$2:$B$5,2,0)</f>
        <v>I</v>
      </c>
      <c r="CA133" s="67" t="str">
        <f>VLOOKUP(VALUE(RIGHT(BV133,1)),misc!$A$2:$B$5,2,0)</f>
        <v>D</v>
      </c>
      <c r="CC133" s="67" t="str">
        <f t="shared" ref="CC133:CF133" si="1578">IF(VALUE(BS133)&gt;=170,BX133,"")</f>
        <v>C</v>
      </c>
      <c r="CD133" s="67" t="str">
        <f t="shared" si="1578"/>
        <v>S</v>
      </c>
      <c r="CE133" s="67" t="str">
        <f t="shared" si="1578"/>
        <v>I</v>
      </c>
      <c r="CF133" s="67" t="str">
        <f t="shared" si="1578"/>
        <v>D</v>
      </c>
      <c r="CH133" s="67" t="str">
        <f t="shared" ref="CH133:CK133" si="1579">IF(VALUE(BS133)&lt;170,BX133,"")</f>
        <v/>
      </c>
      <c r="CI133" s="67" t="str">
        <f t="shared" si="1579"/>
        <v/>
      </c>
      <c r="CJ133" s="67" t="str">
        <f t="shared" si="1579"/>
        <v/>
      </c>
      <c r="CK133" s="67" t="str">
        <f t="shared" si="1579"/>
        <v/>
      </c>
      <c r="CL133" s="67">
        <f t="shared" si="23"/>
        <v>2</v>
      </c>
      <c r="CM133" s="67" t="str">
        <f t="shared" si="24"/>
        <v>CSID</v>
      </c>
      <c r="CP133" s="67">
        <f t="shared" ref="CP133:CS133" si="1580">VALUE(AG133&amp;CP$2)</f>
        <v>161</v>
      </c>
      <c r="CQ133" s="67">
        <f t="shared" si="1580"/>
        <v>182</v>
      </c>
      <c r="CR133" s="67">
        <f t="shared" si="1580"/>
        <v>193</v>
      </c>
      <c r="CS133" s="67">
        <f t="shared" si="1580"/>
        <v>194</v>
      </c>
      <c r="CT133" s="67"/>
      <c r="CU133" s="67">
        <f t="shared" ref="CU133:CX133" si="1581">LARGE($CP133:$CS133,CU$2)</f>
        <v>194</v>
      </c>
      <c r="CV133" s="67">
        <f t="shared" si="1581"/>
        <v>193</v>
      </c>
      <c r="CW133" s="67">
        <f t="shared" si="1581"/>
        <v>182</v>
      </c>
      <c r="CX133" s="67">
        <f t="shared" si="1581"/>
        <v>161</v>
      </c>
      <c r="CZ133" s="67" t="str">
        <f>VLOOKUP(VALUE(RIGHT(CU133,1)),misc!$A$2:$B$5,2,0)</f>
        <v>C</v>
      </c>
      <c r="DA133" s="67" t="str">
        <f>VLOOKUP(VALUE(RIGHT(CV133,1)),misc!$A$2:$B$5,2,0)</f>
        <v>S</v>
      </c>
      <c r="DB133" s="67" t="str">
        <f>VLOOKUP(VALUE(RIGHT(CW133,1)),misc!$A$2:$B$5,2,0)</f>
        <v>I</v>
      </c>
      <c r="DC133" s="67" t="str">
        <f>VLOOKUP(VALUE(RIGHT(CX133,1)),misc!$A$2:$B$5,2,0)</f>
        <v>D</v>
      </c>
      <c r="DE133" s="67" t="str">
        <f t="shared" ref="DE133:DH133" si="1582">IF(VALUE(CU133)&gt;=170,CZ133,"")</f>
        <v>C</v>
      </c>
      <c r="DF133" s="67" t="str">
        <f t="shared" si="1582"/>
        <v>S</v>
      </c>
      <c r="DG133" s="67" t="str">
        <f t="shared" si="1582"/>
        <v>I</v>
      </c>
      <c r="DH133" s="67" t="str">
        <f t="shared" si="1582"/>
        <v/>
      </c>
      <c r="DJ133" s="67" t="str">
        <f t="shared" ref="DJ133:DM133" si="1583">IF(VALUE(CU133)&lt;170,CZ133,"")</f>
        <v/>
      </c>
      <c r="DK133" s="67" t="str">
        <f t="shared" si="1583"/>
        <v/>
      </c>
      <c r="DL133" s="67" t="str">
        <f t="shared" si="1583"/>
        <v/>
      </c>
      <c r="DM133" s="67" t="str">
        <f t="shared" si="1583"/>
        <v>D</v>
      </c>
      <c r="DN133" s="67">
        <f t="shared" si="29"/>
        <v>3</v>
      </c>
      <c r="DO133" s="67" t="str">
        <f t="shared" si="30"/>
        <v>CSI</v>
      </c>
      <c r="DP133" s="1" t="str">
        <f t="shared" si="31"/>
        <v>123</v>
      </c>
      <c r="DQ133" s="1" t="str">
        <f t="shared" si="32"/>
        <v/>
      </c>
      <c r="DR133" s="1">
        <f>VLOOKUP(G133,tableD1,3,0)</f>
        <v>1</v>
      </c>
      <c r="DS133" s="1">
        <f>VLOOKUP(H133,tableI1,3,0)</f>
        <v>1</v>
      </c>
      <c r="DT133" s="1">
        <f>VLOOKUP(I133,table1S,3,0)</f>
        <v>2</v>
      </c>
      <c r="DU133" s="1">
        <f>VLOOKUP(J133,table1C,3,0)</f>
        <v>1</v>
      </c>
      <c r="DV133" s="1">
        <f>VLOOKUP(L133,table2D,3,0)</f>
        <v>8</v>
      </c>
      <c r="DW133" s="1">
        <f>VLOOKUP(M133,table2I,3,0)</f>
        <v>8</v>
      </c>
      <c r="DX133" s="1">
        <f>VLOOKUP(N133,table2S,3,0)</f>
        <v>8</v>
      </c>
      <c r="DY133" s="1">
        <f>VLOOKUP(O133,table2C,3,0)</f>
        <v>8</v>
      </c>
      <c r="DZ133" s="1">
        <f>VLOOKUP(Q133,table3D,3,0)</f>
        <v>4</v>
      </c>
      <c r="EA133" s="1">
        <f>VLOOKUP(R133,table3I,3,0)</f>
        <v>5</v>
      </c>
      <c r="EB133" s="1">
        <f>VLOOKUP(S133,table3S,3,0)</f>
        <v>5</v>
      </c>
      <c r="EC133" s="1">
        <f>VLOOKUP(T133,table3C,3,0)</f>
        <v>5</v>
      </c>
      <c r="ED133" s="67">
        <f t="array" ref="ED133">VLOOKUP(INDEX(JD,data!$AA$1),key!$J$3:$L$27,3,0)</f>
        <v>6</v>
      </c>
      <c r="EE133" s="67">
        <f t="array" ref="EE133">VLOOKUP(INDEX(JI,data!$AA$1),key!$J$3:$L$27,3,0)</f>
        <v>4</v>
      </c>
      <c r="EF133" s="67">
        <f t="array" ref="EF133">VLOOKUP(INDEX(JS,data!$AA$1),key!$J$3:$L$27,3,0)</f>
        <v>4</v>
      </c>
      <c r="EG133" s="67">
        <f t="array" ref="EG133">VLOOKUP(INDEX(JC,data!$AA$1),key!$J$3:$L$27,3,0)</f>
        <v>7</v>
      </c>
      <c r="EH133" s="1">
        <f>VLOOKUP(DR133,tabel_jpm,ED133+1,0)</f>
        <v>8</v>
      </c>
      <c r="EI133" s="1">
        <f>VLOOKUP(DS133,tabel_jpm,EE133+1,0)</f>
        <v>16</v>
      </c>
      <c r="EJ133" s="1">
        <f>VLOOKUP(DT133,tabel_jpm,EF133+1,0)</f>
        <v>20</v>
      </c>
      <c r="EK133" s="1">
        <f>VLOOKUP(DU133,tabel_jpm,EG133+1,0)</f>
        <v>4</v>
      </c>
      <c r="EL133" s="1">
        <f>IF(B133="Pria",VLOOKUP(AVERAGE(EH133:EK133),agreement_p,4),VLOOKUP(AVERAGE(EH133:EK133),agreement_w,4))</f>
        <v>32</v>
      </c>
      <c r="EM133" s="67" t="str">
        <f t="shared" si="33"/>
        <v>N/A</v>
      </c>
      <c r="EN133" s="1">
        <f>VLOOKUP(DV133,tabel_jpm,ED133+1,0)</f>
        <v>20</v>
      </c>
      <c r="EO133" s="1">
        <f>VLOOKUP(DW133,tabel_jpm,EE133+1,0)</f>
        <v>12</v>
      </c>
      <c r="EP133" s="1">
        <f>VLOOKUP(DX133,tabel_jpm,EF133+1,0)</f>
        <v>12</v>
      </c>
      <c r="EQ133" s="1">
        <f>VLOOKUP(DY133,tabel_jpm,EG133+1,0)</f>
        <v>24</v>
      </c>
      <c r="ER133" s="1">
        <f>IF(B133="Pria",VLOOKUP(AVERAGE(EN133:EQ133),agreement_p,4),VLOOKUP(AVERAGE(EN133:EQ133),agreement_w,4))</f>
        <v>50</v>
      </c>
      <c r="ES133" s="67" t="str">
        <f t="shared" si="34"/>
        <v>N/A</v>
      </c>
      <c r="ET133" s="1">
        <f>VLOOKUP(DZ133,tabel_jpm,ED133+1,0)</f>
        <v>20</v>
      </c>
      <c r="EU133" s="1">
        <f>VLOOKUP(EA133,tabel_jpm,EE133+1,0)</f>
        <v>24</v>
      </c>
      <c r="EV133" s="1">
        <f>VLOOKUP(EB133,tabel_jpm,EF133+1,0)</f>
        <v>24</v>
      </c>
      <c r="EW133" s="1">
        <f>VLOOKUP(EC133,tabel_jpm,EG133+1,0)</f>
        <v>20</v>
      </c>
      <c r="EX133" s="1">
        <f>IF(B133="Pria",VLOOKUP(AVERAGE(ET133:EW133),agreement_p,4),VLOOKUP(AVERAGE(ET133:EW133),agreement_w,4))</f>
        <v>68</v>
      </c>
      <c r="EY133" s="67" t="str">
        <f t="shared" si="35"/>
        <v>N/A</v>
      </c>
    </row>
    <row r="134" ht="15.75" customHeight="1">
      <c r="A134" s="1" t="str">
        <f>data!A134</f>
        <v/>
      </c>
      <c r="B134" s="1" t="str">
        <f>data!B134</f>
        <v/>
      </c>
      <c r="C134" s="1" t="str">
        <f>data!C134</f>
        <v/>
      </c>
      <c r="D134" s="65" t="str">
        <f>data!D134</f>
        <v/>
      </c>
      <c r="E134" s="1" t="str">
        <f>data!E134</f>
        <v/>
      </c>
      <c r="F134" s="1" t="str">
        <f>data!F134</f>
        <v/>
      </c>
      <c r="G134" s="1" t="str">
        <f>data!G134</f>
        <v/>
      </c>
      <c r="H134" s="1" t="str">
        <f>data!H134</f>
        <v/>
      </c>
      <c r="I134" s="1" t="str">
        <f>data!I134</f>
        <v/>
      </c>
      <c r="J134" s="1" t="str">
        <f>data!J134</f>
        <v/>
      </c>
      <c r="K134" s="1" t="str">
        <f>data!K134</f>
        <v/>
      </c>
      <c r="L134" s="1" t="str">
        <f>data!L134</f>
        <v/>
      </c>
      <c r="M134" s="1" t="str">
        <f>data!M134</f>
        <v/>
      </c>
      <c r="N134" s="1" t="str">
        <f>data!N134</f>
        <v/>
      </c>
      <c r="O134" s="1" t="str">
        <f>data!O134</f>
        <v/>
      </c>
      <c r="P134" s="1" t="str">
        <f>data!P134</f>
        <v/>
      </c>
      <c r="Q134" s="1">
        <f>data!Q134</f>
        <v>0</v>
      </c>
      <c r="R134" s="1">
        <f>data!R134</f>
        <v>0</v>
      </c>
      <c r="S134" s="1">
        <f>data!S134</f>
        <v>0</v>
      </c>
      <c r="T134" s="1">
        <f>data!T134</f>
        <v>0</v>
      </c>
      <c r="U134" s="1">
        <f>data!U134</f>
        <v>0</v>
      </c>
      <c r="V134" s="1">
        <f>data!V134</f>
        <v>0</v>
      </c>
      <c r="W134" s="1">
        <f>data!W134</f>
        <v>0</v>
      </c>
      <c r="Y134" s="67">
        <f>VLOOKUP(G134,tableD1,2,0)</f>
        <v>4</v>
      </c>
      <c r="Z134" s="67">
        <f>VLOOKUP(H134,tableI1,2,0)</f>
        <v>3</v>
      </c>
      <c r="AA134" s="67">
        <f>VLOOKUP(I134,table1S,2,0)</f>
        <v>5</v>
      </c>
      <c r="AB134" s="67">
        <f>VLOOKUP(J134,table1C,2,0)</f>
        <v>4</v>
      </c>
      <c r="AC134" s="67">
        <f>VLOOKUP(L134,table2D,2,0)</f>
        <v>31</v>
      </c>
      <c r="AD134" s="67">
        <f>VLOOKUP(M134,table2I,2,0)</f>
        <v>31</v>
      </c>
      <c r="AE134" s="67">
        <f>VLOOKUP(N134,table2S,2,0)</f>
        <v>32</v>
      </c>
      <c r="AF134" s="67">
        <f>VLOOKUP(O134,table2C,2,0)</f>
        <v>32</v>
      </c>
      <c r="AG134" s="67">
        <f>VLOOKUP(Q134,table3D,2,0)</f>
        <v>16</v>
      </c>
      <c r="AH134" s="67">
        <f>VLOOKUP(R134,table3I,2,0)</f>
        <v>18</v>
      </c>
      <c r="AI134" s="67">
        <f>VLOOKUP(S134,table3S,2,0)</f>
        <v>19</v>
      </c>
      <c r="AJ134" s="67">
        <f>VLOOKUP(T134,table3C,2,0)</f>
        <v>19</v>
      </c>
      <c r="AL134" s="67">
        <f t="shared" ref="AL134:AO134" si="1584">VALUE(Y134&amp;AL$2)</f>
        <v>41</v>
      </c>
      <c r="AM134" s="67">
        <f t="shared" si="1584"/>
        <v>32</v>
      </c>
      <c r="AN134" s="67">
        <f t="shared" si="1584"/>
        <v>53</v>
      </c>
      <c r="AO134" s="67">
        <f t="shared" si="1584"/>
        <v>44</v>
      </c>
      <c r="AP134" s="67"/>
      <c r="AQ134" s="67">
        <f t="shared" ref="AQ134:AT134" si="1585">LARGE($AL134:$AO134,AQ$2)</f>
        <v>53</v>
      </c>
      <c r="AR134" s="67">
        <f t="shared" si="1585"/>
        <v>44</v>
      </c>
      <c r="AS134" s="67">
        <f t="shared" si="1585"/>
        <v>41</v>
      </c>
      <c r="AT134" s="67">
        <f t="shared" si="1585"/>
        <v>32</v>
      </c>
      <c r="AV134" s="67" t="str">
        <f>VLOOKUP(VALUE(RIGHT(AQ134,1)),misc!$A$2:$B$5,2,0)</f>
        <v>S</v>
      </c>
      <c r="AW134" s="67" t="str">
        <f>VLOOKUP(VALUE(RIGHT(AR134,1)),misc!$A$2:$B$5,2,0)</f>
        <v>C</v>
      </c>
      <c r="AX134" s="67" t="str">
        <f>VLOOKUP(VALUE(RIGHT(AS134,1)),misc!$A$2:$B$5,2,0)</f>
        <v>D</v>
      </c>
      <c r="AY134" s="67" t="str">
        <f>VLOOKUP(VALUE(RIGHT(AT134,1)),misc!$A$2:$B$5,2,0)</f>
        <v>I</v>
      </c>
      <c r="BA134" s="67" t="str">
        <f t="shared" ref="BA134:BD134" si="1586">IF(VALUE(AQ134)&gt;=170,AV134,"")</f>
        <v/>
      </c>
      <c r="BB134" s="67" t="str">
        <f t="shared" si="1586"/>
        <v/>
      </c>
      <c r="BC134" s="67" t="str">
        <f t="shared" si="1586"/>
        <v/>
      </c>
      <c r="BD134" s="67" t="str">
        <f t="shared" si="1586"/>
        <v/>
      </c>
      <c r="BF134" s="67" t="str">
        <f t="shared" ref="BF134:BI134" si="1587">IF(VALUE(AQ134)&lt;170,AV134,"")</f>
        <v>S</v>
      </c>
      <c r="BG134" s="67" t="str">
        <f t="shared" si="1587"/>
        <v>C</v>
      </c>
      <c r="BH134" s="67" t="str">
        <f t="shared" si="1587"/>
        <v>D</v>
      </c>
      <c r="BI134" s="67" t="str">
        <f t="shared" si="1587"/>
        <v>I</v>
      </c>
      <c r="BJ134" s="67">
        <f t="shared" si="17"/>
        <v>1</v>
      </c>
      <c r="BK134" s="67" t="str">
        <f t="shared" si="18"/>
        <v/>
      </c>
      <c r="BN134" s="67">
        <f t="shared" ref="BN134:BQ134" si="1588">VALUE(AC134&amp;BN$2)</f>
        <v>311</v>
      </c>
      <c r="BO134" s="67">
        <f t="shared" si="1588"/>
        <v>312</v>
      </c>
      <c r="BP134" s="67">
        <f t="shared" si="1588"/>
        <v>323</v>
      </c>
      <c r="BQ134" s="67">
        <f t="shared" si="1588"/>
        <v>324</v>
      </c>
      <c r="BR134" s="67"/>
      <c r="BS134" s="67">
        <f t="shared" ref="BS134:BV134" si="1589">LARGE($BN134:$BQ134,BS$2)</f>
        <v>324</v>
      </c>
      <c r="BT134" s="67">
        <f t="shared" si="1589"/>
        <v>323</v>
      </c>
      <c r="BU134" s="67">
        <f t="shared" si="1589"/>
        <v>312</v>
      </c>
      <c r="BV134" s="67">
        <f t="shared" si="1589"/>
        <v>311</v>
      </c>
      <c r="BX134" s="67" t="str">
        <f>VLOOKUP(VALUE(RIGHT(BS134,1)),misc!$A$2:$B$5,2,0)</f>
        <v>C</v>
      </c>
      <c r="BY134" s="67" t="str">
        <f>VLOOKUP(VALUE(RIGHT(BT134,1)),misc!$A$2:$B$5,2,0)</f>
        <v>S</v>
      </c>
      <c r="BZ134" s="67" t="str">
        <f>VLOOKUP(VALUE(RIGHT(BU134,1)),misc!$A$2:$B$5,2,0)</f>
        <v>I</v>
      </c>
      <c r="CA134" s="67" t="str">
        <f>VLOOKUP(VALUE(RIGHT(BV134,1)),misc!$A$2:$B$5,2,0)</f>
        <v>D</v>
      </c>
      <c r="CC134" s="67" t="str">
        <f t="shared" ref="CC134:CF134" si="1590">IF(VALUE(BS134)&gt;=170,BX134,"")</f>
        <v>C</v>
      </c>
      <c r="CD134" s="67" t="str">
        <f t="shared" si="1590"/>
        <v>S</v>
      </c>
      <c r="CE134" s="67" t="str">
        <f t="shared" si="1590"/>
        <v>I</v>
      </c>
      <c r="CF134" s="67" t="str">
        <f t="shared" si="1590"/>
        <v>D</v>
      </c>
      <c r="CH134" s="67" t="str">
        <f t="shared" ref="CH134:CK134" si="1591">IF(VALUE(BS134)&lt;170,BX134,"")</f>
        <v/>
      </c>
      <c r="CI134" s="67" t="str">
        <f t="shared" si="1591"/>
        <v/>
      </c>
      <c r="CJ134" s="67" t="str">
        <f t="shared" si="1591"/>
        <v/>
      </c>
      <c r="CK134" s="67" t="str">
        <f t="shared" si="1591"/>
        <v/>
      </c>
      <c r="CL134" s="67">
        <f t="shared" si="23"/>
        <v>2</v>
      </c>
      <c r="CM134" s="67" t="str">
        <f t="shared" si="24"/>
        <v>CSID</v>
      </c>
      <c r="CP134" s="67">
        <f t="shared" ref="CP134:CS134" si="1592">VALUE(AG134&amp;CP$2)</f>
        <v>161</v>
      </c>
      <c r="CQ134" s="67">
        <f t="shared" si="1592"/>
        <v>182</v>
      </c>
      <c r="CR134" s="67">
        <f t="shared" si="1592"/>
        <v>193</v>
      </c>
      <c r="CS134" s="67">
        <f t="shared" si="1592"/>
        <v>194</v>
      </c>
      <c r="CT134" s="67"/>
      <c r="CU134" s="67">
        <f t="shared" ref="CU134:CX134" si="1593">LARGE($CP134:$CS134,CU$2)</f>
        <v>194</v>
      </c>
      <c r="CV134" s="67">
        <f t="shared" si="1593"/>
        <v>193</v>
      </c>
      <c r="CW134" s="67">
        <f t="shared" si="1593"/>
        <v>182</v>
      </c>
      <c r="CX134" s="67">
        <f t="shared" si="1593"/>
        <v>161</v>
      </c>
      <c r="CZ134" s="67" t="str">
        <f>VLOOKUP(VALUE(RIGHT(CU134,1)),misc!$A$2:$B$5,2,0)</f>
        <v>C</v>
      </c>
      <c r="DA134" s="67" t="str">
        <f>VLOOKUP(VALUE(RIGHT(CV134,1)),misc!$A$2:$B$5,2,0)</f>
        <v>S</v>
      </c>
      <c r="DB134" s="67" t="str">
        <f>VLOOKUP(VALUE(RIGHT(CW134,1)),misc!$A$2:$B$5,2,0)</f>
        <v>I</v>
      </c>
      <c r="DC134" s="67" t="str">
        <f>VLOOKUP(VALUE(RIGHT(CX134,1)),misc!$A$2:$B$5,2,0)</f>
        <v>D</v>
      </c>
      <c r="DE134" s="67" t="str">
        <f t="shared" ref="DE134:DH134" si="1594">IF(VALUE(CU134)&gt;=170,CZ134,"")</f>
        <v>C</v>
      </c>
      <c r="DF134" s="67" t="str">
        <f t="shared" si="1594"/>
        <v>S</v>
      </c>
      <c r="DG134" s="67" t="str">
        <f t="shared" si="1594"/>
        <v>I</v>
      </c>
      <c r="DH134" s="67" t="str">
        <f t="shared" si="1594"/>
        <v/>
      </c>
      <c r="DJ134" s="67" t="str">
        <f t="shared" ref="DJ134:DM134" si="1595">IF(VALUE(CU134)&lt;170,CZ134,"")</f>
        <v/>
      </c>
      <c r="DK134" s="67" t="str">
        <f t="shared" si="1595"/>
        <v/>
      </c>
      <c r="DL134" s="67" t="str">
        <f t="shared" si="1595"/>
        <v/>
      </c>
      <c r="DM134" s="67" t="str">
        <f t="shared" si="1595"/>
        <v>D</v>
      </c>
      <c r="DN134" s="67">
        <f t="shared" si="29"/>
        <v>3</v>
      </c>
      <c r="DO134" s="67" t="str">
        <f t="shared" si="30"/>
        <v>CSI</v>
      </c>
      <c r="DP134" s="1" t="str">
        <f t="shared" si="31"/>
        <v>123</v>
      </c>
      <c r="DQ134" s="1" t="str">
        <f t="shared" si="32"/>
        <v/>
      </c>
      <c r="DR134" s="1">
        <f>VLOOKUP(G134,tableD1,3,0)</f>
        <v>1</v>
      </c>
      <c r="DS134" s="1">
        <f>VLOOKUP(H134,tableI1,3,0)</f>
        <v>1</v>
      </c>
      <c r="DT134" s="1">
        <f>VLOOKUP(I134,table1S,3,0)</f>
        <v>2</v>
      </c>
      <c r="DU134" s="1">
        <f>VLOOKUP(J134,table1C,3,0)</f>
        <v>1</v>
      </c>
      <c r="DV134" s="1">
        <f>VLOOKUP(L134,table2D,3,0)</f>
        <v>8</v>
      </c>
      <c r="DW134" s="1">
        <f>VLOOKUP(M134,table2I,3,0)</f>
        <v>8</v>
      </c>
      <c r="DX134" s="1">
        <f>VLOOKUP(N134,table2S,3,0)</f>
        <v>8</v>
      </c>
      <c r="DY134" s="1">
        <f>VLOOKUP(O134,table2C,3,0)</f>
        <v>8</v>
      </c>
      <c r="DZ134" s="1">
        <f>VLOOKUP(Q134,table3D,3,0)</f>
        <v>4</v>
      </c>
      <c r="EA134" s="1">
        <f>VLOOKUP(R134,table3I,3,0)</f>
        <v>5</v>
      </c>
      <c r="EB134" s="1">
        <f>VLOOKUP(S134,table3S,3,0)</f>
        <v>5</v>
      </c>
      <c r="EC134" s="1">
        <f>VLOOKUP(T134,table3C,3,0)</f>
        <v>5</v>
      </c>
      <c r="ED134" s="67">
        <f t="array" ref="ED134">VLOOKUP(INDEX(JD,data!$AA$1),key!$J$3:$L$27,3,0)</f>
        <v>6</v>
      </c>
      <c r="EE134" s="67">
        <f t="array" ref="EE134">VLOOKUP(INDEX(JI,data!$AA$1),key!$J$3:$L$27,3,0)</f>
        <v>4</v>
      </c>
      <c r="EF134" s="67">
        <f t="array" ref="EF134">VLOOKUP(INDEX(JS,data!$AA$1),key!$J$3:$L$27,3,0)</f>
        <v>4</v>
      </c>
      <c r="EG134" s="67">
        <f t="array" ref="EG134">VLOOKUP(INDEX(JC,data!$AA$1),key!$J$3:$L$27,3,0)</f>
        <v>7</v>
      </c>
      <c r="EH134" s="1">
        <f>VLOOKUP(DR134,tabel_jpm,ED134+1,0)</f>
        <v>8</v>
      </c>
      <c r="EI134" s="1">
        <f>VLOOKUP(DS134,tabel_jpm,EE134+1,0)</f>
        <v>16</v>
      </c>
      <c r="EJ134" s="1">
        <f>VLOOKUP(DT134,tabel_jpm,EF134+1,0)</f>
        <v>20</v>
      </c>
      <c r="EK134" s="1">
        <f>VLOOKUP(DU134,tabel_jpm,EG134+1,0)</f>
        <v>4</v>
      </c>
      <c r="EL134" s="1">
        <f>IF(B134="Pria",VLOOKUP(AVERAGE(EH134:EK134),agreement_p,4),VLOOKUP(AVERAGE(EH134:EK134),agreement_w,4))</f>
        <v>32</v>
      </c>
      <c r="EM134" s="67" t="str">
        <f t="shared" si="33"/>
        <v>N/A</v>
      </c>
      <c r="EN134" s="1">
        <f>VLOOKUP(DV134,tabel_jpm,ED134+1,0)</f>
        <v>20</v>
      </c>
      <c r="EO134" s="1">
        <f>VLOOKUP(DW134,tabel_jpm,EE134+1,0)</f>
        <v>12</v>
      </c>
      <c r="EP134" s="1">
        <f>VLOOKUP(DX134,tabel_jpm,EF134+1,0)</f>
        <v>12</v>
      </c>
      <c r="EQ134" s="1">
        <f>VLOOKUP(DY134,tabel_jpm,EG134+1,0)</f>
        <v>24</v>
      </c>
      <c r="ER134" s="1">
        <f>IF(B134="Pria",VLOOKUP(AVERAGE(EN134:EQ134),agreement_p,4),VLOOKUP(AVERAGE(EN134:EQ134),agreement_w,4))</f>
        <v>50</v>
      </c>
      <c r="ES134" s="67" t="str">
        <f t="shared" si="34"/>
        <v>N/A</v>
      </c>
      <c r="ET134" s="1">
        <f>VLOOKUP(DZ134,tabel_jpm,ED134+1,0)</f>
        <v>20</v>
      </c>
      <c r="EU134" s="1">
        <f>VLOOKUP(EA134,tabel_jpm,EE134+1,0)</f>
        <v>24</v>
      </c>
      <c r="EV134" s="1">
        <f>VLOOKUP(EB134,tabel_jpm,EF134+1,0)</f>
        <v>24</v>
      </c>
      <c r="EW134" s="1">
        <f>VLOOKUP(EC134,tabel_jpm,EG134+1,0)</f>
        <v>20</v>
      </c>
      <c r="EX134" s="1">
        <f>IF(B134="Pria",VLOOKUP(AVERAGE(ET134:EW134),agreement_p,4),VLOOKUP(AVERAGE(ET134:EW134),agreement_w,4))</f>
        <v>68</v>
      </c>
      <c r="EY134" s="67" t="str">
        <f t="shared" si="35"/>
        <v>N/A</v>
      </c>
    </row>
    <row r="135" ht="15.75" customHeight="1">
      <c r="A135" s="1" t="str">
        <f>data!A135</f>
        <v/>
      </c>
      <c r="B135" s="1" t="str">
        <f>data!B135</f>
        <v/>
      </c>
      <c r="C135" s="1" t="str">
        <f>data!C135</f>
        <v/>
      </c>
      <c r="D135" s="65" t="str">
        <f>data!D135</f>
        <v/>
      </c>
      <c r="E135" s="1" t="str">
        <f>data!E135</f>
        <v/>
      </c>
      <c r="F135" s="1" t="str">
        <f>data!F135</f>
        <v/>
      </c>
      <c r="G135" s="1" t="str">
        <f>data!G135</f>
        <v/>
      </c>
      <c r="H135" s="1" t="str">
        <f>data!H135</f>
        <v/>
      </c>
      <c r="I135" s="1" t="str">
        <f>data!I135</f>
        <v/>
      </c>
      <c r="J135" s="1" t="str">
        <f>data!J135</f>
        <v/>
      </c>
      <c r="K135" s="1" t="str">
        <f>data!K135</f>
        <v/>
      </c>
      <c r="L135" s="1" t="str">
        <f>data!L135</f>
        <v/>
      </c>
      <c r="M135" s="1" t="str">
        <f>data!M135</f>
        <v/>
      </c>
      <c r="N135" s="1" t="str">
        <f>data!N135</f>
        <v/>
      </c>
      <c r="O135" s="1" t="str">
        <f>data!O135</f>
        <v/>
      </c>
      <c r="P135" s="1" t="str">
        <f>data!P135</f>
        <v/>
      </c>
      <c r="Q135" s="1">
        <f>data!Q135</f>
        <v>0</v>
      </c>
      <c r="R135" s="1">
        <f>data!R135</f>
        <v>0</v>
      </c>
      <c r="S135" s="1">
        <f>data!S135</f>
        <v>0</v>
      </c>
      <c r="T135" s="1">
        <f>data!T135</f>
        <v>0</v>
      </c>
      <c r="U135" s="1">
        <f>data!U135</f>
        <v>0</v>
      </c>
      <c r="V135" s="1">
        <f>data!V135</f>
        <v>0</v>
      </c>
      <c r="W135" s="1">
        <f>data!W135</f>
        <v>0</v>
      </c>
      <c r="Y135" s="67">
        <f>VLOOKUP(G135,tableD1,2,0)</f>
        <v>4</v>
      </c>
      <c r="Z135" s="67">
        <f>VLOOKUP(H135,tableI1,2,0)</f>
        <v>3</v>
      </c>
      <c r="AA135" s="67">
        <f>VLOOKUP(I135,table1S,2,0)</f>
        <v>5</v>
      </c>
      <c r="AB135" s="67">
        <f>VLOOKUP(J135,table1C,2,0)</f>
        <v>4</v>
      </c>
      <c r="AC135" s="67">
        <f>VLOOKUP(L135,table2D,2,0)</f>
        <v>31</v>
      </c>
      <c r="AD135" s="67">
        <f>VLOOKUP(M135,table2I,2,0)</f>
        <v>31</v>
      </c>
      <c r="AE135" s="67">
        <f>VLOOKUP(N135,table2S,2,0)</f>
        <v>32</v>
      </c>
      <c r="AF135" s="67">
        <f>VLOOKUP(O135,table2C,2,0)</f>
        <v>32</v>
      </c>
      <c r="AG135" s="67">
        <f>VLOOKUP(Q135,table3D,2,0)</f>
        <v>16</v>
      </c>
      <c r="AH135" s="67">
        <f>VLOOKUP(R135,table3I,2,0)</f>
        <v>18</v>
      </c>
      <c r="AI135" s="67">
        <f>VLOOKUP(S135,table3S,2,0)</f>
        <v>19</v>
      </c>
      <c r="AJ135" s="67">
        <f>VLOOKUP(T135,table3C,2,0)</f>
        <v>19</v>
      </c>
      <c r="AL135" s="67">
        <f t="shared" ref="AL135:AO135" si="1596">VALUE(Y135&amp;AL$2)</f>
        <v>41</v>
      </c>
      <c r="AM135" s="67">
        <f t="shared" si="1596"/>
        <v>32</v>
      </c>
      <c r="AN135" s="67">
        <f t="shared" si="1596"/>
        <v>53</v>
      </c>
      <c r="AO135" s="67">
        <f t="shared" si="1596"/>
        <v>44</v>
      </c>
      <c r="AP135" s="67"/>
      <c r="AQ135" s="67">
        <f t="shared" ref="AQ135:AT135" si="1597">LARGE($AL135:$AO135,AQ$2)</f>
        <v>53</v>
      </c>
      <c r="AR135" s="67">
        <f t="shared" si="1597"/>
        <v>44</v>
      </c>
      <c r="AS135" s="67">
        <f t="shared" si="1597"/>
        <v>41</v>
      </c>
      <c r="AT135" s="67">
        <f t="shared" si="1597"/>
        <v>32</v>
      </c>
      <c r="AV135" s="67" t="str">
        <f>VLOOKUP(VALUE(RIGHT(AQ135,1)),misc!$A$2:$B$5,2,0)</f>
        <v>S</v>
      </c>
      <c r="AW135" s="67" t="str">
        <f>VLOOKUP(VALUE(RIGHT(AR135,1)),misc!$A$2:$B$5,2,0)</f>
        <v>C</v>
      </c>
      <c r="AX135" s="67" t="str">
        <f>VLOOKUP(VALUE(RIGHT(AS135,1)),misc!$A$2:$B$5,2,0)</f>
        <v>D</v>
      </c>
      <c r="AY135" s="67" t="str">
        <f>VLOOKUP(VALUE(RIGHT(AT135,1)),misc!$A$2:$B$5,2,0)</f>
        <v>I</v>
      </c>
      <c r="BA135" s="67" t="str">
        <f t="shared" ref="BA135:BD135" si="1598">IF(VALUE(AQ135)&gt;=170,AV135,"")</f>
        <v/>
      </c>
      <c r="BB135" s="67" t="str">
        <f t="shared" si="1598"/>
        <v/>
      </c>
      <c r="BC135" s="67" t="str">
        <f t="shared" si="1598"/>
        <v/>
      </c>
      <c r="BD135" s="67" t="str">
        <f t="shared" si="1598"/>
        <v/>
      </c>
      <c r="BF135" s="67" t="str">
        <f t="shared" ref="BF135:BI135" si="1599">IF(VALUE(AQ135)&lt;170,AV135,"")</f>
        <v>S</v>
      </c>
      <c r="BG135" s="67" t="str">
        <f t="shared" si="1599"/>
        <v>C</v>
      </c>
      <c r="BH135" s="67" t="str">
        <f t="shared" si="1599"/>
        <v>D</v>
      </c>
      <c r="BI135" s="67" t="str">
        <f t="shared" si="1599"/>
        <v>I</v>
      </c>
      <c r="BJ135" s="67">
        <f t="shared" si="17"/>
        <v>1</v>
      </c>
      <c r="BK135" s="67" t="str">
        <f t="shared" si="18"/>
        <v/>
      </c>
      <c r="BN135" s="67">
        <f t="shared" ref="BN135:BQ135" si="1600">VALUE(AC135&amp;BN$2)</f>
        <v>311</v>
      </c>
      <c r="BO135" s="67">
        <f t="shared" si="1600"/>
        <v>312</v>
      </c>
      <c r="BP135" s="67">
        <f t="shared" si="1600"/>
        <v>323</v>
      </c>
      <c r="BQ135" s="67">
        <f t="shared" si="1600"/>
        <v>324</v>
      </c>
      <c r="BR135" s="67"/>
      <c r="BS135" s="67">
        <f t="shared" ref="BS135:BV135" si="1601">LARGE($BN135:$BQ135,BS$2)</f>
        <v>324</v>
      </c>
      <c r="BT135" s="67">
        <f t="shared" si="1601"/>
        <v>323</v>
      </c>
      <c r="BU135" s="67">
        <f t="shared" si="1601"/>
        <v>312</v>
      </c>
      <c r="BV135" s="67">
        <f t="shared" si="1601"/>
        <v>311</v>
      </c>
      <c r="BX135" s="67" t="str">
        <f>VLOOKUP(VALUE(RIGHT(BS135,1)),misc!$A$2:$B$5,2,0)</f>
        <v>C</v>
      </c>
      <c r="BY135" s="67" t="str">
        <f>VLOOKUP(VALUE(RIGHT(BT135,1)),misc!$A$2:$B$5,2,0)</f>
        <v>S</v>
      </c>
      <c r="BZ135" s="67" t="str">
        <f>VLOOKUP(VALUE(RIGHT(BU135,1)),misc!$A$2:$B$5,2,0)</f>
        <v>I</v>
      </c>
      <c r="CA135" s="67" t="str">
        <f>VLOOKUP(VALUE(RIGHT(BV135,1)),misc!$A$2:$B$5,2,0)</f>
        <v>D</v>
      </c>
      <c r="CC135" s="67" t="str">
        <f t="shared" ref="CC135:CF135" si="1602">IF(VALUE(BS135)&gt;=170,BX135,"")</f>
        <v>C</v>
      </c>
      <c r="CD135" s="67" t="str">
        <f t="shared" si="1602"/>
        <v>S</v>
      </c>
      <c r="CE135" s="67" t="str">
        <f t="shared" si="1602"/>
        <v>I</v>
      </c>
      <c r="CF135" s="67" t="str">
        <f t="shared" si="1602"/>
        <v>D</v>
      </c>
      <c r="CH135" s="67" t="str">
        <f t="shared" ref="CH135:CK135" si="1603">IF(VALUE(BS135)&lt;170,BX135,"")</f>
        <v/>
      </c>
      <c r="CI135" s="67" t="str">
        <f t="shared" si="1603"/>
        <v/>
      </c>
      <c r="CJ135" s="67" t="str">
        <f t="shared" si="1603"/>
        <v/>
      </c>
      <c r="CK135" s="67" t="str">
        <f t="shared" si="1603"/>
        <v/>
      </c>
      <c r="CL135" s="67">
        <f t="shared" si="23"/>
        <v>2</v>
      </c>
      <c r="CM135" s="67" t="str">
        <f t="shared" si="24"/>
        <v>CSID</v>
      </c>
      <c r="CP135" s="67">
        <f t="shared" ref="CP135:CS135" si="1604">VALUE(AG135&amp;CP$2)</f>
        <v>161</v>
      </c>
      <c r="CQ135" s="67">
        <f t="shared" si="1604"/>
        <v>182</v>
      </c>
      <c r="CR135" s="67">
        <f t="shared" si="1604"/>
        <v>193</v>
      </c>
      <c r="CS135" s="67">
        <f t="shared" si="1604"/>
        <v>194</v>
      </c>
      <c r="CT135" s="67"/>
      <c r="CU135" s="67">
        <f t="shared" ref="CU135:CX135" si="1605">LARGE($CP135:$CS135,CU$2)</f>
        <v>194</v>
      </c>
      <c r="CV135" s="67">
        <f t="shared" si="1605"/>
        <v>193</v>
      </c>
      <c r="CW135" s="67">
        <f t="shared" si="1605"/>
        <v>182</v>
      </c>
      <c r="CX135" s="67">
        <f t="shared" si="1605"/>
        <v>161</v>
      </c>
      <c r="CZ135" s="67" t="str">
        <f>VLOOKUP(VALUE(RIGHT(CU135,1)),misc!$A$2:$B$5,2,0)</f>
        <v>C</v>
      </c>
      <c r="DA135" s="67" t="str">
        <f>VLOOKUP(VALUE(RIGHT(CV135,1)),misc!$A$2:$B$5,2,0)</f>
        <v>S</v>
      </c>
      <c r="DB135" s="67" t="str">
        <f>VLOOKUP(VALUE(RIGHT(CW135,1)),misc!$A$2:$B$5,2,0)</f>
        <v>I</v>
      </c>
      <c r="DC135" s="67" t="str">
        <f>VLOOKUP(VALUE(RIGHT(CX135,1)),misc!$A$2:$B$5,2,0)</f>
        <v>D</v>
      </c>
      <c r="DE135" s="67" t="str">
        <f t="shared" ref="DE135:DH135" si="1606">IF(VALUE(CU135)&gt;=170,CZ135,"")</f>
        <v>C</v>
      </c>
      <c r="DF135" s="67" t="str">
        <f t="shared" si="1606"/>
        <v>S</v>
      </c>
      <c r="DG135" s="67" t="str">
        <f t="shared" si="1606"/>
        <v>I</v>
      </c>
      <c r="DH135" s="67" t="str">
        <f t="shared" si="1606"/>
        <v/>
      </c>
      <c r="DJ135" s="67" t="str">
        <f t="shared" ref="DJ135:DM135" si="1607">IF(VALUE(CU135)&lt;170,CZ135,"")</f>
        <v/>
      </c>
      <c r="DK135" s="67" t="str">
        <f t="shared" si="1607"/>
        <v/>
      </c>
      <c r="DL135" s="67" t="str">
        <f t="shared" si="1607"/>
        <v/>
      </c>
      <c r="DM135" s="67" t="str">
        <f t="shared" si="1607"/>
        <v>D</v>
      </c>
      <c r="DN135" s="67">
        <f t="shared" si="29"/>
        <v>3</v>
      </c>
      <c r="DO135" s="67" t="str">
        <f t="shared" si="30"/>
        <v>CSI</v>
      </c>
      <c r="DP135" s="1" t="str">
        <f t="shared" si="31"/>
        <v>123</v>
      </c>
      <c r="DQ135" s="1" t="str">
        <f t="shared" si="32"/>
        <v/>
      </c>
      <c r="DR135" s="1">
        <f>VLOOKUP(G135,tableD1,3,0)</f>
        <v>1</v>
      </c>
      <c r="DS135" s="1">
        <f>VLOOKUP(H135,tableI1,3,0)</f>
        <v>1</v>
      </c>
      <c r="DT135" s="1">
        <f>VLOOKUP(I135,table1S,3,0)</f>
        <v>2</v>
      </c>
      <c r="DU135" s="1">
        <f>VLOOKUP(J135,table1C,3,0)</f>
        <v>1</v>
      </c>
      <c r="DV135" s="1">
        <f>VLOOKUP(L135,table2D,3,0)</f>
        <v>8</v>
      </c>
      <c r="DW135" s="1">
        <f>VLOOKUP(M135,table2I,3,0)</f>
        <v>8</v>
      </c>
      <c r="DX135" s="1">
        <f>VLOOKUP(N135,table2S,3,0)</f>
        <v>8</v>
      </c>
      <c r="DY135" s="1">
        <f>VLOOKUP(O135,table2C,3,0)</f>
        <v>8</v>
      </c>
      <c r="DZ135" s="1">
        <f>VLOOKUP(Q135,table3D,3,0)</f>
        <v>4</v>
      </c>
      <c r="EA135" s="1">
        <f>VLOOKUP(R135,table3I,3,0)</f>
        <v>5</v>
      </c>
      <c r="EB135" s="1">
        <f>VLOOKUP(S135,table3S,3,0)</f>
        <v>5</v>
      </c>
      <c r="EC135" s="1">
        <f>VLOOKUP(T135,table3C,3,0)</f>
        <v>5</v>
      </c>
      <c r="ED135" s="67">
        <f t="array" ref="ED135">VLOOKUP(INDEX(JD,data!$AA$1),key!$J$3:$L$27,3,0)</f>
        <v>6</v>
      </c>
      <c r="EE135" s="67">
        <f t="array" ref="EE135">VLOOKUP(INDEX(JI,data!$AA$1),key!$J$3:$L$27,3,0)</f>
        <v>4</v>
      </c>
      <c r="EF135" s="67">
        <f t="array" ref="EF135">VLOOKUP(INDEX(JS,data!$AA$1),key!$J$3:$L$27,3,0)</f>
        <v>4</v>
      </c>
      <c r="EG135" s="67">
        <f t="array" ref="EG135">VLOOKUP(INDEX(JC,data!$AA$1),key!$J$3:$L$27,3,0)</f>
        <v>7</v>
      </c>
      <c r="EH135" s="1">
        <f>VLOOKUP(DR135,tabel_jpm,ED135+1,0)</f>
        <v>8</v>
      </c>
      <c r="EI135" s="1">
        <f>VLOOKUP(DS135,tabel_jpm,EE135+1,0)</f>
        <v>16</v>
      </c>
      <c r="EJ135" s="1">
        <f>VLOOKUP(DT135,tabel_jpm,EF135+1,0)</f>
        <v>20</v>
      </c>
      <c r="EK135" s="1">
        <f>VLOOKUP(DU135,tabel_jpm,EG135+1,0)</f>
        <v>4</v>
      </c>
      <c r="EL135" s="1">
        <f>IF(B135="Pria",VLOOKUP(AVERAGE(EH135:EK135),agreement_p,4),VLOOKUP(AVERAGE(EH135:EK135),agreement_w,4))</f>
        <v>32</v>
      </c>
      <c r="EM135" s="67" t="str">
        <f t="shared" si="33"/>
        <v>N/A</v>
      </c>
      <c r="EN135" s="1">
        <f>VLOOKUP(DV135,tabel_jpm,ED135+1,0)</f>
        <v>20</v>
      </c>
      <c r="EO135" s="1">
        <f>VLOOKUP(DW135,tabel_jpm,EE135+1,0)</f>
        <v>12</v>
      </c>
      <c r="EP135" s="1">
        <f>VLOOKUP(DX135,tabel_jpm,EF135+1,0)</f>
        <v>12</v>
      </c>
      <c r="EQ135" s="1">
        <f>VLOOKUP(DY135,tabel_jpm,EG135+1,0)</f>
        <v>24</v>
      </c>
      <c r="ER135" s="1">
        <f>IF(B135="Pria",VLOOKUP(AVERAGE(EN135:EQ135),agreement_p,4),VLOOKUP(AVERAGE(EN135:EQ135),agreement_w,4))</f>
        <v>50</v>
      </c>
      <c r="ES135" s="67" t="str">
        <f t="shared" si="34"/>
        <v>N/A</v>
      </c>
      <c r="ET135" s="1">
        <f>VLOOKUP(DZ135,tabel_jpm,ED135+1,0)</f>
        <v>20</v>
      </c>
      <c r="EU135" s="1">
        <f>VLOOKUP(EA135,tabel_jpm,EE135+1,0)</f>
        <v>24</v>
      </c>
      <c r="EV135" s="1">
        <f>VLOOKUP(EB135,tabel_jpm,EF135+1,0)</f>
        <v>24</v>
      </c>
      <c r="EW135" s="1">
        <f>VLOOKUP(EC135,tabel_jpm,EG135+1,0)</f>
        <v>20</v>
      </c>
      <c r="EX135" s="1">
        <f>IF(B135="Pria",VLOOKUP(AVERAGE(ET135:EW135),agreement_p,4),VLOOKUP(AVERAGE(ET135:EW135),agreement_w,4))</f>
        <v>68</v>
      </c>
      <c r="EY135" s="67" t="str">
        <f t="shared" si="35"/>
        <v>N/A</v>
      </c>
    </row>
    <row r="136" ht="15.75" customHeight="1">
      <c r="A136" s="1" t="str">
        <f>data!A136</f>
        <v/>
      </c>
      <c r="B136" s="1" t="str">
        <f>data!B136</f>
        <v/>
      </c>
      <c r="C136" s="1" t="str">
        <f>data!C136</f>
        <v/>
      </c>
      <c r="D136" s="65" t="str">
        <f>data!D136</f>
        <v/>
      </c>
      <c r="E136" s="1" t="str">
        <f>data!E136</f>
        <v/>
      </c>
      <c r="F136" s="1" t="str">
        <f>data!F136</f>
        <v/>
      </c>
      <c r="G136" s="1" t="str">
        <f>data!G136</f>
        <v/>
      </c>
      <c r="H136" s="1" t="str">
        <f>data!H136</f>
        <v/>
      </c>
      <c r="I136" s="1" t="str">
        <f>data!I136</f>
        <v/>
      </c>
      <c r="J136" s="1" t="str">
        <f>data!J136</f>
        <v/>
      </c>
      <c r="K136" s="1" t="str">
        <f>data!K136</f>
        <v/>
      </c>
      <c r="L136" s="1" t="str">
        <f>data!L136</f>
        <v/>
      </c>
      <c r="M136" s="1" t="str">
        <f>data!M136</f>
        <v/>
      </c>
      <c r="N136" s="1" t="str">
        <f>data!N136</f>
        <v/>
      </c>
      <c r="O136" s="1" t="str">
        <f>data!O136</f>
        <v/>
      </c>
      <c r="P136" s="1" t="str">
        <f>data!P136</f>
        <v/>
      </c>
      <c r="Q136" s="1">
        <f>data!Q136</f>
        <v>0</v>
      </c>
      <c r="R136" s="1">
        <f>data!R136</f>
        <v>0</v>
      </c>
      <c r="S136" s="1">
        <f>data!S136</f>
        <v>0</v>
      </c>
      <c r="T136" s="1">
        <f>data!T136</f>
        <v>0</v>
      </c>
      <c r="U136" s="1">
        <f>data!U136</f>
        <v>0</v>
      </c>
      <c r="V136" s="1">
        <f>data!V136</f>
        <v>0</v>
      </c>
      <c r="W136" s="1">
        <f>data!W136</f>
        <v>0</v>
      </c>
      <c r="Y136" s="67">
        <f>VLOOKUP(G136,tableD1,2,0)</f>
        <v>4</v>
      </c>
      <c r="Z136" s="67">
        <f>VLOOKUP(H136,tableI1,2,0)</f>
        <v>3</v>
      </c>
      <c r="AA136" s="67">
        <f>VLOOKUP(I136,table1S,2,0)</f>
        <v>5</v>
      </c>
      <c r="AB136" s="67">
        <f>VLOOKUP(J136,table1C,2,0)</f>
        <v>4</v>
      </c>
      <c r="AC136" s="67">
        <f>VLOOKUP(L136,table2D,2,0)</f>
        <v>31</v>
      </c>
      <c r="AD136" s="67">
        <f>VLOOKUP(M136,table2I,2,0)</f>
        <v>31</v>
      </c>
      <c r="AE136" s="67">
        <f>VLOOKUP(N136,table2S,2,0)</f>
        <v>32</v>
      </c>
      <c r="AF136" s="67">
        <f>VLOOKUP(O136,table2C,2,0)</f>
        <v>32</v>
      </c>
      <c r="AG136" s="67">
        <f>VLOOKUP(Q136,table3D,2,0)</f>
        <v>16</v>
      </c>
      <c r="AH136" s="67">
        <f>VLOOKUP(R136,table3I,2,0)</f>
        <v>18</v>
      </c>
      <c r="AI136" s="67">
        <f>VLOOKUP(S136,table3S,2,0)</f>
        <v>19</v>
      </c>
      <c r="AJ136" s="67">
        <f>VLOOKUP(T136,table3C,2,0)</f>
        <v>19</v>
      </c>
      <c r="AL136" s="67">
        <f t="shared" ref="AL136:AO136" si="1608">VALUE(Y136&amp;AL$2)</f>
        <v>41</v>
      </c>
      <c r="AM136" s="67">
        <f t="shared" si="1608"/>
        <v>32</v>
      </c>
      <c r="AN136" s="67">
        <f t="shared" si="1608"/>
        <v>53</v>
      </c>
      <c r="AO136" s="67">
        <f t="shared" si="1608"/>
        <v>44</v>
      </c>
      <c r="AP136" s="67"/>
      <c r="AQ136" s="67">
        <f t="shared" ref="AQ136:AT136" si="1609">LARGE($AL136:$AO136,AQ$2)</f>
        <v>53</v>
      </c>
      <c r="AR136" s="67">
        <f t="shared" si="1609"/>
        <v>44</v>
      </c>
      <c r="AS136" s="67">
        <f t="shared" si="1609"/>
        <v>41</v>
      </c>
      <c r="AT136" s="67">
        <f t="shared" si="1609"/>
        <v>32</v>
      </c>
      <c r="AV136" s="67" t="str">
        <f>VLOOKUP(VALUE(RIGHT(AQ136,1)),misc!$A$2:$B$5,2,0)</f>
        <v>S</v>
      </c>
      <c r="AW136" s="67" t="str">
        <f>VLOOKUP(VALUE(RIGHT(AR136,1)),misc!$A$2:$B$5,2,0)</f>
        <v>C</v>
      </c>
      <c r="AX136" s="67" t="str">
        <f>VLOOKUP(VALUE(RIGHT(AS136,1)),misc!$A$2:$B$5,2,0)</f>
        <v>D</v>
      </c>
      <c r="AY136" s="67" t="str">
        <f>VLOOKUP(VALUE(RIGHT(AT136,1)),misc!$A$2:$B$5,2,0)</f>
        <v>I</v>
      </c>
      <c r="BA136" s="67" t="str">
        <f t="shared" ref="BA136:BD136" si="1610">IF(VALUE(AQ136)&gt;=170,AV136,"")</f>
        <v/>
      </c>
      <c r="BB136" s="67" t="str">
        <f t="shared" si="1610"/>
        <v/>
      </c>
      <c r="BC136" s="67" t="str">
        <f t="shared" si="1610"/>
        <v/>
      </c>
      <c r="BD136" s="67" t="str">
        <f t="shared" si="1610"/>
        <v/>
      </c>
      <c r="BF136" s="67" t="str">
        <f t="shared" ref="BF136:BI136" si="1611">IF(VALUE(AQ136)&lt;170,AV136,"")</f>
        <v>S</v>
      </c>
      <c r="BG136" s="67" t="str">
        <f t="shared" si="1611"/>
        <v>C</v>
      </c>
      <c r="BH136" s="67" t="str">
        <f t="shared" si="1611"/>
        <v>D</v>
      </c>
      <c r="BI136" s="67" t="str">
        <f t="shared" si="1611"/>
        <v>I</v>
      </c>
      <c r="BJ136" s="67">
        <f t="shared" si="17"/>
        <v>1</v>
      </c>
      <c r="BK136" s="67" t="str">
        <f t="shared" si="18"/>
        <v/>
      </c>
      <c r="BN136" s="67">
        <f t="shared" ref="BN136:BQ136" si="1612">VALUE(AC136&amp;BN$2)</f>
        <v>311</v>
      </c>
      <c r="BO136" s="67">
        <f t="shared" si="1612"/>
        <v>312</v>
      </c>
      <c r="BP136" s="67">
        <f t="shared" si="1612"/>
        <v>323</v>
      </c>
      <c r="BQ136" s="67">
        <f t="shared" si="1612"/>
        <v>324</v>
      </c>
      <c r="BR136" s="67"/>
      <c r="BS136" s="67">
        <f t="shared" ref="BS136:BV136" si="1613">LARGE($BN136:$BQ136,BS$2)</f>
        <v>324</v>
      </c>
      <c r="BT136" s="67">
        <f t="shared" si="1613"/>
        <v>323</v>
      </c>
      <c r="BU136" s="67">
        <f t="shared" si="1613"/>
        <v>312</v>
      </c>
      <c r="BV136" s="67">
        <f t="shared" si="1613"/>
        <v>311</v>
      </c>
      <c r="BX136" s="67" t="str">
        <f>VLOOKUP(VALUE(RIGHT(BS136,1)),misc!$A$2:$B$5,2,0)</f>
        <v>C</v>
      </c>
      <c r="BY136" s="67" t="str">
        <f>VLOOKUP(VALUE(RIGHT(BT136,1)),misc!$A$2:$B$5,2,0)</f>
        <v>S</v>
      </c>
      <c r="BZ136" s="67" t="str">
        <f>VLOOKUP(VALUE(RIGHT(BU136,1)),misc!$A$2:$B$5,2,0)</f>
        <v>I</v>
      </c>
      <c r="CA136" s="67" t="str">
        <f>VLOOKUP(VALUE(RIGHT(BV136,1)),misc!$A$2:$B$5,2,0)</f>
        <v>D</v>
      </c>
      <c r="CC136" s="67" t="str">
        <f t="shared" ref="CC136:CF136" si="1614">IF(VALUE(BS136)&gt;=170,BX136,"")</f>
        <v>C</v>
      </c>
      <c r="CD136" s="67" t="str">
        <f t="shared" si="1614"/>
        <v>S</v>
      </c>
      <c r="CE136" s="67" t="str">
        <f t="shared" si="1614"/>
        <v>I</v>
      </c>
      <c r="CF136" s="67" t="str">
        <f t="shared" si="1614"/>
        <v>D</v>
      </c>
      <c r="CH136" s="67" t="str">
        <f t="shared" ref="CH136:CK136" si="1615">IF(VALUE(BS136)&lt;170,BX136,"")</f>
        <v/>
      </c>
      <c r="CI136" s="67" t="str">
        <f t="shared" si="1615"/>
        <v/>
      </c>
      <c r="CJ136" s="67" t="str">
        <f t="shared" si="1615"/>
        <v/>
      </c>
      <c r="CK136" s="67" t="str">
        <f t="shared" si="1615"/>
        <v/>
      </c>
      <c r="CL136" s="67">
        <f t="shared" si="23"/>
        <v>2</v>
      </c>
      <c r="CM136" s="67" t="str">
        <f t="shared" si="24"/>
        <v>CSID</v>
      </c>
      <c r="CP136" s="67">
        <f t="shared" ref="CP136:CS136" si="1616">VALUE(AG136&amp;CP$2)</f>
        <v>161</v>
      </c>
      <c r="CQ136" s="67">
        <f t="shared" si="1616"/>
        <v>182</v>
      </c>
      <c r="CR136" s="67">
        <f t="shared" si="1616"/>
        <v>193</v>
      </c>
      <c r="CS136" s="67">
        <f t="shared" si="1616"/>
        <v>194</v>
      </c>
      <c r="CT136" s="67"/>
      <c r="CU136" s="67">
        <f t="shared" ref="CU136:CX136" si="1617">LARGE($CP136:$CS136,CU$2)</f>
        <v>194</v>
      </c>
      <c r="CV136" s="67">
        <f t="shared" si="1617"/>
        <v>193</v>
      </c>
      <c r="CW136" s="67">
        <f t="shared" si="1617"/>
        <v>182</v>
      </c>
      <c r="CX136" s="67">
        <f t="shared" si="1617"/>
        <v>161</v>
      </c>
      <c r="CZ136" s="67" t="str">
        <f>VLOOKUP(VALUE(RIGHT(CU136,1)),misc!$A$2:$B$5,2,0)</f>
        <v>C</v>
      </c>
      <c r="DA136" s="67" t="str">
        <f>VLOOKUP(VALUE(RIGHT(CV136,1)),misc!$A$2:$B$5,2,0)</f>
        <v>S</v>
      </c>
      <c r="DB136" s="67" t="str">
        <f>VLOOKUP(VALUE(RIGHT(CW136,1)),misc!$A$2:$B$5,2,0)</f>
        <v>I</v>
      </c>
      <c r="DC136" s="67" t="str">
        <f>VLOOKUP(VALUE(RIGHT(CX136,1)),misc!$A$2:$B$5,2,0)</f>
        <v>D</v>
      </c>
      <c r="DE136" s="67" t="str">
        <f t="shared" ref="DE136:DH136" si="1618">IF(VALUE(CU136)&gt;=170,CZ136,"")</f>
        <v>C</v>
      </c>
      <c r="DF136" s="67" t="str">
        <f t="shared" si="1618"/>
        <v>S</v>
      </c>
      <c r="DG136" s="67" t="str">
        <f t="shared" si="1618"/>
        <v>I</v>
      </c>
      <c r="DH136" s="67" t="str">
        <f t="shared" si="1618"/>
        <v/>
      </c>
      <c r="DJ136" s="67" t="str">
        <f t="shared" ref="DJ136:DM136" si="1619">IF(VALUE(CU136)&lt;170,CZ136,"")</f>
        <v/>
      </c>
      <c r="DK136" s="67" t="str">
        <f t="shared" si="1619"/>
        <v/>
      </c>
      <c r="DL136" s="67" t="str">
        <f t="shared" si="1619"/>
        <v/>
      </c>
      <c r="DM136" s="67" t="str">
        <f t="shared" si="1619"/>
        <v>D</v>
      </c>
      <c r="DN136" s="67">
        <f t="shared" si="29"/>
        <v>3</v>
      </c>
      <c r="DO136" s="67" t="str">
        <f t="shared" si="30"/>
        <v>CSI</v>
      </c>
      <c r="DP136" s="1" t="str">
        <f t="shared" si="31"/>
        <v>123</v>
      </c>
      <c r="DQ136" s="1" t="str">
        <f t="shared" si="32"/>
        <v/>
      </c>
      <c r="DR136" s="1">
        <f>VLOOKUP(G136,tableD1,3,0)</f>
        <v>1</v>
      </c>
      <c r="DS136" s="1">
        <f>VLOOKUP(H136,tableI1,3,0)</f>
        <v>1</v>
      </c>
      <c r="DT136" s="1">
        <f>VLOOKUP(I136,table1S,3,0)</f>
        <v>2</v>
      </c>
      <c r="DU136" s="1">
        <f>VLOOKUP(J136,table1C,3,0)</f>
        <v>1</v>
      </c>
      <c r="DV136" s="1">
        <f>VLOOKUP(L136,table2D,3,0)</f>
        <v>8</v>
      </c>
      <c r="DW136" s="1">
        <f>VLOOKUP(M136,table2I,3,0)</f>
        <v>8</v>
      </c>
      <c r="DX136" s="1">
        <f>VLOOKUP(N136,table2S,3,0)</f>
        <v>8</v>
      </c>
      <c r="DY136" s="1">
        <f>VLOOKUP(O136,table2C,3,0)</f>
        <v>8</v>
      </c>
      <c r="DZ136" s="1">
        <f>VLOOKUP(Q136,table3D,3,0)</f>
        <v>4</v>
      </c>
      <c r="EA136" s="1">
        <f>VLOOKUP(R136,table3I,3,0)</f>
        <v>5</v>
      </c>
      <c r="EB136" s="1">
        <f>VLOOKUP(S136,table3S,3,0)</f>
        <v>5</v>
      </c>
      <c r="EC136" s="1">
        <f>VLOOKUP(T136,table3C,3,0)</f>
        <v>5</v>
      </c>
      <c r="ED136" s="67">
        <f t="array" ref="ED136">VLOOKUP(INDEX(JD,data!$AA$1),key!$J$3:$L$27,3,0)</f>
        <v>6</v>
      </c>
      <c r="EE136" s="67">
        <f t="array" ref="EE136">VLOOKUP(INDEX(JI,data!$AA$1),key!$J$3:$L$27,3,0)</f>
        <v>4</v>
      </c>
      <c r="EF136" s="67">
        <f t="array" ref="EF136">VLOOKUP(INDEX(JS,data!$AA$1),key!$J$3:$L$27,3,0)</f>
        <v>4</v>
      </c>
      <c r="EG136" s="67">
        <f t="array" ref="EG136">VLOOKUP(INDEX(JC,data!$AA$1),key!$J$3:$L$27,3,0)</f>
        <v>7</v>
      </c>
      <c r="EH136" s="1">
        <f>VLOOKUP(DR136,tabel_jpm,ED136+1,0)</f>
        <v>8</v>
      </c>
      <c r="EI136" s="1">
        <f>VLOOKUP(DS136,tabel_jpm,EE136+1,0)</f>
        <v>16</v>
      </c>
      <c r="EJ136" s="1">
        <f>VLOOKUP(DT136,tabel_jpm,EF136+1,0)</f>
        <v>20</v>
      </c>
      <c r="EK136" s="1">
        <f>VLOOKUP(DU136,tabel_jpm,EG136+1,0)</f>
        <v>4</v>
      </c>
      <c r="EL136" s="1">
        <f>IF(B136="Pria",VLOOKUP(AVERAGE(EH136:EK136),agreement_p,4),VLOOKUP(AVERAGE(EH136:EK136),agreement_w,4))</f>
        <v>32</v>
      </c>
      <c r="EM136" s="67" t="str">
        <f t="shared" si="33"/>
        <v>N/A</v>
      </c>
      <c r="EN136" s="1">
        <f>VLOOKUP(DV136,tabel_jpm,ED136+1,0)</f>
        <v>20</v>
      </c>
      <c r="EO136" s="1">
        <f>VLOOKUP(DW136,tabel_jpm,EE136+1,0)</f>
        <v>12</v>
      </c>
      <c r="EP136" s="1">
        <f>VLOOKUP(DX136,tabel_jpm,EF136+1,0)</f>
        <v>12</v>
      </c>
      <c r="EQ136" s="1">
        <f>VLOOKUP(DY136,tabel_jpm,EG136+1,0)</f>
        <v>24</v>
      </c>
      <c r="ER136" s="1">
        <f>IF(B136="Pria",VLOOKUP(AVERAGE(EN136:EQ136),agreement_p,4),VLOOKUP(AVERAGE(EN136:EQ136),agreement_w,4))</f>
        <v>50</v>
      </c>
      <c r="ES136" s="67" t="str">
        <f t="shared" si="34"/>
        <v>N/A</v>
      </c>
      <c r="ET136" s="1">
        <f>VLOOKUP(DZ136,tabel_jpm,ED136+1,0)</f>
        <v>20</v>
      </c>
      <c r="EU136" s="1">
        <f>VLOOKUP(EA136,tabel_jpm,EE136+1,0)</f>
        <v>24</v>
      </c>
      <c r="EV136" s="1">
        <f>VLOOKUP(EB136,tabel_jpm,EF136+1,0)</f>
        <v>24</v>
      </c>
      <c r="EW136" s="1">
        <f>VLOOKUP(EC136,tabel_jpm,EG136+1,0)</f>
        <v>20</v>
      </c>
      <c r="EX136" s="1">
        <f>IF(B136="Pria",VLOOKUP(AVERAGE(ET136:EW136),agreement_p,4),VLOOKUP(AVERAGE(ET136:EW136),agreement_w,4))</f>
        <v>68</v>
      </c>
      <c r="EY136" s="67" t="str">
        <f t="shared" si="35"/>
        <v>N/A</v>
      </c>
    </row>
    <row r="137" ht="15.75" customHeight="1">
      <c r="A137" s="1" t="str">
        <f>data!A137</f>
        <v/>
      </c>
      <c r="B137" s="1" t="str">
        <f>data!B137</f>
        <v/>
      </c>
      <c r="C137" s="1" t="str">
        <f>data!C137</f>
        <v/>
      </c>
      <c r="D137" s="65" t="str">
        <f>data!D137</f>
        <v/>
      </c>
      <c r="E137" s="1" t="str">
        <f>data!E137</f>
        <v/>
      </c>
      <c r="F137" s="1" t="str">
        <f>data!F137</f>
        <v/>
      </c>
      <c r="G137" s="1" t="str">
        <f>data!G137</f>
        <v/>
      </c>
      <c r="H137" s="1" t="str">
        <f>data!H137</f>
        <v/>
      </c>
      <c r="I137" s="1" t="str">
        <f>data!I137</f>
        <v/>
      </c>
      <c r="J137" s="1" t="str">
        <f>data!J137</f>
        <v/>
      </c>
      <c r="K137" s="1" t="str">
        <f>data!K137</f>
        <v/>
      </c>
      <c r="L137" s="1" t="str">
        <f>data!L137</f>
        <v/>
      </c>
      <c r="M137" s="1" t="str">
        <f>data!M137</f>
        <v/>
      </c>
      <c r="N137" s="1" t="str">
        <f>data!N137</f>
        <v/>
      </c>
      <c r="O137" s="1" t="str">
        <f>data!O137</f>
        <v/>
      </c>
      <c r="P137" s="1" t="str">
        <f>data!P137</f>
        <v/>
      </c>
      <c r="Q137" s="1">
        <f>data!Q137</f>
        <v>0</v>
      </c>
      <c r="R137" s="1">
        <f>data!R137</f>
        <v>0</v>
      </c>
      <c r="S137" s="1">
        <f>data!S137</f>
        <v>0</v>
      </c>
      <c r="T137" s="1">
        <f>data!T137</f>
        <v>0</v>
      </c>
      <c r="U137" s="1">
        <f>data!U137</f>
        <v>0</v>
      </c>
      <c r="V137" s="1">
        <f>data!V137</f>
        <v>0</v>
      </c>
      <c r="W137" s="1">
        <f>data!W137</f>
        <v>0</v>
      </c>
      <c r="Y137" s="67">
        <f>VLOOKUP(G137,tableD1,2,0)</f>
        <v>4</v>
      </c>
      <c r="Z137" s="67">
        <f>VLOOKUP(H137,tableI1,2,0)</f>
        <v>3</v>
      </c>
      <c r="AA137" s="67">
        <f>VLOOKUP(I137,table1S,2,0)</f>
        <v>5</v>
      </c>
      <c r="AB137" s="67">
        <f>VLOOKUP(J137,table1C,2,0)</f>
        <v>4</v>
      </c>
      <c r="AC137" s="67">
        <f>VLOOKUP(L137,table2D,2,0)</f>
        <v>31</v>
      </c>
      <c r="AD137" s="67">
        <f>VLOOKUP(M137,table2I,2,0)</f>
        <v>31</v>
      </c>
      <c r="AE137" s="67">
        <f>VLOOKUP(N137,table2S,2,0)</f>
        <v>32</v>
      </c>
      <c r="AF137" s="67">
        <f>VLOOKUP(O137,table2C,2,0)</f>
        <v>32</v>
      </c>
      <c r="AG137" s="67">
        <f>VLOOKUP(Q137,table3D,2,0)</f>
        <v>16</v>
      </c>
      <c r="AH137" s="67">
        <f>VLOOKUP(R137,table3I,2,0)</f>
        <v>18</v>
      </c>
      <c r="AI137" s="67">
        <f>VLOOKUP(S137,table3S,2,0)</f>
        <v>19</v>
      </c>
      <c r="AJ137" s="67">
        <f>VLOOKUP(T137,table3C,2,0)</f>
        <v>19</v>
      </c>
      <c r="AL137" s="67">
        <f t="shared" ref="AL137:AO137" si="1620">VALUE(Y137&amp;AL$2)</f>
        <v>41</v>
      </c>
      <c r="AM137" s="67">
        <f t="shared" si="1620"/>
        <v>32</v>
      </c>
      <c r="AN137" s="67">
        <f t="shared" si="1620"/>
        <v>53</v>
      </c>
      <c r="AO137" s="67">
        <f t="shared" si="1620"/>
        <v>44</v>
      </c>
      <c r="AP137" s="67"/>
      <c r="AQ137" s="67">
        <f t="shared" ref="AQ137:AT137" si="1621">LARGE($AL137:$AO137,AQ$2)</f>
        <v>53</v>
      </c>
      <c r="AR137" s="67">
        <f t="shared" si="1621"/>
        <v>44</v>
      </c>
      <c r="AS137" s="67">
        <f t="shared" si="1621"/>
        <v>41</v>
      </c>
      <c r="AT137" s="67">
        <f t="shared" si="1621"/>
        <v>32</v>
      </c>
      <c r="AV137" s="67" t="str">
        <f>VLOOKUP(VALUE(RIGHT(AQ137,1)),misc!$A$2:$B$5,2,0)</f>
        <v>S</v>
      </c>
      <c r="AW137" s="67" t="str">
        <f>VLOOKUP(VALUE(RIGHT(AR137,1)),misc!$A$2:$B$5,2,0)</f>
        <v>C</v>
      </c>
      <c r="AX137" s="67" t="str">
        <f>VLOOKUP(VALUE(RIGHT(AS137,1)),misc!$A$2:$B$5,2,0)</f>
        <v>D</v>
      </c>
      <c r="AY137" s="67" t="str">
        <f>VLOOKUP(VALUE(RIGHT(AT137,1)),misc!$A$2:$B$5,2,0)</f>
        <v>I</v>
      </c>
      <c r="BA137" s="67" t="str">
        <f t="shared" ref="BA137:BD137" si="1622">IF(VALUE(AQ137)&gt;=170,AV137,"")</f>
        <v/>
      </c>
      <c r="BB137" s="67" t="str">
        <f t="shared" si="1622"/>
        <v/>
      </c>
      <c r="BC137" s="67" t="str">
        <f t="shared" si="1622"/>
        <v/>
      </c>
      <c r="BD137" s="67" t="str">
        <f t="shared" si="1622"/>
        <v/>
      </c>
      <c r="BF137" s="67" t="str">
        <f t="shared" ref="BF137:BI137" si="1623">IF(VALUE(AQ137)&lt;170,AV137,"")</f>
        <v>S</v>
      </c>
      <c r="BG137" s="67" t="str">
        <f t="shared" si="1623"/>
        <v>C</v>
      </c>
      <c r="BH137" s="67" t="str">
        <f t="shared" si="1623"/>
        <v>D</v>
      </c>
      <c r="BI137" s="67" t="str">
        <f t="shared" si="1623"/>
        <v>I</v>
      </c>
      <c r="BJ137" s="67">
        <f t="shared" si="17"/>
        <v>1</v>
      </c>
      <c r="BK137" s="67" t="str">
        <f t="shared" si="18"/>
        <v/>
      </c>
      <c r="BN137" s="67">
        <f t="shared" ref="BN137:BQ137" si="1624">VALUE(AC137&amp;BN$2)</f>
        <v>311</v>
      </c>
      <c r="BO137" s="67">
        <f t="shared" si="1624"/>
        <v>312</v>
      </c>
      <c r="BP137" s="67">
        <f t="shared" si="1624"/>
        <v>323</v>
      </c>
      <c r="BQ137" s="67">
        <f t="shared" si="1624"/>
        <v>324</v>
      </c>
      <c r="BR137" s="67"/>
      <c r="BS137" s="67">
        <f t="shared" ref="BS137:BV137" si="1625">LARGE($BN137:$BQ137,BS$2)</f>
        <v>324</v>
      </c>
      <c r="BT137" s="67">
        <f t="shared" si="1625"/>
        <v>323</v>
      </c>
      <c r="BU137" s="67">
        <f t="shared" si="1625"/>
        <v>312</v>
      </c>
      <c r="BV137" s="67">
        <f t="shared" si="1625"/>
        <v>311</v>
      </c>
      <c r="BX137" s="67" t="str">
        <f>VLOOKUP(VALUE(RIGHT(BS137,1)),misc!$A$2:$B$5,2,0)</f>
        <v>C</v>
      </c>
      <c r="BY137" s="67" t="str">
        <f>VLOOKUP(VALUE(RIGHT(BT137,1)),misc!$A$2:$B$5,2,0)</f>
        <v>S</v>
      </c>
      <c r="BZ137" s="67" t="str">
        <f>VLOOKUP(VALUE(RIGHT(BU137,1)),misc!$A$2:$B$5,2,0)</f>
        <v>I</v>
      </c>
      <c r="CA137" s="67" t="str">
        <f>VLOOKUP(VALUE(RIGHT(BV137,1)),misc!$A$2:$B$5,2,0)</f>
        <v>D</v>
      </c>
      <c r="CC137" s="67" t="str">
        <f t="shared" ref="CC137:CF137" si="1626">IF(VALUE(BS137)&gt;=170,BX137,"")</f>
        <v>C</v>
      </c>
      <c r="CD137" s="67" t="str">
        <f t="shared" si="1626"/>
        <v>S</v>
      </c>
      <c r="CE137" s="67" t="str">
        <f t="shared" si="1626"/>
        <v>I</v>
      </c>
      <c r="CF137" s="67" t="str">
        <f t="shared" si="1626"/>
        <v>D</v>
      </c>
      <c r="CH137" s="67" t="str">
        <f t="shared" ref="CH137:CK137" si="1627">IF(VALUE(BS137)&lt;170,BX137,"")</f>
        <v/>
      </c>
      <c r="CI137" s="67" t="str">
        <f t="shared" si="1627"/>
        <v/>
      </c>
      <c r="CJ137" s="67" t="str">
        <f t="shared" si="1627"/>
        <v/>
      </c>
      <c r="CK137" s="67" t="str">
        <f t="shared" si="1627"/>
        <v/>
      </c>
      <c r="CL137" s="67">
        <f t="shared" si="23"/>
        <v>2</v>
      </c>
      <c r="CM137" s="67" t="str">
        <f t="shared" si="24"/>
        <v>CSID</v>
      </c>
      <c r="CP137" s="67">
        <f t="shared" ref="CP137:CS137" si="1628">VALUE(AG137&amp;CP$2)</f>
        <v>161</v>
      </c>
      <c r="CQ137" s="67">
        <f t="shared" si="1628"/>
        <v>182</v>
      </c>
      <c r="CR137" s="67">
        <f t="shared" si="1628"/>
        <v>193</v>
      </c>
      <c r="CS137" s="67">
        <f t="shared" si="1628"/>
        <v>194</v>
      </c>
      <c r="CT137" s="67"/>
      <c r="CU137" s="67">
        <f t="shared" ref="CU137:CX137" si="1629">LARGE($CP137:$CS137,CU$2)</f>
        <v>194</v>
      </c>
      <c r="CV137" s="67">
        <f t="shared" si="1629"/>
        <v>193</v>
      </c>
      <c r="CW137" s="67">
        <f t="shared" si="1629"/>
        <v>182</v>
      </c>
      <c r="CX137" s="67">
        <f t="shared" si="1629"/>
        <v>161</v>
      </c>
      <c r="CZ137" s="67" t="str">
        <f>VLOOKUP(VALUE(RIGHT(CU137,1)),misc!$A$2:$B$5,2,0)</f>
        <v>C</v>
      </c>
      <c r="DA137" s="67" t="str">
        <f>VLOOKUP(VALUE(RIGHT(CV137,1)),misc!$A$2:$B$5,2,0)</f>
        <v>S</v>
      </c>
      <c r="DB137" s="67" t="str">
        <f>VLOOKUP(VALUE(RIGHT(CW137,1)),misc!$A$2:$B$5,2,0)</f>
        <v>I</v>
      </c>
      <c r="DC137" s="67" t="str">
        <f>VLOOKUP(VALUE(RIGHT(CX137,1)),misc!$A$2:$B$5,2,0)</f>
        <v>D</v>
      </c>
      <c r="DE137" s="67" t="str">
        <f t="shared" ref="DE137:DH137" si="1630">IF(VALUE(CU137)&gt;=170,CZ137,"")</f>
        <v>C</v>
      </c>
      <c r="DF137" s="67" t="str">
        <f t="shared" si="1630"/>
        <v>S</v>
      </c>
      <c r="DG137" s="67" t="str">
        <f t="shared" si="1630"/>
        <v>I</v>
      </c>
      <c r="DH137" s="67" t="str">
        <f t="shared" si="1630"/>
        <v/>
      </c>
      <c r="DJ137" s="67" t="str">
        <f t="shared" ref="DJ137:DM137" si="1631">IF(VALUE(CU137)&lt;170,CZ137,"")</f>
        <v/>
      </c>
      <c r="DK137" s="67" t="str">
        <f t="shared" si="1631"/>
        <v/>
      </c>
      <c r="DL137" s="67" t="str">
        <f t="shared" si="1631"/>
        <v/>
      </c>
      <c r="DM137" s="67" t="str">
        <f t="shared" si="1631"/>
        <v>D</v>
      </c>
      <c r="DN137" s="67">
        <f t="shared" si="29"/>
        <v>3</v>
      </c>
      <c r="DO137" s="67" t="str">
        <f t="shared" si="30"/>
        <v>CSI</v>
      </c>
      <c r="DP137" s="1" t="str">
        <f t="shared" si="31"/>
        <v>123</v>
      </c>
      <c r="DQ137" s="1" t="str">
        <f t="shared" si="32"/>
        <v/>
      </c>
      <c r="DR137" s="1">
        <f>VLOOKUP(G137,tableD1,3,0)</f>
        <v>1</v>
      </c>
      <c r="DS137" s="1">
        <f>VLOOKUP(H137,tableI1,3,0)</f>
        <v>1</v>
      </c>
      <c r="DT137" s="1">
        <f>VLOOKUP(I137,table1S,3,0)</f>
        <v>2</v>
      </c>
      <c r="DU137" s="1">
        <f>VLOOKUP(J137,table1C,3,0)</f>
        <v>1</v>
      </c>
      <c r="DV137" s="1">
        <f>VLOOKUP(L137,table2D,3,0)</f>
        <v>8</v>
      </c>
      <c r="DW137" s="1">
        <f>VLOOKUP(M137,table2I,3,0)</f>
        <v>8</v>
      </c>
      <c r="DX137" s="1">
        <f>VLOOKUP(N137,table2S,3,0)</f>
        <v>8</v>
      </c>
      <c r="DY137" s="1">
        <f>VLOOKUP(O137,table2C,3,0)</f>
        <v>8</v>
      </c>
      <c r="DZ137" s="1">
        <f>VLOOKUP(Q137,table3D,3,0)</f>
        <v>4</v>
      </c>
      <c r="EA137" s="1">
        <f>VLOOKUP(R137,table3I,3,0)</f>
        <v>5</v>
      </c>
      <c r="EB137" s="1">
        <f>VLOOKUP(S137,table3S,3,0)</f>
        <v>5</v>
      </c>
      <c r="EC137" s="1">
        <f>VLOOKUP(T137,table3C,3,0)</f>
        <v>5</v>
      </c>
      <c r="ED137" s="67">
        <f t="array" ref="ED137">VLOOKUP(INDEX(JD,data!$AA$1),key!$J$3:$L$27,3,0)</f>
        <v>6</v>
      </c>
      <c r="EE137" s="67">
        <f t="array" ref="EE137">VLOOKUP(INDEX(JI,data!$AA$1),key!$J$3:$L$27,3,0)</f>
        <v>4</v>
      </c>
      <c r="EF137" s="67">
        <f t="array" ref="EF137">VLOOKUP(INDEX(JS,data!$AA$1),key!$J$3:$L$27,3,0)</f>
        <v>4</v>
      </c>
      <c r="EG137" s="67">
        <f t="array" ref="EG137">VLOOKUP(INDEX(JC,data!$AA$1),key!$J$3:$L$27,3,0)</f>
        <v>7</v>
      </c>
      <c r="EH137" s="1">
        <f>VLOOKUP(DR137,tabel_jpm,ED137+1,0)</f>
        <v>8</v>
      </c>
      <c r="EI137" s="1">
        <f>VLOOKUP(DS137,tabel_jpm,EE137+1,0)</f>
        <v>16</v>
      </c>
      <c r="EJ137" s="1">
        <f>VLOOKUP(DT137,tabel_jpm,EF137+1,0)</f>
        <v>20</v>
      </c>
      <c r="EK137" s="1">
        <f>VLOOKUP(DU137,tabel_jpm,EG137+1,0)</f>
        <v>4</v>
      </c>
      <c r="EL137" s="1">
        <f>IF(B137="Pria",VLOOKUP(AVERAGE(EH137:EK137),agreement_p,4),VLOOKUP(AVERAGE(EH137:EK137),agreement_w,4))</f>
        <v>32</v>
      </c>
      <c r="EM137" s="67" t="str">
        <f t="shared" si="33"/>
        <v>N/A</v>
      </c>
      <c r="EN137" s="1">
        <f>VLOOKUP(DV137,tabel_jpm,ED137+1,0)</f>
        <v>20</v>
      </c>
      <c r="EO137" s="1">
        <f>VLOOKUP(DW137,tabel_jpm,EE137+1,0)</f>
        <v>12</v>
      </c>
      <c r="EP137" s="1">
        <f>VLOOKUP(DX137,tabel_jpm,EF137+1,0)</f>
        <v>12</v>
      </c>
      <c r="EQ137" s="1">
        <f>VLOOKUP(DY137,tabel_jpm,EG137+1,0)</f>
        <v>24</v>
      </c>
      <c r="ER137" s="1">
        <f>IF(B137="Pria",VLOOKUP(AVERAGE(EN137:EQ137),agreement_p,4),VLOOKUP(AVERAGE(EN137:EQ137),agreement_w,4))</f>
        <v>50</v>
      </c>
      <c r="ES137" s="67" t="str">
        <f t="shared" si="34"/>
        <v>N/A</v>
      </c>
      <c r="ET137" s="1">
        <f>VLOOKUP(DZ137,tabel_jpm,ED137+1,0)</f>
        <v>20</v>
      </c>
      <c r="EU137" s="1">
        <f>VLOOKUP(EA137,tabel_jpm,EE137+1,0)</f>
        <v>24</v>
      </c>
      <c r="EV137" s="1">
        <f>VLOOKUP(EB137,tabel_jpm,EF137+1,0)</f>
        <v>24</v>
      </c>
      <c r="EW137" s="1">
        <f>VLOOKUP(EC137,tabel_jpm,EG137+1,0)</f>
        <v>20</v>
      </c>
      <c r="EX137" s="1">
        <f>IF(B137="Pria",VLOOKUP(AVERAGE(ET137:EW137),agreement_p,4),VLOOKUP(AVERAGE(ET137:EW137),agreement_w,4))</f>
        <v>68</v>
      </c>
      <c r="EY137" s="67" t="str">
        <f t="shared" si="35"/>
        <v>N/A</v>
      </c>
    </row>
    <row r="138" ht="15.75" customHeight="1">
      <c r="A138" s="1" t="str">
        <f>data!A138</f>
        <v/>
      </c>
      <c r="B138" s="1" t="str">
        <f>data!B138</f>
        <v/>
      </c>
      <c r="C138" s="1" t="str">
        <f>data!C138</f>
        <v/>
      </c>
      <c r="D138" s="65" t="str">
        <f>data!D138</f>
        <v/>
      </c>
      <c r="E138" s="1" t="str">
        <f>data!E138</f>
        <v/>
      </c>
      <c r="F138" s="1" t="str">
        <f>data!F138</f>
        <v/>
      </c>
      <c r="G138" s="1" t="str">
        <f>data!G138</f>
        <v/>
      </c>
      <c r="H138" s="1" t="str">
        <f>data!H138</f>
        <v/>
      </c>
      <c r="I138" s="1" t="str">
        <f>data!I138</f>
        <v/>
      </c>
      <c r="J138" s="1" t="str">
        <f>data!J138</f>
        <v/>
      </c>
      <c r="K138" s="1" t="str">
        <f>data!K138</f>
        <v/>
      </c>
      <c r="L138" s="1" t="str">
        <f>data!L138</f>
        <v/>
      </c>
      <c r="M138" s="1" t="str">
        <f>data!M138</f>
        <v/>
      </c>
      <c r="N138" s="1" t="str">
        <f>data!N138</f>
        <v/>
      </c>
      <c r="O138" s="1" t="str">
        <f>data!O138</f>
        <v/>
      </c>
      <c r="P138" s="1" t="str">
        <f>data!P138</f>
        <v/>
      </c>
      <c r="Q138" s="1">
        <f>data!Q138</f>
        <v>0</v>
      </c>
      <c r="R138" s="1">
        <f>data!R138</f>
        <v>0</v>
      </c>
      <c r="S138" s="1">
        <f>data!S138</f>
        <v>0</v>
      </c>
      <c r="T138" s="1">
        <f>data!T138</f>
        <v>0</v>
      </c>
      <c r="U138" s="1">
        <f>data!U138</f>
        <v>0</v>
      </c>
      <c r="V138" s="1">
        <f>data!V138</f>
        <v>0</v>
      </c>
      <c r="W138" s="1">
        <f>data!W138</f>
        <v>0</v>
      </c>
      <c r="Y138" s="67">
        <f>VLOOKUP(G138,tableD1,2,0)</f>
        <v>4</v>
      </c>
      <c r="Z138" s="67">
        <f>VLOOKUP(H138,tableI1,2,0)</f>
        <v>3</v>
      </c>
      <c r="AA138" s="67">
        <f>VLOOKUP(I138,table1S,2,0)</f>
        <v>5</v>
      </c>
      <c r="AB138" s="67">
        <f>VLOOKUP(J138,table1C,2,0)</f>
        <v>4</v>
      </c>
      <c r="AC138" s="67">
        <f>VLOOKUP(L138,table2D,2,0)</f>
        <v>31</v>
      </c>
      <c r="AD138" s="67">
        <f>VLOOKUP(M138,table2I,2,0)</f>
        <v>31</v>
      </c>
      <c r="AE138" s="67">
        <f>VLOOKUP(N138,table2S,2,0)</f>
        <v>32</v>
      </c>
      <c r="AF138" s="67">
        <f>VLOOKUP(O138,table2C,2,0)</f>
        <v>32</v>
      </c>
      <c r="AG138" s="67">
        <f>VLOOKUP(Q138,table3D,2,0)</f>
        <v>16</v>
      </c>
      <c r="AH138" s="67">
        <f>VLOOKUP(R138,table3I,2,0)</f>
        <v>18</v>
      </c>
      <c r="AI138" s="67">
        <f>VLOOKUP(S138,table3S,2,0)</f>
        <v>19</v>
      </c>
      <c r="AJ138" s="67">
        <f>VLOOKUP(T138,table3C,2,0)</f>
        <v>19</v>
      </c>
      <c r="AL138" s="67">
        <f t="shared" ref="AL138:AO138" si="1632">VALUE(Y138&amp;AL$2)</f>
        <v>41</v>
      </c>
      <c r="AM138" s="67">
        <f t="shared" si="1632"/>
        <v>32</v>
      </c>
      <c r="AN138" s="67">
        <f t="shared" si="1632"/>
        <v>53</v>
      </c>
      <c r="AO138" s="67">
        <f t="shared" si="1632"/>
        <v>44</v>
      </c>
      <c r="AP138" s="67"/>
      <c r="AQ138" s="67">
        <f t="shared" ref="AQ138:AT138" si="1633">LARGE($AL138:$AO138,AQ$2)</f>
        <v>53</v>
      </c>
      <c r="AR138" s="67">
        <f t="shared" si="1633"/>
        <v>44</v>
      </c>
      <c r="AS138" s="67">
        <f t="shared" si="1633"/>
        <v>41</v>
      </c>
      <c r="AT138" s="67">
        <f t="shared" si="1633"/>
        <v>32</v>
      </c>
      <c r="AV138" s="67" t="str">
        <f>VLOOKUP(VALUE(RIGHT(AQ138,1)),misc!$A$2:$B$5,2,0)</f>
        <v>S</v>
      </c>
      <c r="AW138" s="67" t="str">
        <f>VLOOKUP(VALUE(RIGHT(AR138,1)),misc!$A$2:$B$5,2,0)</f>
        <v>C</v>
      </c>
      <c r="AX138" s="67" t="str">
        <f>VLOOKUP(VALUE(RIGHT(AS138,1)),misc!$A$2:$B$5,2,0)</f>
        <v>D</v>
      </c>
      <c r="AY138" s="67" t="str">
        <f>VLOOKUP(VALUE(RIGHT(AT138,1)),misc!$A$2:$B$5,2,0)</f>
        <v>I</v>
      </c>
      <c r="BA138" s="67" t="str">
        <f t="shared" ref="BA138:BD138" si="1634">IF(VALUE(AQ138)&gt;=170,AV138,"")</f>
        <v/>
      </c>
      <c r="BB138" s="67" t="str">
        <f t="shared" si="1634"/>
        <v/>
      </c>
      <c r="BC138" s="67" t="str">
        <f t="shared" si="1634"/>
        <v/>
      </c>
      <c r="BD138" s="67" t="str">
        <f t="shared" si="1634"/>
        <v/>
      </c>
      <c r="BF138" s="67" t="str">
        <f t="shared" ref="BF138:BI138" si="1635">IF(VALUE(AQ138)&lt;170,AV138,"")</f>
        <v>S</v>
      </c>
      <c r="BG138" s="67" t="str">
        <f t="shared" si="1635"/>
        <v>C</v>
      </c>
      <c r="BH138" s="67" t="str">
        <f t="shared" si="1635"/>
        <v>D</v>
      </c>
      <c r="BI138" s="67" t="str">
        <f t="shared" si="1635"/>
        <v>I</v>
      </c>
      <c r="BJ138" s="67">
        <f t="shared" si="17"/>
        <v>1</v>
      </c>
      <c r="BK138" s="67" t="str">
        <f t="shared" si="18"/>
        <v/>
      </c>
      <c r="BN138" s="67">
        <f t="shared" ref="BN138:BQ138" si="1636">VALUE(AC138&amp;BN$2)</f>
        <v>311</v>
      </c>
      <c r="BO138" s="67">
        <f t="shared" si="1636"/>
        <v>312</v>
      </c>
      <c r="BP138" s="67">
        <f t="shared" si="1636"/>
        <v>323</v>
      </c>
      <c r="BQ138" s="67">
        <f t="shared" si="1636"/>
        <v>324</v>
      </c>
      <c r="BR138" s="67"/>
      <c r="BS138" s="67">
        <f t="shared" ref="BS138:BV138" si="1637">LARGE($BN138:$BQ138,BS$2)</f>
        <v>324</v>
      </c>
      <c r="BT138" s="67">
        <f t="shared" si="1637"/>
        <v>323</v>
      </c>
      <c r="BU138" s="67">
        <f t="shared" si="1637"/>
        <v>312</v>
      </c>
      <c r="BV138" s="67">
        <f t="shared" si="1637"/>
        <v>311</v>
      </c>
      <c r="BX138" s="67" t="str">
        <f>VLOOKUP(VALUE(RIGHT(BS138,1)),misc!$A$2:$B$5,2,0)</f>
        <v>C</v>
      </c>
      <c r="BY138" s="67" t="str">
        <f>VLOOKUP(VALUE(RIGHT(BT138,1)),misc!$A$2:$B$5,2,0)</f>
        <v>S</v>
      </c>
      <c r="BZ138" s="67" t="str">
        <f>VLOOKUP(VALUE(RIGHT(BU138,1)),misc!$A$2:$B$5,2,0)</f>
        <v>I</v>
      </c>
      <c r="CA138" s="67" t="str">
        <f>VLOOKUP(VALUE(RIGHT(BV138,1)),misc!$A$2:$B$5,2,0)</f>
        <v>D</v>
      </c>
      <c r="CC138" s="67" t="str">
        <f t="shared" ref="CC138:CF138" si="1638">IF(VALUE(BS138)&gt;=170,BX138,"")</f>
        <v>C</v>
      </c>
      <c r="CD138" s="67" t="str">
        <f t="shared" si="1638"/>
        <v>S</v>
      </c>
      <c r="CE138" s="67" t="str">
        <f t="shared" si="1638"/>
        <v>I</v>
      </c>
      <c r="CF138" s="67" t="str">
        <f t="shared" si="1638"/>
        <v>D</v>
      </c>
      <c r="CH138" s="67" t="str">
        <f t="shared" ref="CH138:CK138" si="1639">IF(VALUE(BS138)&lt;170,BX138,"")</f>
        <v/>
      </c>
      <c r="CI138" s="67" t="str">
        <f t="shared" si="1639"/>
        <v/>
      </c>
      <c r="CJ138" s="67" t="str">
        <f t="shared" si="1639"/>
        <v/>
      </c>
      <c r="CK138" s="67" t="str">
        <f t="shared" si="1639"/>
        <v/>
      </c>
      <c r="CL138" s="67">
        <f t="shared" si="23"/>
        <v>2</v>
      </c>
      <c r="CM138" s="67" t="str">
        <f t="shared" si="24"/>
        <v>CSID</v>
      </c>
      <c r="CP138" s="67">
        <f t="shared" ref="CP138:CS138" si="1640">VALUE(AG138&amp;CP$2)</f>
        <v>161</v>
      </c>
      <c r="CQ138" s="67">
        <f t="shared" si="1640"/>
        <v>182</v>
      </c>
      <c r="CR138" s="67">
        <f t="shared" si="1640"/>
        <v>193</v>
      </c>
      <c r="CS138" s="67">
        <f t="shared" si="1640"/>
        <v>194</v>
      </c>
      <c r="CT138" s="67"/>
      <c r="CU138" s="67">
        <f t="shared" ref="CU138:CX138" si="1641">LARGE($CP138:$CS138,CU$2)</f>
        <v>194</v>
      </c>
      <c r="CV138" s="67">
        <f t="shared" si="1641"/>
        <v>193</v>
      </c>
      <c r="CW138" s="67">
        <f t="shared" si="1641"/>
        <v>182</v>
      </c>
      <c r="CX138" s="67">
        <f t="shared" si="1641"/>
        <v>161</v>
      </c>
      <c r="CZ138" s="67" t="str">
        <f>VLOOKUP(VALUE(RIGHT(CU138,1)),misc!$A$2:$B$5,2,0)</f>
        <v>C</v>
      </c>
      <c r="DA138" s="67" t="str">
        <f>VLOOKUP(VALUE(RIGHT(CV138,1)),misc!$A$2:$B$5,2,0)</f>
        <v>S</v>
      </c>
      <c r="DB138" s="67" t="str">
        <f>VLOOKUP(VALUE(RIGHT(CW138,1)),misc!$A$2:$B$5,2,0)</f>
        <v>I</v>
      </c>
      <c r="DC138" s="67" t="str">
        <f>VLOOKUP(VALUE(RIGHT(CX138,1)),misc!$A$2:$B$5,2,0)</f>
        <v>D</v>
      </c>
      <c r="DE138" s="67" t="str">
        <f t="shared" ref="DE138:DH138" si="1642">IF(VALUE(CU138)&gt;=170,CZ138,"")</f>
        <v>C</v>
      </c>
      <c r="DF138" s="67" t="str">
        <f t="shared" si="1642"/>
        <v>S</v>
      </c>
      <c r="DG138" s="67" t="str">
        <f t="shared" si="1642"/>
        <v>I</v>
      </c>
      <c r="DH138" s="67" t="str">
        <f t="shared" si="1642"/>
        <v/>
      </c>
      <c r="DJ138" s="67" t="str">
        <f t="shared" ref="DJ138:DM138" si="1643">IF(VALUE(CU138)&lt;170,CZ138,"")</f>
        <v/>
      </c>
      <c r="DK138" s="67" t="str">
        <f t="shared" si="1643"/>
        <v/>
      </c>
      <c r="DL138" s="67" t="str">
        <f t="shared" si="1643"/>
        <v/>
      </c>
      <c r="DM138" s="67" t="str">
        <f t="shared" si="1643"/>
        <v>D</v>
      </c>
      <c r="DN138" s="67">
        <f t="shared" si="29"/>
        <v>3</v>
      </c>
      <c r="DO138" s="67" t="str">
        <f t="shared" si="30"/>
        <v>CSI</v>
      </c>
      <c r="DP138" s="1" t="str">
        <f t="shared" si="31"/>
        <v>123</v>
      </c>
      <c r="DQ138" s="1" t="str">
        <f t="shared" si="32"/>
        <v/>
      </c>
      <c r="DR138" s="1">
        <f>VLOOKUP(G138,tableD1,3,0)</f>
        <v>1</v>
      </c>
      <c r="DS138" s="1">
        <f>VLOOKUP(H138,tableI1,3,0)</f>
        <v>1</v>
      </c>
      <c r="DT138" s="1">
        <f>VLOOKUP(I138,table1S,3,0)</f>
        <v>2</v>
      </c>
      <c r="DU138" s="1">
        <f>VLOOKUP(J138,table1C,3,0)</f>
        <v>1</v>
      </c>
      <c r="DV138" s="1">
        <f>VLOOKUP(L138,table2D,3,0)</f>
        <v>8</v>
      </c>
      <c r="DW138" s="1">
        <f>VLOOKUP(M138,table2I,3,0)</f>
        <v>8</v>
      </c>
      <c r="DX138" s="1">
        <f>VLOOKUP(N138,table2S,3,0)</f>
        <v>8</v>
      </c>
      <c r="DY138" s="1">
        <f>VLOOKUP(O138,table2C,3,0)</f>
        <v>8</v>
      </c>
      <c r="DZ138" s="1">
        <f>VLOOKUP(Q138,table3D,3,0)</f>
        <v>4</v>
      </c>
      <c r="EA138" s="1">
        <f>VLOOKUP(R138,table3I,3,0)</f>
        <v>5</v>
      </c>
      <c r="EB138" s="1">
        <f>VLOOKUP(S138,table3S,3,0)</f>
        <v>5</v>
      </c>
      <c r="EC138" s="1">
        <f>VLOOKUP(T138,table3C,3,0)</f>
        <v>5</v>
      </c>
      <c r="ED138" s="67">
        <f t="array" ref="ED138">VLOOKUP(INDEX(JD,data!$AA$1),key!$J$3:$L$27,3,0)</f>
        <v>6</v>
      </c>
      <c r="EE138" s="67">
        <f t="array" ref="EE138">VLOOKUP(INDEX(JI,data!$AA$1),key!$J$3:$L$27,3,0)</f>
        <v>4</v>
      </c>
      <c r="EF138" s="67">
        <f t="array" ref="EF138">VLOOKUP(INDEX(JS,data!$AA$1),key!$J$3:$L$27,3,0)</f>
        <v>4</v>
      </c>
      <c r="EG138" s="67">
        <f t="array" ref="EG138">VLOOKUP(INDEX(JC,data!$AA$1),key!$J$3:$L$27,3,0)</f>
        <v>7</v>
      </c>
      <c r="EH138" s="1">
        <f>VLOOKUP(DR138,tabel_jpm,ED138+1,0)</f>
        <v>8</v>
      </c>
      <c r="EI138" s="1">
        <f>VLOOKUP(DS138,tabel_jpm,EE138+1,0)</f>
        <v>16</v>
      </c>
      <c r="EJ138" s="1">
        <f>VLOOKUP(DT138,tabel_jpm,EF138+1,0)</f>
        <v>20</v>
      </c>
      <c r="EK138" s="1">
        <f>VLOOKUP(DU138,tabel_jpm,EG138+1,0)</f>
        <v>4</v>
      </c>
      <c r="EL138" s="1">
        <f>IF(B138="Pria",VLOOKUP(AVERAGE(EH138:EK138),agreement_p,4),VLOOKUP(AVERAGE(EH138:EK138),agreement_w,4))</f>
        <v>32</v>
      </c>
      <c r="EM138" s="67" t="str">
        <f t="shared" si="33"/>
        <v>N/A</v>
      </c>
      <c r="EN138" s="1">
        <f>VLOOKUP(DV138,tabel_jpm,ED138+1,0)</f>
        <v>20</v>
      </c>
      <c r="EO138" s="1">
        <f>VLOOKUP(DW138,tabel_jpm,EE138+1,0)</f>
        <v>12</v>
      </c>
      <c r="EP138" s="1">
        <f>VLOOKUP(DX138,tabel_jpm,EF138+1,0)</f>
        <v>12</v>
      </c>
      <c r="EQ138" s="1">
        <f>VLOOKUP(DY138,tabel_jpm,EG138+1,0)</f>
        <v>24</v>
      </c>
      <c r="ER138" s="1">
        <f>IF(B138="Pria",VLOOKUP(AVERAGE(EN138:EQ138),agreement_p,4),VLOOKUP(AVERAGE(EN138:EQ138),agreement_w,4))</f>
        <v>50</v>
      </c>
      <c r="ES138" s="67" t="str">
        <f t="shared" si="34"/>
        <v>N/A</v>
      </c>
      <c r="ET138" s="1">
        <f>VLOOKUP(DZ138,tabel_jpm,ED138+1,0)</f>
        <v>20</v>
      </c>
      <c r="EU138" s="1">
        <f>VLOOKUP(EA138,tabel_jpm,EE138+1,0)</f>
        <v>24</v>
      </c>
      <c r="EV138" s="1">
        <f>VLOOKUP(EB138,tabel_jpm,EF138+1,0)</f>
        <v>24</v>
      </c>
      <c r="EW138" s="1">
        <f>VLOOKUP(EC138,tabel_jpm,EG138+1,0)</f>
        <v>20</v>
      </c>
      <c r="EX138" s="1">
        <f>IF(B138="Pria",VLOOKUP(AVERAGE(ET138:EW138),agreement_p,4),VLOOKUP(AVERAGE(ET138:EW138),agreement_w,4))</f>
        <v>68</v>
      </c>
      <c r="EY138" s="67" t="str">
        <f t="shared" si="35"/>
        <v>N/A</v>
      </c>
    </row>
    <row r="139" ht="15.75" customHeight="1">
      <c r="A139" s="1" t="str">
        <f>data!A139</f>
        <v/>
      </c>
      <c r="B139" s="1" t="str">
        <f>data!B139</f>
        <v/>
      </c>
      <c r="C139" s="1" t="str">
        <f>data!C139</f>
        <v/>
      </c>
      <c r="D139" s="65" t="str">
        <f>data!D139</f>
        <v/>
      </c>
      <c r="E139" s="1" t="str">
        <f>data!E139</f>
        <v/>
      </c>
      <c r="F139" s="1" t="str">
        <f>data!F139</f>
        <v/>
      </c>
      <c r="G139" s="1" t="str">
        <f>data!G139</f>
        <v/>
      </c>
      <c r="H139" s="1" t="str">
        <f>data!H139</f>
        <v/>
      </c>
      <c r="I139" s="1" t="str">
        <f>data!I139</f>
        <v/>
      </c>
      <c r="J139" s="1" t="str">
        <f>data!J139</f>
        <v/>
      </c>
      <c r="K139" s="1" t="str">
        <f>data!K139</f>
        <v/>
      </c>
      <c r="L139" s="1" t="str">
        <f>data!L139</f>
        <v/>
      </c>
      <c r="M139" s="1" t="str">
        <f>data!M139</f>
        <v/>
      </c>
      <c r="N139" s="1" t="str">
        <f>data!N139</f>
        <v/>
      </c>
      <c r="O139" s="1" t="str">
        <f>data!O139</f>
        <v/>
      </c>
      <c r="P139" s="1" t="str">
        <f>data!P139</f>
        <v/>
      </c>
      <c r="Q139" s="1">
        <f>data!Q139</f>
        <v>0</v>
      </c>
      <c r="R139" s="1">
        <f>data!R139</f>
        <v>0</v>
      </c>
      <c r="S139" s="1">
        <f>data!S139</f>
        <v>0</v>
      </c>
      <c r="T139" s="1">
        <f>data!T139</f>
        <v>0</v>
      </c>
      <c r="U139" s="1">
        <f>data!U139</f>
        <v>0</v>
      </c>
      <c r="V139" s="1">
        <f>data!V139</f>
        <v>0</v>
      </c>
      <c r="W139" s="1">
        <f>data!W139</f>
        <v>0</v>
      </c>
      <c r="Y139" s="67">
        <f>VLOOKUP(G139,tableD1,2,0)</f>
        <v>4</v>
      </c>
      <c r="Z139" s="67">
        <f>VLOOKUP(H139,tableI1,2,0)</f>
        <v>3</v>
      </c>
      <c r="AA139" s="67">
        <f>VLOOKUP(I139,table1S,2,0)</f>
        <v>5</v>
      </c>
      <c r="AB139" s="67">
        <f>VLOOKUP(J139,table1C,2,0)</f>
        <v>4</v>
      </c>
      <c r="AC139" s="67">
        <f>VLOOKUP(L139,table2D,2,0)</f>
        <v>31</v>
      </c>
      <c r="AD139" s="67">
        <f>VLOOKUP(M139,table2I,2,0)</f>
        <v>31</v>
      </c>
      <c r="AE139" s="67">
        <f>VLOOKUP(N139,table2S,2,0)</f>
        <v>32</v>
      </c>
      <c r="AF139" s="67">
        <f>VLOOKUP(O139,table2C,2,0)</f>
        <v>32</v>
      </c>
      <c r="AG139" s="67">
        <f>VLOOKUP(Q139,table3D,2,0)</f>
        <v>16</v>
      </c>
      <c r="AH139" s="67">
        <f>VLOOKUP(R139,table3I,2,0)</f>
        <v>18</v>
      </c>
      <c r="AI139" s="67">
        <f>VLOOKUP(S139,table3S,2,0)</f>
        <v>19</v>
      </c>
      <c r="AJ139" s="67">
        <f>VLOOKUP(T139,table3C,2,0)</f>
        <v>19</v>
      </c>
      <c r="AL139" s="67">
        <f t="shared" ref="AL139:AO139" si="1644">VALUE(Y139&amp;AL$2)</f>
        <v>41</v>
      </c>
      <c r="AM139" s="67">
        <f t="shared" si="1644"/>
        <v>32</v>
      </c>
      <c r="AN139" s="67">
        <f t="shared" si="1644"/>
        <v>53</v>
      </c>
      <c r="AO139" s="67">
        <f t="shared" si="1644"/>
        <v>44</v>
      </c>
      <c r="AP139" s="67"/>
      <c r="AQ139" s="67">
        <f t="shared" ref="AQ139:AT139" si="1645">LARGE($AL139:$AO139,AQ$2)</f>
        <v>53</v>
      </c>
      <c r="AR139" s="67">
        <f t="shared" si="1645"/>
        <v>44</v>
      </c>
      <c r="AS139" s="67">
        <f t="shared" si="1645"/>
        <v>41</v>
      </c>
      <c r="AT139" s="67">
        <f t="shared" si="1645"/>
        <v>32</v>
      </c>
      <c r="AV139" s="67" t="str">
        <f>VLOOKUP(VALUE(RIGHT(AQ139,1)),misc!$A$2:$B$5,2,0)</f>
        <v>S</v>
      </c>
      <c r="AW139" s="67" t="str">
        <f>VLOOKUP(VALUE(RIGHT(AR139,1)),misc!$A$2:$B$5,2,0)</f>
        <v>C</v>
      </c>
      <c r="AX139" s="67" t="str">
        <f>VLOOKUP(VALUE(RIGHT(AS139,1)),misc!$A$2:$B$5,2,0)</f>
        <v>D</v>
      </c>
      <c r="AY139" s="67" t="str">
        <f>VLOOKUP(VALUE(RIGHT(AT139,1)),misc!$A$2:$B$5,2,0)</f>
        <v>I</v>
      </c>
      <c r="BA139" s="67" t="str">
        <f t="shared" ref="BA139:BD139" si="1646">IF(VALUE(AQ139)&gt;=170,AV139,"")</f>
        <v/>
      </c>
      <c r="BB139" s="67" t="str">
        <f t="shared" si="1646"/>
        <v/>
      </c>
      <c r="BC139" s="67" t="str">
        <f t="shared" si="1646"/>
        <v/>
      </c>
      <c r="BD139" s="67" t="str">
        <f t="shared" si="1646"/>
        <v/>
      </c>
      <c r="BF139" s="67" t="str">
        <f t="shared" ref="BF139:BI139" si="1647">IF(VALUE(AQ139)&lt;170,AV139,"")</f>
        <v>S</v>
      </c>
      <c r="BG139" s="67" t="str">
        <f t="shared" si="1647"/>
        <v>C</v>
      </c>
      <c r="BH139" s="67" t="str">
        <f t="shared" si="1647"/>
        <v>D</v>
      </c>
      <c r="BI139" s="67" t="str">
        <f t="shared" si="1647"/>
        <v>I</v>
      </c>
      <c r="BJ139" s="67">
        <f t="shared" si="17"/>
        <v>1</v>
      </c>
      <c r="BK139" s="67" t="str">
        <f t="shared" si="18"/>
        <v/>
      </c>
      <c r="BN139" s="67">
        <f t="shared" ref="BN139:BQ139" si="1648">VALUE(AC139&amp;BN$2)</f>
        <v>311</v>
      </c>
      <c r="BO139" s="67">
        <f t="shared" si="1648"/>
        <v>312</v>
      </c>
      <c r="BP139" s="67">
        <f t="shared" si="1648"/>
        <v>323</v>
      </c>
      <c r="BQ139" s="67">
        <f t="shared" si="1648"/>
        <v>324</v>
      </c>
      <c r="BR139" s="67"/>
      <c r="BS139" s="67">
        <f t="shared" ref="BS139:BV139" si="1649">LARGE($BN139:$BQ139,BS$2)</f>
        <v>324</v>
      </c>
      <c r="BT139" s="67">
        <f t="shared" si="1649"/>
        <v>323</v>
      </c>
      <c r="BU139" s="67">
        <f t="shared" si="1649"/>
        <v>312</v>
      </c>
      <c r="BV139" s="67">
        <f t="shared" si="1649"/>
        <v>311</v>
      </c>
      <c r="BX139" s="67" t="str">
        <f>VLOOKUP(VALUE(RIGHT(BS139,1)),misc!$A$2:$B$5,2,0)</f>
        <v>C</v>
      </c>
      <c r="BY139" s="67" t="str">
        <f>VLOOKUP(VALUE(RIGHT(BT139,1)),misc!$A$2:$B$5,2,0)</f>
        <v>S</v>
      </c>
      <c r="BZ139" s="67" t="str">
        <f>VLOOKUP(VALUE(RIGHT(BU139,1)),misc!$A$2:$B$5,2,0)</f>
        <v>I</v>
      </c>
      <c r="CA139" s="67" t="str">
        <f>VLOOKUP(VALUE(RIGHT(BV139,1)),misc!$A$2:$B$5,2,0)</f>
        <v>D</v>
      </c>
      <c r="CC139" s="67" t="str">
        <f t="shared" ref="CC139:CF139" si="1650">IF(VALUE(BS139)&gt;=170,BX139,"")</f>
        <v>C</v>
      </c>
      <c r="CD139" s="67" t="str">
        <f t="shared" si="1650"/>
        <v>S</v>
      </c>
      <c r="CE139" s="67" t="str">
        <f t="shared" si="1650"/>
        <v>I</v>
      </c>
      <c r="CF139" s="67" t="str">
        <f t="shared" si="1650"/>
        <v>D</v>
      </c>
      <c r="CH139" s="67" t="str">
        <f t="shared" ref="CH139:CK139" si="1651">IF(VALUE(BS139)&lt;170,BX139,"")</f>
        <v/>
      </c>
      <c r="CI139" s="67" t="str">
        <f t="shared" si="1651"/>
        <v/>
      </c>
      <c r="CJ139" s="67" t="str">
        <f t="shared" si="1651"/>
        <v/>
      </c>
      <c r="CK139" s="67" t="str">
        <f t="shared" si="1651"/>
        <v/>
      </c>
      <c r="CL139" s="67">
        <f t="shared" si="23"/>
        <v>2</v>
      </c>
      <c r="CM139" s="67" t="str">
        <f t="shared" si="24"/>
        <v>CSID</v>
      </c>
      <c r="CP139" s="67">
        <f t="shared" ref="CP139:CS139" si="1652">VALUE(AG139&amp;CP$2)</f>
        <v>161</v>
      </c>
      <c r="CQ139" s="67">
        <f t="shared" si="1652"/>
        <v>182</v>
      </c>
      <c r="CR139" s="67">
        <f t="shared" si="1652"/>
        <v>193</v>
      </c>
      <c r="CS139" s="67">
        <f t="shared" si="1652"/>
        <v>194</v>
      </c>
      <c r="CT139" s="67"/>
      <c r="CU139" s="67">
        <f t="shared" ref="CU139:CX139" si="1653">LARGE($CP139:$CS139,CU$2)</f>
        <v>194</v>
      </c>
      <c r="CV139" s="67">
        <f t="shared" si="1653"/>
        <v>193</v>
      </c>
      <c r="CW139" s="67">
        <f t="shared" si="1653"/>
        <v>182</v>
      </c>
      <c r="CX139" s="67">
        <f t="shared" si="1653"/>
        <v>161</v>
      </c>
      <c r="CZ139" s="67" t="str">
        <f>VLOOKUP(VALUE(RIGHT(CU139,1)),misc!$A$2:$B$5,2,0)</f>
        <v>C</v>
      </c>
      <c r="DA139" s="67" t="str">
        <f>VLOOKUP(VALUE(RIGHT(CV139,1)),misc!$A$2:$B$5,2,0)</f>
        <v>S</v>
      </c>
      <c r="DB139" s="67" t="str">
        <f>VLOOKUP(VALUE(RIGHT(CW139,1)),misc!$A$2:$B$5,2,0)</f>
        <v>I</v>
      </c>
      <c r="DC139" s="67" t="str">
        <f>VLOOKUP(VALUE(RIGHT(CX139,1)),misc!$A$2:$B$5,2,0)</f>
        <v>D</v>
      </c>
      <c r="DE139" s="67" t="str">
        <f t="shared" ref="DE139:DH139" si="1654">IF(VALUE(CU139)&gt;=170,CZ139,"")</f>
        <v>C</v>
      </c>
      <c r="DF139" s="67" t="str">
        <f t="shared" si="1654"/>
        <v>S</v>
      </c>
      <c r="DG139" s="67" t="str">
        <f t="shared" si="1654"/>
        <v>I</v>
      </c>
      <c r="DH139" s="67" t="str">
        <f t="shared" si="1654"/>
        <v/>
      </c>
      <c r="DJ139" s="67" t="str">
        <f t="shared" ref="DJ139:DM139" si="1655">IF(VALUE(CU139)&lt;170,CZ139,"")</f>
        <v/>
      </c>
      <c r="DK139" s="67" t="str">
        <f t="shared" si="1655"/>
        <v/>
      </c>
      <c r="DL139" s="67" t="str">
        <f t="shared" si="1655"/>
        <v/>
      </c>
      <c r="DM139" s="67" t="str">
        <f t="shared" si="1655"/>
        <v>D</v>
      </c>
      <c r="DN139" s="67">
        <f t="shared" si="29"/>
        <v>3</v>
      </c>
      <c r="DO139" s="67" t="str">
        <f t="shared" si="30"/>
        <v>CSI</v>
      </c>
      <c r="DP139" s="1" t="str">
        <f t="shared" si="31"/>
        <v>123</v>
      </c>
      <c r="DQ139" s="1" t="str">
        <f t="shared" si="32"/>
        <v/>
      </c>
      <c r="DR139" s="1">
        <f>VLOOKUP(G139,tableD1,3,0)</f>
        <v>1</v>
      </c>
      <c r="DS139" s="1">
        <f>VLOOKUP(H139,tableI1,3,0)</f>
        <v>1</v>
      </c>
      <c r="DT139" s="1">
        <f>VLOOKUP(I139,table1S,3,0)</f>
        <v>2</v>
      </c>
      <c r="DU139" s="1">
        <f>VLOOKUP(J139,table1C,3,0)</f>
        <v>1</v>
      </c>
      <c r="DV139" s="1">
        <f>VLOOKUP(L139,table2D,3,0)</f>
        <v>8</v>
      </c>
      <c r="DW139" s="1">
        <f>VLOOKUP(M139,table2I,3,0)</f>
        <v>8</v>
      </c>
      <c r="DX139" s="1">
        <f>VLOOKUP(N139,table2S,3,0)</f>
        <v>8</v>
      </c>
      <c r="DY139" s="1">
        <f>VLOOKUP(O139,table2C,3,0)</f>
        <v>8</v>
      </c>
      <c r="DZ139" s="1">
        <f>VLOOKUP(Q139,table3D,3,0)</f>
        <v>4</v>
      </c>
      <c r="EA139" s="1">
        <f>VLOOKUP(R139,table3I,3,0)</f>
        <v>5</v>
      </c>
      <c r="EB139" s="1">
        <f>VLOOKUP(S139,table3S,3,0)</f>
        <v>5</v>
      </c>
      <c r="EC139" s="1">
        <f>VLOOKUP(T139,table3C,3,0)</f>
        <v>5</v>
      </c>
      <c r="ED139" s="67">
        <f t="array" ref="ED139">VLOOKUP(INDEX(JD,data!$AA$1),key!$J$3:$L$27,3,0)</f>
        <v>6</v>
      </c>
      <c r="EE139" s="67">
        <f t="array" ref="EE139">VLOOKUP(INDEX(JI,data!$AA$1),key!$J$3:$L$27,3,0)</f>
        <v>4</v>
      </c>
      <c r="EF139" s="67">
        <f t="array" ref="EF139">VLOOKUP(INDEX(JS,data!$AA$1),key!$J$3:$L$27,3,0)</f>
        <v>4</v>
      </c>
      <c r="EG139" s="67">
        <f t="array" ref="EG139">VLOOKUP(INDEX(JC,data!$AA$1),key!$J$3:$L$27,3,0)</f>
        <v>7</v>
      </c>
      <c r="EH139" s="1">
        <f>VLOOKUP(DR139,tabel_jpm,ED139+1,0)</f>
        <v>8</v>
      </c>
      <c r="EI139" s="1">
        <f>VLOOKUP(DS139,tabel_jpm,EE139+1,0)</f>
        <v>16</v>
      </c>
      <c r="EJ139" s="1">
        <f>VLOOKUP(DT139,tabel_jpm,EF139+1,0)</f>
        <v>20</v>
      </c>
      <c r="EK139" s="1">
        <f>VLOOKUP(DU139,tabel_jpm,EG139+1,0)</f>
        <v>4</v>
      </c>
      <c r="EL139" s="1">
        <f>IF(B139="Pria",VLOOKUP(AVERAGE(EH139:EK139),agreement_p,4),VLOOKUP(AVERAGE(EH139:EK139),agreement_w,4))</f>
        <v>32</v>
      </c>
      <c r="EM139" s="67" t="str">
        <f t="shared" si="33"/>
        <v>N/A</v>
      </c>
      <c r="EN139" s="1">
        <f>VLOOKUP(DV139,tabel_jpm,ED139+1,0)</f>
        <v>20</v>
      </c>
      <c r="EO139" s="1">
        <f>VLOOKUP(DW139,tabel_jpm,EE139+1,0)</f>
        <v>12</v>
      </c>
      <c r="EP139" s="1">
        <f>VLOOKUP(DX139,tabel_jpm,EF139+1,0)</f>
        <v>12</v>
      </c>
      <c r="EQ139" s="1">
        <f>VLOOKUP(DY139,tabel_jpm,EG139+1,0)</f>
        <v>24</v>
      </c>
      <c r="ER139" s="1">
        <f>IF(B139="Pria",VLOOKUP(AVERAGE(EN139:EQ139),agreement_p,4),VLOOKUP(AVERAGE(EN139:EQ139),agreement_w,4))</f>
        <v>50</v>
      </c>
      <c r="ES139" s="67" t="str">
        <f t="shared" si="34"/>
        <v>N/A</v>
      </c>
      <c r="ET139" s="1">
        <f>VLOOKUP(DZ139,tabel_jpm,ED139+1,0)</f>
        <v>20</v>
      </c>
      <c r="EU139" s="1">
        <f>VLOOKUP(EA139,tabel_jpm,EE139+1,0)</f>
        <v>24</v>
      </c>
      <c r="EV139" s="1">
        <f>VLOOKUP(EB139,tabel_jpm,EF139+1,0)</f>
        <v>24</v>
      </c>
      <c r="EW139" s="1">
        <f>VLOOKUP(EC139,tabel_jpm,EG139+1,0)</f>
        <v>20</v>
      </c>
      <c r="EX139" s="1">
        <f>IF(B139="Pria",VLOOKUP(AVERAGE(ET139:EW139),agreement_p,4),VLOOKUP(AVERAGE(ET139:EW139),agreement_w,4))</f>
        <v>68</v>
      </c>
      <c r="EY139" s="67" t="str">
        <f t="shared" si="35"/>
        <v>N/A</v>
      </c>
    </row>
    <row r="140" ht="15.75" customHeight="1">
      <c r="A140" s="1" t="str">
        <f>data!A140</f>
        <v/>
      </c>
      <c r="B140" s="1" t="str">
        <f>data!B140</f>
        <v/>
      </c>
      <c r="C140" s="1" t="str">
        <f>data!C140</f>
        <v/>
      </c>
      <c r="D140" s="65" t="str">
        <f>data!D140</f>
        <v/>
      </c>
      <c r="E140" s="1" t="str">
        <f>data!E140</f>
        <v/>
      </c>
      <c r="F140" s="1" t="str">
        <f>data!F140</f>
        <v/>
      </c>
      <c r="G140" s="1" t="str">
        <f>data!G140</f>
        <v/>
      </c>
      <c r="H140" s="1" t="str">
        <f>data!H140</f>
        <v/>
      </c>
      <c r="I140" s="1" t="str">
        <f>data!I140</f>
        <v/>
      </c>
      <c r="J140" s="1" t="str">
        <f>data!J140</f>
        <v/>
      </c>
      <c r="K140" s="1" t="str">
        <f>data!K140</f>
        <v/>
      </c>
      <c r="L140" s="1" t="str">
        <f>data!L140</f>
        <v/>
      </c>
      <c r="M140" s="1" t="str">
        <f>data!M140</f>
        <v/>
      </c>
      <c r="N140" s="1" t="str">
        <f>data!N140</f>
        <v/>
      </c>
      <c r="O140" s="1" t="str">
        <f>data!O140</f>
        <v/>
      </c>
      <c r="P140" s="1" t="str">
        <f>data!P140</f>
        <v/>
      </c>
      <c r="Q140" s="1">
        <f>data!Q140</f>
        <v>0</v>
      </c>
      <c r="R140" s="1">
        <f>data!R140</f>
        <v>0</v>
      </c>
      <c r="S140" s="1">
        <f>data!S140</f>
        <v>0</v>
      </c>
      <c r="T140" s="1">
        <f>data!T140</f>
        <v>0</v>
      </c>
      <c r="U140" s="1">
        <f>data!U140</f>
        <v>0</v>
      </c>
      <c r="V140" s="1">
        <f>data!V140</f>
        <v>0</v>
      </c>
      <c r="W140" s="1">
        <f>data!W140</f>
        <v>0</v>
      </c>
      <c r="Y140" s="67">
        <f>VLOOKUP(G140,tableD1,2,0)</f>
        <v>4</v>
      </c>
      <c r="Z140" s="67">
        <f>VLOOKUP(H140,tableI1,2,0)</f>
        <v>3</v>
      </c>
      <c r="AA140" s="67">
        <f>VLOOKUP(I140,table1S,2,0)</f>
        <v>5</v>
      </c>
      <c r="AB140" s="67">
        <f>VLOOKUP(J140,table1C,2,0)</f>
        <v>4</v>
      </c>
      <c r="AC140" s="67">
        <f>VLOOKUP(L140,table2D,2,0)</f>
        <v>31</v>
      </c>
      <c r="AD140" s="67">
        <f>VLOOKUP(M140,table2I,2,0)</f>
        <v>31</v>
      </c>
      <c r="AE140" s="67">
        <f>VLOOKUP(N140,table2S,2,0)</f>
        <v>32</v>
      </c>
      <c r="AF140" s="67">
        <f>VLOOKUP(O140,table2C,2,0)</f>
        <v>32</v>
      </c>
      <c r="AG140" s="67">
        <f>VLOOKUP(Q140,table3D,2,0)</f>
        <v>16</v>
      </c>
      <c r="AH140" s="67">
        <f>VLOOKUP(R140,table3I,2,0)</f>
        <v>18</v>
      </c>
      <c r="AI140" s="67">
        <f>VLOOKUP(S140,table3S,2,0)</f>
        <v>19</v>
      </c>
      <c r="AJ140" s="67">
        <f>VLOOKUP(T140,table3C,2,0)</f>
        <v>19</v>
      </c>
      <c r="AL140" s="67">
        <f t="shared" ref="AL140:AO140" si="1656">VALUE(Y140&amp;AL$2)</f>
        <v>41</v>
      </c>
      <c r="AM140" s="67">
        <f t="shared" si="1656"/>
        <v>32</v>
      </c>
      <c r="AN140" s="67">
        <f t="shared" si="1656"/>
        <v>53</v>
      </c>
      <c r="AO140" s="67">
        <f t="shared" si="1656"/>
        <v>44</v>
      </c>
      <c r="AP140" s="67"/>
      <c r="AQ140" s="67">
        <f t="shared" ref="AQ140:AT140" si="1657">LARGE($AL140:$AO140,AQ$2)</f>
        <v>53</v>
      </c>
      <c r="AR140" s="67">
        <f t="shared" si="1657"/>
        <v>44</v>
      </c>
      <c r="AS140" s="67">
        <f t="shared" si="1657"/>
        <v>41</v>
      </c>
      <c r="AT140" s="67">
        <f t="shared" si="1657"/>
        <v>32</v>
      </c>
      <c r="AV140" s="67" t="str">
        <f>VLOOKUP(VALUE(RIGHT(AQ140,1)),misc!$A$2:$B$5,2,0)</f>
        <v>S</v>
      </c>
      <c r="AW140" s="67" t="str">
        <f>VLOOKUP(VALUE(RIGHT(AR140,1)),misc!$A$2:$B$5,2,0)</f>
        <v>C</v>
      </c>
      <c r="AX140" s="67" t="str">
        <f>VLOOKUP(VALUE(RIGHT(AS140,1)),misc!$A$2:$B$5,2,0)</f>
        <v>D</v>
      </c>
      <c r="AY140" s="67" t="str">
        <f>VLOOKUP(VALUE(RIGHT(AT140,1)),misc!$A$2:$B$5,2,0)</f>
        <v>I</v>
      </c>
      <c r="BA140" s="67" t="str">
        <f t="shared" ref="BA140:BD140" si="1658">IF(VALUE(AQ140)&gt;=170,AV140,"")</f>
        <v/>
      </c>
      <c r="BB140" s="67" t="str">
        <f t="shared" si="1658"/>
        <v/>
      </c>
      <c r="BC140" s="67" t="str">
        <f t="shared" si="1658"/>
        <v/>
      </c>
      <c r="BD140" s="67" t="str">
        <f t="shared" si="1658"/>
        <v/>
      </c>
      <c r="BF140" s="67" t="str">
        <f t="shared" ref="BF140:BI140" si="1659">IF(VALUE(AQ140)&lt;170,AV140,"")</f>
        <v>S</v>
      </c>
      <c r="BG140" s="67" t="str">
        <f t="shared" si="1659"/>
        <v>C</v>
      </c>
      <c r="BH140" s="67" t="str">
        <f t="shared" si="1659"/>
        <v>D</v>
      </c>
      <c r="BI140" s="67" t="str">
        <f t="shared" si="1659"/>
        <v>I</v>
      </c>
      <c r="BJ140" s="67">
        <f t="shared" si="17"/>
        <v>1</v>
      </c>
      <c r="BK140" s="67" t="str">
        <f t="shared" si="18"/>
        <v/>
      </c>
      <c r="BN140" s="67">
        <f t="shared" ref="BN140:BQ140" si="1660">VALUE(AC140&amp;BN$2)</f>
        <v>311</v>
      </c>
      <c r="BO140" s="67">
        <f t="shared" si="1660"/>
        <v>312</v>
      </c>
      <c r="BP140" s="67">
        <f t="shared" si="1660"/>
        <v>323</v>
      </c>
      <c r="BQ140" s="67">
        <f t="shared" si="1660"/>
        <v>324</v>
      </c>
      <c r="BR140" s="67"/>
      <c r="BS140" s="67">
        <f t="shared" ref="BS140:BV140" si="1661">LARGE($BN140:$BQ140,BS$2)</f>
        <v>324</v>
      </c>
      <c r="BT140" s="67">
        <f t="shared" si="1661"/>
        <v>323</v>
      </c>
      <c r="BU140" s="67">
        <f t="shared" si="1661"/>
        <v>312</v>
      </c>
      <c r="BV140" s="67">
        <f t="shared" si="1661"/>
        <v>311</v>
      </c>
      <c r="BX140" s="67" t="str">
        <f>VLOOKUP(VALUE(RIGHT(BS140,1)),misc!$A$2:$B$5,2,0)</f>
        <v>C</v>
      </c>
      <c r="BY140" s="67" t="str">
        <f>VLOOKUP(VALUE(RIGHT(BT140,1)),misc!$A$2:$B$5,2,0)</f>
        <v>S</v>
      </c>
      <c r="BZ140" s="67" t="str">
        <f>VLOOKUP(VALUE(RIGHT(BU140,1)),misc!$A$2:$B$5,2,0)</f>
        <v>I</v>
      </c>
      <c r="CA140" s="67" t="str">
        <f>VLOOKUP(VALUE(RIGHT(BV140,1)),misc!$A$2:$B$5,2,0)</f>
        <v>D</v>
      </c>
      <c r="CC140" s="67" t="str">
        <f t="shared" ref="CC140:CF140" si="1662">IF(VALUE(BS140)&gt;=170,BX140,"")</f>
        <v>C</v>
      </c>
      <c r="CD140" s="67" t="str">
        <f t="shared" si="1662"/>
        <v>S</v>
      </c>
      <c r="CE140" s="67" t="str">
        <f t="shared" si="1662"/>
        <v>I</v>
      </c>
      <c r="CF140" s="67" t="str">
        <f t="shared" si="1662"/>
        <v>D</v>
      </c>
      <c r="CH140" s="67" t="str">
        <f t="shared" ref="CH140:CK140" si="1663">IF(VALUE(BS140)&lt;170,BX140,"")</f>
        <v/>
      </c>
      <c r="CI140" s="67" t="str">
        <f t="shared" si="1663"/>
        <v/>
      </c>
      <c r="CJ140" s="67" t="str">
        <f t="shared" si="1663"/>
        <v/>
      </c>
      <c r="CK140" s="67" t="str">
        <f t="shared" si="1663"/>
        <v/>
      </c>
      <c r="CL140" s="67">
        <f t="shared" si="23"/>
        <v>2</v>
      </c>
      <c r="CM140" s="67" t="str">
        <f t="shared" si="24"/>
        <v>CSID</v>
      </c>
      <c r="CP140" s="67">
        <f t="shared" ref="CP140:CS140" si="1664">VALUE(AG140&amp;CP$2)</f>
        <v>161</v>
      </c>
      <c r="CQ140" s="67">
        <f t="shared" si="1664"/>
        <v>182</v>
      </c>
      <c r="CR140" s="67">
        <f t="shared" si="1664"/>
        <v>193</v>
      </c>
      <c r="CS140" s="67">
        <f t="shared" si="1664"/>
        <v>194</v>
      </c>
      <c r="CT140" s="67"/>
      <c r="CU140" s="67">
        <f t="shared" ref="CU140:CX140" si="1665">LARGE($CP140:$CS140,CU$2)</f>
        <v>194</v>
      </c>
      <c r="CV140" s="67">
        <f t="shared" si="1665"/>
        <v>193</v>
      </c>
      <c r="CW140" s="67">
        <f t="shared" si="1665"/>
        <v>182</v>
      </c>
      <c r="CX140" s="67">
        <f t="shared" si="1665"/>
        <v>161</v>
      </c>
      <c r="CZ140" s="67" t="str">
        <f>VLOOKUP(VALUE(RIGHT(CU140,1)),misc!$A$2:$B$5,2,0)</f>
        <v>C</v>
      </c>
      <c r="DA140" s="67" t="str">
        <f>VLOOKUP(VALUE(RIGHT(CV140,1)),misc!$A$2:$B$5,2,0)</f>
        <v>S</v>
      </c>
      <c r="DB140" s="67" t="str">
        <f>VLOOKUP(VALUE(RIGHT(CW140,1)),misc!$A$2:$B$5,2,0)</f>
        <v>I</v>
      </c>
      <c r="DC140" s="67" t="str">
        <f>VLOOKUP(VALUE(RIGHT(CX140,1)),misc!$A$2:$B$5,2,0)</f>
        <v>D</v>
      </c>
      <c r="DE140" s="67" t="str">
        <f t="shared" ref="DE140:DH140" si="1666">IF(VALUE(CU140)&gt;=170,CZ140,"")</f>
        <v>C</v>
      </c>
      <c r="DF140" s="67" t="str">
        <f t="shared" si="1666"/>
        <v>S</v>
      </c>
      <c r="DG140" s="67" t="str">
        <f t="shared" si="1666"/>
        <v>I</v>
      </c>
      <c r="DH140" s="67" t="str">
        <f t="shared" si="1666"/>
        <v/>
      </c>
      <c r="DJ140" s="67" t="str">
        <f t="shared" ref="DJ140:DM140" si="1667">IF(VALUE(CU140)&lt;170,CZ140,"")</f>
        <v/>
      </c>
      <c r="DK140" s="67" t="str">
        <f t="shared" si="1667"/>
        <v/>
      </c>
      <c r="DL140" s="67" t="str">
        <f t="shared" si="1667"/>
        <v/>
      </c>
      <c r="DM140" s="67" t="str">
        <f t="shared" si="1667"/>
        <v>D</v>
      </c>
      <c r="DN140" s="67">
        <f t="shared" si="29"/>
        <v>3</v>
      </c>
      <c r="DO140" s="67" t="str">
        <f t="shared" si="30"/>
        <v>CSI</v>
      </c>
      <c r="DP140" s="1" t="str">
        <f t="shared" si="31"/>
        <v>123</v>
      </c>
      <c r="DQ140" s="1" t="str">
        <f t="shared" si="32"/>
        <v/>
      </c>
      <c r="DR140" s="1">
        <f>VLOOKUP(G140,tableD1,3,0)</f>
        <v>1</v>
      </c>
      <c r="DS140" s="1">
        <f>VLOOKUP(H140,tableI1,3,0)</f>
        <v>1</v>
      </c>
      <c r="DT140" s="1">
        <f>VLOOKUP(I140,table1S,3,0)</f>
        <v>2</v>
      </c>
      <c r="DU140" s="1">
        <f>VLOOKUP(J140,table1C,3,0)</f>
        <v>1</v>
      </c>
      <c r="DV140" s="1">
        <f>VLOOKUP(L140,table2D,3,0)</f>
        <v>8</v>
      </c>
      <c r="DW140" s="1">
        <f>VLOOKUP(M140,table2I,3,0)</f>
        <v>8</v>
      </c>
      <c r="DX140" s="1">
        <f>VLOOKUP(N140,table2S,3,0)</f>
        <v>8</v>
      </c>
      <c r="DY140" s="1">
        <f>VLOOKUP(O140,table2C,3,0)</f>
        <v>8</v>
      </c>
      <c r="DZ140" s="1">
        <f>VLOOKUP(Q140,table3D,3,0)</f>
        <v>4</v>
      </c>
      <c r="EA140" s="1">
        <f>VLOOKUP(R140,table3I,3,0)</f>
        <v>5</v>
      </c>
      <c r="EB140" s="1">
        <f>VLOOKUP(S140,table3S,3,0)</f>
        <v>5</v>
      </c>
      <c r="EC140" s="1">
        <f>VLOOKUP(T140,table3C,3,0)</f>
        <v>5</v>
      </c>
      <c r="ED140" s="67">
        <f t="array" ref="ED140">VLOOKUP(INDEX(JD,data!$AA$1),key!$J$3:$L$27,3,0)</f>
        <v>6</v>
      </c>
      <c r="EE140" s="67">
        <f t="array" ref="EE140">VLOOKUP(INDEX(JI,data!$AA$1),key!$J$3:$L$27,3,0)</f>
        <v>4</v>
      </c>
      <c r="EF140" s="67">
        <f t="array" ref="EF140">VLOOKUP(INDEX(JS,data!$AA$1),key!$J$3:$L$27,3,0)</f>
        <v>4</v>
      </c>
      <c r="EG140" s="67">
        <f t="array" ref="EG140">VLOOKUP(INDEX(JC,data!$AA$1),key!$J$3:$L$27,3,0)</f>
        <v>7</v>
      </c>
      <c r="EH140" s="1">
        <f>VLOOKUP(DR140,tabel_jpm,ED140+1,0)</f>
        <v>8</v>
      </c>
      <c r="EI140" s="1">
        <f>VLOOKUP(DS140,tabel_jpm,EE140+1,0)</f>
        <v>16</v>
      </c>
      <c r="EJ140" s="1">
        <f>VLOOKUP(DT140,tabel_jpm,EF140+1,0)</f>
        <v>20</v>
      </c>
      <c r="EK140" s="1">
        <f>VLOOKUP(DU140,tabel_jpm,EG140+1,0)</f>
        <v>4</v>
      </c>
      <c r="EL140" s="1">
        <f>IF(B140="Pria",VLOOKUP(AVERAGE(EH140:EK140),agreement_p,4),VLOOKUP(AVERAGE(EH140:EK140),agreement_w,4))</f>
        <v>32</v>
      </c>
      <c r="EM140" s="67" t="str">
        <f t="shared" si="33"/>
        <v>N/A</v>
      </c>
      <c r="EN140" s="1">
        <f>VLOOKUP(DV140,tabel_jpm,ED140+1,0)</f>
        <v>20</v>
      </c>
      <c r="EO140" s="1">
        <f>VLOOKUP(DW140,tabel_jpm,EE140+1,0)</f>
        <v>12</v>
      </c>
      <c r="EP140" s="1">
        <f>VLOOKUP(DX140,tabel_jpm,EF140+1,0)</f>
        <v>12</v>
      </c>
      <c r="EQ140" s="1">
        <f>VLOOKUP(DY140,tabel_jpm,EG140+1,0)</f>
        <v>24</v>
      </c>
      <c r="ER140" s="1">
        <f>IF(B140="Pria",VLOOKUP(AVERAGE(EN140:EQ140),agreement_p,4),VLOOKUP(AVERAGE(EN140:EQ140),agreement_w,4))</f>
        <v>50</v>
      </c>
      <c r="ES140" s="67" t="str">
        <f t="shared" si="34"/>
        <v>N/A</v>
      </c>
      <c r="ET140" s="1">
        <f>VLOOKUP(DZ140,tabel_jpm,ED140+1,0)</f>
        <v>20</v>
      </c>
      <c r="EU140" s="1">
        <f>VLOOKUP(EA140,tabel_jpm,EE140+1,0)</f>
        <v>24</v>
      </c>
      <c r="EV140" s="1">
        <f>VLOOKUP(EB140,tabel_jpm,EF140+1,0)</f>
        <v>24</v>
      </c>
      <c r="EW140" s="1">
        <f>VLOOKUP(EC140,tabel_jpm,EG140+1,0)</f>
        <v>20</v>
      </c>
      <c r="EX140" s="1">
        <f>IF(B140="Pria",VLOOKUP(AVERAGE(ET140:EW140),agreement_p,4),VLOOKUP(AVERAGE(ET140:EW140),agreement_w,4))</f>
        <v>68</v>
      </c>
      <c r="EY140" s="67" t="str">
        <f t="shared" si="35"/>
        <v>N/A</v>
      </c>
    </row>
    <row r="141" ht="15.75" customHeight="1">
      <c r="A141" s="1" t="str">
        <f>data!A141</f>
        <v/>
      </c>
      <c r="B141" s="1" t="str">
        <f>data!B141</f>
        <v/>
      </c>
      <c r="C141" s="1" t="str">
        <f>data!C141</f>
        <v/>
      </c>
      <c r="D141" s="65" t="str">
        <f>data!D141</f>
        <v/>
      </c>
      <c r="E141" s="1" t="str">
        <f>data!E141</f>
        <v/>
      </c>
      <c r="F141" s="1" t="str">
        <f>data!F141</f>
        <v/>
      </c>
      <c r="G141" s="1" t="str">
        <f>data!G141</f>
        <v/>
      </c>
      <c r="H141" s="1" t="str">
        <f>data!H141</f>
        <v/>
      </c>
      <c r="I141" s="1" t="str">
        <f>data!I141</f>
        <v/>
      </c>
      <c r="J141" s="1" t="str">
        <f>data!J141</f>
        <v/>
      </c>
      <c r="K141" s="1" t="str">
        <f>data!K141</f>
        <v/>
      </c>
      <c r="L141" s="1" t="str">
        <f>data!L141</f>
        <v/>
      </c>
      <c r="M141" s="1" t="str">
        <f>data!M141</f>
        <v/>
      </c>
      <c r="N141" s="1" t="str">
        <f>data!N141</f>
        <v/>
      </c>
      <c r="O141" s="1" t="str">
        <f>data!O141</f>
        <v/>
      </c>
      <c r="P141" s="1" t="str">
        <f>data!P141</f>
        <v/>
      </c>
      <c r="Q141" s="1">
        <f>data!Q141</f>
        <v>0</v>
      </c>
      <c r="R141" s="1">
        <f>data!R141</f>
        <v>0</v>
      </c>
      <c r="S141" s="1">
        <f>data!S141</f>
        <v>0</v>
      </c>
      <c r="T141" s="1">
        <f>data!T141</f>
        <v>0</v>
      </c>
      <c r="U141" s="1">
        <f>data!U141</f>
        <v>0</v>
      </c>
      <c r="V141" s="1">
        <f>data!V141</f>
        <v>0</v>
      </c>
      <c r="W141" s="1">
        <f>data!W141</f>
        <v>0</v>
      </c>
      <c r="Y141" s="67">
        <f>VLOOKUP(G141,tableD1,2,0)</f>
        <v>4</v>
      </c>
      <c r="Z141" s="67">
        <f>VLOOKUP(H141,tableI1,2,0)</f>
        <v>3</v>
      </c>
      <c r="AA141" s="67">
        <f>VLOOKUP(I141,table1S,2,0)</f>
        <v>5</v>
      </c>
      <c r="AB141" s="67">
        <f>VLOOKUP(J141,table1C,2,0)</f>
        <v>4</v>
      </c>
      <c r="AC141" s="67">
        <f>VLOOKUP(L141,table2D,2,0)</f>
        <v>31</v>
      </c>
      <c r="AD141" s="67">
        <f>VLOOKUP(M141,table2I,2,0)</f>
        <v>31</v>
      </c>
      <c r="AE141" s="67">
        <f>VLOOKUP(N141,table2S,2,0)</f>
        <v>32</v>
      </c>
      <c r="AF141" s="67">
        <f>VLOOKUP(O141,table2C,2,0)</f>
        <v>32</v>
      </c>
      <c r="AG141" s="67">
        <f>VLOOKUP(Q141,table3D,2,0)</f>
        <v>16</v>
      </c>
      <c r="AH141" s="67">
        <f>VLOOKUP(R141,table3I,2,0)</f>
        <v>18</v>
      </c>
      <c r="AI141" s="67">
        <f>VLOOKUP(S141,table3S,2,0)</f>
        <v>19</v>
      </c>
      <c r="AJ141" s="67">
        <f>VLOOKUP(T141,table3C,2,0)</f>
        <v>19</v>
      </c>
      <c r="AL141" s="67">
        <f t="shared" ref="AL141:AO141" si="1668">VALUE(Y141&amp;AL$2)</f>
        <v>41</v>
      </c>
      <c r="AM141" s="67">
        <f t="shared" si="1668"/>
        <v>32</v>
      </c>
      <c r="AN141" s="67">
        <f t="shared" si="1668"/>
        <v>53</v>
      </c>
      <c r="AO141" s="67">
        <f t="shared" si="1668"/>
        <v>44</v>
      </c>
      <c r="AP141" s="67"/>
      <c r="AQ141" s="67">
        <f t="shared" ref="AQ141:AT141" si="1669">LARGE($AL141:$AO141,AQ$2)</f>
        <v>53</v>
      </c>
      <c r="AR141" s="67">
        <f t="shared" si="1669"/>
        <v>44</v>
      </c>
      <c r="AS141" s="67">
        <f t="shared" si="1669"/>
        <v>41</v>
      </c>
      <c r="AT141" s="67">
        <f t="shared" si="1669"/>
        <v>32</v>
      </c>
      <c r="AV141" s="67" t="str">
        <f>VLOOKUP(VALUE(RIGHT(AQ141,1)),misc!$A$2:$B$5,2,0)</f>
        <v>S</v>
      </c>
      <c r="AW141" s="67" t="str">
        <f>VLOOKUP(VALUE(RIGHT(AR141,1)),misc!$A$2:$B$5,2,0)</f>
        <v>C</v>
      </c>
      <c r="AX141" s="67" t="str">
        <f>VLOOKUP(VALUE(RIGHT(AS141,1)),misc!$A$2:$B$5,2,0)</f>
        <v>D</v>
      </c>
      <c r="AY141" s="67" t="str">
        <f>VLOOKUP(VALUE(RIGHT(AT141,1)),misc!$A$2:$B$5,2,0)</f>
        <v>I</v>
      </c>
      <c r="BA141" s="67" t="str">
        <f t="shared" ref="BA141:BD141" si="1670">IF(VALUE(AQ141)&gt;=170,AV141,"")</f>
        <v/>
      </c>
      <c r="BB141" s="67" t="str">
        <f t="shared" si="1670"/>
        <v/>
      </c>
      <c r="BC141" s="67" t="str">
        <f t="shared" si="1670"/>
        <v/>
      </c>
      <c r="BD141" s="67" t="str">
        <f t="shared" si="1670"/>
        <v/>
      </c>
      <c r="BF141" s="67" t="str">
        <f t="shared" ref="BF141:BI141" si="1671">IF(VALUE(AQ141)&lt;170,AV141,"")</f>
        <v>S</v>
      </c>
      <c r="BG141" s="67" t="str">
        <f t="shared" si="1671"/>
        <v>C</v>
      </c>
      <c r="BH141" s="67" t="str">
        <f t="shared" si="1671"/>
        <v>D</v>
      </c>
      <c r="BI141" s="67" t="str">
        <f t="shared" si="1671"/>
        <v>I</v>
      </c>
      <c r="BJ141" s="67">
        <f t="shared" si="17"/>
        <v>1</v>
      </c>
      <c r="BK141" s="67" t="str">
        <f t="shared" si="18"/>
        <v/>
      </c>
      <c r="BN141" s="67">
        <f t="shared" ref="BN141:BQ141" si="1672">VALUE(AC141&amp;BN$2)</f>
        <v>311</v>
      </c>
      <c r="BO141" s="67">
        <f t="shared" si="1672"/>
        <v>312</v>
      </c>
      <c r="BP141" s="67">
        <f t="shared" si="1672"/>
        <v>323</v>
      </c>
      <c r="BQ141" s="67">
        <f t="shared" si="1672"/>
        <v>324</v>
      </c>
      <c r="BR141" s="67"/>
      <c r="BS141" s="67">
        <f t="shared" ref="BS141:BV141" si="1673">LARGE($BN141:$BQ141,BS$2)</f>
        <v>324</v>
      </c>
      <c r="BT141" s="67">
        <f t="shared" si="1673"/>
        <v>323</v>
      </c>
      <c r="BU141" s="67">
        <f t="shared" si="1673"/>
        <v>312</v>
      </c>
      <c r="BV141" s="67">
        <f t="shared" si="1673"/>
        <v>311</v>
      </c>
      <c r="BX141" s="67" t="str">
        <f>VLOOKUP(VALUE(RIGHT(BS141,1)),misc!$A$2:$B$5,2,0)</f>
        <v>C</v>
      </c>
      <c r="BY141" s="67" t="str">
        <f>VLOOKUP(VALUE(RIGHT(BT141,1)),misc!$A$2:$B$5,2,0)</f>
        <v>S</v>
      </c>
      <c r="BZ141" s="67" t="str">
        <f>VLOOKUP(VALUE(RIGHT(BU141,1)),misc!$A$2:$B$5,2,0)</f>
        <v>I</v>
      </c>
      <c r="CA141" s="67" t="str">
        <f>VLOOKUP(VALUE(RIGHT(BV141,1)),misc!$A$2:$B$5,2,0)</f>
        <v>D</v>
      </c>
      <c r="CC141" s="67" t="str">
        <f t="shared" ref="CC141:CF141" si="1674">IF(VALUE(BS141)&gt;=170,BX141,"")</f>
        <v>C</v>
      </c>
      <c r="CD141" s="67" t="str">
        <f t="shared" si="1674"/>
        <v>S</v>
      </c>
      <c r="CE141" s="67" t="str">
        <f t="shared" si="1674"/>
        <v>I</v>
      </c>
      <c r="CF141" s="67" t="str">
        <f t="shared" si="1674"/>
        <v>D</v>
      </c>
      <c r="CH141" s="67" t="str">
        <f t="shared" ref="CH141:CK141" si="1675">IF(VALUE(BS141)&lt;170,BX141,"")</f>
        <v/>
      </c>
      <c r="CI141" s="67" t="str">
        <f t="shared" si="1675"/>
        <v/>
      </c>
      <c r="CJ141" s="67" t="str">
        <f t="shared" si="1675"/>
        <v/>
      </c>
      <c r="CK141" s="67" t="str">
        <f t="shared" si="1675"/>
        <v/>
      </c>
      <c r="CL141" s="67">
        <f t="shared" si="23"/>
        <v>2</v>
      </c>
      <c r="CM141" s="67" t="str">
        <f t="shared" si="24"/>
        <v>CSID</v>
      </c>
      <c r="CP141" s="67">
        <f t="shared" ref="CP141:CS141" si="1676">VALUE(AG141&amp;CP$2)</f>
        <v>161</v>
      </c>
      <c r="CQ141" s="67">
        <f t="shared" si="1676"/>
        <v>182</v>
      </c>
      <c r="CR141" s="67">
        <f t="shared" si="1676"/>
        <v>193</v>
      </c>
      <c r="CS141" s="67">
        <f t="shared" si="1676"/>
        <v>194</v>
      </c>
      <c r="CT141" s="67"/>
      <c r="CU141" s="67">
        <f t="shared" ref="CU141:CX141" si="1677">LARGE($CP141:$CS141,CU$2)</f>
        <v>194</v>
      </c>
      <c r="CV141" s="67">
        <f t="shared" si="1677"/>
        <v>193</v>
      </c>
      <c r="CW141" s="67">
        <f t="shared" si="1677"/>
        <v>182</v>
      </c>
      <c r="CX141" s="67">
        <f t="shared" si="1677"/>
        <v>161</v>
      </c>
      <c r="CZ141" s="67" t="str">
        <f>VLOOKUP(VALUE(RIGHT(CU141,1)),misc!$A$2:$B$5,2,0)</f>
        <v>C</v>
      </c>
      <c r="DA141" s="67" t="str">
        <f>VLOOKUP(VALUE(RIGHT(CV141,1)),misc!$A$2:$B$5,2,0)</f>
        <v>S</v>
      </c>
      <c r="DB141" s="67" t="str">
        <f>VLOOKUP(VALUE(RIGHT(CW141,1)),misc!$A$2:$B$5,2,0)</f>
        <v>I</v>
      </c>
      <c r="DC141" s="67" t="str">
        <f>VLOOKUP(VALUE(RIGHT(CX141,1)),misc!$A$2:$B$5,2,0)</f>
        <v>D</v>
      </c>
      <c r="DE141" s="67" t="str">
        <f t="shared" ref="DE141:DH141" si="1678">IF(VALUE(CU141)&gt;=170,CZ141,"")</f>
        <v>C</v>
      </c>
      <c r="DF141" s="67" t="str">
        <f t="shared" si="1678"/>
        <v>S</v>
      </c>
      <c r="DG141" s="67" t="str">
        <f t="shared" si="1678"/>
        <v>I</v>
      </c>
      <c r="DH141" s="67" t="str">
        <f t="shared" si="1678"/>
        <v/>
      </c>
      <c r="DJ141" s="67" t="str">
        <f t="shared" ref="DJ141:DM141" si="1679">IF(VALUE(CU141)&lt;170,CZ141,"")</f>
        <v/>
      </c>
      <c r="DK141" s="67" t="str">
        <f t="shared" si="1679"/>
        <v/>
      </c>
      <c r="DL141" s="67" t="str">
        <f t="shared" si="1679"/>
        <v/>
      </c>
      <c r="DM141" s="67" t="str">
        <f t="shared" si="1679"/>
        <v>D</v>
      </c>
      <c r="DN141" s="67">
        <f t="shared" si="29"/>
        <v>3</v>
      </c>
      <c r="DO141" s="67" t="str">
        <f t="shared" si="30"/>
        <v>CSI</v>
      </c>
      <c r="DP141" s="1" t="str">
        <f t="shared" si="31"/>
        <v>123</v>
      </c>
      <c r="DQ141" s="1" t="str">
        <f t="shared" si="32"/>
        <v/>
      </c>
      <c r="DR141" s="1">
        <f>VLOOKUP(G141,tableD1,3,0)</f>
        <v>1</v>
      </c>
      <c r="DS141" s="1">
        <f>VLOOKUP(H141,tableI1,3,0)</f>
        <v>1</v>
      </c>
      <c r="DT141" s="1">
        <f>VLOOKUP(I141,table1S,3,0)</f>
        <v>2</v>
      </c>
      <c r="DU141" s="1">
        <f>VLOOKUP(J141,table1C,3,0)</f>
        <v>1</v>
      </c>
      <c r="DV141" s="1">
        <f>VLOOKUP(L141,table2D,3,0)</f>
        <v>8</v>
      </c>
      <c r="DW141" s="1">
        <f>VLOOKUP(M141,table2I,3,0)</f>
        <v>8</v>
      </c>
      <c r="DX141" s="1">
        <f>VLOOKUP(N141,table2S,3,0)</f>
        <v>8</v>
      </c>
      <c r="DY141" s="1">
        <f>VLOOKUP(O141,table2C,3,0)</f>
        <v>8</v>
      </c>
      <c r="DZ141" s="1">
        <f>VLOOKUP(Q141,table3D,3,0)</f>
        <v>4</v>
      </c>
      <c r="EA141" s="1">
        <f>VLOOKUP(R141,table3I,3,0)</f>
        <v>5</v>
      </c>
      <c r="EB141" s="1">
        <f>VLOOKUP(S141,table3S,3,0)</f>
        <v>5</v>
      </c>
      <c r="EC141" s="1">
        <f>VLOOKUP(T141,table3C,3,0)</f>
        <v>5</v>
      </c>
      <c r="ED141" s="67">
        <f t="array" ref="ED141">VLOOKUP(INDEX(JD,data!$AA$1),key!$J$3:$L$27,3,0)</f>
        <v>6</v>
      </c>
      <c r="EE141" s="67">
        <f t="array" ref="EE141">VLOOKUP(INDEX(JI,data!$AA$1),key!$J$3:$L$27,3,0)</f>
        <v>4</v>
      </c>
      <c r="EF141" s="67">
        <f t="array" ref="EF141">VLOOKUP(INDEX(JS,data!$AA$1),key!$J$3:$L$27,3,0)</f>
        <v>4</v>
      </c>
      <c r="EG141" s="67">
        <f t="array" ref="EG141">VLOOKUP(INDEX(JC,data!$AA$1),key!$J$3:$L$27,3,0)</f>
        <v>7</v>
      </c>
      <c r="EH141" s="1">
        <f>VLOOKUP(DR141,tabel_jpm,ED141+1,0)</f>
        <v>8</v>
      </c>
      <c r="EI141" s="1">
        <f>VLOOKUP(DS141,tabel_jpm,EE141+1,0)</f>
        <v>16</v>
      </c>
      <c r="EJ141" s="1">
        <f>VLOOKUP(DT141,tabel_jpm,EF141+1,0)</f>
        <v>20</v>
      </c>
      <c r="EK141" s="1">
        <f>VLOOKUP(DU141,tabel_jpm,EG141+1,0)</f>
        <v>4</v>
      </c>
      <c r="EL141" s="1">
        <f>IF(B141="Pria",VLOOKUP(AVERAGE(EH141:EK141),agreement_p,4),VLOOKUP(AVERAGE(EH141:EK141),agreement_w,4))</f>
        <v>32</v>
      </c>
      <c r="EM141" s="67" t="str">
        <f t="shared" si="33"/>
        <v>N/A</v>
      </c>
      <c r="EN141" s="1">
        <f>VLOOKUP(DV141,tabel_jpm,ED141+1,0)</f>
        <v>20</v>
      </c>
      <c r="EO141" s="1">
        <f>VLOOKUP(DW141,tabel_jpm,EE141+1,0)</f>
        <v>12</v>
      </c>
      <c r="EP141" s="1">
        <f>VLOOKUP(DX141,tabel_jpm,EF141+1,0)</f>
        <v>12</v>
      </c>
      <c r="EQ141" s="1">
        <f>VLOOKUP(DY141,tabel_jpm,EG141+1,0)</f>
        <v>24</v>
      </c>
      <c r="ER141" s="1">
        <f>IF(B141="Pria",VLOOKUP(AVERAGE(EN141:EQ141),agreement_p,4),VLOOKUP(AVERAGE(EN141:EQ141),agreement_w,4))</f>
        <v>50</v>
      </c>
      <c r="ES141" s="67" t="str">
        <f t="shared" si="34"/>
        <v>N/A</v>
      </c>
      <c r="ET141" s="1">
        <f>VLOOKUP(DZ141,tabel_jpm,ED141+1,0)</f>
        <v>20</v>
      </c>
      <c r="EU141" s="1">
        <f>VLOOKUP(EA141,tabel_jpm,EE141+1,0)</f>
        <v>24</v>
      </c>
      <c r="EV141" s="1">
        <f>VLOOKUP(EB141,tabel_jpm,EF141+1,0)</f>
        <v>24</v>
      </c>
      <c r="EW141" s="1">
        <f>VLOOKUP(EC141,tabel_jpm,EG141+1,0)</f>
        <v>20</v>
      </c>
      <c r="EX141" s="1">
        <f>IF(B141="Pria",VLOOKUP(AVERAGE(ET141:EW141),agreement_p,4),VLOOKUP(AVERAGE(ET141:EW141),agreement_w,4))</f>
        <v>68</v>
      </c>
      <c r="EY141" s="67" t="str">
        <f t="shared" si="35"/>
        <v>N/A</v>
      </c>
    </row>
    <row r="142" ht="15.75" customHeight="1">
      <c r="A142" s="1" t="str">
        <f>data!A142</f>
        <v/>
      </c>
      <c r="B142" s="1" t="str">
        <f>data!B142</f>
        <v/>
      </c>
      <c r="C142" s="1" t="str">
        <f>data!C142</f>
        <v/>
      </c>
      <c r="D142" s="65" t="str">
        <f>data!D142</f>
        <v/>
      </c>
      <c r="E142" s="1" t="str">
        <f>data!E142</f>
        <v/>
      </c>
      <c r="F142" s="1" t="str">
        <f>data!F142</f>
        <v/>
      </c>
      <c r="G142" s="1" t="str">
        <f>data!G142</f>
        <v/>
      </c>
      <c r="H142" s="1" t="str">
        <f>data!H142</f>
        <v/>
      </c>
      <c r="I142" s="1" t="str">
        <f>data!I142</f>
        <v/>
      </c>
      <c r="J142" s="1" t="str">
        <f>data!J142</f>
        <v/>
      </c>
      <c r="K142" s="1" t="str">
        <f>data!K142</f>
        <v/>
      </c>
      <c r="L142" s="1" t="str">
        <f>data!L142</f>
        <v/>
      </c>
      <c r="M142" s="1" t="str">
        <f>data!M142</f>
        <v/>
      </c>
      <c r="N142" s="1" t="str">
        <f>data!N142</f>
        <v/>
      </c>
      <c r="O142" s="1" t="str">
        <f>data!O142</f>
        <v/>
      </c>
      <c r="P142" s="1" t="str">
        <f>data!P142</f>
        <v/>
      </c>
      <c r="Q142" s="1">
        <f>data!Q142</f>
        <v>0</v>
      </c>
      <c r="R142" s="1">
        <f>data!R142</f>
        <v>0</v>
      </c>
      <c r="S142" s="1">
        <f>data!S142</f>
        <v>0</v>
      </c>
      <c r="T142" s="1">
        <f>data!T142</f>
        <v>0</v>
      </c>
      <c r="U142" s="1">
        <f>data!U142</f>
        <v>0</v>
      </c>
      <c r="V142" s="1">
        <f>data!V142</f>
        <v>0</v>
      </c>
      <c r="W142" s="1">
        <f>data!W142</f>
        <v>0</v>
      </c>
      <c r="Y142" s="67">
        <f>VLOOKUP(G142,tableD1,2,0)</f>
        <v>4</v>
      </c>
      <c r="Z142" s="67">
        <f>VLOOKUP(H142,tableI1,2,0)</f>
        <v>3</v>
      </c>
      <c r="AA142" s="67">
        <f>VLOOKUP(I142,table1S,2,0)</f>
        <v>5</v>
      </c>
      <c r="AB142" s="67">
        <f>VLOOKUP(J142,table1C,2,0)</f>
        <v>4</v>
      </c>
      <c r="AC142" s="67">
        <f>VLOOKUP(L142,table2D,2,0)</f>
        <v>31</v>
      </c>
      <c r="AD142" s="67">
        <f>VLOOKUP(M142,table2I,2,0)</f>
        <v>31</v>
      </c>
      <c r="AE142" s="67">
        <f>VLOOKUP(N142,table2S,2,0)</f>
        <v>32</v>
      </c>
      <c r="AF142" s="67">
        <f>VLOOKUP(O142,table2C,2,0)</f>
        <v>32</v>
      </c>
      <c r="AG142" s="67">
        <f>VLOOKUP(Q142,table3D,2,0)</f>
        <v>16</v>
      </c>
      <c r="AH142" s="67">
        <f>VLOOKUP(R142,table3I,2,0)</f>
        <v>18</v>
      </c>
      <c r="AI142" s="67">
        <f>VLOOKUP(S142,table3S,2,0)</f>
        <v>19</v>
      </c>
      <c r="AJ142" s="67">
        <f>VLOOKUP(T142,table3C,2,0)</f>
        <v>19</v>
      </c>
      <c r="AL142" s="67">
        <f t="shared" ref="AL142:AO142" si="1680">VALUE(Y142&amp;AL$2)</f>
        <v>41</v>
      </c>
      <c r="AM142" s="67">
        <f t="shared" si="1680"/>
        <v>32</v>
      </c>
      <c r="AN142" s="67">
        <f t="shared" si="1680"/>
        <v>53</v>
      </c>
      <c r="AO142" s="67">
        <f t="shared" si="1680"/>
        <v>44</v>
      </c>
      <c r="AP142" s="67"/>
      <c r="AQ142" s="67">
        <f t="shared" ref="AQ142:AT142" si="1681">LARGE($AL142:$AO142,AQ$2)</f>
        <v>53</v>
      </c>
      <c r="AR142" s="67">
        <f t="shared" si="1681"/>
        <v>44</v>
      </c>
      <c r="AS142" s="67">
        <f t="shared" si="1681"/>
        <v>41</v>
      </c>
      <c r="AT142" s="67">
        <f t="shared" si="1681"/>
        <v>32</v>
      </c>
      <c r="AV142" s="67" t="str">
        <f>VLOOKUP(VALUE(RIGHT(AQ142,1)),misc!$A$2:$B$5,2,0)</f>
        <v>S</v>
      </c>
      <c r="AW142" s="67" t="str">
        <f>VLOOKUP(VALUE(RIGHT(AR142,1)),misc!$A$2:$B$5,2,0)</f>
        <v>C</v>
      </c>
      <c r="AX142" s="67" t="str">
        <f>VLOOKUP(VALUE(RIGHT(AS142,1)),misc!$A$2:$B$5,2,0)</f>
        <v>D</v>
      </c>
      <c r="AY142" s="67" t="str">
        <f>VLOOKUP(VALUE(RIGHT(AT142,1)),misc!$A$2:$B$5,2,0)</f>
        <v>I</v>
      </c>
      <c r="BA142" s="67" t="str">
        <f t="shared" ref="BA142:BD142" si="1682">IF(VALUE(AQ142)&gt;=170,AV142,"")</f>
        <v/>
      </c>
      <c r="BB142" s="67" t="str">
        <f t="shared" si="1682"/>
        <v/>
      </c>
      <c r="BC142" s="67" t="str">
        <f t="shared" si="1682"/>
        <v/>
      </c>
      <c r="BD142" s="67" t="str">
        <f t="shared" si="1682"/>
        <v/>
      </c>
      <c r="BF142" s="67" t="str">
        <f t="shared" ref="BF142:BI142" si="1683">IF(VALUE(AQ142)&lt;170,AV142,"")</f>
        <v>S</v>
      </c>
      <c r="BG142" s="67" t="str">
        <f t="shared" si="1683"/>
        <v>C</v>
      </c>
      <c r="BH142" s="67" t="str">
        <f t="shared" si="1683"/>
        <v>D</v>
      </c>
      <c r="BI142" s="67" t="str">
        <f t="shared" si="1683"/>
        <v>I</v>
      </c>
      <c r="BJ142" s="67">
        <f t="shared" si="17"/>
        <v>1</v>
      </c>
      <c r="BK142" s="67" t="str">
        <f t="shared" si="18"/>
        <v/>
      </c>
      <c r="BN142" s="67">
        <f t="shared" ref="BN142:BQ142" si="1684">VALUE(AC142&amp;BN$2)</f>
        <v>311</v>
      </c>
      <c r="BO142" s="67">
        <f t="shared" si="1684"/>
        <v>312</v>
      </c>
      <c r="BP142" s="67">
        <f t="shared" si="1684"/>
        <v>323</v>
      </c>
      <c r="BQ142" s="67">
        <f t="shared" si="1684"/>
        <v>324</v>
      </c>
      <c r="BR142" s="67"/>
      <c r="BS142" s="67">
        <f t="shared" ref="BS142:BV142" si="1685">LARGE($BN142:$BQ142,BS$2)</f>
        <v>324</v>
      </c>
      <c r="BT142" s="67">
        <f t="shared" si="1685"/>
        <v>323</v>
      </c>
      <c r="BU142" s="67">
        <f t="shared" si="1685"/>
        <v>312</v>
      </c>
      <c r="BV142" s="67">
        <f t="shared" si="1685"/>
        <v>311</v>
      </c>
      <c r="BX142" s="67" t="str">
        <f>VLOOKUP(VALUE(RIGHT(BS142,1)),misc!$A$2:$B$5,2,0)</f>
        <v>C</v>
      </c>
      <c r="BY142" s="67" t="str">
        <f>VLOOKUP(VALUE(RIGHT(BT142,1)),misc!$A$2:$B$5,2,0)</f>
        <v>S</v>
      </c>
      <c r="BZ142" s="67" t="str">
        <f>VLOOKUP(VALUE(RIGHT(BU142,1)),misc!$A$2:$B$5,2,0)</f>
        <v>I</v>
      </c>
      <c r="CA142" s="67" t="str">
        <f>VLOOKUP(VALUE(RIGHT(BV142,1)),misc!$A$2:$B$5,2,0)</f>
        <v>D</v>
      </c>
      <c r="CC142" s="67" t="str">
        <f t="shared" ref="CC142:CF142" si="1686">IF(VALUE(BS142)&gt;=170,BX142,"")</f>
        <v>C</v>
      </c>
      <c r="CD142" s="67" t="str">
        <f t="shared" si="1686"/>
        <v>S</v>
      </c>
      <c r="CE142" s="67" t="str">
        <f t="shared" si="1686"/>
        <v>I</v>
      </c>
      <c r="CF142" s="67" t="str">
        <f t="shared" si="1686"/>
        <v>D</v>
      </c>
      <c r="CH142" s="67" t="str">
        <f t="shared" ref="CH142:CK142" si="1687">IF(VALUE(BS142)&lt;170,BX142,"")</f>
        <v/>
      </c>
      <c r="CI142" s="67" t="str">
        <f t="shared" si="1687"/>
        <v/>
      </c>
      <c r="CJ142" s="67" t="str">
        <f t="shared" si="1687"/>
        <v/>
      </c>
      <c r="CK142" s="67" t="str">
        <f t="shared" si="1687"/>
        <v/>
      </c>
      <c r="CL142" s="67">
        <f t="shared" si="23"/>
        <v>2</v>
      </c>
      <c r="CM142" s="67" t="str">
        <f t="shared" si="24"/>
        <v>CSID</v>
      </c>
      <c r="CP142" s="67">
        <f t="shared" ref="CP142:CS142" si="1688">VALUE(AG142&amp;CP$2)</f>
        <v>161</v>
      </c>
      <c r="CQ142" s="67">
        <f t="shared" si="1688"/>
        <v>182</v>
      </c>
      <c r="CR142" s="67">
        <f t="shared" si="1688"/>
        <v>193</v>
      </c>
      <c r="CS142" s="67">
        <f t="shared" si="1688"/>
        <v>194</v>
      </c>
      <c r="CT142" s="67"/>
      <c r="CU142" s="67">
        <f t="shared" ref="CU142:CX142" si="1689">LARGE($CP142:$CS142,CU$2)</f>
        <v>194</v>
      </c>
      <c r="CV142" s="67">
        <f t="shared" si="1689"/>
        <v>193</v>
      </c>
      <c r="CW142" s="67">
        <f t="shared" si="1689"/>
        <v>182</v>
      </c>
      <c r="CX142" s="67">
        <f t="shared" si="1689"/>
        <v>161</v>
      </c>
      <c r="CZ142" s="67" t="str">
        <f>VLOOKUP(VALUE(RIGHT(CU142,1)),misc!$A$2:$B$5,2,0)</f>
        <v>C</v>
      </c>
      <c r="DA142" s="67" t="str">
        <f>VLOOKUP(VALUE(RIGHT(CV142,1)),misc!$A$2:$B$5,2,0)</f>
        <v>S</v>
      </c>
      <c r="DB142" s="67" t="str">
        <f>VLOOKUP(VALUE(RIGHT(CW142,1)),misc!$A$2:$B$5,2,0)</f>
        <v>I</v>
      </c>
      <c r="DC142" s="67" t="str">
        <f>VLOOKUP(VALUE(RIGHT(CX142,1)),misc!$A$2:$B$5,2,0)</f>
        <v>D</v>
      </c>
      <c r="DE142" s="67" t="str">
        <f t="shared" ref="DE142:DH142" si="1690">IF(VALUE(CU142)&gt;=170,CZ142,"")</f>
        <v>C</v>
      </c>
      <c r="DF142" s="67" t="str">
        <f t="shared" si="1690"/>
        <v>S</v>
      </c>
      <c r="DG142" s="67" t="str">
        <f t="shared" si="1690"/>
        <v>I</v>
      </c>
      <c r="DH142" s="67" t="str">
        <f t="shared" si="1690"/>
        <v/>
      </c>
      <c r="DJ142" s="67" t="str">
        <f t="shared" ref="DJ142:DM142" si="1691">IF(VALUE(CU142)&lt;170,CZ142,"")</f>
        <v/>
      </c>
      <c r="DK142" s="67" t="str">
        <f t="shared" si="1691"/>
        <v/>
      </c>
      <c r="DL142" s="67" t="str">
        <f t="shared" si="1691"/>
        <v/>
      </c>
      <c r="DM142" s="67" t="str">
        <f t="shared" si="1691"/>
        <v>D</v>
      </c>
      <c r="DN142" s="67">
        <f t="shared" si="29"/>
        <v>3</v>
      </c>
      <c r="DO142" s="67" t="str">
        <f t="shared" si="30"/>
        <v>CSI</v>
      </c>
      <c r="DP142" s="1" t="str">
        <f t="shared" si="31"/>
        <v>123</v>
      </c>
      <c r="DQ142" s="1" t="str">
        <f t="shared" si="32"/>
        <v/>
      </c>
      <c r="DR142" s="1">
        <f>VLOOKUP(G142,tableD1,3,0)</f>
        <v>1</v>
      </c>
      <c r="DS142" s="1">
        <f>VLOOKUP(H142,tableI1,3,0)</f>
        <v>1</v>
      </c>
      <c r="DT142" s="1">
        <f>VLOOKUP(I142,table1S,3,0)</f>
        <v>2</v>
      </c>
      <c r="DU142" s="1">
        <f>VLOOKUP(J142,table1C,3,0)</f>
        <v>1</v>
      </c>
      <c r="DV142" s="1">
        <f>VLOOKUP(L142,table2D,3,0)</f>
        <v>8</v>
      </c>
      <c r="DW142" s="1">
        <f>VLOOKUP(M142,table2I,3,0)</f>
        <v>8</v>
      </c>
      <c r="DX142" s="1">
        <f>VLOOKUP(N142,table2S,3,0)</f>
        <v>8</v>
      </c>
      <c r="DY142" s="1">
        <f>VLOOKUP(O142,table2C,3,0)</f>
        <v>8</v>
      </c>
      <c r="DZ142" s="1">
        <f>VLOOKUP(Q142,table3D,3,0)</f>
        <v>4</v>
      </c>
      <c r="EA142" s="1">
        <f>VLOOKUP(R142,table3I,3,0)</f>
        <v>5</v>
      </c>
      <c r="EB142" s="1">
        <f>VLOOKUP(S142,table3S,3,0)</f>
        <v>5</v>
      </c>
      <c r="EC142" s="1">
        <f>VLOOKUP(T142,table3C,3,0)</f>
        <v>5</v>
      </c>
      <c r="ED142" s="67">
        <f t="array" ref="ED142">VLOOKUP(INDEX(JD,data!$AA$1),key!$J$3:$L$27,3,0)</f>
        <v>6</v>
      </c>
      <c r="EE142" s="67">
        <f t="array" ref="EE142">VLOOKUP(INDEX(JI,data!$AA$1),key!$J$3:$L$27,3,0)</f>
        <v>4</v>
      </c>
      <c r="EF142" s="67">
        <f t="array" ref="EF142">VLOOKUP(INDEX(JS,data!$AA$1),key!$J$3:$L$27,3,0)</f>
        <v>4</v>
      </c>
      <c r="EG142" s="67">
        <f t="array" ref="EG142">VLOOKUP(INDEX(JC,data!$AA$1),key!$J$3:$L$27,3,0)</f>
        <v>7</v>
      </c>
      <c r="EH142" s="1">
        <f>VLOOKUP(DR142,tabel_jpm,ED142+1,0)</f>
        <v>8</v>
      </c>
      <c r="EI142" s="1">
        <f>VLOOKUP(DS142,tabel_jpm,EE142+1,0)</f>
        <v>16</v>
      </c>
      <c r="EJ142" s="1">
        <f>VLOOKUP(DT142,tabel_jpm,EF142+1,0)</f>
        <v>20</v>
      </c>
      <c r="EK142" s="1">
        <f>VLOOKUP(DU142,tabel_jpm,EG142+1,0)</f>
        <v>4</v>
      </c>
      <c r="EL142" s="1">
        <f>IF(B142="Pria",VLOOKUP(AVERAGE(EH142:EK142),agreement_p,4),VLOOKUP(AVERAGE(EH142:EK142),agreement_w,4))</f>
        <v>32</v>
      </c>
      <c r="EM142" s="67" t="str">
        <f t="shared" si="33"/>
        <v>N/A</v>
      </c>
      <c r="EN142" s="1">
        <f>VLOOKUP(DV142,tabel_jpm,ED142+1,0)</f>
        <v>20</v>
      </c>
      <c r="EO142" s="1">
        <f>VLOOKUP(DW142,tabel_jpm,EE142+1,0)</f>
        <v>12</v>
      </c>
      <c r="EP142" s="1">
        <f>VLOOKUP(DX142,tabel_jpm,EF142+1,0)</f>
        <v>12</v>
      </c>
      <c r="EQ142" s="1">
        <f>VLOOKUP(DY142,tabel_jpm,EG142+1,0)</f>
        <v>24</v>
      </c>
      <c r="ER142" s="1">
        <f>IF(B142="Pria",VLOOKUP(AVERAGE(EN142:EQ142),agreement_p,4),VLOOKUP(AVERAGE(EN142:EQ142),agreement_w,4))</f>
        <v>50</v>
      </c>
      <c r="ES142" s="67" t="str">
        <f t="shared" si="34"/>
        <v>N/A</v>
      </c>
      <c r="ET142" s="1">
        <f>VLOOKUP(DZ142,tabel_jpm,ED142+1,0)</f>
        <v>20</v>
      </c>
      <c r="EU142" s="1">
        <f>VLOOKUP(EA142,tabel_jpm,EE142+1,0)</f>
        <v>24</v>
      </c>
      <c r="EV142" s="1">
        <f>VLOOKUP(EB142,tabel_jpm,EF142+1,0)</f>
        <v>24</v>
      </c>
      <c r="EW142" s="1">
        <f>VLOOKUP(EC142,tabel_jpm,EG142+1,0)</f>
        <v>20</v>
      </c>
      <c r="EX142" s="1">
        <f>IF(B142="Pria",VLOOKUP(AVERAGE(ET142:EW142),agreement_p,4),VLOOKUP(AVERAGE(ET142:EW142),agreement_w,4))</f>
        <v>68</v>
      </c>
      <c r="EY142" s="67" t="str">
        <f t="shared" si="35"/>
        <v>N/A</v>
      </c>
    </row>
    <row r="143" ht="15.75" customHeight="1">
      <c r="A143" s="1" t="str">
        <f>data!A143</f>
        <v/>
      </c>
      <c r="B143" s="1" t="str">
        <f>data!B143</f>
        <v/>
      </c>
      <c r="C143" s="1" t="str">
        <f>data!C143</f>
        <v/>
      </c>
      <c r="D143" s="65" t="str">
        <f>data!D143</f>
        <v/>
      </c>
      <c r="E143" s="1" t="str">
        <f>data!E143</f>
        <v/>
      </c>
      <c r="F143" s="1" t="str">
        <f>data!F143</f>
        <v/>
      </c>
      <c r="G143" s="1" t="str">
        <f>data!G143</f>
        <v/>
      </c>
      <c r="H143" s="1" t="str">
        <f>data!H143</f>
        <v/>
      </c>
      <c r="I143" s="1" t="str">
        <f>data!I143</f>
        <v/>
      </c>
      <c r="J143" s="1" t="str">
        <f>data!J143</f>
        <v/>
      </c>
      <c r="K143" s="1" t="str">
        <f>data!K143</f>
        <v/>
      </c>
      <c r="L143" s="1" t="str">
        <f>data!L143</f>
        <v/>
      </c>
      <c r="M143" s="1" t="str">
        <f>data!M143</f>
        <v/>
      </c>
      <c r="N143" s="1" t="str">
        <f>data!N143</f>
        <v/>
      </c>
      <c r="O143" s="1" t="str">
        <f>data!O143</f>
        <v/>
      </c>
      <c r="P143" s="1" t="str">
        <f>data!P143</f>
        <v/>
      </c>
      <c r="Q143" s="1">
        <f>data!Q143</f>
        <v>0</v>
      </c>
      <c r="R143" s="1">
        <f>data!R143</f>
        <v>0</v>
      </c>
      <c r="S143" s="1">
        <f>data!S143</f>
        <v>0</v>
      </c>
      <c r="T143" s="1">
        <f>data!T143</f>
        <v>0</v>
      </c>
      <c r="U143" s="1">
        <f>data!U143</f>
        <v>0</v>
      </c>
      <c r="V143" s="1">
        <f>data!V143</f>
        <v>0</v>
      </c>
      <c r="W143" s="1">
        <f>data!W143</f>
        <v>0</v>
      </c>
      <c r="Y143" s="67">
        <f>VLOOKUP(G143,tableD1,2,0)</f>
        <v>4</v>
      </c>
      <c r="Z143" s="67">
        <f>VLOOKUP(H143,tableI1,2,0)</f>
        <v>3</v>
      </c>
      <c r="AA143" s="67">
        <f>VLOOKUP(I143,table1S,2,0)</f>
        <v>5</v>
      </c>
      <c r="AB143" s="67">
        <f>VLOOKUP(J143,table1C,2,0)</f>
        <v>4</v>
      </c>
      <c r="AC143" s="67">
        <f>VLOOKUP(L143,table2D,2,0)</f>
        <v>31</v>
      </c>
      <c r="AD143" s="67">
        <f>VLOOKUP(M143,table2I,2,0)</f>
        <v>31</v>
      </c>
      <c r="AE143" s="67">
        <f>VLOOKUP(N143,table2S,2,0)</f>
        <v>32</v>
      </c>
      <c r="AF143" s="67">
        <f>VLOOKUP(O143,table2C,2,0)</f>
        <v>32</v>
      </c>
      <c r="AG143" s="67">
        <f>VLOOKUP(Q143,table3D,2,0)</f>
        <v>16</v>
      </c>
      <c r="AH143" s="67">
        <f>VLOOKUP(R143,table3I,2,0)</f>
        <v>18</v>
      </c>
      <c r="AI143" s="67">
        <f>VLOOKUP(S143,table3S,2,0)</f>
        <v>19</v>
      </c>
      <c r="AJ143" s="67">
        <f>VLOOKUP(T143,table3C,2,0)</f>
        <v>19</v>
      </c>
      <c r="AL143" s="67">
        <f t="shared" ref="AL143:AO143" si="1692">VALUE(Y143&amp;AL$2)</f>
        <v>41</v>
      </c>
      <c r="AM143" s="67">
        <f t="shared" si="1692"/>
        <v>32</v>
      </c>
      <c r="AN143" s="67">
        <f t="shared" si="1692"/>
        <v>53</v>
      </c>
      <c r="AO143" s="67">
        <f t="shared" si="1692"/>
        <v>44</v>
      </c>
      <c r="AP143" s="67"/>
      <c r="AQ143" s="67">
        <f t="shared" ref="AQ143:AT143" si="1693">LARGE($AL143:$AO143,AQ$2)</f>
        <v>53</v>
      </c>
      <c r="AR143" s="67">
        <f t="shared" si="1693"/>
        <v>44</v>
      </c>
      <c r="AS143" s="67">
        <f t="shared" si="1693"/>
        <v>41</v>
      </c>
      <c r="AT143" s="67">
        <f t="shared" si="1693"/>
        <v>32</v>
      </c>
      <c r="AV143" s="67" t="str">
        <f>VLOOKUP(VALUE(RIGHT(AQ143,1)),misc!$A$2:$B$5,2,0)</f>
        <v>S</v>
      </c>
      <c r="AW143" s="67" t="str">
        <f>VLOOKUP(VALUE(RIGHT(AR143,1)),misc!$A$2:$B$5,2,0)</f>
        <v>C</v>
      </c>
      <c r="AX143" s="67" t="str">
        <f>VLOOKUP(VALUE(RIGHT(AS143,1)),misc!$A$2:$B$5,2,0)</f>
        <v>D</v>
      </c>
      <c r="AY143" s="67" t="str">
        <f>VLOOKUP(VALUE(RIGHT(AT143,1)),misc!$A$2:$B$5,2,0)</f>
        <v>I</v>
      </c>
      <c r="BA143" s="67" t="str">
        <f t="shared" ref="BA143:BD143" si="1694">IF(VALUE(AQ143)&gt;=170,AV143,"")</f>
        <v/>
      </c>
      <c r="BB143" s="67" t="str">
        <f t="shared" si="1694"/>
        <v/>
      </c>
      <c r="BC143" s="67" t="str">
        <f t="shared" si="1694"/>
        <v/>
      </c>
      <c r="BD143" s="67" t="str">
        <f t="shared" si="1694"/>
        <v/>
      </c>
      <c r="BF143" s="67" t="str">
        <f t="shared" ref="BF143:BI143" si="1695">IF(VALUE(AQ143)&lt;170,AV143,"")</f>
        <v>S</v>
      </c>
      <c r="BG143" s="67" t="str">
        <f t="shared" si="1695"/>
        <v>C</v>
      </c>
      <c r="BH143" s="67" t="str">
        <f t="shared" si="1695"/>
        <v>D</v>
      </c>
      <c r="BI143" s="67" t="str">
        <f t="shared" si="1695"/>
        <v>I</v>
      </c>
      <c r="BJ143" s="67">
        <f t="shared" si="17"/>
        <v>1</v>
      </c>
      <c r="BK143" s="67" t="str">
        <f t="shared" si="18"/>
        <v/>
      </c>
      <c r="BN143" s="67">
        <f t="shared" ref="BN143:BQ143" si="1696">VALUE(AC143&amp;BN$2)</f>
        <v>311</v>
      </c>
      <c r="BO143" s="67">
        <f t="shared" si="1696"/>
        <v>312</v>
      </c>
      <c r="BP143" s="67">
        <f t="shared" si="1696"/>
        <v>323</v>
      </c>
      <c r="BQ143" s="67">
        <f t="shared" si="1696"/>
        <v>324</v>
      </c>
      <c r="BR143" s="67"/>
      <c r="BS143" s="67">
        <f t="shared" ref="BS143:BV143" si="1697">LARGE($BN143:$BQ143,BS$2)</f>
        <v>324</v>
      </c>
      <c r="BT143" s="67">
        <f t="shared" si="1697"/>
        <v>323</v>
      </c>
      <c r="BU143" s="67">
        <f t="shared" si="1697"/>
        <v>312</v>
      </c>
      <c r="BV143" s="67">
        <f t="shared" si="1697"/>
        <v>311</v>
      </c>
      <c r="BX143" s="67" t="str">
        <f>VLOOKUP(VALUE(RIGHT(BS143,1)),misc!$A$2:$B$5,2,0)</f>
        <v>C</v>
      </c>
      <c r="BY143" s="67" t="str">
        <f>VLOOKUP(VALUE(RIGHT(BT143,1)),misc!$A$2:$B$5,2,0)</f>
        <v>S</v>
      </c>
      <c r="BZ143" s="67" t="str">
        <f>VLOOKUP(VALUE(RIGHT(BU143,1)),misc!$A$2:$B$5,2,0)</f>
        <v>I</v>
      </c>
      <c r="CA143" s="67" t="str">
        <f>VLOOKUP(VALUE(RIGHT(BV143,1)),misc!$A$2:$B$5,2,0)</f>
        <v>D</v>
      </c>
      <c r="CC143" s="67" t="str">
        <f t="shared" ref="CC143:CF143" si="1698">IF(VALUE(BS143)&gt;=170,BX143,"")</f>
        <v>C</v>
      </c>
      <c r="CD143" s="67" t="str">
        <f t="shared" si="1698"/>
        <v>S</v>
      </c>
      <c r="CE143" s="67" t="str">
        <f t="shared" si="1698"/>
        <v>I</v>
      </c>
      <c r="CF143" s="67" t="str">
        <f t="shared" si="1698"/>
        <v>D</v>
      </c>
      <c r="CH143" s="67" t="str">
        <f t="shared" ref="CH143:CK143" si="1699">IF(VALUE(BS143)&lt;170,BX143,"")</f>
        <v/>
      </c>
      <c r="CI143" s="67" t="str">
        <f t="shared" si="1699"/>
        <v/>
      </c>
      <c r="CJ143" s="67" t="str">
        <f t="shared" si="1699"/>
        <v/>
      </c>
      <c r="CK143" s="67" t="str">
        <f t="shared" si="1699"/>
        <v/>
      </c>
      <c r="CL143" s="67">
        <f t="shared" si="23"/>
        <v>2</v>
      </c>
      <c r="CM143" s="67" t="str">
        <f t="shared" si="24"/>
        <v>CSID</v>
      </c>
      <c r="CP143" s="67">
        <f t="shared" ref="CP143:CS143" si="1700">VALUE(AG143&amp;CP$2)</f>
        <v>161</v>
      </c>
      <c r="CQ143" s="67">
        <f t="shared" si="1700"/>
        <v>182</v>
      </c>
      <c r="CR143" s="67">
        <f t="shared" si="1700"/>
        <v>193</v>
      </c>
      <c r="CS143" s="67">
        <f t="shared" si="1700"/>
        <v>194</v>
      </c>
      <c r="CT143" s="67"/>
      <c r="CU143" s="67">
        <f t="shared" ref="CU143:CX143" si="1701">LARGE($CP143:$CS143,CU$2)</f>
        <v>194</v>
      </c>
      <c r="CV143" s="67">
        <f t="shared" si="1701"/>
        <v>193</v>
      </c>
      <c r="CW143" s="67">
        <f t="shared" si="1701"/>
        <v>182</v>
      </c>
      <c r="CX143" s="67">
        <f t="shared" si="1701"/>
        <v>161</v>
      </c>
      <c r="CZ143" s="67" t="str">
        <f>VLOOKUP(VALUE(RIGHT(CU143,1)),misc!$A$2:$B$5,2,0)</f>
        <v>C</v>
      </c>
      <c r="DA143" s="67" t="str">
        <f>VLOOKUP(VALUE(RIGHT(CV143,1)),misc!$A$2:$B$5,2,0)</f>
        <v>S</v>
      </c>
      <c r="DB143" s="67" t="str">
        <f>VLOOKUP(VALUE(RIGHT(CW143,1)),misc!$A$2:$B$5,2,0)</f>
        <v>I</v>
      </c>
      <c r="DC143" s="67" t="str">
        <f>VLOOKUP(VALUE(RIGHT(CX143,1)),misc!$A$2:$B$5,2,0)</f>
        <v>D</v>
      </c>
      <c r="DE143" s="67" t="str">
        <f t="shared" ref="DE143:DH143" si="1702">IF(VALUE(CU143)&gt;=170,CZ143,"")</f>
        <v>C</v>
      </c>
      <c r="DF143" s="67" t="str">
        <f t="shared" si="1702"/>
        <v>S</v>
      </c>
      <c r="DG143" s="67" t="str">
        <f t="shared" si="1702"/>
        <v>I</v>
      </c>
      <c r="DH143" s="67" t="str">
        <f t="shared" si="1702"/>
        <v/>
      </c>
      <c r="DJ143" s="67" t="str">
        <f t="shared" ref="DJ143:DM143" si="1703">IF(VALUE(CU143)&lt;170,CZ143,"")</f>
        <v/>
      </c>
      <c r="DK143" s="67" t="str">
        <f t="shared" si="1703"/>
        <v/>
      </c>
      <c r="DL143" s="67" t="str">
        <f t="shared" si="1703"/>
        <v/>
      </c>
      <c r="DM143" s="67" t="str">
        <f t="shared" si="1703"/>
        <v>D</v>
      </c>
      <c r="DN143" s="67">
        <f t="shared" si="29"/>
        <v>3</v>
      </c>
      <c r="DO143" s="67" t="str">
        <f t="shared" si="30"/>
        <v>CSI</v>
      </c>
      <c r="DP143" s="1" t="str">
        <f t="shared" si="31"/>
        <v>123</v>
      </c>
      <c r="DQ143" s="1" t="str">
        <f t="shared" si="32"/>
        <v/>
      </c>
      <c r="DR143" s="1">
        <f>VLOOKUP(G143,tableD1,3,0)</f>
        <v>1</v>
      </c>
      <c r="DS143" s="1">
        <f>VLOOKUP(H143,tableI1,3,0)</f>
        <v>1</v>
      </c>
      <c r="DT143" s="1">
        <f>VLOOKUP(I143,table1S,3,0)</f>
        <v>2</v>
      </c>
      <c r="DU143" s="1">
        <f>VLOOKUP(J143,table1C,3,0)</f>
        <v>1</v>
      </c>
      <c r="DV143" s="1">
        <f>VLOOKUP(L143,table2D,3,0)</f>
        <v>8</v>
      </c>
      <c r="DW143" s="1">
        <f>VLOOKUP(M143,table2I,3,0)</f>
        <v>8</v>
      </c>
      <c r="DX143" s="1">
        <f>VLOOKUP(N143,table2S,3,0)</f>
        <v>8</v>
      </c>
      <c r="DY143" s="1">
        <f>VLOOKUP(O143,table2C,3,0)</f>
        <v>8</v>
      </c>
      <c r="DZ143" s="1">
        <f>VLOOKUP(Q143,table3D,3,0)</f>
        <v>4</v>
      </c>
      <c r="EA143" s="1">
        <f>VLOOKUP(R143,table3I,3,0)</f>
        <v>5</v>
      </c>
      <c r="EB143" s="1">
        <f>VLOOKUP(S143,table3S,3,0)</f>
        <v>5</v>
      </c>
      <c r="EC143" s="1">
        <f>VLOOKUP(T143,table3C,3,0)</f>
        <v>5</v>
      </c>
      <c r="ED143" s="67">
        <f t="array" ref="ED143">VLOOKUP(INDEX(JD,data!$AA$1),key!$J$3:$L$27,3,0)</f>
        <v>6</v>
      </c>
      <c r="EE143" s="67">
        <f t="array" ref="EE143">VLOOKUP(INDEX(JI,data!$AA$1),key!$J$3:$L$27,3,0)</f>
        <v>4</v>
      </c>
      <c r="EF143" s="67">
        <f t="array" ref="EF143">VLOOKUP(INDEX(JS,data!$AA$1),key!$J$3:$L$27,3,0)</f>
        <v>4</v>
      </c>
      <c r="EG143" s="67">
        <f t="array" ref="EG143">VLOOKUP(INDEX(JC,data!$AA$1),key!$J$3:$L$27,3,0)</f>
        <v>7</v>
      </c>
      <c r="EH143" s="1">
        <f>VLOOKUP(DR143,tabel_jpm,ED143+1,0)</f>
        <v>8</v>
      </c>
      <c r="EI143" s="1">
        <f>VLOOKUP(DS143,tabel_jpm,EE143+1,0)</f>
        <v>16</v>
      </c>
      <c r="EJ143" s="1">
        <f>VLOOKUP(DT143,tabel_jpm,EF143+1,0)</f>
        <v>20</v>
      </c>
      <c r="EK143" s="1">
        <f>VLOOKUP(DU143,tabel_jpm,EG143+1,0)</f>
        <v>4</v>
      </c>
      <c r="EL143" s="1">
        <f>IF(B143="Pria",VLOOKUP(AVERAGE(EH143:EK143),agreement_p,4),VLOOKUP(AVERAGE(EH143:EK143),agreement_w,4))</f>
        <v>32</v>
      </c>
      <c r="EM143" s="67" t="str">
        <f t="shared" si="33"/>
        <v>N/A</v>
      </c>
      <c r="EN143" s="1">
        <f>VLOOKUP(DV143,tabel_jpm,ED143+1,0)</f>
        <v>20</v>
      </c>
      <c r="EO143" s="1">
        <f>VLOOKUP(DW143,tabel_jpm,EE143+1,0)</f>
        <v>12</v>
      </c>
      <c r="EP143" s="1">
        <f>VLOOKUP(DX143,tabel_jpm,EF143+1,0)</f>
        <v>12</v>
      </c>
      <c r="EQ143" s="1">
        <f>VLOOKUP(DY143,tabel_jpm,EG143+1,0)</f>
        <v>24</v>
      </c>
      <c r="ER143" s="1">
        <f>IF(B143="Pria",VLOOKUP(AVERAGE(EN143:EQ143),agreement_p,4),VLOOKUP(AVERAGE(EN143:EQ143),agreement_w,4))</f>
        <v>50</v>
      </c>
      <c r="ES143" s="67" t="str">
        <f t="shared" si="34"/>
        <v>N/A</v>
      </c>
      <c r="ET143" s="1">
        <f>VLOOKUP(DZ143,tabel_jpm,ED143+1,0)</f>
        <v>20</v>
      </c>
      <c r="EU143" s="1">
        <f>VLOOKUP(EA143,tabel_jpm,EE143+1,0)</f>
        <v>24</v>
      </c>
      <c r="EV143" s="1">
        <f>VLOOKUP(EB143,tabel_jpm,EF143+1,0)</f>
        <v>24</v>
      </c>
      <c r="EW143" s="1">
        <f>VLOOKUP(EC143,tabel_jpm,EG143+1,0)</f>
        <v>20</v>
      </c>
      <c r="EX143" s="1">
        <f>IF(B143="Pria",VLOOKUP(AVERAGE(ET143:EW143),agreement_p,4),VLOOKUP(AVERAGE(ET143:EW143),agreement_w,4))</f>
        <v>68</v>
      </c>
      <c r="EY143" s="67" t="str">
        <f t="shared" si="35"/>
        <v>N/A</v>
      </c>
    </row>
    <row r="144" ht="15.75" customHeight="1">
      <c r="A144" s="1" t="str">
        <f>data!A144</f>
        <v/>
      </c>
      <c r="B144" s="1" t="str">
        <f>data!B144</f>
        <v/>
      </c>
      <c r="C144" s="1" t="str">
        <f>data!C144</f>
        <v/>
      </c>
      <c r="D144" s="65" t="str">
        <f>data!D144</f>
        <v/>
      </c>
      <c r="E144" s="1" t="str">
        <f>data!E144</f>
        <v/>
      </c>
      <c r="F144" s="1" t="str">
        <f>data!F144</f>
        <v/>
      </c>
      <c r="G144" s="1" t="str">
        <f>data!G144</f>
        <v/>
      </c>
      <c r="H144" s="1" t="str">
        <f>data!H144</f>
        <v/>
      </c>
      <c r="I144" s="1" t="str">
        <f>data!I144</f>
        <v/>
      </c>
      <c r="J144" s="1" t="str">
        <f>data!J144</f>
        <v/>
      </c>
      <c r="K144" s="1" t="str">
        <f>data!K144</f>
        <v/>
      </c>
      <c r="L144" s="1" t="str">
        <f>data!L144</f>
        <v/>
      </c>
      <c r="M144" s="1" t="str">
        <f>data!M144</f>
        <v/>
      </c>
      <c r="N144" s="1" t="str">
        <f>data!N144</f>
        <v/>
      </c>
      <c r="O144" s="1" t="str">
        <f>data!O144</f>
        <v/>
      </c>
      <c r="P144" s="1" t="str">
        <f>data!P144</f>
        <v/>
      </c>
      <c r="Q144" s="1">
        <f>data!Q144</f>
        <v>0</v>
      </c>
      <c r="R144" s="1">
        <f>data!R144</f>
        <v>0</v>
      </c>
      <c r="S144" s="1">
        <f>data!S144</f>
        <v>0</v>
      </c>
      <c r="T144" s="1">
        <f>data!T144</f>
        <v>0</v>
      </c>
      <c r="U144" s="1">
        <f>data!U144</f>
        <v>0</v>
      </c>
      <c r="V144" s="1">
        <f>data!V144</f>
        <v>0</v>
      </c>
      <c r="W144" s="1">
        <f>data!W144</f>
        <v>0</v>
      </c>
      <c r="Y144" s="67">
        <f>VLOOKUP(G144,tableD1,2,0)</f>
        <v>4</v>
      </c>
      <c r="Z144" s="67">
        <f>VLOOKUP(H144,tableI1,2,0)</f>
        <v>3</v>
      </c>
      <c r="AA144" s="67">
        <f>VLOOKUP(I144,table1S,2,0)</f>
        <v>5</v>
      </c>
      <c r="AB144" s="67">
        <f>VLOOKUP(J144,table1C,2,0)</f>
        <v>4</v>
      </c>
      <c r="AC144" s="67">
        <f>VLOOKUP(L144,table2D,2,0)</f>
        <v>31</v>
      </c>
      <c r="AD144" s="67">
        <f>VLOOKUP(M144,table2I,2,0)</f>
        <v>31</v>
      </c>
      <c r="AE144" s="67">
        <f>VLOOKUP(N144,table2S,2,0)</f>
        <v>32</v>
      </c>
      <c r="AF144" s="67">
        <f>VLOOKUP(O144,table2C,2,0)</f>
        <v>32</v>
      </c>
      <c r="AG144" s="67">
        <f>VLOOKUP(Q144,table3D,2,0)</f>
        <v>16</v>
      </c>
      <c r="AH144" s="67">
        <f>VLOOKUP(R144,table3I,2,0)</f>
        <v>18</v>
      </c>
      <c r="AI144" s="67">
        <f>VLOOKUP(S144,table3S,2,0)</f>
        <v>19</v>
      </c>
      <c r="AJ144" s="67">
        <f>VLOOKUP(T144,table3C,2,0)</f>
        <v>19</v>
      </c>
      <c r="AL144" s="67">
        <f t="shared" ref="AL144:AO144" si="1704">VALUE(Y144&amp;AL$2)</f>
        <v>41</v>
      </c>
      <c r="AM144" s="67">
        <f t="shared" si="1704"/>
        <v>32</v>
      </c>
      <c r="AN144" s="67">
        <f t="shared" si="1704"/>
        <v>53</v>
      </c>
      <c r="AO144" s="67">
        <f t="shared" si="1704"/>
        <v>44</v>
      </c>
      <c r="AP144" s="67"/>
      <c r="AQ144" s="67">
        <f t="shared" ref="AQ144:AT144" si="1705">LARGE($AL144:$AO144,AQ$2)</f>
        <v>53</v>
      </c>
      <c r="AR144" s="67">
        <f t="shared" si="1705"/>
        <v>44</v>
      </c>
      <c r="AS144" s="67">
        <f t="shared" si="1705"/>
        <v>41</v>
      </c>
      <c r="AT144" s="67">
        <f t="shared" si="1705"/>
        <v>32</v>
      </c>
      <c r="AV144" s="67" t="str">
        <f>VLOOKUP(VALUE(RIGHT(AQ144,1)),misc!$A$2:$B$5,2,0)</f>
        <v>S</v>
      </c>
      <c r="AW144" s="67" t="str">
        <f>VLOOKUP(VALUE(RIGHT(AR144,1)),misc!$A$2:$B$5,2,0)</f>
        <v>C</v>
      </c>
      <c r="AX144" s="67" t="str">
        <f>VLOOKUP(VALUE(RIGHT(AS144,1)),misc!$A$2:$B$5,2,0)</f>
        <v>D</v>
      </c>
      <c r="AY144" s="67" t="str">
        <f>VLOOKUP(VALUE(RIGHT(AT144,1)),misc!$A$2:$B$5,2,0)</f>
        <v>I</v>
      </c>
      <c r="BA144" s="67" t="str">
        <f t="shared" ref="BA144:BD144" si="1706">IF(VALUE(AQ144)&gt;=170,AV144,"")</f>
        <v/>
      </c>
      <c r="BB144" s="67" t="str">
        <f t="shared" si="1706"/>
        <v/>
      </c>
      <c r="BC144" s="67" t="str">
        <f t="shared" si="1706"/>
        <v/>
      </c>
      <c r="BD144" s="67" t="str">
        <f t="shared" si="1706"/>
        <v/>
      </c>
      <c r="BF144" s="67" t="str">
        <f t="shared" ref="BF144:BI144" si="1707">IF(VALUE(AQ144)&lt;170,AV144,"")</f>
        <v>S</v>
      </c>
      <c r="BG144" s="67" t="str">
        <f t="shared" si="1707"/>
        <v>C</v>
      </c>
      <c r="BH144" s="67" t="str">
        <f t="shared" si="1707"/>
        <v>D</v>
      </c>
      <c r="BI144" s="67" t="str">
        <f t="shared" si="1707"/>
        <v>I</v>
      </c>
      <c r="BJ144" s="67">
        <f t="shared" si="17"/>
        <v>1</v>
      </c>
      <c r="BK144" s="67" t="str">
        <f t="shared" si="18"/>
        <v/>
      </c>
      <c r="BN144" s="67">
        <f t="shared" ref="BN144:BQ144" si="1708">VALUE(AC144&amp;BN$2)</f>
        <v>311</v>
      </c>
      <c r="BO144" s="67">
        <f t="shared" si="1708"/>
        <v>312</v>
      </c>
      <c r="BP144" s="67">
        <f t="shared" si="1708"/>
        <v>323</v>
      </c>
      <c r="BQ144" s="67">
        <f t="shared" si="1708"/>
        <v>324</v>
      </c>
      <c r="BR144" s="67"/>
      <c r="BS144" s="67">
        <f t="shared" ref="BS144:BV144" si="1709">LARGE($BN144:$BQ144,BS$2)</f>
        <v>324</v>
      </c>
      <c r="BT144" s="67">
        <f t="shared" si="1709"/>
        <v>323</v>
      </c>
      <c r="BU144" s="67">
        <f t="shared" si="1709"/>
        <v>312</v>
      </c>
      <c r="BV144" s="67">
        <f t="shared" si="1709"/>
        <v>311</v>
      </c>
      <c r="BX144" s="67" t="str">
        <f>VLOOKUP(VALUE(RIGHT(BS144,1)),misc!$A$2:$B$5,2,0)</f>
        <v>C</v>
      </c>
      <c r="BY144" s="67" t="str">
        <f>VLOOKUP(VALUE(RIGHT(BT144,1)),misc!$A$2:$B$5,2,0)</f>
        <v>S</v>
      </c>
      <c r="BZ144" s="67" t="str">
        <f>VLOOKUP(VALUE(RIGHT(BU144,1)),misc!$A$2:$B$5,2,0)</f>
        <v>I</v>
      </c>
      <c r="CA144" s="67" t="str">
        <f>VLOOKUP(VALUE(RIGHT(BV144,1)),misc!$A$2:$B$5,2,0)</f>
        <v>D</v>
      </c>
      <c r="CC144" s="67" t="str">
        <f t="shared" ref="CC144:CF144" si="1710">IF(VALUE(BS144)&gt;=170,BX144,"")</f>
        <v>C</v>
      </c>
      <c r="CD144" s="67" t="str">
        <f t="shared" si="1710"/>
        <v>S</v>
      </c>
      <c r="CE144" s="67" t="str">
        <f t="shared" si="1710"/>
        <v>I</v>
      </c>
      <c r="CF144" s="67" t="str">
        <f t="shared" si="1710"/>
        <v>D</v>
      </c>
      <c r="CH144" s="67" t="str">
        <f t="shared" ref="CH144:CK144" si="1711">IF(VALUE(BS144)&lt;170,BX144,"")</f>
        <v/>
      </c>
      <c r="CI144" s="67" t="str">
        <f t="shared" si="1711"/>
        <v/>
      </c>
      <c r="CJ144" s="67" t="str">
        <f t="shared" si="1711"/>
        <v/>
      </c>
      <c r="CK144" s="67" t="str">
        <f t="shared" si="1711"/>
        <v/>
      </c>
      <c r="CL144" s="67">
        <f t="shared" si="23"/>
        <v>2</v>
      </c>
      <c r="CM144" s="67" t="str">
        <f t="shared" si="24"/>
        <v>CSID</v>
      </c>
      <c r="CP144" s="67">
        <f t="shared" ref="CP144:CS144" si="1712">VALUE(AG144&amp;CP$2)</f>
        <v>161</v>
      </c>
      <c r="CQ144" s="67">
        <f t="shared" si="1712"/>
        <v>182</v>
      </c>
      <c r="CR144" s="67">
        <f t="shared" si="1712"/>
        <v>193</v>
      </c>
      <c r="CS144" s="67">
        <f t="shared" si="1712"/>
        <v>194</v>
      </c>
      <c r="CT144" s="67"/>
      <c r="CU144" s="67">
        <f t="shared" ref="CU144:CX144" si="1713">LARGE($CP144:$CS144,CU$2)</f>
        <v>194</v>
      </c>
      <c r="CV144" s="67">
        <f t="shared" si="1713"/>
        <v>193</v>
      </c>
      <c r="CW144" s="67">
        <f t="shared" si="1713"/>
        <v>182</v>
      </c>
      <c r="CX144" s="67">
        <f t="shared" si="1713"/>
        <v>161</v>
      </c>
      <c r="CZ144" s="67" t="str">
        <f>VLOOKUP(VALUE(RIGHT(CU144,1)),misc!$A$2:$B$5,2,0)</f>
        <v>C</v>
      </c>
      <c r="DA144" s="67" t="str">
        <f>VLOOKUP(VALUE(RIGHT(CV144,1)),misc!$A$2:$B$5,2,0)</f>
        <v>S</v>
      </c>
      <c r="DB144" s="67" t="str">
        <f>VLOOKUP(VALUE(RIGHT(CW144,1)),misc!$A$2:$B$5,2,0)</f>
        <v>I</v>
      </c>
      <c r="DC144" s="67" t="str">
        <f>VLOOKUP(VALUE(RIGHT(CX144,1)),misc!$A$2:$B$5,2,0)</f>
        <v>D</v>
      </c>
      <c r="DE144" s="67" t="str">
        <f t="shared" ref="DE144:DH144" si="1714">IF(VALUE(CU144)&gt;=170,CZ144,"")</f>
        <v>C</v>
      </c>
      <c r="DF144" s="67" t="str">
        <f t="shared" si="1714"/>
        <v>S</v>
      </c>
      <c r="DG144" s="67" t="str">
        <f t="shared" si="1714"/>
        <v>I</v>
      </c>
      <c r="DH144" s="67" t="str">
        <f t="shared" si="1714"/>
        <v/>
      </c>
      <c r="DJ144" s="67" t="str">
        <f t="shared" ref="DJ144:DM144" si="1715">IF(VALUE(CU144)&lt;170,CZ144,"")</f>
        <v/>
      </c>
      <c r="DK144" s="67" t="str">
        <f t="shared" si="1715"/>
        <v/>
      </c>
      <c r="DL144" s="67" t="str">
        <f t="shared" si="1715"/>
        <v/>
      </c>
      <c r="DM144" s="67" t="str">
        <f t="shared" si="1715"/>
        <v>D</v>
      </c>
      <c r="DN144" s="67">
        <f t="shared" si="29"/>
        <v>3</v>
      </c>
      <c r="DO144" s="67" t="str">
        <f t="shared" si="30"/>
        <v>CSI</v>
      </c>
      <c r="DP144" s="1" t="str">
        <f t="shared" si="31"/>
        <v>123</v>
      </c>
      <c r="DQ144" s="1" t="str">
        <f t="shared" si="32"/>
        <v/>
      </c>
      <c r="DR144" s="1">
        <f>VLOOKUP(G144,tableD1,3,0)</f>
        <v>1</v>
      </c>
      <c r="DS144" s="1">
        <f>VLOOKUP(H144,tableI1,3,0)</f>
        <v>1</v>
      </c>
      <c r="DT144" s="1">
        <f>VLOOKUP(I144,table1S,3,0)</f>
        <v>2</v>
      </c>
      <c r="DU144" s="1">
        <f>VLOOKUP(J144,table1C,3,0)</f>
        <v>1</v>
      </c>
      <c r="DV144" s="1">
        <f>VLOOKUP(L144,table2D,3,0)</f>
        <v>8</v>
      </c>
      <c r="DW144" s="1">
        <f>VLOOKUP(M144,table2I,3,0)</f>
        <v>8</v>
      </c>
      <c r="DX144" s="1">
        <f>VLOOKUP(N144,table2S,3,0)</f>
        <v>8</v>
      </c>
      <c r="DY144" s="1">
        <f>VLOOKUP(O144,table2C,3,0)</f>
        <v>8</v>
      </c>
      <c r="DZ144" s="1">
        <f>VLOOKUP(Q144,table3D,3,0)</f>
        <v>4</v>
      </c>
      <c r="EA144" s="1">
        <f>VLOOKUP(R144,table3I,3,0)</f>
        <v>5</v>
      </c>
      <c r="EB144" s="1">
        <f>VLOOKUP(S144,table3S,3,0)</f>
        <v>5</v>
      </c>
      <c r="EC144" s="1">
        <f>VLOOKUP(T144,table3C,3,0)</f>
        <v>5</v>
      </c>
      <c r="ED144" s="67">
        <f t="array" ref="ED144">VLOOKUP(INDEX(JD,data!$AA$1),key!$J$3:$L$27,3,0)</f>
        <v>6</v>
      </c>
      <c r="EE144" s="67">
        <f t="array" ref="EE144">VLOOKUP(INDEX(JI,data!$AA$1),key!$J$3:$L$27,3,0)</f>
        <v>4</v>
      </c>
      <c r="EF144" s="67">
        <f t="array" ref="EF144">VLOOKUP(INDEX(JS,data!$AA$1),key!$J$3:$L$27,3,0)</f>
        <v>4</v>
      </c>
      <c r="EG144" s="67">
        <f t="array" ref="EG144">VLOOKUP(INDEX(JC,data!$AA$1),key!$J$3:$L$27,3,0)</f>
        <v>7</v>
      </c>
      <c r="EH144" s="1">
        <f>VLOOKUP(DR144,tabel_jpm,ED144+1,0)</f>
        <v>8</v>
      </c>
      <c r="EI144" s="1">
        <f>VLOOKUP(DS144,tabel_jpm,EE144+1,0)</f>
        <v>16</v>
      </c>
      <c r="EJ144" s="1">
        <f>VLOOKUP(DT144,tabel_jpm,EF144+1,0)</f>
        <v>20</v>
      </c>
      <c r="EK144" s="1">
        <f>VLOOKUP(DU144,tabel_jpm,EG144+1,0)</f>
        <v>4</v>
      </c>
      <c r="EL144" s="1">
        <f>IF(B144="Pria",VLOOKUP(AVERAGE(EH144:EK144),agreement_p,4),VLOOKUP(AVERAGE(EH144:EK144),agreement_w,4))</f>
        <v>32</v>
      </c>
      <c r="EM144" s="67" t="str">
        <f t="shared" si="33"/>
        <v>N/A</v>
      </c>
      <c r="EN144" s="1">
        <f>VLOOKUP(DV144,tabel_jpm,ED144+1,0)</f>
        <v>20</v>
      </c>
      <c r="EO144" s="1">
        <f>VLOOKUP(DW144,tabel_jpm,EE144+1,0)</f>
        <v>12</v>
      </c>
      <c r="EP144" s="1">
        <f>VLOOKUP(DX144,tabel_jpm,EF144+1,0)</f>
        <v>12</v>
      </c>
      <c r="EQ144" s="1">
        <f>VLOOKUP(DY144,tabel_jpm,EG144+1,0)</f>
        <v>24</v>
      </c>
      <c r="ER144" s="1">
        <f>IF(B144="Pria",VLOOKUP(AVERAGE(EN144:EQ144),agreement_p,4),VLOOKUP(AVERAGE(EN144:EQ144),agreement_w,4))</f>
        <v>50</v>
      </c>
      <c r="ES144" s="67" t="str">
        <f t="shared" si="34"/>
        <v>N/A</v>
      </c>
      <c r="ET144" s="1">
        <f>VLOOKUP(DZ144,tabel_jpm,ED144+1,0)</f>
        <v>20</v>
      </c>
      <c r="EU144" s="1">
        <f>VLOOKUP(EA144,tabel_jpm,EE144+1,0)</f>
        <v>24</v>
      </c>
      <c r="EV144" s="1">
        <f>VLOOKUP(EB144,tabel_jpm,EF144+1,0)</f>
        <v>24</v>
      </c>
      <c r="EW144" s="1">
        <f>VLOOKUP(EC144,tabel_jpm,EG144+1,0)</f>
        <v>20</v>
      </c>
      <c r="EX144" s="1">
        <f>IF(B144="Pria",VLOOKUP(AVERAGE(ET144:EW144),agreement_p,4),VLOOKUP(AVERAGE(ET144:EW144),agreement_w,4))</f>
        <v>68</v>
      </c>
      <c r="EY144" s="67" t="str">
        <f t="shared" si="35"/>
        <v>N/A</v>
      </c>
    </row>
    <row r="145" ht="15.75" customHeight="1">
      <c r="A145" s="1" t="str">
        <f>data!A145</f>
        <v/>
      </c>
      <c r="B145" s="1" t="str">
        <f>data!B145</f>
        <v/>
      </c>
      <c r="C145" s="1" t="str">
        <f>data!C145</f>
        <v/>
      </c>
      <c r="D145" s="65" t="str">
        <f>data!D145</f>
        <v/>
      </c>
      <c r="E145" s="1" t="str">
        <f>data!E145</f>
        <v/>
      </c>
      <c r="F145" s="1" t="str">
        <f>data!F145</f>
        <v/>
      </c>
      <c r="G145" s="1" t="str">
        <f>data!G145</f>
        <v/>
      </c>
      <c r="H145" s="1" t="str">
        <f>data!H145</f>
        <v/>
      </c>
      <c r="I145" s="1" t="str">
        <f>data!I145</f>
        <v/>
      </c>
      <c r="J145" s="1" t="str">
        <f>data!J145</f>
        <v/>
      </c>
      <c r="K145" s="1" t="str">
        <f>data!K145</f>
        <v/>
      </c>
      <c r="L145" s="1" t="str">
        <f>data!L145</f>
        <v/>
      </c>
      <c r="M145" s="1" t="str">
        <f>data!M145</f>
        <v/>
      </c>
      <c r="N145" s="1" t="str">
        <f>data!N145</f>
        <v/>
      </c>
      <c r="O145" s="1" t="str">
        <f>data!O145</f>
        <v/>
      </c>
      <c r="P145" s="1" t="str">
        <f>data!P145</f>
        <v/>
      </c>
      <c r="Q145" s="1">
        <f>data!Q145</f>
        <v>0</v>
      </c>
      <c r="R145" s="1">
        <f>data!R145</f>
        <v>0</v>
      </c>
      <c r="S145" s="1">
        <f>data!S145</f>
        <v>0</v>
      </c>
      <c r="T145" s="1">
        <f>data!T145</f>
        <v>0</v>
      </c>
      <c r="U145" s="1">
        <f>data!U145</f>
        <v>0</v>
      </c>
      <c r="V145" s="1">
        <f>data!V145</f>
        <v>0</v>
      </c>
      <c r="W145" s="1">
        <f>data!W145</f>
        <v>0</v>
      </c>
      <c r="Y145" s="67">
        <f>VLOOKUP(G145,tableD1,2,0)</f>
        <v>4</v>
      </c>
      <c r="Z145" s="67">
        <f>VLOOKUP(H145,tableI1,2,0)</f>
        <v>3</v>
      </c>
      <c r="AA145" s="67">
        <f>VLOOKUP(I145,table1S,2,0)</f>
        <v>5</v>
      </c>
      <c r="AB145" s="67">
        <f>VLOOKUP(J145,table1C,2,0)</f>
        <v>4</v>
      </c>
      <c r="AC145" s="67">
        <f>VLOOKUP(L145,table2D,2,0)</f>
        <v>31</v>
      </c>
      <c r="AD145" s="67">
        <f>VLOOKUP(M145,table2I,2,0)</f>
        <v>31</v>
      </c>
      <c r="AE145" s="67">
        <f>VLOOKUP(N145,table2S,2,0)</f>
        <v>32</v>
      </c>
      <c r="AF145" s="67">
        <f>VLOOKUP(O145,table2C,2,0)</f>
        <v>32</v>
      </c>
      <c r="AG145" s="67">
        <f>VLOOKUP(Q145,table3D,2,0)</f>
        <v>16</v>
      </c>
      <c r="AH145" s="67">
        <f>VLOOKUP(R145,table3I,2,0)</f>
        <v>18</v>
      </c>
      <c r="AI145" s="67">
        <f>VLOOKUP(S145,table3S,2,0)</f>
        <v>19</v>
      </c>
      <c r="AJ145" s="67">
        <f>VLOOKUP(T145,table3C,2,0)</f>
        <v>19</v>
      </c>
      <c r="AL145" s="67">
        <f t="shared" ref="AL145:AO145" si="1716">VALUE(Y145&amp;AL$2)</f>
        <v>41</v>
      </c>
      <c r="AM145" s="67">
        <f t="shared" si="1716"/>
        <v>32</v>
      </c>
      <c r="AN145" s="67">
        <f t="shared" si="1716"/>
        <v>53</v>
      </c>
      <c r="AO145" s="67">
        <f t="shared" si="1716"/>
        <v>44</v>
      </c>
      <c r="AP145" s="67"/>
      <c r="AQ145" s="67">
        <f t="shared" ref="AQ145:AT145" si="1717">LARGE($AL145:$AO145,AQ$2)</f>
        <v>53</v>
      </c>
      <c r="AR145" s="67">
        <f t="shared" si="1717"/>
        <v>44</v>
      </c>
      <c r="AS145" s="67">
        <f t="shared" si="1717"/>
        <v>41</v>
      </c>
      <c r="AT145" s="67">
        <f t="shared" si="1717"/>
        <v>32</v>
      </c>
      <c r="AV145" s="67" t="str">
        <f>VLOOKUP(VALUE(RIGHT(AQ145,1)),misc!$A$2:$B$5,2,0)</f>
        <v>S</v>
      </c>
      <c r="AW145" s="67" t="str">
        <f>VLOOKUP(VALUE(RIGHT(AR145,1)),misc!$A$2:$B$5,2,0)</f>
        <v>C</v>
      </c>
      <c r="AX145" s="67" t="str">
        <f>VLOOKUP(VALUE(RIGHT(AS145,1)),misc!$A$2:$B$5,2,0)</f>
        <v>D</v>
      </c>
      <c r="AY145" s="67" t="str">
        <f>VLOOKUP(VALUE(RIGHT(AT145,1)),misc!$A$2:$B$5,2,0)</f>
        <v>I</v>
      </c>
      <c r="BA145" s="67" t="str">
        <f t="shared" ref="BA145:BD145" si="1718">IF(VALUE(AQ145)&gt;=170,AV145,"")</f>
        <v/>
      </c>
      <c r="BB145" s="67" t="str">
        <f t="shared" si="1718"/>
        <v/>
      </c>
      <c r="BC145" s="67" t="str">
        <f t="shared" si="1718"/>
        <v/>
      </c>
      <c r="BD145" s="67" t="str">
        <f t="shared" si="1718"/>
        <v/>
      </c>
      <c r="BF145" s="67" t="str">
        <f t="shared" ref="BF145:BI145" si="1719">IF(VALUE(AQ145)&lt;170,AV145,"")</f>
        <v>S</v>
      </c>
      <c r="BG145" s="67" t="str">
        <f t="shared" si="1719"/>
        <v>C</v>
      </c>
      <c r="BH145" s="67" t="str">
        <f t="shared" si="1719"/>
        <v>D</v>
      </c>
      <c r="BI145" s="67" t="str">
        <f t="shared" si="1719"/>
        <v>I</v>
      </c>
      <c r="BJ145" s="67">
        <f t="shared" si="17"/>
        <v>1</v>
      </c>
      <c r="BK145" s="67" t="str">
        <f t="shared" si="18"/>
        <v/>
      </c>
      <c r="BN145" s="67">
        <f t="shared" ref="BN145:BQ145" si="1720">VALUE(AC145&amp;BN$2)</f>
        <v>311</v>
      </c>
      <c r="BO145" s="67">
        <f t="shared" si="1720"/>
        <v>312</v>
      </c>
      <c r="BP145" s="67">
        <f t="shared" si="1720"/>
        <v>323</v>
      </c>
      <c r="BQ145" s="67">
        <f t="shared" si="1720"/>
        <v>324</v>
      </c>
      <c r="BR145" s="67"/>
      <c r="BS145" s="67">
        <f t="shared" ref="BS145:BV145" si="1721">LARGE($BN145:$BQ145,BS$2)</f>
        <v>324</v>
      </c>
      <c r="BT145" s="67">
        <f t="shared" si="1721"/>
        <v>323</v>
      </c>
      <c r="BU145" s="67">
        <f t="shared" si="1721"/>
        <v>312</v>
      </c>
      <c r="BV145" s="67">
        <f t="shared" si="1721"/>
        <v>311</v>
      </c>
      <c r="BX145" s="67" t="str">
        <f>VLOOKUP(VALUE(RIGHT(BS145,1)),misc!$A$2:$B$5,2,0)</f>
        <v>C</v>
      </c>
      <c r="BY145" s="67" t="str">
        <f>VLOOKUP(VALUE(RIGHT(BT145,1)),misc!$A$2:$B$5,2,0)</f>
        <v>S</v>
      </c>
      <c r="BZ145" s="67" t="str">
        <f>VLOOKUP(VALUE(RIGHT(BU145,1)),misc!$A$2:$B$5,2,0)</f>
        <v>I</v>
      </c>
      <c r="CA145" s="67" t="str">
        <f>VLOOKUP(VALUE(RIGHT(BV145,1)),misc!$A$2:$B$5,2,0)</f>
        <v>D</v>
      </c>
      <c r="CC145" s="67" t="str">
        <f t="shared" ref="CC145:CF145" si="1722">IF(VALUE(BS145)&gt;=170,BX145,"")</f>
        <v>C</v>
      </c>
      <c r="CD145" s="67" t="str">
        <f t="shared" si="1722"/>
        <v>S</v>
      </c>
      <c r="CE145" s="67" t="str">
        <f t="shared" si="1722"/>
        <v>I</v>
      </c>
      <c r="CF145" s="67" t="str">
        <f t="shared" si="1722"/>
        <v>D</v>
      </c>
      <c r="CH145" s="67" t="str">
        <f t="shared" ref="CH145:CK145" si="1723">IF(VALUE(BS145)&lt;170,BX145,"")</f>
        <v/>
      </c>
      <c r="CI145" s="67" t="str">
        <f t="shared" si="1723"/>
        <v/>
      </c>
      <c r="CJ145" s="67" t="str">
        <f t="shared" si="1723"/>
        <v/>
      </c>
      <c r="CK145" s="67" t="str">
        <f t="shared" si="1723"/>
        <v/>
      </c>
      <c r="CL145" s="67">
        <f t="shared" si="23"/>
        <v>2</v>
      </c>
      <c r="CM145" s="67" t="str">
        <f t="shared" si="24"/>
        <v>CSID</v>
      </c>
      <c r="CP145" s="67">
        <f t="shared" ref="CP145:CS145" si="1724">VALUE(AG145&amp;CP$2)</f>
        <v>161</v>
      </c>
      <c r="CQ145" s="67">
        <f t="shared" si="1724"/>
        <v>182</v>
      </c>
      <c r="CR145" s="67">
        <f t="shared" si="1724"/>
        <v>193</v>
      </c>
      <c r="CS145" s="67">
        <f t="shared" si="1724"/>
        <v>194</v>
      </c>
      <c r="CT145" s="67"/>
      <c r="CU145" s="67">
        <f t="shared" ref="CU145:CX145" si="1725">LARGE($CP145:$CS145,CU$2)</f>
        <v>194</v>
      </c>
      <c r="CV145" s="67">
        <f t="shared" si="1725"/>
        <v>193</v>
      </c>
      <c r="CW145" s="67">
        <f t="shared" si="1725"/>
        <v>182</v>
      </c>
      <c r="CX145" s="67">
        <f t="shared" si="1725"/>
        <v>161</v>
      </c>
      <c r="CZ145" s="67" t="str">
        <f>VLOOKUP(VALUE(RIGHT(CU145,1)),misc!$A$2:$B$5,2,0)</f>
        <v>C</v>
      </c>
      <c r="DA145" s="67" t="str">
        <f>VLOOKUP(VALUE(RIGHT(CV145,1)),misc!$A$2:$B$5,2,0)</f>
        <v>S</v>
      </c>
      <c r="DB145" s="67" t="str">
        <f>VLOOKUP(VALUE(RIGHT(CW145,1)),misc!$A$2:$B$5,2,0)</f>
        <v>I</v>
      </c>
      <c r="DC145" s="67" t="str">
        <f>VLOOKUP(VALUE(RIGHT(CX145,1)),misc!$A$2:$B$5,2,0)</f>
        <v>D</v>
      </c>
      <c r="DE145" s="67" t="str">
        <f t="shared" ref="DE145:DH145" si="1726">IF(VALUE(CU145)&gt;=170,CZ145,"")</f>
        <v>C</v>
      </c>
      <c r="DF145" s="67" t="str">
        <f t="shared" si="1726"/>
        <v>S</v>
      </c>
      <c r="DG145" s="67" t="str">
        <f t="shared" si="1726"/>
        <v>I</v>
      </c>
      <c r="DH145" s="67" t="str">
        <f t="shared" si="1726"/>
        <v/>
      </c>
      <c r="DJ145" s="67" t="str">
        <f t="shared" ref="DJ145:DM145" si="1727">IF(VALUE(CU145)&lt;170,CZ145,"")</f>
        <v/>
      </c>
      <c r="DK145" s="67" t="str">
        <f t="shared" si="1727"/>
        <v/>
      </c>
      <c r="DL145" s="67" t="str">
        <f t="shared" si="1727"/>
        <v/>
      </c>
      <c r="DM145" s="67" t="str">
        <f t="shared" si="1727"/>
        <v>D</v>
      </c>
      <c r="DN145" s="67">
        <f t="shared" si="29"/>
        <v>3</v>
      </c>
      <c r="DO145" s="67" t="str">
        <f t="shared" si="30"/>
        <v>CSI</v>
      </c>
      <c r="DP145" s="1" t="str">
        <f t="shared" si="31"/>
        <v>123</v>
      </c>
      <c r="DQ145" s="1" t="str">
        <f t="shared" si="32"/>
        <v/>
      </c>
      <c r="DR145" s="1">
        <f>VLOOKUP(G145,tableD1,3,0)</f>
        <v>1</v>
      </c>
      <c r="DS145" s="1">
        <f>VLOOKUP(H145,tableI1,3,0)</f>
        <v>1</v>
      </c>
      <c r="DT145" s="1">
        <f>VLOOKUP(I145,table1S,3,0)</f>
        <v>2</v>
      </c>
      <c r="DU145" s="1">
        <f>VLOOKUP(J145,table1C,3,0)</f>
        <v>1</v>
      </c>
      <c r="DV145" s="1">
        <f>VLOOKUP(L145,table2D,3,0)</f>
        <v>8</v>
      </c>
      <c r="DW145" s="1">
        <f>VLOOKUP(M145,table2I,3,0)</f>
        <v>8</v>
      </c>
      <c r="DX145" s="1">
        <f>VLOOKUP(N145,table2S,3,0)</f>
        <v>8</v>
      </c>
      <c r="DY145" s="1">
        <f>VLOOKUP(O145,table2C,3,0)</f>
        <v>8</v>
      </c>
      <c r="DZ145" s="1">
        <f>VLOOKUP(Q145,table3D,3,0)</f>
        <v>4</v>
      </c>
      <c r="EA145" s="1">
        <f>VLOOKUP(R145,table3I,3,0)</f>
        <v>5</v>
      </c>
      <c r="EB145" s="1">
        <f>VLOOKUP(S145,table3S,3,0)</f>
        <v>5</v>
      </c>
      <c r="EC145" s="1">
        <f>VLOOKUP(T145,table3C,3,0)</f>
        <v>5</v>
      </c>
      <c r="ED145" s="67">
        <f t="array" ref="ED145">VLOOKUP(INDEX(JD,data!$AA$1),key!$J$3:$L$27,3,0)</f>
        <v>6</v>
      </c>
      <c r="EE145" s="67">
        <f t="array" ref="EE145">VLOOKUP(INDEX(JI,data!$AA$1),key!$J$3:$L$27,3,0)</f>
        <v>4</v>
      </c>
      <c r="EF145" s="67">
        <f t="array" ref="EF145">VLOOKUP(INDEX(JS,data!$AA$1),key!$J$3:$L$27,3,0)</f>
        <v>4</v>
      </c>
      <c r="EG145" s="67">
        <f t="array" ref="EG145">VLOOKUP(INDEX(JC,data!$AA$1),key!$J$3:$L$27,3,0)</f>
        <v>7</v>
      </c>
      <c r="EH145" s="1">
        <f>VLOOKUP(DR145,tabel_jpm,ED145+1,0)</f>
        <v>8</v>
      </c>
      <c r="EI145" s="1">
        <f>VLOOKUP(DS145,tabel_jpm,EE145+1,0)</f>
        <v>16</v>
      </c>
      <c r="EJ145" s="1">
        <f>VLOOKUP(DT145,tabel_jpm,EF145+1,0)</f>
        <v>20</v>
      </c>
      <c r="EK145" s="1">
        <f>VLOOKUP(DU145,tabel_jpm,EG145+1,0)</f>
        <v>4</v>
      </c>
      <c r="EL145" s="1">
        <f>IF(B145="Pria",VLOOKUP(AVERAGE(EH145:EK145),agreement_p,4),VLOOKUP(AVERAGE(EH145:EK145),agreement_w,4))</f>
        <v>32</v>
      </c>
      <c r="EM145" s="67" t="str">
        <f t="shared" si="33"/>
        <v>N/A</v>
      </c>
      <c r="EN145" s="1">
        <f>VLOOKUP(DV145,tabel_jpm,ED145+1,0)</f>
        <v>20</v>
      </c>
      <c r="EO145" s="1">
        <f>VLOOKUP(DW145,tabel_jpm,EE145+1,0)</f>
        <v>12</v>
      </c>
      <c r="EP145" s="1">
        <f>VLOOKUP(DX145,tabel_jpm,EF145+1,0)</f>
        <v>12</v>
      </c>
      <c r="EQ145" s="1">
        <f>VLOOKUP(DY145,tabel_jpm,EG145+1,0)</f>
        <v>24</v>
      </c>
      <c r="ER145" s="1">
        <f>IF(B145="Pria",VLOOKUP(AVERAGE(EN145:EQ145),agreement_p,4),VLOOKUP(AVERAGE(EN145:EQ145),agreement_w,4))</f>
        <v>50</v>
      </c>
      <c r="ES145" s="67" t="str">
        <f t="shared" si="34"/>
        <v>N/A</v>
      </c>
      <c r="ET145" s="1">
        <f>VLOOKUP(DZ145,tabel_jpm,ED145+1,0)</f>
        <v>20</v>
      </c>
      <c r="EU145" s="1">
        <f>VLOOKUP(EA145,tabel_jpm,EE145+1,0)</f>
        <v>24</v>
      </c>
      <c r="EV145" s="1">
        <f>VLOOKUP(EB145,tabel_jpm,EF145+1,0)</f>
        <v>24</v>
      </c>
      <c r="EW145" s="1">
        <f>VLOOKUP(EC145,tabel_jpm,EG145+1,0)</f>
        <v>20</v>
      </c>
      <c r="EX145" s="1">
        <f>IF(B145="Pria",VLOOKUP(AVERAGE(ET145:EW145),agreement_p,4),VLOOKUP(AVERAGE(ET145:EW145),agreement_w,4))</f>
        <v>68</v>
      </c>
      <c r="EY145" s="67" t="str">
        <f t="shared" si="35"/>
        <v>N/A</v>
      </c>
    </row>
    <row r="146" ht="15.75" customHeight="1">
      <c r="A146" s="1" t="str">
        <f>data!A146</f>
        <v/>
      </c>
      <c r="B146" s="1" t="str">
        <f>data!B146</f>
        <v/>
      </c>
      <c r="C146" s="1" t="str">
        <f>data!C146</f>
        <v/>
      </c>
      <c r="D146" s="65" t="str">
        <f>data!D146</f>
        <v/>
      </c>
      <c r="E146" s="1" t="str">
        <f>data!E146</f>
        <v/>
      </c>
      <c r="F146" s="1" t="str">
        <f>data!F146</f>
        <v/>
      </c>
      <c r="G146" s="1" t="str">
        <f>data!G146</f>
        <v/>
      </c>
      <c r="H146" s="1" t="str">
        <f>data!H146</f>
        <v/>
      </c>
      <c r="I146" s="1" t="str">
        <f>data!I146</f>
        <v/>
      </c>
      <c r="J146" s="1" t="str">
        <f>data!J146</f>
        <v/>
      </c>
      <c r="K146" s="1" t="str">
        <f>data!K146</f>
        <v/>
      </c>
      <c r="L146" s="1" t="str">
        <f>data!L146</f>
        <v/>
      </c>
      <c r="M146" s="1" t="str">
        <f>data!M146</f>
        <v/>
      </c>
      <c r="N146" s="1" t="str">
        <f>data!N146</f>
        <v/>
      </c>
      <c r="O146" s="1" t="str">
        <f>data!O146</f>
        <v/>
      </c>
      <c r="P146" s="1" t="str">
        <f>data!P146</f>
        <v/>
      </c>
      <c r="Q146" s="1">
        <f>data!Q146</f>
        <v>0</v>
      </c>
      <c r="R146" s="1">
        <f>data!R146</f>
        <v>0</v>
      </c>
      <c r="S146" s="1">
        <f>data!S146</f>
        <v>0</v>
      </c>
      <c r="T146" s="1">
        <f>data!T146</f>
        <v>0</v>
      </c>
      <c r="U146" s="1">
        <f>data!U146</f>
        <v>0</v>
      </c>
      <c r="V146" s="1">
        <f>data!V146</f>
        <v>0</v>
      </c>
      <c r="W146" s="1">
        <f>data!W146</f>
        <v>0</v>
      </c>
      <c r="Y146" s="67">
        <f>VLOOKUP(G146,tableD1,2,0)</f>
        <v>4</v>
      </c>
      <c r="Z146" s="67">
        <f>VLOOKUP(H146,tableI1,2,0)</f>
        <v>3</v>
      </c>
      <c r="AA146" s="67">
        <f>VLOOKUP(I146,table1S,2,0)</f>
        <v>5</v>
      </c>
      <c r="AB146" s="67">
        <f>VLOOKUP(J146,table1C,2,0)</f>
        <v>4</v>
      </c>
      <c r="AC146" s="67">
        <f>VLOOKUP(L146,table2D,2,0)</f>
        <v>31</v>
      </c>
      <c r="AD146" s="67">
        <f>VLOOKUP(M146,table2I,2,0)</f>
        <v>31</v>
      </c>
      <c r="AE146" s="67">
        <f>VLOOKUP(N146,table2S,2,0)</f>
        <v>32</v>
      </c>
      <c r="AF146" s="67">
        <f>VLOOKUP(O146,table2C,2,0)</f>
        <v>32</v>
      </c>
      <c r="AG146" s="67">
        <f>VLOOKUP(Q146,table3D,2,0)</f>
        <v>16</v>
      </c>
      <c r="AH146" s="67">
        <f>VLOOKUP(R146,table3I,2,0)</f>
        <v>18</v>
      </c>
      <c r="AI146" s="67">
        <f>VLOOKUP(S146,table3S,2,0)</f>
        <v>19</v>
      </c>
      <c r="AJ146" s="67">
        <f>VLOOKUP(T146,table3C,2,0)</f>
        <v>19</v>
      </c>
      <c r="AL146" s="67">
        <f t="shared" ref="AL146:AO146" si="1728">VALUE(Y146&amp;AL$2)</f>
        <v>41</v>
      </c>
      <c r="AM146" s="67">
        <f t="shared" si="1728"/>
        <v>32</v>
      </c>
      <c r="AN146" s="67">
        <f t="shared" si="1728"/>
        <v>53</v>
      </c>
      <c r="AO146" s="67">
        <f t="shared" si="1728"/>
        <v>44</v>
      </c>
      <c r="AP146" s="67"/>
      <c r="AQ146" s="67">
        <f t="shared" ref="AQ146:AT146" si="1729">LARGE($AL146:$AO146,AQ$2)</f>
        <v>53</v>
      </c>
      <c r="AR146" s="67">
        <f t="shared" si="1729"/>
        <v>44</v>
      </c>
      <c r="AS146" s="67">
        <f t="shared" si="1729"/>
        <v>41</v>
      </c>
      <c r="AT146" s="67">
        <f t="shared" si="1729"/>
        <v>32</v>
      </c>
      <c r="AV146" s="67" t="str">
        <f>VLOOKUP(VALUE(RIGHT(AQ146,1)),misc!$A$2:$B$5,2,0)</f>
        <v>S</v>
      </c>
      <c r="AW146" s="67" t="str">
        <f>VLOOKUP(VALUE(RIGHT(AR146,1)),misc!$A$2:$B$5,2,0)</f>
        <v>C</v>
      </c>
      <c r="AX146" s="67" t="str">
        <f>VLOOKUP(VALUE(RIGHT(AS146,1)),misc!$A$2:$B$5,2,0)</f>
        <v>D</v>
      </c>
      <c r="AY146" s="67" t="str">
        <f>VLOOKUP(VALUE(RIGHT(AT146,1)),misc!$A$2:$B$5,2,0)</f>
        <v>I</v>
      </c>
      <c r="BA146" s="67" t="str">
        <f t="shared" ref="BA146:BD146" si="1730">IF(VALUE(AQ146)&gt;=170,AV146,"")</f>
        <v/>
      </c>
      <c r="BB146" s="67" t="str">
        <f t="shared" si="1730"/>
        <v/>
      </c>
      <c r="BC146" s="67" t="str">
        <f t="shared" si="1730"/>
        <v/>
      </c>
      <c r="BD146" s="67" t="str">
        <f t="shared" si="1730"/>
        <v/>
      </c>
      <c r="BF146" s="67" t="str">
        <f t="shared" ref="BF146:BI146" si="1731">IF(VALUE(AQ146)&lt;170,AV146,"")</f>
        <v>S</v>
      </c>
      <c r="BG146" s="67" t="str">
        <f t="shared" si="1731"/>
        <v>C</v>
      </c>
      <c r="BH146" s="67" t="str">
        <f t="shared" si="1731"/>
        <v>D</v>
      </c>
      <c r="BI146" s="67" t="str">
        <f t="shared" si="1731"/>
        <v>I</v>
      </c>
      <c r="BJ146" s="67">
        <f t="shared" si="17"/>
        <v>1</v>
      </c>
      <c r="BK146" s="67" t="str">
        <f t="shared" si="18"/>
        <v/>
      </c>
      <c r="BN146" s="67">
        <f t="shared" ref="BN146:BQ146" si="1732">VALUE(AC146&amp;BN$2)</f>
        <v>311</v>
      </c>
      <c r="BO146" s="67">
        <f t="shared" si="1732"/>
        <v>312</v>
      </c>
      <c r="BP146" s="67">
        <f t="shared" si="1732"/>
        <v>323</v>
      </c>
      <c r="BQ146" s="67">
        <f t="shared" si="1732"/>
        <v>324</v>
      </c>
      <c r="BR146" s="67"/>
      <c r="BS146" s="67">
        <f t="shared" ref="BS146:BV146" si="1733">LARGE($BN146:$BQ146,BS$2)</f>
        <v>324</v>
      </c>
      <c r="BT146" s="67">
        <f t="shared" si="1733"/>
        <v>323</v>
      </c>
      <c r="BU146" s="67">
        <f t="shared" si="1733"/>
        <v>312</v>
      </c>
      <c r="BV146" s="67">
        <f t="shared" si="1733"/>
        <v>311</v>
      </c>
      <c r="BX146" s="67" t="str">
        <f>VLOOKUP(VALUE(RIGHT(BS146,1)),misc!$A$2:$B$5,2,0)</f>
        <v>C</v>
      </c>
      <c r="BY146" s="67" t="str">
        <f>VLOOKUP(VALUE(RIGHT(BT146,1)),misc!$A$2:$B$5,2,0)</f>
        <v>S</v>
      </c>
      <c r="BZ146" s="67" t="str">
        <f>VLOOKUP(VALUE(RIGHT(BU146,1)),misc!$A$2:$B$5,2,0)</f>
        <v>I</v>
      </c>
      <c r="CA146" s="67" t="str">
        <f>VLOOKUP(VALUE(RIGHT(BV146,1)),misc!$A$2:$B$5,2,0)</f>
        <v>D</v>
      </c>
      <c r="CC146" s="67" t="str">
        <f t="shared" ref="CC146:CF146" si="1734">IF(VALUE(BS146)&gt;=170,BX146,"")</f>
        <v>C</v>
      </c>
      <c r="CD146" s="67" t="str">
        <f t="shared" si="1734"/>
        <v>S</v>
      </c>
      <c r="CE146" s="67" t="str">
        <f t="shared" si="1734"/>
        <v>I</v>
      </c>
      <c r="CF146" s="67" t="str">
        <f t="shared" si="1734"/>
        <v>D</v>
      </c>
      <c r="CH146" s="67" t="str">
        <f t="shared" ref="CH146:CK146" si="1735">IF(VALUE(BS146)&lt;170,BX146,"")</f>
        <v/>
      </c>
      <c r="CI146" s="67" t="str">
        <f t="shared" si="1735"/>
        <v/>
      </c>
      <c r="CJ146" s="67" t="str">
        <f t="shared" si="1735"/>
        <v/>
      </c>
      <c r="CK146" s="67" t="str">
        <f t="shared" si="1735"/>
        <v/>
      </c>
      <c r="CL146" s="67">
        <f t="shared" si="23"/>
        <v>2</v>
      </c>
      <c r="CM146" s="67" t="str">
        <f t="shared" si="24"/>
        <v>CSID</v>
      </c>
      <c r="CP146" s="67">
        <f t="shared" ref="CP146:CS146" si="1736">VALUE(AG146&amp;CP$2)</f>
        <v>161</v>
      </c>
      <c r="CQ146" s="67">
        <f t="shared" si="1736"/>
        <v>182</v>
      </c>
      <c r="CR146" s="67">
        <f t="shared" si="1736"/>
        <v>193</v>
      </c>
      <c r="CS146" s="67">
        <f t="shared" si="1736"/>
        <v>194</v>
      </c>
      <c r="CT146" s="67"/>
      <c r="CU146" s="67">
        <f t="shared" ref="CU146:CX146" si="1737">LARGE($CP146:$CS146,CU$2)</f>
        <v>194</v>
      </c>
      <c r="CV146" s="67">
        <f t="shared" si="1737"/>
        <v>193</v>
      </c>
      <c r="CW146" s="67">
        <f t="shared" si="1737"/>
        <v>182</v>
      </c>
      <c r="CX146" s="67">
        <f t="shared" si="1737"/>
        <v>161</v>
      </c>
      <c r="CZ146" s="67" t="str">
        <f>VLOOKUP(VALUE(RIGHT(CU146,1)),misc!$A$2:$B$5,2,0)</f>
        <v>C</v>
      </c>
      <c r="DA146" s="67" t="str">
        <f>VLOOKUP(VALUE(RIGHT(CV146,1)),misc!$A$2:$B$5,2,0)</f>
        <v>S</v>
      </c>
      <c r="DB146" s="67" t="str">
        <f>VLOOKUP(VALUE(RIGHT(CW146,1)),misc!$A$2:$B$5,2,0)</f>
        <v>I</v>
      </c>
      <c r="DC146" s="67" t="str">
        <f>VLOOKUP(VALUE(RIGHT(CX146,1)),misc!$A$2:$B$5,2,0)</f>
        <v>D</v>
      </c>
      <c r="DE146" s="67" t="str">
        <f t="shared" ref="DE146:DH146" si="1738">IF(VALUE(CU146)&gt;=170,CZ146,"")</f>
        <v>C</v>
      </c>
      <c r="DF146" s="67" t="str">
        <f t="shared" si="1738"/>
        <v>S</v>
      </c>
      <c r="DG146" s="67" t="str">
        <f t="shared" si="1738"/>
        <v>I</v>
      </c>
      <c r="DH146" s="67" t="str">
        <f t="shared" si="1738"/>
        <v/>
      </c>
      <c r="DJ146" s="67" t="str">
        <f t="shared" ref="DJ146:DM146" si="1739">IF(VALUE(CU146)&lt;170,CZ146,"")</f>
        <v/>
      </c>
      <c r="DK146" s="67" t="str">
        <f t="shared" si="1739"/>
        <v/>
      </c>
      <c r="DL146" s="67" t="str">
        <f t="shared" si="1739"/>
        <v/>
      </c>
      <c r="DM146" s="67" t="str">
        <f t="shared" si="1739"/>
        <v>D</v>
      </c>
      <c r="DN146" s="67">
        <f t="shared" si="29"/>
        <v>3</v>
      </c>
      <c r="DO146" s="67" t="str">
        <f t="shared" si="30"/>
        <v>CSI</v>
      </c>
      <c r="DP146" s="1" t="str">
        <f t="shared" si="31"/>
        <v>123</v>
      </c>
      <c r="DQ146" s="1" t="str">
        <f t="shared" si="32"/>
        <v/>
      </c>
      <c r="DR146" s="1">
        <f>VLOOKUP(G146,tableD1,3,0)</f>
        <v>1</v>
      </c>
      <c r="DS146" s="1">
        <f>VLOOKUP(H146,tableI1,3,0)</f>
        <v>1</v>
      </c>
      <c r="DT146" s="1">
        <f>VLOOKUP(I146,table1S,3,0)</f>
        <v>2</v>
      </c>
      <c r="DU146" s="1">
        <f>VLOOKUP(J146,table1C,3,0)</f>
        <v>1</v>
      </c>
      <c r="DV146" s="1">
        <f>VLOOKUP(L146,table2D,3,0)</f>
        <v>8</v>
      </c>
      <c r="DW146" s="1">
        <f>VLOOKUP(M146,table2I,3,0)</f>
        <v>8</v>
      </c>
      <c r="DX146" s="1">
        <f>VLOOKUP(N146,table2S,3,0)</f>
        <v>8</v>
      </c>
      <c r="DY146" s="1">
        <f>VLOOKUP(O146,table2C,3,0)</f>
        <v>8</v>
      </c>
      <c r="DZ146" s="1">
        <f>VLOOKUP(Q146,table3D,3,0)</f>
        <v>4</v>
      </c>
      <c r="EA146" s="1">
        <f>VLOOKUP(R146,table3I,3,0)</f>
        <v>5</v>
      </c>
      <c r="EB146" s="1">
        <f>VLOOKUP(S146,table3S,3,0)</f>
        <v>5</v>
      </c>
      <c r="EC146" s="1">
        <f>VLOOKUP(T146,table3C,3,0)</f>
        <v>5</v>
      </c>
      <c r="ED146" s="67">
        <f t="array" ref="ED146">VLOOKUP(INDEX(JD,data!$AA$1),key!$J$3:$L$27,3,0)</f>
        <v>6</v>
      </c>
      <c r="EE146" s="67">
        <f t="array" ref="EE146">VLOOKUP(INDEX(JI,data!$AA$1),key!$J$3:$L$27,3,0)</f>
        <v>4</v>
      </c>
      <c r="EF146" s="67">
        <f t="array" ref="EF146">VLOOKUP(INDEX(JS,data!$AA$1),key!$J$3:$L$27,3,0)</f>
        <v>4</v>
      </c>
      <c r="EG146" s="67">
        <f t="array" ref="EG146">VLOOKUP(INDEX(JC,data!$AA$1),key!$J$3:$L$27,3,0)</f>
        <v>7</v>
      </c>
      <c r="EH146" s="1">
        <f>VLOOKUP(DR146,tabel_jpm,ED146+1,0)</f>
        <v>8</v>
      </c>
      <c r="EI146" s="1">
        <f>VLOOKUP(DS146,tabel_jpm,EE146+1,0)</f>
        <v>16</v>
      </c>
      <c r="EJ146" s="1">
        <f>VLOOKUP(DT146,tabel_jpm,EF146+1,0)</f>
        <v>20</v>
      </c>
      <c r="EK146" s="1">
        <f>VLOOKUP(DU146,tabel_jpm,EG146+1,0)</f>
        <v>4</v>
      </c>
      <c r="EL146" s="1">
        <f>IF(B146="Pria",VLOOKUP(AVERAGE(EH146:EK146),agreement_p,4),VLOOKUP(AVERAGE(EH146:EK146),agreement_w,4))</f>
        <v>32</v>
      </c>
      <c r="EM146" s="67" t="str">
        <f t="shared" si="33"/>
        <v>N/A</v>
      </c>
      <c r="EN146" s="1">
        <f>VLOOKUP(DV146,tabel_jpm,ED146+1,0)</f>
        <v>20</v>
      </c>
      <c r="EO146" s="1">
        <f>VLOOKUP(DW146,tabel_jpm,EE146+1,0)</f>
        <v>12</v>
      </c>
      <c r="EP146" s="1">
        <f>VLOOKUP(DX146,tabel_jpm,EF146+1,0)</f>
        <v>12</v>
      </c>
      <c r="EQ146" s="1">
        <f>VLOOKUP(DY146,tabel_jpm,EG146+1,0)</f>
        <v>24</v>
      </c>
      <c r="ER146" s="1">
        <f>IF(B146="Pria",VLOOKUP(AVERAGE(EN146:EQ146),agreement_p,4),VLOOKUP(AVERAGE(EN146:EQ146),agreement_w,4))</f>
        <v>50</v>
      </c>
      <c r="ES146" s="67" t="str">
        <f t="shared" si="34"/>
        <v>N/A</v>
      </c>
      <c r="ET146" s="1">
        <f>VLOOKUP(DZ146,tabel_jpm,ED146+1,0)</f>
        <v>20</v>
      </c>
      <c r="EU146" s="1">
        <f>VLOOKUP(EA146,tabel_jpm,EE146+1,0)</f>
        <v>24</v>
      </c>
      <c r="EV146" s="1">
        <f>VLOOKUP(EB146,tabel_jpm,EF146+1,0)</f>
        <v>24</v>
      </c>
      <c r="EW146" s="1">
        <f>VLOOKUP(EC146,tabel_jpm,EG146+1,0)</f>
        <v>20</v>
      </c>
      <c r="EX146" s="1">
        <f>IF(B146="Pria",VLOOKUP(AVERAGE(ET146:EW146),agreement_p,4),VLOOKUP(AVERAGE(ET146:EW146),agreement_w,4))</f>
        <v>68</v>
      </c>
      <c r="EY146" s="67" t="str">
        <f t="shared" si="35"/>
        <v>N/A</v>
      </c>
    </row>
    <row r="147" ht="15.75" customHeight="1">
      <c r="A147" s="1" t="str">
        <f>data!A147</f>
        <v/>
      </c>
      <c r="B147" s="1" t="str">
        <f>data!B147</f>
        <v/>
      </c>
      <c r="C147" s="1" t="str">
        <f>data!C147</f>
        <v/>
      </c>
      <c r="D147" s="65" t="str">
        <f>data!D147</f>
        <v/>
      </c>
      <c r="E147" s="1" t="str">
        <f>data!E147</f>
        <v/>
      </c>
      <c r="F147" s="1" t="str">
        <f>data!F147</f>
        <v/>
      </c>
      <c r="G147" s="1" t="str">
        <f>data!G147</f>
        <v/>
      </c>
      <c r="H147" s="1" t="str">
        <f>data!H147</f>
        <v/>
      </c>
      <c r="I147" s="1" t="str">
        <f>data!I147</f>
        <v/>
      </c>
      <c r="J147" s="1" t="str">
        <f>data!J147</f>
        <v/>
      </c>
      <c r="K147" s="1" t="str">
        <f>data!K147</f>
        <v/>
      </c>
      <c r="L147" s="1" t="str">
        <f>data!L147</f>
        <v/>
      </c>
      <c r="M147" s="1" t="str">
        <f>data!M147</f>
        <v/>
      </c>
      <c r="N147" s="1" t="str">
        <f>data!N147</f>
        <v/>
      </c>
      <c r="O147" s="1" t="str">
        <f>data!O147</f>
        <v/>
      </c>
      <c r="P147" s="1" t="str">
        <f>data!P147</f>
        <v/>
      </c>
      <c r="Q147" s="1">
        <f>data!Q147</f>
        <v>0</v>
      </c>
      <c r="R147" s="1">
        <f>data!R147</f>
        <v>0</v>
      </c>
      <c r="S147" s="1">
        <f>data!S147</f>
        <v>0</v>
      </c>
      <c r="T147" s="1">
        <f>data!T147</f>
        <v>0</v>
      </c>
      <c r="U147" s="1">
        <f>data!U147</f>
        <v>0</v>
      </c>
      <c r="V147" s="1">
        <f>data!V147</f>
        <v>0</v>
      </c>
      <c r="W147" s="1">
        <f>data!W147</f>
        <v>0</v>
      </c>
      <c r="Y147" s="67">
        <f>VLOOKUP(G147,tableD1,2,0)</f>
        <v>4</v>
      </c>
      <c r="Z147" s="67">
        <f>VLOOKUP(H147,tableI1,2,0)</f>
        <v>3</v>
      </c>
      <c r="AA147" s="67">
        <f>VLOOKUP(I147,table1S,2,0)</f>
        <v>5</v>
      </c>
      <c r="AB147" s="67">
        <f>VLOOKUP(J147,table1C,2,0)</f>
        <v>4</v>
      </c>
      <c r="AC147" s="67">
        <f>VLOOKUP(L147,table2D,2,0)</f>
        <v>31</v>
      </c>
      <c r="AD147" s="67">
        <f>VLOOKUP(M147,table2I,2,0)</f>
        <v>31</v>
      </c>
      <c r="AE147" s="67">
        <f>VLOOKUP(N147,table2S,2,0)</f>
        <v>32</v>
      </c>
      <c r="AF147" s="67">
        <f>VLOOKUP(O147,table2C,2,0)</f>
        <v>32</v>
      </c>
      <c r="AG147" s="67">
        <f>VLOOKUP(Q147,table3D,2,0)</f>
        <v>16</v>
      </c>
      <c r="AH147" s="67">
        <f>VLOOKUP(R147,table3I,2,0)</f>
        <v>18</v>
      </c>
      <c r="AI147" s="67">
        <f>VLOOKUP(S147,table3S,2,0)</f>
        <v>19</v>
      </c>
      <c r="AJ147" s="67">
        <f>VLOOKUP(T147,table3C,2,0)</f>
        <v>19</v>
      </c>
      <c r="AL147" s="67">
        <f t="shared" ref="AL147:AO147" si="1740">VALUE(Y147&amp;AL$2)</f>
        <v>41</v>
      </c>
      <c r="AM147" s="67">
        <f t="shared" si="1740"/>
        <v>32</v>
      </c>
      <c r="AN147" s="67">
        <f t="shared" si="1740"/>
        <v>53</v>
      </c>
      <c r="AO147" s="67">
        <f t="shared" si="1740"/>
        <v>44</v>
      </c>
      <c r="AP147" s="67"/>
      <c r="AQ147" s="67">
        <f t="shared" ref="AQ147:AT147" si="1741">LARGE($AL147:$AO147,AQ$2)</f>
        <v>53</v>
      </c>
      <c r="AR147" s="67">
        <f t="shared" si="1741"/>
        <v>44</v>
      </c>
      <c r="AS147" s="67">
        <f t="shared" si="1741"/>
        <v>41</v>
      </c>
      <c r="AT147" s="67">
        <f t="shared" si="1741"/>
        <v>32</v>
      </c>
      <c r="AV147" s="67" t="str">
        <f>VLOOKUP(VALUE(RIGHT(AQ147,1)),misc!$A$2:$B$5,2,0)</f>
        <v>S</v>
      </c>
      <c r="AW147" s="67" t="str">
        <f>VLOOKUP(VALUE(RIGHT(AR147,1)),misc!$A$2:$B$5,2,0)</f>
        <v>C</v>
      </c>
      <c r="AX147" s="67" t="str">
        <f>VLOOKUP(VALUE(RIGHT(AS147,1)),misc!$A$2:$B$5,2,0)</f>
        <v>D</v>
      </c>
      <c r="AY147" s="67" t="str">
        <f>VLOOKUP(VALUE(RIGHT(AT147,1)),misc!$A$2:$B$5,2,0)</f>
        <v>I</v>
      </c>
      <c r="BA147" s="67" t="str">
        <f t="shared" ref="BA147:BD147" si="1742">IF(VALUE(AQ147)&gt;=170,AV147,"")</f>
        <v/>
      </c>
      <c r="BB147" s="67" t="str">
        <f t="shared" si="1742"/>
        <v/>
      </c>
      <c r="BC147" s="67" t="str">
        <f t="shared" si="1742"/>
        <v/>
      </c>
      <c r="BD147" s="67" t="str">
        <f t="shared" si="1742"/>
        <v/>
      </c>
      <c r="BF147" s="67" t="str">
        <f t="shared" ref="BF147:BI147" si="1743">IF(VALUE(AQ147)&lt;170,AV147,"")</f>
        <v>S</v>
      </c>
      <c r="BG147" s="67" t="str">
        <f t="shared" si="1743"/>
        <v>C</v>
      </c>
      <c r="BH147" s="67" t="str">
        <f t="shared" si="1743"/>
        <v>D</v>
      </c>
      <c r="BI147" s="67" t="str">
        <f t="shared" si="1743"/>
        <v>I</v>
      </c>
      <c r="BJ147" s="67">
        <f t="shared" si="17"/>
        <v>1</v>
      </c>
      <c r="BK147" s="67" t="str">
        <f t="shared" si="18"/>
        <v/>
      </c>
      <c r="BN147" s="67">
        <f t="shared" ref="BN147:BQ147" si="1744">VALUE(AC147&amp;BN$2)</f>
        <v>311</v>
      </c>
      <c r="BO147" s="67">
        <f t="shared" si="1744"/>
        <v>312</v>
      </c>
      <c r="BP147" s="67">
        <f t="shared" si="1744"/>
        <v>323</v>
      </c>
      <c r="BQ147" s="67">
        <f t="shared" si="1744"/>
        <v>324</v>
      </c>
      <c r="BR147" s="67"/>
      <c r="BS147" s="67">
        <f t="shared" ref="BS147:BV147" si="1745">LARGE($BN147:$BQ147,BS$2)</f>
        <v>324</v>
      </c>
      <c r="BT147" s="67">
        <f t="shared" si="1745"/>
        <v>323</v>
      </c>
      <c r="BU147" s="67">
        <f t="shared" si="1745"/>
        <v>312</v>
      </c>
      <c r="BV147" s="67">
        <f t="shared" si="1745"/>
        <v>311</v>
      </c>
      <c r="BX147" s="67" t="str">
        <f>VLOOKUP(VALUE(RIGHT(BS147,1)),misc!$A$2:$B$5,2,0)</f>
        <v>C</v>
      </c>
      <c r="BY147" s="67" t="str">
        <f>VLOOKUP(VALUE(RIGHT(BT147,1)),misc!$A$2:$B$5,2,0)</f>
        <v>S</v>
      </c>
      <c r="BZ147" s="67" t="str">
        <f>VLOOKUP(VALUE(RIGHT(BU147,1)),misc!$A$2:$B$5,2,0)</f>
        <v>I</v>
      </c>
      <c r="CA147" s="67" t="str">
        <f>VLOOKUP(VALUE(RIGHT(BV147,1)),misc!$A$2:$B$5,2,0)</f>
        <v>D</v>
      </c>
      <c r="CC147" s="67" t="str">
        <f t="shared" ref="CC147:CF147" si="1746">IF(VALUE(BS147)&gt;=170,BX147,"")</f>
        <v>C</v>
      </c>
      <c r="CD147" s="67" t="str">
        <f t="shared" si="1746"/>
        <v>S</v>
      </c>
      <c r="CE147" s="67" t="str">
        <f t="shared" si="1746"/>
        <v>I</v>
      </c>
      <c r="CF147" s="67" t="str">
        <f t="shared" si="1746"/>
        <v>D</v>
      </c>
      <c r="CH147" s="67" t="str">
        <f t="shared" ref="CH147:CK147" si="1747">IF(VALUE(BS147)&lt;170,BX147,"")</f>
        <v/>
      </c>
      <c r="CI147" s="67" t="str">
        <f t="shared" si="1747"/>
        <v/>
      </c>
      <c r="CJ147" s="67" t="str">
        <f t="shared" si="1747"/>
        <v/>
      </c>
      <c r="CK147" s="67" t="str">
        <f t="shared" si="1747"/>
        <v/>
      </c>
      <c r="CL147" s="67">
        <f t="shared" si="23"/>
        <v>2</v>
      </c>
      <c r="CM147" s="67" t="str">
        <f t="shared" si="24"/>
        <v>CSID</v>
      </c>
      <c r="CP147" s="67">
        <f t="shared" ref="CP147:CS147" si="1748">VALUE(AG147&amp;CP$2)</f>
        <v>161</v>
      </c>
      <c r="CQ147" s="67">
        <f t="shared" si="1748"/>
        <v>182</v>
      </c>
      <c r="CR147" s="67">
        <f t="shared" si="1748"/>
        <v>193</v>
      </c>
      <c r="CS147" s="67">
        <f t="shared" si="1748"/>
        <v>194</v>
      </c>
      <c r="CT147" s="67"/>
      <c r="CU147" s="67">
        <f t="shared" ref="CU147:CX147" si="1749">LARGE($CP147:$CS147,CU$2)</f>
        <v>194</v>
      </c>
      <c r="CV147" s="67">
        <f t="shared" si="1749"/>
        <v>193</v>
      </c>
      <c r="CW147" s="67">
        <f t="shared" si="1749"/>
        <v>182</v>
      </c>
      <c r="CX147" s="67">
        <f t="shared" si="1749"/>
        <v>161</v>
      </c>
      <c r="CZ147" s="67" t="str">
        <f>VLOOKUP(VALUE(RIGHT(CU147,1)),misc!$A$2:$B$5,2,0)</f>
        <v>C</v>
      </c>
      <c r="DA147" s="67" t="str">
        <f>VLOOKUP(VALUE(RIGHT(CV147,1)),misc!$A$2:$B$5,2,0)</f>
        <v>S</v>
      </c>
      <c r="DB147" s="67" t="str">
        <f>VLOOKUP(VALUE(RIGHT(CW147,1)),misc!$A$2:$B$5,2,0)</f>
        <v>I</v>
      </c>
      <c r="DC147" s="67" t="str">
        <f>VLOOKUP(VALUE(RIGHT(CX147,1)),misc!$A$2:$B$5,2,0)</f>
        <v>D</v>
      </c>
      <c r="DE147" s="67" t="str">
        <f t="shared" ref="DE147:DH147" si="1750">IF(VALUE(CU147)&gt;=170,CZ147,"")</f>
        <v>C</v>
      </c>
      <c r="DF147" s="67" t="str">
        <f t="shared" si="1750"/>
        <v>S</v>
      </c>
      <c r="DG147" s="67" t="str">
        <f t="shared" si="1750"/>
        <v>I</v>
      </c>
      <c r="DH147" s="67" t="str">
        <f t="shared" si="1750"/>
        <v/>
      </c>
      <c r="DJ147" s="67" t="str">
        <f t="shared" ref="DJ147:DM147" si="1751">IF(VALUE(CU147)&lt;170,CZ147,"")</f>
        <v/>
      </c>
      <c r="DK147" s="67" t="str">
        <f t="shared" si="1751"/>
        <v/>
      </c>
      <c r="DL147" s="67" t="str">
        <f t="shared" si="1751"/>
        <v/>
      </c>
      <c r="DM147" s="67" t="str">
        <f t="shared" si="1751"/>
        <v>D</v>
      </c>
      <c r="DN147" s="67">
        <f t="shared" si="29"/>
        <v>3</v>
      </c>
      <c r="DO147" s="67" t="str">
        <f t="shared" si="30"/>
        <v>CSI</v>
      </c>
      <c r="DP147" s="1" t="str">
        <f t="shared" si="31"/>
        <v>123</v>
      </c>
      <c r="DQ147" s="1" t="str">
        <f t="shared" si="32"/>
        <v/>
      </c>
      <c r="DR147" s="1">
        <f>VLOOKUP(G147,tableD1,3,0)</f>
        <v>1</v>
      </c>
      <c r="DS147" s="1">
        <f>VLOOKUP(H147,tableI1,3,0)</f>
        <v>1</v>
      </c>
      <c r="DT147" s="1">
        <f>VLOOKUP(I147,table1S,3,0)</f>
        <v>2</v>
      </c>
      <c r="DU147" s="1">
        <f>VLOOKUP(J147,table1C,3,0)</f>
        <v>1</v>
      </c>
      <c r="DV147" s="1">
        <f>VLOOKUP(L147,table2D,3,0)</f>
        <v>8</v>
      </c>
      <c r="DW147" s="1">
        <f>VLOOKUP(M147,table2I,3,0)</f>
        <v>8</v>
      </c>
      <c r="DX147" s="1">
        <f>VLOOKUP(N147,table2S,3,0)</f>
        <v>8</v>
      </c>
      <c r="DY147" s="1">
        <f>VLOOKUP(O147,table2C,3,0)</f>
        <v>8</v>
      </c>
      <c r="DZ147" s="1">
        <f>VLOOKUP(Q147,table3D,3,0)</f>
        <v>4</v>
      </c>
      <c r="EA147" s="1">
        <f>VLOOKUP(R147,table3I,3,0)</f>
        <v>5</v>
      </c>
      <c r="EB147" s="1">
        <f>VLOOKUP(S147,table3S,3,0)</f>
        <v>5</v>
      </c>
      <c r="EC147" s="1">
        <f>VLOOKUP(T147,table3C,3,0)</f>
        <v>5</v>
      </c>
      <c r="ED147" s="67">
        <f t="array" ref="ED147">VLOOKUP(INDEX(JD,data!$AA$1),key!$J$3:$L$27,3,0)</f>
        <v>6</v>
      </c>
      <c r="EE147" s="67">
        <f t="array" ref="EE147">VLOOKUP(INDEX(JI,data!$AA$1),key!$J$3:$L$27,3,0)</f>
        <v>4</v>
      </c>
      <c r="EF147" s="67">
        <f t="array" ref="EF147">VLOOKUP(INDEX(JS,data!$AA$1),key!$J$3:$L$27,3,0)</f>
        <v>4</v>
      </c>
      <c r="EG147" s="67">
        <f t="array" ref="EG147">VLOOKUP(INDEX(JC,data!$AA$1),key!$J$3:$L$27,3,0)</f>
        <v>7</v>
      </c>
      <c r="EH147" s="1">
        <f>VLOOKUP(DR147,tabel_jpm,ED147+1,0)</f>
        <v>8</v>
      </c>
      <c r="EI147" s="1">
        <f>VLOOKUP(DS147,tabel_jpm,EE147+1,0)</f>
        <v>16</v>
      </c>
      <c r="EJ147" s="1">
        <f>VLOOKUP(DT147,tabel_jpm,EF147+1,0)</f>
        <v>20</v>
      </c>
      <c r="EK147" s="1">
        <f>VLOOKUP(DU147,tabel_jpm,EG147+1,0)</f>
        <v>4</v>
      </c>
      <c r="EL147" s="1">
        <f>IF(B147="Pria",VLOOKUP(AVERAGE(EH147:EK147),agreement_p,4),VLOOKUP(AVERAGE(EH147:EK147),agreement_w,4))</f>
        <v>32</v>
      </c>
      <c r="EM147" s="67" t="str">
        <f t="shared" si="33"/>
        <v>N/A</v>
      </c>
      <c r="EN147" s="1">
        <f>VLOOKUP(DV147,tabel_jpm,ED147+1,0)</f>
        <v>20</v>
      </c>
      <c r="EO147" s="1">
        <f>VLOOKUP(DW147,tabel_jpm,EE147+1,0)</f>
        <v>12</v>
      </c>
      <c r="EP147" s="1">
        <f>VLOOKUP(DX147,tabel_jpm,EF147+1,0)</f>
        <v>12</v>
      </c>
      <c r="EQ147" s="1">
        <f>VLOOKUP(DY147,tabel_jpm,EG147+1,0)</f>
        <v>24</v>
      </c>
      <c r="ER147" s="1">
        <f>IF(B147="Pria",VLOOKUP(AVERAGE(EN147:EQ147),agreement_p,4),VLOOKUP(AVERAGE(EN147:EQ147),agreement_w,4))</f>
        <v>50</v>
      </c>
      <c r="ES147" s="67" t="str">
        <f t="shared" si="34"/>
        <v>N/A</v>
      </c>
      <c r="ET147" s="1">
        <f>VLOOKUP(DZ147,tabel_jpm,ED147+1,0)</f>
        <v>20</v>
      </c>
      <c r="EU147" s="1">
        <f>VLOOKUP(EA147,tabel_jpm,EE147+1,0)</f>
        <v>24</v>
      </c>
      <c r="EV147" s="1">
        <f>VLOOKUP(EB147,tabel_jpm,EF147+1,0)</f>
        <v>24</v>
      </c>
      <c r="EW147" s="1">
        <f>VLOOKUP(EC147,tabel_jpm,EG147+1,0)</f>
        <v>20</v>
      </c>
      <c r="EX147" s="1">
        <f>IF(B147="Pria",VLOOKUP(AVERAGE(ET147:EW147),agreement_p,4),VLOOKUP(AVERAGE(ET147:EW147),agreement_w,4))</f>
        <v>68</v>
      </c>
      <c r="EY147" s="67" t="str">
        <f t="shared" si="35"/>
        <v>N/A</v>
      </c>
    </row>
    <row r="148" ht="15.75" customHeight="1">
      <c r="A148" s="1" t="str">
        <f>data!A148</f>
        <v/>
      </c>
      <c r="B148" s="1" t="str">
        <f>data!B148</f>
        <v/>
      </c>
      <c r="C148" s="1" t="str">
        <f>data!C148</f>
        <v/>
      </c>
      <c r="D148" s="65" t="str">
        <f>data!D148</f>
        <v/>
      </c>
      <c r="E148" s="1" t="str">
        <f>data!E148</f>
        <v/>
      </c>
      <c r="F148" s="1" t="str">
        <f>data!F148</f>
        <v/>
      </c>
      <c r="G148" s="1" t="str">
        <f>data!G148</f>
        <v/>
      </c>
      <c r="H148" s="1" t="str">
        <f>data!H148</f>
        <v/>
      </c>
      <c r="I148" s="1" t="str">
        <f>data!I148</f>
        <v/>
      </c>
      <c r="J148" s="1" t="str">
        <f>data!J148</f>
        <v/>
      </c>
      <c r="K148" s="1" t="str">
        <f>data!K148</f>
        <v/>
      </c>
      <c r="L148" s="1" t="str">
        <f>data!L148</f>
        <v/>
      </c>
      <c r="M148" s="1" t="str">
        <f>data!M148</f>
        <v/>
      </c>
      <c r="N148" s="1" t="str">
        <f>data!N148</f>
        <v/>
      </c>
      <c r="O148" s="1" t="str">
        <f>data!O148</f>
        <v/>
      </c>
      <c r="P148" s="1" t="str">
        <f>data!P148</f>
        <v/>
      </c>
      <c r="Q148" s="1">
        <f>data!Q148</f>
        <v>0</v>
      </c>
      <c r="R148" s="1">
        <f>data!R148</f>
        <v>0</v>
      </c>
      <c r="S148" s="1">
        <f>data!S148</f>
        <v>0</v>
      </c>
      <c r="T148" s="1">
        <f>data!T148</f>
        <v>0</v>
      </c>
      <c r="U148" s="1">
        <f>data!U148</f>
        <v>0</v>
      </c>
      <c r="V148" s="1">
        <f>data!V148</f>
        <v>0</v>
      </c>
      <c r="W148" s="1">
        <f>data!W148</f>
        <v>0</v>
      </c>
      <c r="Y148" s="67">
        <f>VLOOKUP(G148,tableD1,2,0)</f>
        <v>4</v>
      </c>
      <c r="Z148" s="67">
        <f>VLOOKUP(H148,tableI1,2,0)</f>
        <v>3</v>
      </c>
      <c r="AA148" s="67">
        <f>VLOOKUP(I148,table1S,2,0)</f>
        <v>5</v>
      </c>
      <c r="AB148" s="67">
        <f>VLOOKUP(J148,table1C,2,0)</f>
        <v>4</v>
      </c>
      <c r="AC148" s="67">
        <f>VLOOKUP(L148,table2D,2,0)</f>
        <v>31</v>
      </c>
      <c r="AD148" s="67">
        <f>VLOOKUP(M148,table2I,2,0)</f>
        <v>31</v>
      </c>
      <c r="AE148" s="67">
        <f>VLOOKUP(N148,table2S,2,0)</f>
        <v>32</v>
      </c>
      <c r="AF148" s="67">
        <f>VLOOKUP(O148,table2C,2,0)</f>
        <v>32</v>
      </c>
      <c r="AG148" s="67">
        <f>VLOOKUP(Q148,table3D,2,0)</f>
        <v>16</v>
      </c>
      <c r="AH148" s="67">
        <f>VLOOKUP(R148,table3I,2,0)</f>
        <v>18</v>
      </c>
      <c r="AI148" s="67">
        <f>VLOOKUP(S148,table3S,2,0)</f>
        <v>19</v>
      </c>
      <c r="AJ148" s="67">
        <f>VLOOKUP(T148,table3C,2,0)</f>
        <v>19</v>
      </c>
      <c r="AL148" s="67">
        <f t="shared" ref="AL148:AO148" si="1752">VALUE(Y148&amp;AL$2)</f>
        <v>41</v>
      </c>
      <c r="AM148" s="67">
        <f t="shared" si="1752"/>
        <v>32</v>
      </c>
      <c r="AN148" s="67">
        <f t="shared" si="1752"/>
        <v>53</v>
      </c>
      <c r="AO148" s="67">
        <f t="shared" si="1752"/>
        <v>44</v>
      </c>
      <c r="AP148" s="67"/>
      <c r="AQ148" s="67">
        <f t="shared" ref="AQ148:AT148" si="1753">LARGE($AL148:$AO148,AQ$2)</f>
        <v>53</v>
      </c>
      <c r="AR148" s="67">
        <f t="shared" si="1753"/>
        <v>44</v>
      </c>
      <c r="AS148" s="67">
        <f t="shared" si="1753"/>
        <v>41</v>
      </c>
      <c r="AT148" s="67">
        <f t="shared" si="1753"/>
        <v>32</v>
      </c>
      <c r="AV148" s="67" t="str">
        <f>VLOOKUP(VALUE(RIGHT(AQ148,1)),misc!$A$2:$B$5,2,0)</f>
        <v>S</v>
      </c>
      <c r="AW148" s="67" t="str">
        <f>VLOOKUP(VALUE(RIGHT(AR148,1)),misc!$A$2:$B$5,2,0)</f>
        <v>C</v>
      </c>
      <c r="AX148" s="67" t="str">
        <f>VLOOKUP(VALUE(RIGHT(AS148,1)),misc!$A$2:$B$5,2,0)</f>
        <v>D</v>
      </c>
      <c r="AY148" s="67" t="str">
        <f>VLOOKUP(VALUE(RIGHT(AT148,1)),misc!$A$2:$B$5,2,0)</f>
        <v>I</v>
      </c>
      <c r="BA148" s="67" t="str">
        <f t="shared" ref="BA148:BD148" si="1754">IF(VALUE(AQ148)&gt;=170,AV148,"")</f>
        <v/>
      </c>
      <c r="BB148" s="67" t="str">
        <f t="shared" si="1754"/>
        <v/>
      </c>
      <c r="BC148" s="67" t="str">
        <f t="shared" si="1754"/>
        <v/>
      </c>
      <c r="BD148" s="67" t="str">
        <f t="shared" si="1754"/>
        <v/>
      </c>
      <c r="BF148" s="67" t="str">
        <f t="shared" ref="BF148:BI148" si="1755">IF(VALUE(AQ148)&lt;170,AV148,"")</f>
        <v>S</v>
      </c>
      <c r="BG148" s="67" t="str">
        <f t="shared" si="1755"/>
        <v>C</v>
      </c>
      <c r="BH148" s="67" t="str">
        <f t="shared" si="1755"/>
        <v>D</v>
      </c>
      <c r="BI148" s="67" t="str">
        <f t="shared" si="1755"/>
        <v>I</v>
      </c>
      <c r="BJ148" s="67">
        <f t="shared" si="17"/>
        <v>1</v>
      </c>
      <c r="BK148" s="67" t="str">
        <f t="shared" si="18"/>
        <v/>
      </c>
      <c r="BN148" s="67">
        <f t="shared" ref="BN148:BQ148" si="1756">VALUE(AC148&amp;BN$2)</f>
        <v>311</v>
      </c>
      <c r="BO148" s="67">
        <f t="shared" si="1756"/>
        <v>312</v>
      </c>
      <c r="BP148" s="67">
        <f t="shared" si="1756"/>
        <v>323</v>
      </c>
      <c r="BQ148" s="67">
        <f t="shared" si="1756"/>
        <v>324</v>
      </c>
      <c r="BR148" s="67"/>
      <c r="BS148" s="67">
        <f t="shared" ref="BS148:BV148" si="1757">LARGE($BN148:$BQ148,BS$2)</f>
        <v>324</v>
      </c>
      <c r="BT148" s="67">
        <f t="shared" si="1757"/>
        <v>323</v>
      </c>
      <c r="BU148" s="67">
        <f t="shared" si="1757"/>
        <v>312</v>
      </c>
      <c r="BV148" s="67">
        <f t="shared" si="1757"/>
        <v>311</v>
      </c>
      <c r="BX148" s="67" t="str">
        <f>VLOOKUP(VALUE(RIGHT(BS148,1)),misc!$A$2:$B$5,2,0)</f>
        <v>C</v>
      </c>
      <c r="BY148" s="67" t="str">
        <f>VLOOKUP(VALUE(RIGHT(BT148,1)),misc!$A$2:$B$5,2,0)</f>
        <v>S</v>
      </c>
      <c r="BZ148" s="67" t="str">
        <f>VLOOKUP(VALUE(RIGHT(BU148,1)),misc!$A$2:$B$5,2,0)</f>
        <v>I</v>
      </c>
      <c r="CA148" s="67" t="str">
        <f>VLOOKUP(VALUE(RIGHT(BV148,1)),misc!$A$2:$B$5,2,0)</f>
        <v>D</v>
      </c>
      <c r="CC148" s="67" t="str">
        <f t="shared" ref="CC148:CF148" si="1758">IF(VALUE(BS148)&gt;=170,BX148,"")</f>
        <v>C</v>
      </c>
      <c r="CD148" s="67" t="str">
        <f t="shared" si="1758"/>
        <v>S</v>
      </c>
      <c r="CE148" s="67" t="str">
        <f t="shared" si="1758"/>
        <v>I</v>
      </c>
      <c r="CF148" s="67" t="str">
        <f t="shared" si="1758"/>
        <v>D</v>
      </c>
      <c r="CH148" s="67" t="str">
        <f t="shared" ref="CH148:CK148" si="1759">IF(VALUE(BS148)&lt;170,BX148,"")</f>
        <v/>
      </c>
      <c r="CI148" s="67" t="str">
        <f t="shared" si="1759"/>
        <v/>
      </c>
      <c r="CJ148" s="67" t="str">
        <f t="shared" si="1759"/>
        <v/>
      </c>
      <c r="CK148" s="67" t="str">
        <f t="shared" si="1759"/>
        <v/>
      </c>
      <c r="CL148" s="67">
        <f t="shared" si="23"/>
        <v>2</v>
      </c>
      <c r="CM148" s="67" t="str">
        <f t="shared" si="24"/>
        <v>CSID</v>
      </c>
      <c r="CP148" s="67">
        <f t="shared" ref="CP148:CS148" si="1760">VALUE(AG148&amp;CP$2)</f>
        <v>161</v>
      </c>
      <c r="CQ148" s="67">
        <f t="shared" si="1760"/>
        <v>182</v>
      </c>
      <c r="CR148" s="67">
        <f t="shared" si="1760"/>
        <v>193</v>
      </c>
      <c r="CS148" s="67">
        <f t="shared" si="1760"/>
        <v>194</v>
      </c>
      <c r="CT148" s="67"/>
      <c r="CU148" s="67">
        <f t="shared" ref="CU148:CX148" si="1761">LARGE($CP148:$CS148,CU$2)</f>
        <v>194</v>
      </c>
      <c r="CV148" s="67">
        <f t="shared" si="1761"/>
        <v>193</v>
      </c>
      <c r="CW148" s="67">
        <f t="shared" si="1761"/>
        <v>182</v>
      </c>
      <c r="CX148" s="67">
        <f t="shared" si="1761"/>
        <v>161</v>
      </c>
      <c r="CZ148" s="67" t="str">
        <f>VLOOKUP(VALUE(RIGHT(CU148,1)),misc!$A$2:$B$5,2,0)</f>
        <v>C</v>
      </c>
      <c r="DA148" s="67" t="str">
        <f>VLOOKUP(VALUE(RIGHT(CV148,1)),misc!$A$2:$B$5,2,0)</f>
        <v>S</v>
      </c>
      <c r="DB148" s="67" t="str">
        <f>VLOOKUP(VALUE(RIGHT(CW148,1)),misc!$A$2:$B$5,2,0)</f>
        <v>I</v>
      </c>
      <c r="DC148" s="67" t="str">
        <f>VLOOKUP(VALUE(RIGHT(CX148,1)),misc!$A$2:$B$5,2,0)</f>
        <v>D</v>
      </c>
      <c r="DE148" s="67" t="str">
        <f t="shared" ref="DE148:DH148" si="1762">IF(VALUE(CU148)&gt;=170,CZ148,"")</f>
        <v>C</v>
      </c>
      <c r="DF148" s="67" t="str">
        <f t="shared" si="1762"/>
        <v>S</v>
      </c>
      <c r="DG148" s="67" t="str">
        <f t="shared" si="1762"/>
        <v>I</v>
      </c>
      <c r="DH148" s="67" t="str">
        <f t="shared" si="1762"/>
        <v/>
      </c>
      <c r="DJ148" s="67" t="str">
        <f t="shared" ref="DJ148:DM148" si="1763">IF(VALUE(CU148)&lt;170,CZ148,"")</f>
        <v/>
      </c>
      <c r="DK148" s="67" t="str">
        <f t="shared" si="1763"/>
        <v/>
      </c>
      <c r="DL148" s="67" t="str">
        <f t="shared" si="1763"/>
        <v/>
      </c>
      <c r="DM148" s="67" t="str">
        <f t="shared" si="1763"/>
        <v>D</v>
      </c>
      <c r="DN148" s="67">
        <f t="shared" si="29"/>
        <v>3</v>
      </c>
      <c r="DO148" s="67" t="str">
        <f t="shared" si="30"/>
        <v>CSI</v>
      </c>
      <c r="DP148" s="1" t="str">
        <f t="shared" si="31"/>
        <v>123</v>
      </c>
      <c r="DQ148" s="1" t="str">
        <f t="shared" si="32"/>
        <v/>
      </c>
      <c r="DR148" s="1">
        <f>VLOOKUP(G148,tableD1,3,0)</f>
        <v>1</v>
      </c>
      <c r="DS148" s="1">
        <f>VLOOKUP(H148,tableI1,3,0)</f>
        <v>1</v>
      </c>
      <c r="DT148" s="1">
        <f>VLOOKUP(I148,table1S,3,0)</f>
        <v>2</v>
      </c>
      <c r="DU148" s="1">
        <f>VLOOKUP(J148,table1C,3,0)</f>
        <v>1</v>
      </c>
      <c r="DV148" s="1">
        <f>VLOOKUP(L148,table2D,3,0)</f>
        <v>8</v>
      </c>
      <c r="DW148" s="1">
        <f>VLOOKUP(M148,table2I,3,0)</f>
        <v>8</v>
      </c>
      <c r="DX148" s="1">
        <f>VLOOKUP(N148,table2S,3,0)</f>
        <v>8</v>
      </c>
      <c r="DY148" s="1">
        <f>VLOOKUP(O148,table2C,3,0)</f>
        <v>8</v>
      </c>
      <c r="DZ148" s="1">
        <f>VLOOKUP(Q148,table3D,3,0)</f>
        <v>4</v>
      </c>
      <c r="EA148" s="1">
        <f>VLOOKUP(R148,table3I,3,0)</f>
        <v>5</v>
      </c>
      <c r="EB148" s="1">
        <f>VLOOKUP(S148,table3S,3,0)</f>
        <v>5</v>
      </c>
      <c r="EC148" s="1">
        <f>VLOOKUP(T148,table3C,3,0)</f>
        <v>5</v>
      </c>
      <c r="ED148" s="67">
        <f t="array" ref="ED148">VLOOKUP(INDEX(JD,data!$AA$1),key!$J$3:$L$27,3,0)</f>
        <v>6</v>
      </c>
      <c r="EE148" s="67">
        <f t="array" ref="EE148">VLOOKUP(INDEX(JI,data!$AA$1),key!$J$3:$L$27,3,0)</f>
        <v>4</v>
      </c>
      <c r="EF148" s="67">
        <f t="array" ref="EF148">VLOOKUP(INDEX(JS,data!$AA$1),key!$J$3:$L$27,3,0)</f>
        <v>4</v>
      </c>
      <c r="EG148" s="67">
        <f t="array" ref="EG148">VLOOKUP(INDEX(JC,data!$AA$1),key!$J$3:$L$27,3,0)</f>
        <v>7</v>
      </c>
      <c r="EH148" s="1">
        <f>VLOOKUP(DR148,tabel_jpm,ED148+1,0)</f>
        <v>8</v>
      </c>
      <c r="EI148" s="1">
        <f>VLOOKUP(DS148,tabel_jpm,EE148+1,0)</f>
        <v>16</v>
      </c>
      <c r="EJ148" s="1">
        <f>VLOOKUP(DT148,tabel_jpm,EF148+1,0)</f>
        <v>20</v>
      </c>
      <c r="EK148" s="1">
        <f>VLOOKUP(DU148,tabel_jpm,EG148+1,0)</f>
        <v>4</v>
      </c>
      <c r="EL148" s="1">
        <f>IF(B148="Pria",VLOOKUP(AVERAGE(EH148:EK148),agreement_p,4),VLOOKUP(AVERAGE(EH148:EK148),agreement_w,4))</f>
        <v>32</v>
      </c>
      <c r="EM148" s="67" t="str">
        <f t="shared" si="33"/>
        <v>N/A</v>
      </c>
      <c r="EN148" s="1">
        <f>VLOOKUP(DV148,tabel_jpm,ED148+1,0)</f>
        <v>20</v>
      </c>
      <c r="EO148" s="1">
        <f>VLOOKUP(DW148,tabel_jpm,EE148+1,0)</f>
        <v>12</v>
      </c>
      <c r="EP148" s="1">
        <f>VLOOKUP(DX148,tabel_jpm,EF148+1,0)</f>
        <v>12</v>
      </c>
      <c r="EQ148" s="1">
        <f>VLOOKUP(DY148,tabel_jpm,EG148+1,0)</f>
        <v>24</v>
      </c>
      <c r="ER148" s="1">
        <f>IF(B148="Pria",VLOOKUP(AVERAGE(EN148:EQ148),agreement_p,4),VLOOKUP(AVERAGE(EN148:EQ148),agreement_w,4))</f>
        <v>50</v>
      </c>
      <c r="ES148" s="67" t="str">
        <f t="shared" si="34"/>
        <v>N/A</v>
      </c>
      <c r="ET148" s="1">
        <f>VLOOKUP(DZ148,tabel_jpm,ED148+1,0)</f>
        <v>20</v>
      </c>
      <c r="EU148" s="1">
        <f>VLOOKUP(EA148,tabel_jpm,EE148+1,0)</f>
        <v>24</v>
      </c>
      <c r="EV148" s="1">
        <f>VLOOKUP(EB148,tabel_jpm,EF148+1,0)</f>
        <v>24</v>
      </c>
      <c r="EW148" s="1">
        <f>VLOOKUP(EC148,tabel_jpm,EG148+1,0)</f>
        <v>20</v>
      </c>
      <c r="EX148" s="1">
        <f>IF(B148="Pria",VLOOKUP(AVERAGE(ET148:EW148),agreement_p,4),VLOOKUP(AVERAGE(ET148:EW148),agreement_w,4))</f>
        <v>68</v>
      </c>
      <c r="EY148" s="67" t="str">
        <f t="shared" si="35"/>
        <v>N/A</v>
      </c>
    </row>
    <row r="149" ht="15.75" customHeight="1">
      <c r="A149" s="1" t="str">
        <f>data!A149</f>
        <v/>
      </c>
      <c r="B149" s="1" t="str">
        <f>data!B149</f>
        <v/>
      </c>
      <c r="C149" s="1" t="str">
        <f>data!C149</f>
        <v/>
      </c>
      <c r="D149" s="65" t="str">
        <f>data!D149</f>
        <v/>
      </c>
      <c r="E149" s="1" t="str">
        <f>data!E149</f>
        <v/>
      </c>
      <c r="F149" s="1" t="str">
        <f>data!F149</f>
        <v/>
      </c>
      <c r="G149" s="1" t="str">
        <f>data!G149</f>
        <v/>
      </c>
      <c r="H149" s="1" t="str">
        <f>data!H149</f>
        <v/>
      </c>
      <c r="I149" s="1" t="str">
        <f>data!I149</f>
        <v/>
      </c>
      <c r="J149" s="1" t="str">
        <f>data!J149</f>
        <v/>
      </c>
      <c r="K149" s="1" t="str">
        <f>data!K149</f>
        <v/>
      </c>
      <c r="L149" s="1" t="str">
        <f>data!L149</f>
        <v/>
      </c>
      <c r="M149" s="1" t="str">
        <f>data!M149</f>
        <v/>
      </c>
      <c r="N149" s="1" t="str">
        <f>data!N149</f>
        <v/>
      </c>
      <c r="O149" s="1" t="str">
        <f>data!O149</f>
        <v/>
      </c>
      <c r="P149" s="1" t="str">
        <f>data!P149</f>
        <v/>
      </c>
      <c r="Q149" s="1">
        <f>data!Q149</f>
        <v>0</v>
      </c>
      <c r="R149" s="1">
        <f>data!R149</f>
        <v>0</v>
      </c>
      <c r="S149" s="1">
        <f>data!S149</f>
        <v>0</v>
      </c>
      <c r="T149" s="1">
        <f>data!T149</f>
        <v>0</v>
      </c>
      <c r="U149" s="1">
        <f>data!U149</f>
        <v>0</v>
      </c>
      <c r="V149" s="1">
        <f>data!V149</f>
        <v>0</v>
      </c>
      <c r="W149" s="1">
        <f>data!W149</f>
        <v>0</v>
      </c>
      <c r="Y149" s="67">
        <f>VLOOKUP(G149,tableD1,2,0)</f>
        <v>4</v>
      </c>
      <c r="Z149" s="67">
        <f>VLOOKUP(H149,tableI1,2,0)</f>
        <v>3</v>
      </c>
      <c r="AA149" s="67">
        <f>VLOOKUP(I149,table1S,2,0)</f>
        <v>5</v>
      </c>
      <c r="AB149" s="67">
        <f>VLOOKUP(J149,table1C,2,0)</f>
        <v>4</v>
      </c>
      <c r="AC149" s="67">
        <f>VLOOKUP(L149,table2D,2,0)</f>
        <v>31</v>
      </c>
      <c r="AD149" s="67">
        <f>VLOOKUP(M149,table2I,2,0)</f>
        <v>31</v>
      </c>
      <c r="AE149" s="67">
        <f>VLOOKUP(N149,table2S,2,0)</f>
        <v>32</v>
      </c>
      <c r="AF149" s="67">
        <f>VLOOKUP(O149,table2C,2,0)</f>
        <v>32</v>
      </c>
      <c r="AG149" s="67">
        <f>VLOOKUP(Q149,table3D,2,0)</f>
        <v>16</v>
      </c>
      <c r="AH149" s="67">
        <f>VLOOKUP(R149,table3I,2,0)</f>
        <v>18</v>
      </c>
      <c r="AI149" s="67">
        <f>VLOOKUP(S149,table3S,2,0)</f>
        <v>19</v>
      </c>
      <c r="AJ149" s="67">
        <f>VLOOKUP(T149,table3C,2,0)</f>
        <v>19</v>
      </c>
      <c r="AL149" s="67">
        <f t="shared" ref="AL149:AO149" si="1764">VALUE(Y149&amp;AL$2)</f>
        <v>41</v>
      </c>
      <c r="AM149" s="67">
        <f t="shared" si="1764"/>
        <v>32</v>
      </c>
      <c r="AN149" s="67">
        <f t="shared" si="1764"/>
        <v>53</v>
      </c>
      <c r="AO149" s="67">
        <f t="shared" si="1764"/>
        <v>44</v>
      </c>
      <c r="AP149" s="67"/>
      <c r="AQ149" s="67">
        <f t="shared" ref="AQ149:AT149" si="1765">LARGE($AL149:$AO149,AQ$2)</f>
        <v>53</v>
      </c>
      <c r="AR149" s="67">
        <f t="shared" si="1765"/>
        <v>44</v>
      </c>
      <c r="AS149" s="67">
        <f t="shared" si="1765"/>
        <v>41</v>
      </c>
      <c r="AT149" s="67">
        <f t="shared" si="1765"/>
        <v>32</v>
      </c>
      <c r="AV149" s="67" t="str">
        <f>VLOOKUP(VALUE(RIGHT(AQ149,1)),misc!$A$2:$B$5,2,0)</f>
        <v>S</v>
      </c>
      <c r="AW149" s="67" t="str">
        <f>VLOOKUP(VALUE(RIGHT(AR149,1)),misc!$A$2:$B$5,2,0)</f>
        <v>C</v>
      </c>
      <c r="AX149" s="67" t="str">
        <f>VLOOKUP(VALUE(RIGHT(AS149,1)),misc!$A$2:$B$5,2,0)</f>
        <v>D</v>
      </c>
      <c r="AY149" s="67" t="str">
        <f>VLOOKUP(VALUE(RIGHT(AT149,1)),misc!$A$2:$B$5,2,0)</f>
        <v>I</v>
      </c>
      <c r="BA149" s="67" t="str">
        <f t="shared" ref="BA149:BD149" si="1766">IF(VALUE(AQ149)&gt;=170,AV149,"")</f>
        <v/>
      </c>
      <c r="BB149" s="67" t="str">
        <f t="shared" si="1766"/>
        <v/>
      </c>
      <c r="BC149" s="67" t="str">
        <f t="shared" si="1766"/>
        <v/>
      </c>
      <c r="BD149" s="67" t="str">
        <f t="shared" si="1766"/>
        <v/>
      </c>
      <c r="BF149" s="67" t="str">
        <f t="shared" ref="BF149:BI149" si="1767">IF(VALUE(AQ149)&lt;170,AV149,"")</f>
        <v>S</v>
      </c>
      <c r="BG149" s="67" t="str">
        <f t="shared" si="1767"/>
        <v>C</v>
      </c>
      <c r="BH149" s="67" t="str">
        <f t="shared" si="1767"/>
        <v>D</v>
      </c>
      <c r="BI149" s="67" t="str">
        <f t="shared" si="1767"/>
        <v>I</v>
      </c>
      <c r="BJ149" s="67">
        <f t="shared" si="17"/>
        <v>1</v>
      </c>
      <c r="BK149" s="67" t="str">
        <f t="shared" si="18"/>
        <v/>
      </c>
      <c r="BN149" s="67">
        <f t="shared" ref="BN149:BQ149" si="1768">VALUE(AC149&amp;BN$2)</f>
        <v>311</v>
      </c>
      <c r="BO149" s="67">
        <f t="shared" si="1768"/>
        <v>312</v>
      </c>
      <c r="BP149" s="67">
        <f t="shared" si="1768"/>
        <v>323</v>
      </c>
      <c r="BQ149" s="67">
        <f t="shared" si="1768"/>
        <v>324</v>
      </c>
      <c r="BR149" s="67"/>
      <c r="BS149" s="67">
        <f t="shared" ref="BS149:BV149" si="1769">LARGE($BN149:$BQ149,BS$2)</f>
        <v>324</v>
      </c>
      <c r="BT149" s="67">
        <f t="shared" si="1769"/>
        <v>323</v>
      </c>
      <c r="BU149" s="67">
        <f t="shared" si="1769"/>
        <v>312</v>
      </c>
      <c r="BV149" s="67">
        <f t="shared" si="1769"/>
        <v>311</v>
      </c>
      <c r="BX149" s="67" t="str">
        <f>VLOOKUP(VALUE(RIGHT(BS149,1)),misc!$A$2:$B$5,2,0)</f>
        <v>C</v>
      </c>
      <c r="BY149" s="67" t="str">
        <f>VLOOKUP(VALUE(RIGHT(BT149,1)),misc!$A$2:$B$5,2,0)</f>
        <v>S</v>
      </c>
      <c r="BZ149" s="67" t="str">
        <f>VLOOKUP(VALUE(RIGHT(BU149,1)),misc!$A$2:$B$5,2,0)</f>
        <v>I</v>
      </c>
      <c r="CA149" s="67" t="str">
        <f>VLOOKUP(VALUE(RIGHT(BV149,1)),misc!$A$2:$B$5,2,0)</f>
        <v>D</v>
      </c>
      <c r="CC149" s="67" t="str">
        <f t="shared" ref="CC149:CF149" si="1770">IF(VALUE(BS149)&gt;=170,BX149,"")</f>
        <v>C</v>
      </c>
      <c r="CD149" s="67" t="str">
        <f t="shared" si="1770"/>
        <v>S</v>
      </c>
      <c r="CE149" s="67" t="str">
        <f t="shared" si="1770"/>
        <v>I</v>
      </c>
      <c r="CF149" s="67" t="str">
        <f t="shared" si="1770"/>
        <v>D</v>
      </c>
      <c r="CH149" s="67" t="str">
        <f t="shared" ref="CH149:CK149" si="1771">IF(VALUE(BS149)&lt;170,BX149,"")</f>
        <v/>
      </c>
      <c r="CI149" s="67" t="str">
        <f t="shared" si="1771"/>
        <v/>
      </c>
      <c r="CJ149" s="67" t="str">
        <f t="shared" si="1771"/>
        <v/>
      </c>
      <c r="CK149" s="67" t="str">
        <f t="shared" si="1771"/>
        <v/>
      </c>
      <c r="CL149" s="67">
        <f t="shared" si="23"/>
        <v>2</v>
      </c>
      <c r="CM149" s="67" t="str">
        <f t="shared" si="24"/>
        <v>CSID</v>
      </c>
      <c r="CP149" s="67">
        <f t="shared" ref="CP149:CS149" si="1772">VALUE(AG149&amp;CP$2)</f>
        <v>161</v>
      </c>
      <c r="CQ149" s="67">
        <f t="shared" si="1772"/>
        <v>182</v>
      </c>
      <c r="CR149" s="67">
        <f t="shared" si="1772"/>
        <v>193</v>
      </c>
      <c r="CS149" s="67">
        <f t="shared" si="1772"/>
        <v>194</v>
      </c>
      <c r="CT149" s="67"/>
      <c r="CU149" s="67">
        <f t="shared" ref="CU149:CX149" si="1773">LARGE($CP149:$CS149,CU$2)</f>
        <v>194</v>
      </c>
      <c r="CV149" s="67">
        <f t="shared" si="1773"/>
        <v>193</v>
      </c>
      <c r="CW149" s="67">
        <f t="shared" si="1773"/>
        <v>182</v>
      </c>
      <c r="CX149" s="67">
        <f t="shared" si="1773"/>
        <v>161</v>
      </c>
      <c r="CZ149" s="67" t="str">
        <f>VLOOKUP(VALUE(RIGHT(CU149,1)),misc!$A$2:$B$5,2,0)</f>
        <v>C</v>
      </c>
      <c r="DA149" s="67" t="str">
        <f>VLOOKUP(VALUE(RIGHT(CV149,1)),misc!$A$2:$B$5,2,0)</f>
        <v>S</v>
      </c>
      <c r="DB149" s="67" t="str">
        <f>VLOOKUP(VALUE(RIGHT(CW149,1)),misc!$A$2:$B$5,2,0)</f>
        <v>I</v>
      </c>
      <c r="DC149" s="67" t="str">
        <f>VLOOKUP(VALUE(RIGHT(CX149,1)),misc!$A$2:$B$5,2,0)</f>
        <v>D</v>
      </c>
      <c r="DE149" s="67" t="str">
        <f t="shared" ref="DE149:DH149" si="1774">IF(VALUE(CU149)&gt;=170,CZ149,"")</f>
        <v>C</v>
      </c>
      <c r="DF149" s="67" t="str">
        <f t="shared" si="1774"/>
        <v>S</v>
      </c>
      <c r="DG149" s="67" t="str">
        <f t="shared" si="1774"/>
        <v>I</v>
      </c>
      <c r="DH149" s="67" t="str">
        <f t="shared" si="1774"/>
        <v/>
      </c>
      <c r="DJ149" s="67" t="str">
        <f t="shared" ref="DJ149:DM149" si="1775">IF(VALUE(CU149)&lt;170,CZ149,"")</f>
        <v/>
      </c>
      <c r="DK149" s="67" t="str">
        <f t="shared" si="1775"/>
        <v/>
      </c>
      <c r="DL149" s="67" t="str">
        <f t="shared" si="1775"/>
        <v/>
      </c>
      <c r="DM149" s="67" t="str">
        <f t="shared" si="1775"/>
        <v>D</v>
      </c>
      <c r="DN149" s="67">
        <f t="shared" si="29"/>
        <v>3</v>
      </c>
      <c r="DO149" s="67" t="str">
        <f t="shared" si="30"/>
        <v>CSI</v>
      </c>
      <c r="DP149" s="1" t="str">
        <f t="shared" si="31"/>
        <v>123</v>
      </c>
      <c r="DQ149" s="1" t="str">
        <f t="shared" si="32"/>
        <v/>
      </c>
      <c r="DR149" s="1">
        <f>VLOOKUP(G149,tableD1,3,0)</f>
        <v>1</v>
      </c>
      <c r="DS149" s="1">
        <f>VLOOKUP(H149,tableI1,3,0)</f>
        <v>1</v>
      </c>
      <c r="DT149" s="1">
        <f>VLOOKUP(I149,table1S,3,0)</f>
        <v>2</v>
      </c>
      <c r="DU149" s="1">
        <f>VLOOKUP(J149,table1C,3,0)</f>
        <v>1</v>
      </c>
      <c r="DV149" s="1">
        <f>VLOOKUP(L149,table2D,3,0)</f>
        <v>8</v>
      </c>
      <c r="DW149" s="1">
        <f>VLOOKUP(M149,table2I,3,0)</f>
        <v>8</v>
      </c>
      <c r="DX149" s="1">
        <f>VLOOKUP(N149,table2S,3,0)</f>
        <v>8</v>
      </c>
      <c r="DY149" s="1">
        <f>VLOOKUP(O149,table2C,3,0)</f>
        <v>8</v>
      </c>
      <c r="DZ149" s="1">
        <f>VLOOKUP(Q149,table3D,3,0)</f>
        <v>4</v>
      </c>
      <c r="EA149" s="1">
        <f>VLOOKUP(R149,table3I,3,0)</f>
        <v>5</v>
      </c>
      <c r="EB149" s="1">
        <f>VLOOKUP(S149,table3S,3,0)</f>
        <v>5</v>
      </c>
      <c r="EC149" s="1">
        <f>VLOOKUP(T149,table3C,3,0)</f>
        <v>5</v>
      </c>
      <c r="ED149" s="67">
        <f t="array" ref="ED149">VLOOKUP(INDEX(JD,data!$AA$1),key!$J$3:$L$27,3,0)</f>
        <v>6</v>
      </c>
      <c r="EE149" s="67">
        <f t="array" ref="EE149">VLOOKUP(INDEX(JI,data!$AA$1),key!$J$3:$L$27,3,0)</f>
        <v>4</v>
      </c>
      <c r="EF149" s="67">
        <f t="array" ref="EF149">VLOOKUP(INDEX(JS,data!$AA$1),key!$J$3:$L$27,3,0)</f>
        <v>4</v>
      </c>
      <c r="EG149" s="67">
        <f t="array" ref="EG149">VLOOKUP(INDEX(JC,data!$AA$1),key!$J$3:$L$27,3,0)</f>
        <v>7</v>
      </c>
      <c r="EH149" s="1">
        <f>VLOOKUP(DR149,tabel_jpm,ED149+1,0)</f>
        <v>8</v>
      </c>
      <c r="EI149" s="1">
        <f>VLOOKUP(DS149,tabel_jpm,EE149+1,0)</f>
        <v>16</v>
      </c>
      <c r="EJ149" s="1">
        <f>VLOOKUP(DT149,tabel_jpm,EF149+1,0)</f>
        <v>20</v>
      </c>
      <c r="EK149" s="1">
        <f>VLOOKUP(DU149,tabel_jpm,EG149+1,0)</f>
        <v>4</v>
      </c>
      <c r="EL149" s="1">
        <f>IF(B149="Pria",VLOOKUP(AVERAGE(EH149:EK149),agreement_p,4),VLOOKUP(AVERAGE(EH149:EK149),agreement_w,4))</f>
        <v>32</v>
      </c>
      <c r="EM149" s="67" t="str">
        <f t="shared" si="33"/>
        <v>N/A</v>
      </c>
      <c r="EN149" s="1">
        <f>VLOOKUP(DV149,tabel_jpm,ED149+1,0)</f>
        <v>20</v>
      </c>
      <c r="EO149" s="1">
        <f>VLOOKUP(DW149,tabel_jpm,EE149+1,0)</f>
        <v>12</v>
      </c>
      <c r="EP149" s="1">
        <f>VLOOKUP(DX149,tabel_jpm,EF149+1,0)</f>
        <v>12</v>
      </c>
      <c r="EQ149" s="1">
        <f>VLOOKUP(DY149,tabel_jpm,EG149+1,0)</f>
        <v>24</v>
      </c>
      <c r="ER149" s="1">
        <f>IF(B149="Pria",VLOOKUP(AVERAGE(EN149:EQ149),agreement_p,4),VLOOKUP(AVERAGE(EN149:EQ149),agreement_w,4))</f>
        <v>50</v>
      </c>
      <c r="ES149" s="67" t="str">
        <f t="shared" si="34"/>
        <v>N/A</v>
      </c>
      <c r="ET149" s="1">
        <f>VLOOKUP(DZ149,tabel_jpm,ED149+1,0)</f>
        <v>20</v>
      </c>
      <c r="EU149" s="1">
        <f>VLOOKUP(EA149,tabel_jpm,EE149+1,0)</f>
        <v>24</v>
      </c>
      <c r="EV149" s="1">
        <f>VLOOKUP(EB149,tabel_jpm,EF149+1,0)</f>
        <v>24</v>
      </c>
      <c r="EW149" s="1">
        <f>VLOOKUP(EC149,tabel_jpm,EG149+1,0)</f>
        <v>20</v>
      </c>
      <c r="EX149" s="1">
        <f>IF(B149="Pria",VLOOKUP(AVERAGE(ET149:EW149),agreement_p,4),VLOOKUP(AVERAGE(ET149:EW149),agreement_w,4))</f>
        <v>68</v>
      </c>
      <c r="EY149" s="67" t="str">
        <f t="shared" si="35"/>
        <v>N/A</v>
      </c>
    </row>
    <row r="150" ht="15.75" customHeight="1">
      <c r="A150" s="1" t="str">
        <f>data!A150</f>
        <v/>
      </c>
      <c r="B150" s="1" t="str">
        <f>data!B150</f>
        <v/>
      </c>
      <c r="C150" s="1" t="str">
        <f>data!C150</f>
        <v/>
      </c>
      <c r="D150" s="65" t="str">
        <f>data!D150</f>
        <v/>
      </c>
      <c r="E150" s="1" t="str">
        <f>data!E150</f>
        <v/>
      </c>
      <c r="F150" s="1" t="str">
        <f>data!F150</f>
        <v/>
      </c>
      <c r="G150" s="1" t="str">
        <f>data!G150</f>
        <v/>
      </c>
      <c r="H150" s="1" t="str">
        <f>data!H150</f>
        <v/>
      </c>
      <c r="I150" s="1" t="str">
        <f>data!I150</f>
        <v/>
      </c>
      <c r="J150" s="1" t="str">
        <f>data!J150</f>
        <v/>
      </c>
      <c r="K150" s="1" t="str">
        <f>data!K150</f>
        <v/>
      </c>
      <c r="L150" s="1" t="str">
        <f>data!L150</f>
        <v/>
      </c>
      <c r="M150" s="1" t="str">
        <f>data!M150</f>
        <v/>
      </c>
      <c r="N150" s="1" t="str">
        <f>data!N150</f>
        <v/>
      </c>
      <c r="O150" s="1" t="str">
        <f>data!O150</f>
        <v/>
      </c>
      <c r="P150" s="1" t="str">
        <f>data!P150</f>
        <v/>
      </c>
      <c r="Q150" s="1">
        <f>data!Q150</f>
        <v>0</v>
      </c>
      <c r="R150" s="1">
        <f>data!R150</f>
        <v>0</v>
      </c>
      <c r="S150" s="1">
        <f>data!S150</f>
        <v>0</v>
      </c>
      <c r="T150" s="1">
        <f>data!T150</f>
        <v>0</v>
      </c>
      <c r="U150" s="1">
        <f>data!U150</f>
        <v>0</v>
      </c>
      <c r="V150" s="1">
        <f>data!V150</f>
        <v>0</v>
      </c>
      <c r="W150" s="1">
        <f>data!W150</f>
        <v>0</v>
      </c>
      <c r="Y150" s="67">
        <f>VLOOKUP(G150,tableD1,2,0)</f>
        <v>4</v>
      </c>
      <c r="Z150" s="67">
        <f>VLOOKUP(H150,tableI1,2,0)</f>
        <v>3</v>
      </c>
      <c r="AA150" s="67">
        <f>VLOOKUP(I150,table1S,2,0)</f>
        <v>5</v>
      </c>
      <c r="AB150" s="67">
        <f>VLOOKUP(J150,table1C,2,0)</f>
        <v>4</v>
      </c>
      <c r="AC150" s="67">
        <f>VLOOKUP(L150,table2D,2,0)</f>
        <v>31</v>
      </c>
      <c r="AD150" s="67">
        <f>VLOOKUP(M150,table2I,2,0)</f>
        <v>31</v>
      </c>
      <c r="AE150" s="67">
        <f>VLOOKUP(N150,table2S,2,0)</f>
        <v>32</v>
      </c>
      <c r="AF150" s="67">
        <f>VLOOKUP(O150,table2C,2,0)</f>
        <v>32</v>
      </c>
      <c r="AG150" s="67">
        <f>VLOOKUP(Q150,table3D,2,0)</f>
        <v>16</v>
      </c>
      <c r="AH150" s="67">
        <f>VLOOKUP(R150,table3I,2,0)</f>
        <v>18</v>
      </c>
      <c r="AI150" s="67">
        <f>VLOOKUP(S150,table3S,2,0)</f>
        <v>19</v>
      </c>
      <c r="AJ150" s="67">
        <f>VLOOKUP(T150,table3C,2,0)</f>
        <v>19</v>
      </c>
      <c r="AL150" s="67">
        <f t="shared" ref="AL150:AO150" si="1776">VALUE(Y150&amp;AL$2)</f>
        <v>41</v>
      </c>
      <c r="AM150" s="67">
        <f t="shared" si="1776"/>
        <v>32</v>
      </c>
      <c r="AN150" s="67">
        <f t="shared" si="1776"/>
        <v>53</v>
      </c>
      <c r="AO150" s="67">
        <f t="shared" si="1776"/>
        <v>44</v>
      </c>
      <c r="AP150" s="67"/>
      <c r="AQ150" s="67">
        <f t="shared" ref="AQ150:AT150" si="1777">LARGE($AL150:$AO150,AQ$2)</f>
        <v>53</v>
      </c>
      <c r="AR150" s="67">
        <f t="shared" si="1777"/>
        <v>44</v>
      </c>
      <c r="AS150" s="67">
        <f t="shared" si="1777"/>
        <v>41</v>
      </c>
      <c r="AT150" s="67">
        <f t="shared" si="1777"/>
        <v>32</v>
      </c>
      <c r="AV150" s="67" t="str">
        <f>VLOOKUP(VALUE(RIGHT(AQ150,1)),misc!$A$2:$B$5,2,0)</f>
        <v>S</v>
      </c>
      <c r="AW150" s="67" t="str">
        <f>VLOOKUP(VALUE(RIGHT(AR150,1)),misc!$A$2:$B$5,2,0)</f>
        <v>C</v>
      </c>
      <c r="AX150" s="67" t="str">
        <f>VLOOKUP(VALUE(RIGHT(AS150,1)),misc!$A$2:$B$5,2,0)</f>
        <v>D</v>
      </c>
      <c r="AY150" s="67" t="str">
        <f>VLOOKUP(VALUE(RIGHT(AT150,1)),misc!$A$2:$B$5,2,0)</f>
        <v>I</v>
      </c>
      <c r="BA150" s="67" t="str">
        <f t="shared" ref="BA150:BD150" si="1778">IF(VALUE(AQ150)&gt;=170,AV150,"")</f>
        <v/>
      </c>
      <c r="BB150" s="67" t="str">
        <f t="shared" si="1778"/>
        <v/>
      </c>
      <c r="BC150" s="67" t="str">
        <f t="shared" si="1778"/>
        <v/>
      </c>
      <c r="BD150" s="67" t="str">
        <f t="shared" si="1778"/>
        <v/>
      </c>
      <c r="BF150" s="67" t="str">
        <f t="shared" ref="BF150:BI150" si="1779">IF(VALUE(AQ150)&lt;170,AV150,"")</f>
        <v>S</v>
      </c>
      <c r="BG150" s="67" t="str">
        <f t="shared" si="1779"/>
        <v>C</v>
      </c>
      <c r="BH150" s="67" t="str">
        <f t="shared" si="1779"/>
        <v>D</v>
      </c>
      <c r="BI150" s="67" t="str">
        <f t="shared" si="1779"/>
        <v>I</v>
      </c>
      <c r="BJ150" s="67">
        <f t="shared" si="17"/>
        <v>1</v>
      </c>
      <c r="BK150" s="67" t="str">
        <f t="shared" si="18"/>
        <v/>
      </c>
      <c r="BN150" s="67">
        <f t="shared" ref="BN150:BQ150" si="1780">VALUE(AC150&amp;BN$2)</f>
        <v>311</v>
      </c>
      <c r="BO150" s="67">
        <f t="shared" si="1780"/>
        <v>312</v>
      </c>
      <c r="BP150" s="67">
        <f t="shared" si="1780"/>
        <v>323</v>
      </c>
      <c r="BQ150" s="67">
        <f t="shared" si="1780"/>
        <v>324</v>
      </c>
      <c r="BR150" s="67"/>
      <c r="BS150" s="67">
        <f t="shared" ref="BS150:BV150" si="1781">LARGE($BN150:$BQ150,BS$2)</f>
        <v>324</v>
      </c>
      <c r="BT150" s="67">
        <f t="shared" si="1781"/>
        <v>323</v>
      </c>
      <c r="BU150" s="67">
        <f t="shared" si="1781"/>
        <v>312</v>
      </c>
      <c r="BV150" s="67">
        <f t="shared" si="1781"/>
        <v>311</v>
      </c>
      <c r="BX150" s="67" t="str">
        <f>VLOOKUP(VALUE(RIGHT(BS150,1)),misc!$A$2:$B$5,2,0)</f>
        <v>C</v>
      </c>
      <c r="BY150" s="67" t="str">
        <f>VLOOKUP(VALUE(RIGHT(BT150,1)),misc!$A$2:$B$5,2,0)</f>
        <v>S</v>
      </c>
      <c r="BZ150" s="67" t="str">
        <f>VLOOKUP(VALUE(RIGHT(BU150,1)),misc!$A$2:$B$5,2,0)</f>
        <v>I</v>
      </c>
      <c r="CA150" s="67" t="str">
        <f>VLOOKUP(VALUE(RIGHT(BV150,1)),misc!$A$2:$B$5,2,0)</f>
        <v>D</v>
      </c>
      <c r="CC150" s="67" t="str">
        <f t="shared" ref="CC150:CF150" si="1782">IF(VALUE(BS150)&gt;=170,BX150,"")</f>
        <v>C</v>
      </c>
      <c r="CD150" s="67" t="str">
        <f t="shared" si="1782"/>
        <v>S</v>
      </c>
      <c r="CE150" s="67" t="str">
        <f t="shared" si="1782"/>
        <v>I</v>
      </c>
      <c r="CF150" s="67" t="str">
        <f t="shared" si="1782"/>
        <v>D</v>
      </c>
      <c r="CH150" s="67" t="str">
        <f t="shared" ref="CH150:CK150" si="1783">IF(VALUE(BS150)&lt;170,BX150,"")</f>
        <v/>
      </c>
      <c r="CI150" s="67" t="str">
        <f t="shared" si="1783"/>
        <v/>
      </c>
      <c r="CJ150" s="67" t="str">
        <f t="shared" si="1783"/>
        <v/>
      </c>
      <c r="CK150" s="67" t="str">
        <f t="shared" si="1783"/>
        <v/>
      </c>
      <c r="CL150" s="67">
        <f t="shared" si="23"/>
        <v>2</v>
      </c>
      <c r="CM150" s="67" t="str">
        <f t="shared" si="24"/>
        <v>CSID</v>
      </c>
      <c r="CP150" s="67">
        <f t="shared" ref="CP150:CS150" si="1784">VALUE(AG150&amp;CP$2)</f>
        <v>161</v>
      </c>
      <c r="CQ150" s="67">
        <f t="shared" si="1784"/>
        <v>182</v>
      </c>
      <c r="CR150" s="67">
        <f t="shared" si="1784"/>
        <v>193</v>
      </c>
      <c r="CS150" s="67">
        <f t="shared" si="1784"/>
        <v>194</v>
      </c>
      <c r="CT150" s="67"/>
      <c r="CU150" s="67">
        <f t="shared" ref="CU150:CX150" si="1785">LARGE($CP150:$CS150,CU$2)</f>
        <v>194</v>
      </c>
      <c r="CV150" s="67">
        <f t="shared" si="1785"/>
        <v>193</v>
      </c>
      <c r="CW150" s="67">
        <f t="shared" si="1785"/>
        <v>182</v>
      </c>
      <c r="CX150" s="67">
        <f t="shared" si="1785"/>
        <v>161</v>
      </c>
      <c r="CZ150" s="67" t="str">
        <f>VLOOKUP(VALUE(RIGHT(CU150,1)),misc!$A$2:$B$5,2,0)</f>
        <v>C</v>
      </c>
      <c r="DA150" s="67" t="str">
        <f>VLOOKUP(VALUE(RIGHT(CV150,1)),misc!$A$2:$B$5,2,0)</f>
        <v>S</v>
      </c>
      <c r="DB150" s="67" t="str">
        <f>VLOOKUP(VALUE(RIGHT(CW150,1)),misc!$A$2:$B$5,2,0)</f>
        <v>I</v>
      </c>
      <c r="DC150" s="67" t="str">
        <f>VLOOKUP(VALUE(RIGHT(CX150,1)),misc!$A$2:$B$5,2,0)</f>
        <v>D</v>
      </c>
      <c r="DE150" s="67" t="str">
        <f t="shared" ref="DE150:DH150" si="1786">IF(VALUE(CU150)&gt;=170,CZ150,"")</f>
        <v>C</v>
      </c>
      <c r="DF150" s="67" t="str">
        <f t="shared" si="1786"/>
        <v>S</v>
      </c>
      <c r="DG150" s="67" t="str">
        <f t="shared" si="1786"/>
        <v>I</v>
      </c>
      <c r="DH150" s="67" t="str">
        <f t="shared" si="1786"/>
        <v/>
      </c>
      <c r="DJ150" s="67" t="str">
        <f t="shared" ref="DJ150:DM150" si="1787">IF(VALUE(CU150)&lt;170,CZ150,"")</f>
        <v/>
      </c>
      <c r="DK150" s="67" t="str">
        <f t="shared" si="1787"/>
        <v/>
      </c>
      <c r="DL150" s="67" t="str">
        <f t="shared" si="1787"/>
        <v/>
      </c>
      <c r="DM150" s="67" t="str">
        <f t="shared" si="1787"/>
        <v>D</v>
      </c>
      <c r="DN150" s="67">
        <f t="shared" si="29"/>
        <v>3</v>
      </c>
      <c r="DO150" s="67" t="str">
        <f t="shared" si="30"/>
        <v>CSI</v>
      </c>
      <c r="DP150" s="1" t="str">
        <f t="shared" si="31"/>
        <v>123</v>
      </c>
      <c r="DQ150" s="1" t="str">
        <f t="shared" si="32"/>
        <v/>
      </c>
      <c r="DR150" s="1">
        <f>VLOOKUP(G150,tableD1,3,0)</f>
        <v>1</v>
      </c>
      <c r="DS150" s="1">
        <f>VLOOKUP(H150,tableI1,3,0)</f>
        <v>1</v>
      </c>
      <c r="DT150" s="1">
        <f>VLOOKUP(I150,table1S,3,0)</f>
        <v>2</v>
      </c>
      <c r="DU150" s="1">
        <f>VLOOKUP(J150,table1C,3,0)</f>
        <v>1</v>
      </c>
      <c r="DV150" s="1">
        <f>VLOOKUP(L150,table2D,3,0)</f>
        <v>8</v>
      </c>
      <c r="DW150" s="1">
        <f>VLOOKUP(M150,table2I,3,0)</f>
        <v>8</v>
      </c>
      <c r="DX150" s="1">
        <f>VLOOKUP(N150,table2S,3,0)</f>
        <v>8</v>
      </c>
      <c r="DY150" s="1">
        <f>VLOOKUP(O150,table2C,3,0)</f>
        <v>8</v>
      </c>
      <c r="DZ150" s="1">
        <f>VLOOKUP(Q150,table3D,3,0)</f>
        <v>4</v>
      </c>
      <c r="EA150" s="1">
        <f>VLOOKUP(R150,table3I,3,0)</f>
        <v>5</v>
      </c>
      <c r="EB150" s="1">
        <f>VLOOKUP(S150,table3S,3,0)</f>
        <v>5</v>
      </c>
      <c r="EC150" s="1">
        <f>VLOOKUP(T150,table3C,3,0)</f>
        <v>5</v>
      </c>
      <c r="ED150" s="67">
        <f t="array" ref="ED150">VLOOKUP(INDEX(JD,data!$AA$1),key!$J$3:$L$27,3,0)</f>
        <v>6</v>
      </c>
      <c r="EE150" s="67">
        <f t="array" ref="EE150">VLOOKUP(INDEX(JI,data!$AA$1),key!$J$3:$L$27,3,0)</f>
        <v>4</v>
      </c>
      <c r="EF150" s="67">
        <f t="array" ref="EF150">VLOOKUP(INDEX(JS,data!$AA$1),key!$J$3:$L$27,3,0)</f>
        <v>4</v>
      </c>
      <c r="EG150" s="67">
        <f t="array" ref="EG150">VLOOKUP(INDEX(JC,data!$AA$1),key!$J$3:$L$27,3,0)</f>
        <v>7</v>
      </c>
      <c r="EH150" s="1">
        <f>VLOOKUP(DR150,tabel_jpm,ED150+1,0)</f>
        <v>8</v>
      </c>
      <c r="EI150" s="1">
        <f>VLOOKUP(DS150,tabel_jpm,EE150+1,0)</f>
        <v>16</v>
      </c>
      <c r="EJ150" s="1">
        <f>VLOOKUP(DT150,tabel_jpm,EF150+1,0)</f>
        <v>20</v>
      </c>
      <c r="EK150" s="1">
        <f>VLOOKUP(DU150,tabel_jpm,EG150+1,0)</f>
        <v>4</v>
      </c>
      <c r="EL150" s="1">
        <f>IF(B150="Pria",VLOOKUP(AVERAGE(EH150:EK150),agreement_p,4),VLOOKUP(AVERAGE(EH150:EK150),agreement_w,4))</f>
        <v>32</v>
      </c>
      <c r="EM150" s="67" t="str">
        <f t="shared" si="33"/>
        <v>N/A</v>
      </c>
      <c r="EN150" s="1">
        <f>VLOOKUP(DV150,tabel_jpm,ED150+1,0)</f>
        <v>20</v>
      </c>
      <c r="EO150" s="1">
        <f>VLOOKUP(DW150,tabel_jpm,EE150+1,0)</f>
        <v>12</v>
      </c>
      <c r="EP150" s="1">
        <f>VLOOKUP(DX150,tabel_jpm,EF150+1,0)</f>
        <v>12</v>
      </c>
      <c r="EQ150" s="1">
        <f>VLOOKUP(DY150,tabel_jpm,EG150+1,0)</f>
        <v>24</v>
      </c>
      <c r="ER150" s="1">
        <f>IF(B150="Pria",VLOOKUP(AVERAGE(EN150:EQ150),agreement_p,4),VLOOKUP(AVERAGE(EN150:EQ150),agreement_w,4))</f>
        <v>50</v>
      </c>
      <c r="ES150" s="67" t="str">
        <f t="shared" si="34"/>
        <v>N/A</v>
      </c>
      <c r="ET150" s="1">
        <f>VLOOKUP(DZ150,tabel_jpm,ED150+1,0)</f>
        <v>20</v>
      </c>
      <c r="EU150" s="1">
        <f>VLOOKUP(EA150,tabel_jpm,EE150+1,0)</f>
        <v>24</v>
      </c>
      <c r="EV150" s="1">
        <f>VLOOKUP(EB150,tabel_jpm,EF150+1,0)</f>
        <v>24</v>
      </c>
      <c r="EW150" s="1">
        <f>VLOOKUP(EC150,tabel_jpm,EG150+1,0)</f>
        <v>20</v>
      </c>
      <c r="EX150" s="1">
        <f>IF(B150="Pria",VLOOKUP(AVERAGE(ET150:EW150),agreement_p,4),VLOOKUP(AVERAGE(ET150:EW150),agreement_w,4))</f>
        <v>68</v>
      </c>
      <c r="EY150" s="67" t="str">
        <f t="shared" si="35"/>
        <v>N/A</v>
      </c>
    </row>
    <row r="151" ht="15.75" customHeight="1">
      <c r="A151" s="79" t="str">
        <f>data!A151</f>
        <v/>
      </c>
      <c r="B151" s="79" t="str">
        <f>data!B151</f>
        <v/>
      </c>
      <c r="C151" s="79" t="str">
        <f>data!C151</f>
        <v/>
      </c>
      <c r="D151" s="80" t="str">
        <f>data!D151</f>
        <v/>
      </c>
      <c r="E151" s="79" t="str">
        <f>data!E151</f>
        <v/>
      </c>
      <c r="F151" s="79" t="str">
        <f>data!F151</f>
        <v/>
      </c>
      <c r="G151" s="79" t="str">
        <f>data!G151</f>
        <v/>
      </c>
      <c r="H151" s="79" t="str">
        <f>data!H151</f>
        <v/>
      </c>
      <c r="I151" s="79" t="str">
        <f>data!I151</f>
        <v/>
      </c>
      <c r="J151" s="79" t="str">
        <f>data!J151</f>
        <v/>
      </c>
      <c r="K151" s="79" t="str">
        <f>data!K151</f>
        <v/>
      </c>
      <c r="L151" s="79" t="str">
        <f>data!L151</f>
        <v/>
      </c>
      <c r="M151" s="79" t="str">
        <f>data!M151</f>
        <v/>
      </c>
      <c r="N151" s="79" t="str">
        <f>data!N151</f>
        <v/>
      </c>
      <c r="O151" s="79" t="str">
        <f>data!O151</f>
        <v/>
      </c>
      <c r="P151" s="79" t="str">
        <f>data!P151</f>
        <v/>
      </c>
      <c r="Q151" s="79">
        <f>data!Q151</f>
        <v>0</v>
      </c>
      <c r="R151" s="79">
        <f>data!R151</f>
        <v>0</v>
      </c>
      <c r="S151" s="79">
        <f>data!S151</f>
        <v>0</v>
      </c>
      <c r="T151" s="79">
        <f>data!T151</f>
        <v>0</v>
      </c>
      <c r="U151" s="79">
        <f>data!U151</f>
        <v>0</v>
      </c>
      <c r="V151" s="79">
        <f>data!V151</f>
        <v>0</v>
      </c>
      <c r="W151" s="79">
        <f>data!W151</f>
        <v>0</v>
      </c>
      <c r="X151" s="79"/>
      <c r="Y151" s="78">
        <f>VLOOKUP(G151,tableD1,2,0)</f>
        <v>4</v>
      </c>
      <c r="Z151" s="78">
        <f>VLOOKUP(H151,tableI1,2,0)</f>
        <v>3</v>
      </c>
      <c r="AA151" s="78">
        <f>VLOOKUP(I151,table1S,2,0)</f>
        <v>5</v>
      </c>
      <c r="AB151" s="78">
        <f>VLOOKUP(J151,table1C,2,0)</f>
        <v>4</v>
      </c>
      <c r="AC151" s="78">
        <f>VLOOKUP(L151,table2D,2,0)</f>
        <v>31</v>
      </c>
      <c r="AD151" s="78">
        <f>VLOOKUP(M151,table2I,2,0)</f>
        <v>31</v>
      </c>
      <c r="AE151" s="78">
        <f>VLOOKUP(N151,table2S,2,0)</f>
        <v>32</v>
      </c>
      <c r="AF151" s="78">
        <f>VLOOKUP(O151,table2C,2,0)</f>
        <v>32</v>
      </c>
      <c r="AG151" s="78">
        <f>VLOOKUP(Q151,table3D,2,0)</f>
        <v>16</v>
      </c>
      <c r="AH151" s="78">
        <f>VLOOKUP(R151,table3I,2,0)</f>
        <v>18</v>
      </c>
      <c r="AI151" s="78">
        <f>VLOOKUP(S151,table3S,2,0)</f>
        <v>19</v>
      </c>
      <c r="AJ151" s="78">
        <f>VLOOKUP(T151,table3C,2,0)</f>
        <v>19</v>
      </c>
      <c r="AK151" s="79"/>
      <c r="AL151" s="78">
        <f t="shared" ref="AL151:AO151" si="1788">VALUE(Y151&amp;AL$2)</f>
        <v>41</v>
      </c>
      <c r="AM151" s="78">
        <f t="shared" si="1788"/>
        <v>32</v>
      </c>
      <c r="AN151" s="78">
        <f t="shared" si="1788"/>
        <v>53</v>
      </c>
      <c r="AO151" s="78">
        <f t="shared" si="1788"/>
        <v>44</v>
      </c>
      <c r="AP151" s="78"/>
      <c r="AQ151" s="78">
        <f t="shared" ref="AQ151:AT151" si="1789">LARGE($AL151:$AO151,AQ$2)</f>
        <v>53</v>
      </c>
      <c r="AR151" s="78">
        <f t="shared" si="1789"/>
        <v>44</v>
      </c>
      <c r="AS151" s="78">
        <f t="shared" si="1789"/>
        <v>41</v>
      </c>
      <c r="AT151" s="78">
        <f t="shared" si="1789"/>
        <v>32</v>
      </c>
      <c r="AU151" s="79"/>
      <c r="AV151" s="78" t="str">
        <f>VLOOKUP(VALUE(RIGHT(AQ151,1)),misc!$A$2:$B$5,2,0)</f>
        <v>S</v>
      </c>
      <c r="AW151" s="78" t="str">
        <f>VLOOKUP(VALUE(RIGHT(AR151,1)),misc!$A$2:$B$5,2,0)</f>
        <v>C</v>
      </c>
      <c r="AX151" s="78" t="str">
        <f>VLOOKUP(VALUE(RIGHT(AS151,1)),misc!$A$2:$B$5,2,0)</f>
        <v>D</v>
      </c>
      <c r="AY151" s="78" t="str">
        <f>VLOOKUP(VALUE(RIGHT(AT151,1)),misc!$A$2:$B$5,2,0)</f>
        <v>I</v>
      </c>
      <c r="AZ151" s="79"/>
      <c r="BA151" s="78" t="str">
        <f t="shared" ref="BA151:BD151" si="1790">IF(VALUE(AQ151)&gt;=170,AV151,"")</f>
        <v/>
      </c>
      <c r="BB151" s="78" t="str">
        <f t="shared" si="1790"/>
        <v/>
      </c>
      <c r="BC151" s="78" t="str">
        <f t="shared" si="1790"/>
        <v/>
      </c>
      <c r="BD151" s="78" t="str">
        <f t="shared" si="1790"/>
        <v/>
      </c>
      <c r="BE151" s="79"/>
      <c r="BF151" s="78" t="str">
        <f t="shared" ref="BF151:BI151" si="1791">IF(VALUE(AQ151)&lt;170,AV151,"")</f>
        <v>S</v>
      </c>
      <c r="BG151" s="78" t="str">
        <f t="shared" si="1791"/>
        <v>C</v>
      </c>
      <c r="BH151" s="78" t="str">
        <f t="shared" si="1791"/>
        <v>D</v>
      </c>
      <c r="BI151" s="78" t="str">
        <f t="shared" si="1791"/>
        <v>I</v>
      </c>
      <c r="BJ151" s="78">
        <f t="shared" si="17"/>
        <v>1</v>
      </c>
      <c r="BK151" s="78" t="str">
        <f t="shared" si="18"/>
        <v/>
      </c>
      <c r="BL151" s="79"/>
      <c r="BM151" s="79"/>
      <c r="BN151" s="78">
        <f t="shared" ref="BN151:BQ151" si="1792">VALUE(AC151&amp;BN$2)</f>
        <v>311</v>
      </c>
      <c r="BO151" s="78">
        <f t="shared" si="1792"/>
        <v>312</v>
      </c>
      <c r="BP151" s="78">
        <f t="shared" si="1792"/>
        <v>323</v>
      </c>
      <c r="BQ151" s="78">
        <f t="shared" si="1792"/>
        <v>324</v>
      </c>
      <c r="BR151" s="78"/>
      <c r="BS151" s="78">
        <f t="shared" ref="BS151:BV151" si="1793">LARGE($BN151:$BQ151,BS$2)</f>
        <v>324</v>
      </c>
      <c r="BT151" s="78">
        <f t="shared" si="1793"/>
        <v>323</v>
      </c>
      <c r="BU151" s="78">
        <f t="shared" si="1793"/>
        <v>312</v>
      </c>
      <c r="BV151" s="78">
        <f t="shared" si="1793"/>
        <v>311</v>
      </c>
      <c r="BW151" s="79"/>
      <c r="BX151" s="78" t="str">
        <f>VLOOKUP(VALUE(RIGHT(BS151,1)),misc!$A$2:$B$5,2,0)</f>
        <v>C</v>
      </c>
      <c r="BY151" s="78" t="str">
        <f>VLOOKUP(VALUE(RIGHT(BT151,1)),misc!$A$2:$B$5,2,0)</f>
        <v>S</v>
      </c>
      <c r="BZ151" s="78" t="str">
        <f>VLOOKUP(VALUE(RIGHT(BU151,1)),misc!$A$2:$B$5,2,0)</f>
        <v>I</v>
      </c>
      <c r="CA151" s="78" t="str">
        <f>VLOOKUP(VALUE(RIGHT(BV151,1)),misc!$A$2:$B$5,2,0)</f>
        <v>D</v>
      </c>
      <c r="CB151" s="79"/>
      <c r="CC151" s="78" t="str">
        <f t="shared" ref="CC151:CF151" si="1794">IF(VALUE(BS151)&gt;=170,BX151,"")</f>
        <v>C</v>
      </c>
      <c r="CD151" s="78" t="str">
        <f t="shared" si="1794"/>
        <v>S</v>
      </c>
      <c r="CE151" s="78" t="str">
        <f t="shared" si="1794"/>
        <v>I</v>
      </c>
      <c r="CF151" s="78" t="str">
        <f t="shared" si="1794"/>
        <v>D</v>
      </c>
      <c r="CG151" s="79"/>
      <c r="CH151" s="78" t="str">
        <f t="shared" ref="CH151:CK151" si="1795">IF(VALUE(BS151)&lt;170,BX151,"")</f>
        <v/>
      </c>
      <c r="CI151" s="78" t="str">
        <f t="shared" si="1795"/>
        <v/>
      </c>
      <c r="CJ151" s="78" t="str">
        <f t="shared" si="1795"/>
        <v/>
      </c>
      <c r="CK151" s="78" t="str">
        <f t="shared" si="1795"/>
        <v/>
      </c>
      <c r="CL151" s="78">
        <f t="shared" si="23"/>
        <v>2</v>
      </c>
      <c r="CM151" s="78" t="str">
        <f t="shared" si="24"/>
        <v>CSID</v>
      </c>
      <c r="CN151" s="79"/>
      <c r="CO151" s="79"/>
      <c r="CP151" s="78">
        <f t="shared" ref="CP151:CS151" si="1796">VALUE(AG151&amp;CP$2)</f>
        <v>161</v>
      </c>
      <c r="CQ151" s="78">
        <f t="shared" si="1796"/>
        <v>182</v>
      </c>
      <c r="CR151" s="78">
        <f t="shared" si="1796"/>
        <v>193</v>
      </c>
      <c r="CS151" s="78">
        <f t="shared" si="1796"/>
        <v>194</v>
      </c>
      <c r="CT151" s="78"/>
      <c r="CU151" s="78">
        <f t="shared" ref="CU151:CX151" si="1797">LARGE($CP151:$CS151,CU$2)</f>
        <v>194</v>
      </c>
      <c r="CV151" s="78">
        <f t="shared" si="1797"/>
        <v>193</v>
      </c>
      <c r="CW151" s="78">
        <f t="shared" si="1797"/>
        <v>182</v>
      </c>
      <c r="CX151" s="78">
        <f t="shared" si="1797"/>
        <v>161</v>
      </c>
      <c r="CY151" s="79"/>
      <c r="CZ151" s="78" t="str">
        <f>VLOOKUP(VALUE(RIGHT(CU151,1)),misc!$A$2:$B$5,2,0)</f>
        <v>C</v>
      </c>
      <c r="DA151" s="78" t="str">
        <f>VLOOKUP(VALUE(RIGHT(CV151,1)),misc!$A$2:$B$5,2,0)</f>
        <v>S</v>
      </c>
      <c r="DB151" s="78" t="str">
        <f>VLOOKUP(VALUE(RIGHT(CW151,1)),misc!$A$2:$B$5,2,0)</f>
        <v>I</v>
      </c>
      <c r="DC151" s="78" t="str">
        <f>VLOOKUP(VALUE(RIGHT(CX151,1)),misc!$A$2:$B$5,2,0)</f>
        <v>D</v>
      </c>
      <c r="DD151" s="79"/>
      <c r="DE151" s="78" t="str">
        <f t="shared" ref="DE151:DH151" si="1798">IF(VALUE(CU151)&gt;=170,CZ151,"")</f>
        <v>C</v>
      </c>
      <c r="DF151" s="78" t="str">
        <f t="shared" si="1798"/>
        <v>S</v>
      </c>
      <c r="DG151" s="78" t="str">
        <f t="shared" si="1798"/>
        <v>I</v>
      </c>
      <c r="DH151" s="78" t="str">
        <f t="shared" si="1798"/>
        <v/>
      </c>
      <c r="DI151" s="79"/>
      <c r="DJ151" s="78" t="str">
        <f t="shared" ref="DJ151:DM151" si="1799">IF(VALUE(CU151)&lt;170,CZ151,"")</f>
        <v/>
      </c>
      <c r="DK151" s="78" t="str">
        <f t="shared" si="1799"/>
        <v/>
      </c>
      <c r="DL151" s="78" t="str">
        <f t="shared" si="1799"/>
        <v/>
      </c>
      <c r="DM151" s="78" t="str">
        <f t="shared" si="1799"/>
        <v>D</v>
      </c>
      <c r="DN151" s="78">
        <f t="shared" si="29"/>
        <v>3</v>
      </c>
      <c r="DO151" s="78" t="str">
        <f t="shared" si="30"/>
        <v>CSI</v>
      </c>
      <c r="DP151" s="79" t="str">
        <f t="shared" si="31"/>
        <v>123</v>
      </c>
      <c r="DQ151" s="79" t="str">
        <f t="shared" si="32"/>
        <v/>
      </c>
      <c r="DR151" s="79">
        <f>VLOOKUP(G151,tableD1,3,0)</f>
        <v>1</v>
      </c>
      <c r="DS151" s="79">
        <f>VLOOKUP(H151,tableI1,3,0)</f>
        <v>1</v>
      </c>
      <c r="DT151" s="79">
        <f>VLOOKUP(I151,table1S,3,0)</f>
        <v>2</v>
      </c>
      <c r="DU151" s="79">
        <f>VLOOKUP(J151,table1C,3,0)</f>
        <v>1</v>
      </c>
      <c r="DV151" s="79">
        <f>VLOOKUP(L151,table2D,3,0)</f>
        <v>8</v>
      </c>
      <c r="DW151" s="79">
        <f>VLOOKUP(M151,table2I,3,0)</f>
        <v>8</v>
      </c>
      <c r="DX151" s="79">
        <f>VLOOKUP(N151,table2S,3,0)</f>
        <v>8</v>
      </c>
      <c r="DY151" s="79">
        <f>VLOOKUP(O151,table2C,3,0)</f>
        <v>8</v>
      </c>
      <c r="DZ151" s="79">
        <f>VLOOKUP(Q151,table3D,3,0)</f>
        <v>4</v>
      </c>
      <c r="EA151" s="79">
        <f>VLOOKUP(R151,table3I,3,0)</f>
        <v>5</v>
      </c>
      <c r="EB151" s="79">
        <f>VLOOKUP(S151,table3S,3,0)</f>
        <v>5</v>
      </c>
      <c r="EC151" s="79">
        <f>VLOOKUP(T151,table3C,3,0)</f>
        <v>5</v>
      </c>
      <c r="ED151" s="78">
        <f t="array" ref="ED151">VLOOKUP(INDEX(JD,data!$AA$1),key!$J$3:$L$27,3,0)</f>
        <v>6</v>
      </c>
      <c r="EE151" s="78">
        <f t="array" ref="EE151">VLOOKUP(INDEX(JI,data!$AA$1),key!$J$3:$L$27,3,0)</f>
        <v>4</v>
      </c>
      <c r="EF151" s="78">
        <f t="array" ref="EF151">VLOOKUP(INDEX(JS,data!$AA$1),key!$J$3:$L$27,3,0)</f>
        <v>4</v>
      </c>
      <c r="EG151" s="78">
        <f t="array" ref="EG151">VLOOKUP(INDEX(JC,data!$AA$1),key!$J$3:$L$27,3,0)</f>
        <v>7</v>
      </c>
      <c r="EH151" s="79">
        <f>VLOOKUP(DR151,tabel_jpm,ED151+1,0)</f>
        <v>8</v>
      </c>
      <c r="EI151" s="79">
        <f>VLOOKUP(DS151,tabel_jpm,EE151+1,0)</f>
        <v>16</v>
      </c>
      <c r="EJ151" s="79">
        <f>VLOOKUP(DT151,tabel_jpm,EF151+1,0)</f>
        <v>20</v>
      </c>
      <c r="EK151" s="79">
        <f>VLOOKUP(DU151,tabel_jpm,EG151+1,0)</f>
        <v>4</v>
      </c>
      <c r="EL151" s="79">
        <f>IF(B151="Pria",VLOOKUP(AVERAGE(EH151:EK151),agreement_p,4),VLOOKUP(AVERAGE(EH151:EK151),agreement_w,4))</f>
        <v>32</v>
      </c>
      <c r="EM151" s="78" t="str">
        <f t="shared" si="33"/>
        <v>N/A</v>
      </c>
      <c r="EN151" s="79">
        <f>VLOOKUP(DV151,tabel_jpm,ED151+1,0)</f>
        <v>20</v>
      </c>
      <c r="EO151" s="79">
        <f>VLOOKUP(DW151,tabel_jpm,EE151+1,0)</f>
        <v>12</v>
      </c>
      <c r="EP151" s="79">
        <f>VLOOKUP(DX151,tabel_jpm,EF151+1,0)</f>
        <v>12</v>
      </c>
      <c r="EQ151" s="79">
        <f>VLOOKUP(DY151,tabel_jpm,EG151+1,0)</f>
        <v>24</v>
      </c>
      <c r="ER151" s="79">
        <f>IF(B151="Pria",VLOOKUP(AVERAGE(EN151:EQ151),agreement_p,4),VLOOKUP(AVERAGE(EN151:EQ151),agreement_w,4))</f>
        <v>50</v>
      </c>
      <c r="ES151" s="78" t="str">
        <f t="shared" si="34"/>
        <v>N/A</v>
      </c>
      <c r="ET151" s="79">
        <f>VLOOKUP(DZ151,tabel_jpm,ED151+1,0)</f>
        <v>20</v>
      </c>
      <c r="EU151" s="79">
        <f>VLOOKUP(EA151,tabel_jpm,EE151+1,0)</f>
        <v>24</v>
      </c>
      <c r="EV151" s="79">
        <f>VLOOKUP(EB151,tabel_jpm,EF151+1,0)</f>
        <v>24</v>
      </c>
      <c r="EW151" s="79">
        <f>VLOOKUP(EC151,tabel_jpm,EG151+1,0)</f>
        <v>20</v>
      </c>
      <c r="EX151" s="79">
        <f>IF(B151="Pria",VLOOKUP(AVERAGE(ET151:EW151),agreement_p,4),VLOOKUP(AVERAGE(ET151:EW151),agreement_w,4))</f>
        <v>68</v>
      </c>
      <c r="EY151" s="78" t="str">
        <f t="shared" si="35"/>
        <v>N/A</v>
      </c>
    </row>
    <row r="152" ht="15.75" customHeight="1">
      <c r="A152" s="1" t="str">
        <f>data!A152</f>
        <v/>
      </c>
      <c r="B152" s="1" t="str">
        <f>data!B152</f>
        <v/>
      </c>
      <c r="C152" s="1" t="str">
        <f>data!C152</f>
        <v/>
      </c>
      <c r="D152" s="65" t="str">
        <f>data!D152</f>
        <v/>
      </c>
      <c r="E152" s="1" t="str">
        <f>data!E152</f>
        <v/>
      </c>
      <c r="F152" s="1" t="str">
        <f>data!F152</f>
        <v/>
      </c>
      <c r="G152" s="1" t="str">
        <f>data!G152</f>
        <v/>
      </c>
      <c r="H152" s="1" t="str">
        <f>data!H152</f>
        <v/>
      </c>
      <c r="I152" s="1" t="str">
        <f>data!I152</f>
        <v/>
      </c>
      <c r="J152" s="1" t="str">
        <f>data!J152</f>
        <v/>
      </c>
      <c r="K152" s="1" t="str">
        <f>data!K152</f>
        <v/>
      </c>
      <c r="L152" s="1" t="str">
        <f>data!L152</f>
        <v/>
      </c>
      <c r="M152" s="1" t="str">
        <f>data!M152</f>
        <v/>
      </c>
      <c r="N152" s="1" t="str">
        <f>data!N152</f>
        <v/>
      </c>
      <c r="O152" s="1" t="str">
        <f>data!O152</f>
        <v/>
      </c>
      <c r="P152" s="1" t="str">
        <f>data!P152</f>
        <v/>
      </c>
      <c r="Q152" s="1">
        <f>data!Q152</f>
        <v>0</v>
      </c>
      <c r="R152" s="1">
        <f>data!R152</f>
        <v>0</v>
      </c>
      <c r="S152" s="1">
        <f>data!S152</f>
        <v>0</v>
      </c>
      <c r="T152" s="1">
        <f>data!T152</f>
        <v>0</v>
      </c>
      <c r="U152" s="1">
        <f>data!U152</f>
        <v>0</v>
      </c>
      <c r="V152" s="1">
        <f>data!V152</f>
        <v>0</v>
      </c>
      <c r="W152" s="1">
        <f>data!W152</f>
        <v>0</v>
      </c>
      <c r="Y152" s="67">
        <f>VLOOKUP(G152,tableD1,2,0)</f>
        <v>4</v>
      </c>
      <c r="Z152" s="67">
        <f>VLOOKUP(H152,tableI1,2,0)</f>
        <v>3</v>
      </c>
      <c r="AA152" s="67">
        <f>VLOOKUP(I152,table1S,2,0)</f>
        <v>5</v>
      </c>
      <c r="AB152" s="67">
        <f>VLOOKUP(J152,table1C,2,0)</f>
        <v>4</v>
      </c>
      <c r="AC152" s="67">
        <f>VLOOKUP(L152,table2D,2,0)</f>
        <v>31</v>
      </c>
      <c r="AD152" s="67">
        <f>VLOOKUP(M152,table2I,2,0)</f>
        <v>31</v>
      </c>
      <c r="AE152" s="67">
        <f>VLOOKUP(N152,table2S,2,0)</f>
        <v>32</v>
      </c>
      <c r="AF152" s="67">
        <f>VLOOKUP(O152,table2C,2,0)</f>
        <v>32</v>
      </c>
      <c r="AG152" s="67">
        <f>VLOOKUP(Q152,table3D,2,0)</f>
        <v>16</v>
      </c>
      <c r="AH152" s="67">
        <f>VLOOKUP(R152,table3I,2,0)</f>
        <v>18</v>
      </c>
      <c r="AI152" s="67">
        <f>VLOOKUP(S152,table3S,2,0)</f>
        <v>19</v>
      </c>
      <c r="AJ152" s="67">
        <f>VLOOKUP(T152,table3C,2,0)</f>
        <v>19</v>
      </c>
      <c r="AL152" s="67">
        <f t="shared" ref="AL152:AO152" si="1800">VALUE(Y152&amp;AL$2)</f>
        <v>41</v>
      </c>
      <c r="AM152" s="67">
        <f t="shared" si="1800"/>
        <v>32</v>
      </c>
      <c r="AN152" s="67">
        <f t="shared" si="1800"/>
        <v>53</v>
      </c>
      <c r="AO152" s="67">
        <f t="shared" si="1800"/>
        <v>44</v>
      </c>
      <c r="AP152" s="67"/>
      <c r="AQ152" s="67">
        <f t="shared" ref="AQ152:AT152" si="1801">LARGE($AL152:$AO152,AQ$2)</f>
        <v>53</v>
      </c>
      <c r="AR152" s="67">
        <f t="shared" si="1801"/>
        <v>44</v>
      </c>
      <c r="AS152" s="67">
        <f t="shared" si="1801"/>
        <v>41</v>
      </c>
      <c r="AT152" s="67">
        <f t="shared" si="1801"/>
        <v>32</v>
      </c>
      <c r="AV152" s="67" t="str">
        <f>VLOOKUP(VALUE(RIGHT(AQ152,1)),misc!$A$2:$B$5,2,0)</f>
        <v>S</v>
      </c>
      <c r="AW152" s="67" t="str">
        <f>VLOOKUP(VALUE(RIGHT(AR152,1)),misc!$A$2:$B$5,2,0)</f>
        <v>C</v>
      </c>
      <c r="AX152" s="67" t="str">
        <f>VLOOKUP(VALUE(RIGHT(AS152,1)),misc!$A$2:$B$5,2,0)</f>
        <v>D</v>
      </c>
      <c r="AY152" s="67" t="str">
        <f>VLOOKUP(VALUE(RIGHT(AT152,1)),misc!$A$2:$B$5,2,0)</f>
        <v>I</v>
      </c>
      <c r="BA152" s="67" t="str">
        <f t="shared" ref="BA152:BD152" si="1802">IF(VALUE(AQ152)&gt;=170,AV152,"")</f>
        <v/>
      </c>
      <c r="BB152" s="67" t="str">
        <f t="shared" si="1802"/>
        <v/>
      </c>
      <c r="BC152" s="67" t="str">
        <f t="shared" si="1802"/>
        <v/>
      </c>
      <c r="BD152" s="67" t="str">
        <f t="shared" si="1802"/>
        <v/>
      </c>
      <c r="BF152" s="67" t="str">
        <f t="shared" ref="BF152:BI152" si="1803">IF(VALUE(AQ152)&lt;170,AV152,"")</f>
        <v>S</v>
      </c>
      <c r="BG152" s="67" t="str">
        <f t="shared" si="1803"/>
        <v>C</v>
      </c>
      <c r="BH152" s="67" t="str">
        <f t="shared" si="1803"/>
        <v>D</v>
      </c>
      <c r="BI152" s="67" t="str">
        <f t="shared" si="1803"/>
        <v>I</v>
      </c>
      <c r="BJ152" s="67">
        <f t="shared" si="17"/>
        <v>1</v>
      </c>
      <c r="BK152" s="67" t="str">
        <f t="shared" si="18"/>
        <v/>
      </c>
      <c r="BN152" s="67">
        <f t="shared" ref="BN152:BQ152" si="1804">VALUE(AC152&amp;BN$2)</f>
        <v>311</v>
      </c>
      <c r="BO152" s="67">
        <f t="shared" si="1804"/>
        <v>312</v>
      </c>
      <c r="BP152" s="67">
        <f t="shared" si="1804"/>
        <v>323</v>
      </c>
      <c r="BQ152" s="67">
        <f t="shared" si="1804"/>
        <v>324</v>
      </c>
      <c r="BR152" s="67"/>
      <c r="BS152" s="67">
        <f t="shared" ref="BS152:BV152" si="1805">LARGE($BN152:$BQ152,BS$2)</f>
        <v>324</v>
      </c>
      <c r="BT152" s="67">
        <f t="shared" si="1805"/>
        <v>323</v>
      </c>
      <c r="BU152" s="67">
        <f t="shared" si="1805"/>
        <v>312</v>
      </c>
      <c r="BV152" s="67">
        <f t="shared" si="1805"/>
        <v>311</v>
      </c>
      <c r="BX152" s="67" t="str">
        <f>VLOOKUP(VALUE(RIGHT(BS152,1)),misc!$A$2:$B$5,2,0)</f>
        <v>C</v>
      </c>
      <c r="BY152" s="67" t="str">
        <f>VLOOKUP(VALUE(RIGHT(BT152,1)),misc!$A$2:$B$5,2,0)</f>
        <v>S</v>
      </c>
      <c r="BZ152" s="67" t="str">
        <f>VLOOKUP(VALUE(RIGHT(BU152,1)),misc!$A$2:$B$5,2,0)</f>
        <v>I</v>
      </c>
      <c r="CA152" s="67" t="str">
        <f>VLOOKUP(VALUE(RIGHT(BV152,1)),misc!$A$2:$B$5,2,0)</f>
        <v>D</v>
      </c>
      <c r="CC152" s="67" t="str">
        <f t="shared" ref="CC152:CF152" si="1806">IF(VALUE(BS152)&gt;=170,BX152,"")</f>
        <v>C</v>
      </c>
      <c r="CD152" s="67" t="str">
        <f t="shared" si="1806"/>
        <v>S</v>
      </c>
      <c r="CE152" s="67" t="str">
        <f t="shared" si="1806"/>
        <v>I</v>
      </c>
      <c r="CF152" s="67" t="str">
        <f t="shared" si="1806"/>
        <v>D</v>
      </c>
      <c r="CH152" s="67" t="str">
        <f t="shared" ref="CH152:CK152" si="1807">IF(VALUE(BS152)&lt;170,BX152,"")</f>
        <v/>
      </c>
      <c r="CI152" s="67" t="str">
        <f t="shared" si="1807"/>
        <v/>
      </c>
      <c r="CJ152" s="67" t="str">
        <f t="shared" si="1807"/>
        <v/>
      </c>
      <c r="CK152" s="67" t="str">
        <f t="shared" si="1807"/>
        <v/>
      </c>
      <c r="CL152" s="67">
        <f t="shared" si="23"/>
        <v>2</v>
      </c>
      <c r="CM152" s="67" t="str">
        <f t="shared" si="24"/>
        <v>CSID</v>
      </c>
      <c r="CP152" s="67">
        <f t="shared" ref="CP152:CS152" si="1808">VALUE(AG152&amp;CP$2)</f>
        <v>161</v>
      </c>
      <c r="CQ152" s="67">
        <f t="shared" si="1808"/>
        <v>182</v>
      </c>
      <c r="CR152" s="67">
        <f t="shared" si="1808"/>
        <v>193</v>
      </c>
      <c r="CS152" s="67">
        <f t="shared" si="1808"/>
        <v>194</v>
      </c>
      <c r="CT152" s="67"/>
      <c r="CU152" s="67">
        <f t="shared" ref="CU152:CX152" si="1809">LARGE($CP152:$CS152,CU$2)</f>
        <v>194</v>
      </c>
      <c r="CV152" s="67">
        <f t="shared" si="1809"/>
        <v>193</v>
      </c>
      <c r="CW152" s="67">
        <f t="shared" si="1809"/>
        <v>182</v>
      </c>
      <c r="CX152" s="67">
        <f t="shared" si="1809"/>
        <v>161</v>
      </c>
      <c r="CZ152" s="67" t="str">
        <f>VLOOKUP(VALUE(RIGHT(CU152,1)),misc!$A$2:$B$5,2,0)</f>
        <v>C</v>
      </c>
      <c r="DA152" s="67" t="str">
        <f>VLOOKUP(VALUE(RIGHT(CV152,1)),misc!$A$2:$B$5,2,0)</f>
        <v>S</v>
      </c>
      <c r="DB152" s="67" t="str">
        <f>VLOOKUP(VALUE(RIGHT(CW152,1)),misc!$A$2:$B$5,2,0)</f>
        <v>I</v>
      </c>
      <c r="DC152" s="67" t="str">
        <f>VLOOKUP(VALUE(RIGHT(CX152,1)),misc!$A$2:$B$5,2,0)</f>
        <v>D</v>
      </c>
      <c r="DE152" s="67" t="str">
        <f t="shared" ref="DE152:DH152" si="1810">IF(VALUE(CU152)&gt;=170,CZ152,"")</f>
        <v>C</v>
      </c>
      <c r="DF152" s="67" t="str">
        <f t="shared" si="1810"/>
        <v>S</v>
      </c>
      <c r="DG152" s="67" t="str">
        <f t="shared" si="1810"/>
        <v>I</v>
      </c>
      <c r="DH152" s="67" t="str">
        <f t="shared" si="1810"/>
        <v/>
      </c>
      <c r="DJ152" s="67" t="str">
        <f t="shared" ref="DJ152:DM152" si="1811">IF(VALUE(CU152)&lt;170,CZ152,"")</f>
        <v/>
      </c>
      <c r="DK152" s="67" t="str">
        <f t="shared" si="1811"/>
        <v/>
      </c>
      <c r="DL152" s="67" t="str">
        <f t="shared" si="1811"/>
        <v/>
      </c>
      <c r="DM152" s="67" t="str">
        <f t="shared" si="1811"/>
        <v>D</v>
      </c>
      <c r="DN152" s="67">
        <f t="shared" si="29"/>
        <v>3</v>
      </c>
      <c r="DO152" s="67" t="str">
        <f t="shared" si="30"/>
        <v>CSI</v>
      </c>
      <c r="DP152" s="1" t="str">
        <f t="shared" si="31"/>
        <v>123</v>
      </c>
      <c r="DQ152" s="1" t="str">
        <f t="shared" si="32"/>
        <v/>
      </c>
      <c r="DR152" s="1">
        <f>VLOOKUP(G152,tableD1,3,0)</f>
        <v>1</v>
      </c>
      <c r="DS152" s="1">
        <f>VLOOKUP(H152,tableI1,3,0)</f>
        <v>1</v>
      </c>
      <c r="DT152" s="1">
        <f>VLOOKUP(I152,table1S,3,0)</f>
        <v>2</v>
      </c>
      <c r="DU152" s="1">
        <f>VLOOKUP(J152,table1C,3,0)</f>
        <v>1</v>
      </c>
      <c r="DV152" s="1">
        <f>VLOOKUP(L152,table2D,3,0)</f>
        <v>8</v>
      </c>
      <c r="DW152" s="1">
        <f>VLOOKUP(M152,table2I,3,0)</f>
        <v>8</v>
      </c>
      <c r="DX152" s="1">
        <f>VLOOKUP(N152,table2S,3,0)</f>
        <v>8</v>
      </c>
      <c r="DY152" s="1">
        <f>VLOOKUP(O152,table2C,3,0)</f>
        <v>8</v>
      </c>
      <c r="DZ152" s="1">
        <f>VLOOKUP(Q152,table3D,3,0)</f>
        <v>4</v>
      </c>
      <c r="EA152" s="1">
        <f>VLOOKUP(R152,table3I,3,0)</f>
        <v>5</v>
      </c>
      <c r="EB152" s="1">
        <f>VLOOKUP(S152,table3S,3,0)</f>
        <v>5</v>
      </c>
      <c r="EC152" s="1">
        <f>VLOOKUP(T152,table3C,3,0)</f>
        <v>5</v>
      </c>
      <c r="ED152" s="67">
        <f t="array" ref="ED152">VLOOKUP(INDEX(JD,data!$AA$1),key!$J$3:$L$27,3,0)</f>
        <v>6</v>
      </c>
      <c r="EE152" s="67">
        <f t="array" ref="EE152">VLOOKUP(INDEX(JI,data!$AA$1),key!$J$3:$L$27,3,0)</f>
        <v>4</v>
      </c>
      <c r="EF152" s="67">
        <f t="array" ref="EF152">VLOOKUP(INDEX(JS,data!$AA$1),key!$J$3:$L$27,3,0)</f>
        <v>4</v>
      </c>
      <c r="EG152" s="67">
        <f t="array" ref="EG152">VLOOKUP(INDEX(JC,data!$AA$1),key!$J$3:$L$27,3,0)</f>
        <v>7</v>
      </c>
      <c r="EH152" s="1">
        <f>VLOOKUP(DR152,tabel_jpm,ED152+1,0)</f>
        <v>8</v>
      </c>
      <c r="EI152" s="1">
        <f>VLOOKUP(DS152,tabel_jpm,EE152+1,0)</f>
        <v>16</v>
      </c>
      <c r="EJ152" s="1">
        <f>VLOOKUP(DT152,tabel_jpm,EF152+1,0)</f>
        <v>20</v>
      </c>
      <c r="EK152" s="1">
        <f>VLOOKUP(DU152,tabel_jpm,EG152+1,0)</f>
        <v>4</v>
      </c>
      <c r="EL152" s="1">
        <f>IF(B152="Pria",VLOOKUP(AVERAGE(EH152:EK152),agreement_p,4),VLOOKUP(AVERAGE(EH152:EK152),agreement_w,4))</f>
        <v>32</v>
      </c>
      <c r="EM152" s="67" t="str">
        <f t="shared" si="33"/>
        <v>N/A</v>
      </c>
      <c r="EN152" s="1">
        <f>VLOOKUP(DV152,tabel_jpm,ED152+1,0)</f>
        <v>20</v>
      </c>
      <c r="EO152" s="1">
        <f>VLOOKUP(DW152,tabel_jpm,EE152+1,0)</f>
        <v>12</v>
      </c>
      <c r="EP152" s="1">
        <f>VLOOKUP(DX152,tabel_jpm,EF152+1,0)</f>
        <v>12</v>
      </c>
      <c r="EQ152" s="1">
        <f>VLOOKUP(DY152,tabel_jpm,EG152+1,0)</f>
        <v>24</v>
      </c>
      <c r="ER152" s="1">
        <f>IF(B152="Pria",VLOOKUP(AVERAGE(EN152:EQ152),agreement_p,4),VLOOKUP(AVERAGE(EN152:EQ152),agreement_w,4))</f>
        <v>50</v>
      </c>
      <c r="ES152" s="67" t="str">
        <f t="shared" si="34"/>
        <v>N/A</v>
      </c>
      <c r="ET152" s="1">
        <f>VLOOKUP(DZ152,tabel_jpm,ED152+1,0)</f>
        <v>20</v>
      </c>
      <c r="EU152" s="1">
        <f>VLOOKUP(EA152,tabel_jpm,EE152+1,0)</f>
        <v>24</v>
      </c>
      <c r="EV152" s="1">
        <f>VLOOKUP(EB152,tabel_jpm,EF152+1,0)</f>
        <v>24</v>
      </c>
      <c r="EW152" s="1">
        <f>VLOOKUP(EC152,tabel_jpm,EG152+1,0)</f>
        <v>20</v>
      </c>
      <c r="EX152" s="1">
        <f>IF(B152="Pria",VLOOKUP(AVERAGE(ET152:EW152),agreement_p,4),VLOOKUP(AVERAGE(ET152:EW152),agreement_w,4))</f>
        <v>68</v>
      </c>
      <c r="EY152" s="67" t="str">
        <f t="shared" si="35"/>
        <v>N/A</v>
      </c>
    </row>
    <row r="153" ht="15.75" customHeight="1">
      <c r="A153" s="1" t="str">
        <f>data!A153</f>
        <v/>
      </c>
      <c r="B153" s="1" t="str">
        <f>data!B153</f>
        <v/>
      </c>
      <c r="C153" s="1" t="str">
        <f>data!C153</f>
        <v/>
      </c>
      <c r="D153" s="65" t="str">
        <f>data!D153</f>
        <v/>
      </c>
      <c r="E153" s="1" t="str">
        <f>data!E153</f>
        <v/>
      </c>
      <c r="F153" s="1" t="str">
        <f>data!F153</f>
        <v/>
      </c>
      <c r="G153" s="1" t="str">
        <f>data!G153</f>
        <v/>
      </c>
      <c r="H153" s="1" t="str">
        <f>data!H153</f>
        <v/>
      </c>
      <c r="I153" s="1" t="str">
        <f>data!I153</f>
        <v/>
      </c>
      <c r="J153" s="1" t="str">
        <f>data!J153</f>
        <v/>
      </c>
      <c r="K153" s="1" t="str">
        <f>data!K153</f>
        <v/>
      </c>
      <c r="L153" s="1" t="str">
        <f>data!L153</f>
        <v/>
      </c>
      <c r="M153" s="1" t="str">
        <f>data!M153</f>
        <v/>
      </c>
      <c r="N153" s="1" t="str">
        <f>data!N153</f>
        <v/>
      </c>
      <c r="O153" s="1" t="str">
        <f>data!O153</f>
        <v/>
      </c>
      <c r="P153" s="1" t="str">
        <f>data!P153</f>
        <v/>
      </c>
      <c r="Q153" s="1">
        <f>data!Q153</f>
        <v>0</v>
      </c>
      <c r="R153" s="1">
        <f>data!R153</f>
        <v>0</v>
      </c>
      <c r="S153" s="1">
        <f>data!S153</f>
        <v>0</v>
      </c>
      <c r="T153" s="1">
        <f>data!T153</f>
        <v>0</v>
      </c>
      <c r="U153" s="1">
        <f>data!U153</f>
        <v>0</v>
      </c>
      <c r="V153" s="1">
        <f>data!V153</f>
        <v>0</v>
      </c>
      <c r="W153" s="1">
        <f>data!W153</f>
        <v>0</v>
      </c>
      <c r="Y153" s="67">
        <f>VLOOKUP(G153,tableD1,2,0)</f>
        <v>4</v>
      </c>
      <c r="Z153" s="67">
        <f>VLOOKUP(H153,tableI1,2,0)</f>
        <v>3</v>
      </c>
      <c r="AA153" s="67">
        <f>VLOOKUP(I153,table1S,2,0)</f>
        <v>5</v>
      </c>
      <c r="AB153" s="67">
        <f>VLOOKUP(J153,table1C,2,0)</f>
        <v>4</v>
      </c>
      <c r="AC153" s="67">
        <f>VLOOKUP(L153,table2D,2,0)</f>
        <v>31</v>
      </c>
      <c r="AD153" s="67">
        <f>VLOOKUP(M153,table2I,2,0)</f>
        <v>31</v>
      </c>
      <c r="AE153" s="67">
        <f>VLOOKUP(N153,table2S,2,0)</f>
        <v>32</v>
      </c>
      <c r="AF153" s="67">
        <f>VLOOKUP(O153,table2C,2,0)</f>
        <v>32</v>
      </c>
      <c r="AG153" s="67">
        <f>VLOOKUP(Q153,table3D,2,0)</f>
        <v>16</v>
      </c>
      <c r="AH153" s="67">
        <f>VLOOKUP(R153,table3I,2,0)</f>
        <v>18</v>
      </c>
      <c r="AI153" s="67">
        <f>VLOOKUP(S153,table3S,2,0)</f>
        <v>19</v>
      </c>
      <c r="AJ153" s="67">
        <f>VLOOKUP(T153,table3C,2,0)</f>
        <v>19</v>
      </c>
      <c r="AL153" s="67">
        <f t="shared" ref="AL153:AO153" si="1812">VALUE(Y153&amp;AL$2)</f>
        <v>41</v>
      </c>
      <c r="AM153" s="67">
        <f t="shared" si="1812"/>
        <v>32</v>
      </c>
      <c r="AN153" s="67">
        <f t="shared" si="1812"/>
        <v>53</v>
      </c>
      <c r="AO153" s="67">
        <f t="shared" si="1812"/>
        <v>44</v>
      </c>
      <c r="AP153" s="67"/>
      <c r="AQ153" s="67">
        <f t="shared" ref="AQ153:AT153" si="1813">LARGE($AL153:$AO153,AQ$2)</f>
        <v>53</v>
      </c>
      <c r="AR153" s="67">
        <f t="shared" si="1813"/>
        <v>44</v>
      </c>
      <c r="AS153" s="67">
        <f t="shared" si="1813"/>
        <v>41</v>
      </c>
      <c r="AT153" s="67">
        <f t="shared" si="1813"/>
        <v>32</v>
      </c>
      <c r="AV153" s="67" t="str">
        <f>VLOOKUP(VALUE(RIGHT(AQ153,1)),misc!$A$2:$B$5,2,0)</f>
        <v>S</v>
      </c>
      <c r="AW153" s="67" t="str">
        <f>VLOOKUP(VALUE(RIGHT(AR153,1)),misc!$A$2:$B$5,2,0)</f>
        <v>C</v>
      </c>
      <c r="AX153" s="67" t="str">
        <f>VLOOKUP(VALUE(RIGHT(AS153,1)),misc!$A$2:$B$5,2,0)</f>
        <v>D</v>
      </c>
      <c r="AY153" s="67" t="str">
        <f>VLOOKUP(VALUE(RIGHT(AT153,1)),misc!$A$2:$B$5,2,0)</f>
        <v>I</v>
      </c>
      <c r="BA153" s="67" t="str">
        <f t="shared" ref="BA153:BD153" si="1814">IF(VALUE(AQ153)&gt;=170,AV153,"")</f>
        <v/>
      </c>
      <c r="BB153" s="67" t="str">
        <f t="shared" si="1814"/>
        <v/>
      </c>
      <c r="BC153" s="67" t="str">
        <f t="shared" si="1814"/>
        <v/>
      </c>
      <c r="BD153" s="67" t="str">
        <f t="shared" si="1814"/>
        <v/>
      </c>
      <c r="BF153" s="67" t="str">
        <f t="shared" ref="BF153:BI153" si="1815">IF(VALUE(AQ153)&lt;170,AV153,"")</f>
        <v>S</v>
      </c>
      <c r="BG153" s="67" t="str">
        <f t="shared" si="1815"/>
        <v>C</v>
      </c>
      <c r="BH153" s="67" t="str">
        <f t="shared" si="1815"/>
        <v>D</v>
      </c>
      <c r="BI153" s="67" t="str">
        <f t="shared" si="1815"/>
        <v>I</v>
      </c>
      <c r="BJ153" s="67">
        <f t="shared" si="17"/>
        <v>1</v>
      </c>
      <c r="BK153" s="67" t="str">
        <f t="shared" si="18"/>
        <v/>
      </c>
      <c r="BN153" s="67">
        <f t="shared" ref="BN153:BQ153" si="1816">VALUE(AC153&amp;BN$2)</f>
        <v>311</v>
      </c>
      <c r="BO153" s="67">
        <f t="shared" si="1816"/>
        <v>312</v>
      </c>
      <c r="BP153" s="67">
        <f t="shared" si="1816"/>
        <v>323</v>
      </c>
      <c r="BQ153" s="67">
        <f t="shared" si="1816"/>
        <v>324</v>
      </c>
      <c r="BR153" s="67"/>
      <c r="BS153" s="67">
        <f t="shared" ref="BS153:BV153" si="1817">LARGE($BN153:$BQ153,BS$2)</f>
        <v>324</v>
      </c>
      <c r="BT153" s="67">
        <f t="shared" si="1817"/>
        <v>323</v>
      </c>
      <c r="BU153" s="67">
        <f t="shared" si="1817"/>
        <v>312</v>
      </c>
      <c r="BV153" s="67">
        <f t="shared" si="1817"/>
        <v>311</v>
      </c>
      <c r="BX153" s="67" t="str">
        <f>VLOOKUP(VALUE(RIGHT(BS153,1)),misc!$A$2:$B$5,2,0)</f>
        <v>C</v>
      </c>
      <c r="BY153" s="67" t="str">
        <f>VLOOKUP(VALUE(RIGHT(BT153,1)),misc!$A$2:$B$5,2,0)</f>
        <v>S</v>
      </c>
      <c r="BZ153" s="67" t="str">
        <f>VLOOKUP(VALUE(RIGHT(BU153,1)),misc!$A$2:$B$5,2,0)</f>
        <v>I</v>
      </c>
      <c r="CA153" s="67" t="str">
        <f>VLOOKUP(VALUE(RIGHT(BV153,1)),misc!$A$2:$B$5,2,0)</f>
        <v>D</v>
      </c>
      <c r="CC153" s="67" t="str">
        <f t="shared" ref="CC153:CF153" si="1818">IF(VALUE(BS153)&gt;=170,BX153,"")</f>
        <v>C</v>
      </c>
      <c r="CD153" s="67" t="str">
        <f t="shared" si="1818"/>
        <v>S</v>
      </c>
      <c r="CE153" s="67" t="str">
        <f t="shared" si="1818"/>
        <v>I</v>
      </c>
      <c r="CF153" s="67" t="str">
        <f t="shared" si="1818"/>
        <v>D</v>
      </c>
      <c r="CH153" s="67" t="str">
        <f t="shared" ref="CH153:CK153" si="1819">IF(VALUE(BS153)&lt;170,BX153,"")</f>
        <v/>
      </c>
      <c r="CI153" s="67" t="str">
        <f t="shared" si="1819"/>
        <v/>
      </c>
      <c r="CJ153" s="67" t="str">
        <f t="shared" si="1819"/>
        <v/>
      </c>
      <c r="CK153" s="67" t="str">
        <f t="shared" si="1819"/>
        <v/>
      </c>
      <c r="CL153" s="67">
        <f t="shared" si="23"/>
        <v>2</v>
      </c>
      <c r="CM153" s="67" t="str">
        <f t="shared" si="24"/>
        <v>CSID</v>
      </c>
      <c r="CP153" s="67">
        <f t="shared" ref="CP153:CS153" si="1820">VALUE(AG153&amp;CP$2)</f>
        <v>161</v>
      </c>
      <c r="CQ153" s="67">
        <f t="shared" si="1820"/>
        <v>182</v>
      </c>
      <c r="CR153" s="67">
        <f t="shared" si="1820"/>
        <v>193</v>
      </c>
      <c r="CS153" s="67">
        <f t="shared" si="1820"/>
        <v>194</v>
      </c>
      <c r="CT153" s="67"/>
      <c r="CU153" s="67">
        <f t="shared" ref="CU153:CX153" si="1821">LARGE($CP153:$CS153,CU$2)</f>
        <v>194</v>
      </c>
      <c r="CV153" s="67">
        <f t="shared" si="1821"/>
        <v>193</v>
      </c>
      <c r="CW153" s="67">
        <f t="shared" si="1821"/>
        <v>182</v>
      </c>
      <c r="CX153" s="67">
        <f t="shared" si="1821"/>
        <v>161</v>
      </c>
      <c r="CZ153" s="67" t="str">
        <f>VLOOKUP(VALUE(RIGHT(CU153,1)),misc!$A$2:$B$5,2,0)</f>
        <v>C</v>
      </c>
      <c r="DA153" s="67" t="str">
        <f>VLOOKUP(VALUE(RIGHT(CV153,1)),misc!$A$2:$B$5,2,0)</f>
        <v>S</v>
      </c>
      <c r="DB153" s="67" t="str">
        <f>VLOOKUP(VALUE(RIGHT(CW153,1)),misc!$A$2:$B$5,2,0)</f>
        <v>I</v>
      </c>
      <c r="DC153" s="67" t="str">
        <f>VLOOKUP(VALUE(RIGHT(CX153,1)),misc!$A$2:$B$5,2,0)</f>
        <v>D</v>
      </c>
      <c r="DE153" s="67" t="str">
        <f t="shared" ref="DE153:DH153" si="1822">IF(VALUE(CU153)&gt;=170,CZ153,"")</f>
        <v>C</v>
      </c>
      <c r="DF153" s="67" t="str">
        <f t="shared" si="1822"/>
        <v>S</v>
      </c>
      <c r="DG153" s="67" t="str">
        <f t="shared" si="1822"/>
        <v>I</v>
      </c>
      <c r="DH153" s="67" t="str">
        <f t="shared" si="1822"/>
        <v/>
      </c>
      <c r="DJ153" s="67" t="str">
        <f t="shared" ref="DJ153:DM153" si="1823">IF(VALUE(CU153)&lt;170,CZ153,"")</f>
        <v/>
      </c>
      <c r="DK153" s="67" t="str">
        <f t="shared" si="1823"/>
        <v/>
      </c>
      <c r="DL153" s="67" t="str">
        <f t="shared" si="1823"/>
        <v/>
      </c>
      <c r="DM153" s="67" t="str">
        <f t="shared" si="1823"/>
        <v>D</v>
      </c>
      <c r="DN153" s="67">
        <f t="shared" si="29"/>
        <v>3</v>
      </c>
      <c r="DO153" s="67" t="str">
        <f t="shared" si="30"/>
        <v>CSI</v>
      </c>
      <c r="DP153" s="1" t="str">
        <f t="shared" si="31"/>
        <v>123</v>
      </c>
      <c r="DQ153" s="1" t="str">
        <f t="shared" si="32"/>
        <v/>
      </c>
      <c r="DR153" s="1">
        <f>VLOOKUP(G153,tableD1,3,0)</f>
        <v>1</v>
      </c>
      <c r="DS153" s="1">
        <f>VLOOKUP(H153,tableI1,3,0)</f>
        <v>1</v>
      </c>
      <c r="DT153" s="1">
        <f>VLOOKUP(I153,table1S,3,0)</f>
        <v>2</v>
      </c>
      <c r="DU153" s="1">
        <f>VLOOKUP(J153,table1C,3,0)</f>
        <v>1</v>
      </c>
      <c r="DV153" s="1">
        <f>VLOOKUP(L153,table2D,3,0)</f>
        <v>8</v>
      </c>
      <c r="DW153" s="1">
        <f>VLOOKUP(M153,table2I,3,0)</f>
        <v>8</v>
      </c>
      <c r="DX153" s="1">
        <f>VLOOKUP(N153,table2S,3,0)</f>
        <v>8</v>
      </c>
      <c r="DY153" s="1">
        <f>VLOOKUP(O153,table2C,3,0)</f>
        <v>8</v>
      </c>
      <c r="DZ153" s="1">
        <f>VLOOKUP(Q153,table3D,3,0)</f>
        <v>4</v>
      </c>
      <c r="EA153" s="1">
        <f>VLOOKUP(R153,table3I,3,0)</f>
        <v>5</v>
      </c>
      <c r="EB153" s="1">
        <f>VLOOKUP(S153,table3S,3,0)</f>
        <v>5</v>
      </c>
      <c r="EC153" s="1">
        <f>VLOOKUP(T153,table3C,3,0)</f>
        <v>5</v>
      </c>
      <c r="ED153" s="67">
        <f t="array" ref="ED153">VLOOKUP(INDEX(JD,data!$AA$1),key!$J$3:$L$27,3,0)</f>
        <v>6</v>
      </c>
      <c r="EE153" s="67">
        <f t="array" ref="EE153">VLOOKUP(INDEX(JI,data!$AA$1),key!$J$3:$L$27,3,0)</f>
        <v>4</v>
      </c>
      <c r="EF153" s="67">
        <f t="array" ref="EF153">VLOOKUP(INDEX(JS,data!$AA$1),key!$J$3:$L$27,3,0)</f>
        <v>4</v>
      </c>
      <c r="EG153" s="67">
        <f t="array" ref="EG153">VLOOKUP(INDEX(JC,data!$AA$1),key!$J$3:$L$27,3,0)</f>
        <v>7</v>
      </c>
      <c r="EH153" s="1">
        <f>VLOOKUP(DR153,tabel_jpm,ED153+1,0)</f>
        <v>8</v>
      </c>
      <c r="EI153" s="1">
        <f>VLOOKUP(DS153,tabel_jpm,EE153+1,0)</f>
        <v>16</v>
      </c>
      <c r="EJ153" s="1">
        <f>VLOOKUP(DT153,tabel_jpm,EF153+1,0)</f>
        <v>20</v>
      </c>
      <c r="EK153" s="1">
        <f>VLOOKUP(DU153,tabel_jpm,EG153+1,0)</f>
        <v>4</v>
      </c>
      <c r="EL153" s="1">
        <f>IF(B153="Pria",VLOOKUP(AVERAGE(EH153:EK153),agreement_p,4),VLOOKUP(AVERAGE(EH153:EK153),agreement_w,4))</f>
        <v>32</v>
      </c>
      <c r="EM153" s="67" t="str">
        <f t="shared" si="33"/>
        <v>N/A</v>
      </c>
      <c r="EN153" s="1">
        <f>VLOOKUP(DV153,tabel_jpm,ED153+1,0)</f>
        <v>20</v>
      </c>
      <c r="EO153" s="1">
        <f>VLOOKUP(DW153,tabel_jpm,EE153+1,0)</f>
        <v>12</v>
      </c>
      <c r="EP153" s="1">
        <f>VLOOKUP(DX153,tabel_jpm,EF153+1,0)</f>
        <v>12</v>
      </c>
      <c r="EQ153" s="1">
        <f>VLOOKUP(DY153,tabel_jpm,EG153+1,0)</f>
        <v>24</v>
      </c>
      <c r="ER153" s="1">
        <f>IF(B153="Pria",VLOOKUP(AVERAGE(EN153:EQ153),agreement_p,4),VLOOKUP(AVERAGE(EN153:EQ153),agreement_w,4))</f>
        <v>50</v>
      </c>
      <c r="ES153" s="67" t="str">
        <f t="shared" si="34"/>
        <v>N/A</v>
      </c>
      <c r="ET153" s="1">
        <f>VLOOKUP(DZ153,tabel_jpm,ED153+1,0)</f>
        <v>20</v>
      </c>
      <c r="EU153" s="1">
        <f>VLOOKUP(EA153,tabel_jpm,EE153+1,0)</f>
        <v>24</v>
      </c>
      <c r="EV153" s="1">
        <f>VLOOKUP(EB153,tabel_jpm,EF153+1,0)</f>
        <v>24</v>
      </c>
      <c r="EW153" s="1">
        <f>VLOOKUP(EC153,tabel_jpm,EG153+1,0)</f>
        <v>20</v>
      </c>
      <c r="EX153" s="1">
        <f>IF(B153="Pria",VLOOKUP(AVERAGE(ET153:EW153),agreement_p,4),VLOOKUP(AVERAGE(ET153:EW153),agreement_w,4))</f>
        <v>68</v>
      </c>
      <c r="EY153" s="67" t="str">
        <f t="shared" si="35"/>
        <v>N/A</v>
      </c>
    </row>
    <row r="154" ht="15.75" customHeight="1">
      <c r="A154" s="1" t="str">
        <f>data!A154</f>
        <v/>
      </c>
      <c r="B154" s="1" t="str">
        <f>data!B154</f>
        <v/>
      </c>
      <c r="C154" s="1" t="str">
        <f>data!C154</f>
        <v/>
      </c>
      <c r="D154" s="65" t="str">
        <f>data!D154</f>
        <v/>
      </c>
      <c r="E154" s="1" t="str">
        <f>data!E154</f>
        <v/>
      </c>
      <c r="F154" s="1" t="str">
        <f>data!F154</f>
        <v/>
      </c>
      <c r="G154" s="1" t="str">
        <f>data!G154</f>
        <v/>
      </c>
      <c r="H154" s="1" t="str">
        <f>data!H154</f>
        <v/>
      </c>
      <c r="I154" s="1" t="str">
        <f>data!I154</f>
        <v/>
      </c>
      <c r="J154" s="1" t="str">
        <f>data!J154</f>
        <v/>
      </c>
      <c r="K154" s="1" t="str">
        <f>data!K154</f>
        <v/>
      </c>
      <c r="L154" s="1" t="str">
        <f>data!L154</f>
        <v/>
      </c>
      <c r="M154" s="1" t="str">
        <f>data!M154</f>
        <v/>
      </c>
      <c r="N154" s="1" t="str">
        <f>data!N154</f>
        <v/>
      </c>
      <c r="O154" s="1" t="str">
        <f>data!O154</f>
        <v/>
      </c>
      <c r="P154" s="1" t="str">
        <f>data!P154</f>
        <v/>
      </c>
      <c r="Q154" s="1">
        <f>data!Q154</f>
        <v>0</v>
      </c>
      <c r="R154" s="1">
        <f>data!R154</f>
        <v>0</v>
      </c>
      <c r="S154" s="1">
        <f>data!S154</f>
        <v>0</v>
      </c>
      <c r="T154" s="1">
        <f>data!T154</f>
        <v>0</v>
      </c>
      <c r="U154" s="1">
        <f>data!U154</f>
        <v>0</v>
      </c>
      <c r="V154" s="1">
        <f>data!V154</f>
        <v>0</v>
      </c>
      <c r="W154" s="1">
        <f>data!W154</f>
        <v>0</v>
      </c>
      <c r="Y154" s="67">
        <f>VLOOKUP(G154,tableD1,2,0)</f>
        <v>4</v>
      </c>
      <c r="Z154" s="67">
        <f>VLOOKUP(H154,tableI1,2,0)</f>
        <v>3</v>
      </c>
      <c r="AA154" s="67">
        <f>VLOOKUP(I154,table1S,2,0)</f>
        <v>5</v>
      </c>
      <c r="AB154" s="67">
        <f>VLOOKUP(J154,table1C,2,0)</f>
        <v>4</v>
      </c>
      <c r="AC154" s="67">
        <f>VLOOKUP(L154,table2D,2,0)</f>
        <v>31</v>
      </c>
      <c r="AD154" s="67">
        <f>VLOOKUP(M154,table2I,2,0)</f>
        <v>31</v>
      </c>
      <c r="AE154" s="67">
        <f>VLOOKUP(N154,table2S,2,0)</f>
        <v>32</v>
      </c>
      <c r="AF154" s="67">
        <f>VLOOKUP(O154,table2C,2,0)</f>
        <v>32</v>
      </c>
      <c r="AG154" s="67">
        <f>VLOOKUP(Q154,table3D,2,0)</f>
        <v>16</v>
      </c>
      <c r="AH154" s="67">
        <f>VLOOKUP(R154,table3I,2,0)</f>
        <v>18</v>
      </c>
      <c r="AI154" s="67">
        <f>VLOOKUP(S154,table3S,2,0)</f>
        <v>19</v>
      </c>
      <c r="AJ154" s="67">
        <f>VLOOKUP(T154,table3C,2,0)</f>
        <v>19</v>
      </c>
      <c r="AL154" s="67">
        <f t="shared" ref="AL154:AO154" si="1824">VALUE(Y154&amp;AL$2)</f>
        <v>41</v>
      </c>
      <c r="AM154" s="67">
        <f t="shared" si="1824"/>
        <v>32</v>
      </c>
      <c r="AN154" s="67">
        <f t="shared" si="1824"/>
        <v>53</v>
      </c>
      <c r="AO154" s="67">
        <f t="shared" si="1824"/>
        <v>44</v>
      </c>
      <c r="AP154" s="67"/>
      <c r="AQ154" s="67">
        <f t="shared" ref="AQ154:AT154" si="1825">LARGE($AL154:$AO154,AQ$2)</f>
        <v>53</v>
      </c>
      <c r="AR154" s="67">
        <f t="shared" si="1825"/>
        <v>44</v>
      </c>
      <c r="AS154" s="67">
        <f t="shared" si="1825"/>
        <v>41</v>
      </c>
      <c r="AT154" s="67">
        <f t="shared" si="1825"/>
        <v>32</v>
      </c>
      <c r="AV154" s="67" t="str">
        <f>VLOOKUP(VALUE(RIGHT(AQ154,1)),misc!$A$2:$B$5,2,0)</f>
        <v>S</v>
      </c>
      <c r="AW154" s="67" t="str">
        <f>VLOOKUP(VALUE(RIGHT(AR154,1)),misc!$A$2:$B$5,2,0)</f>
        <v>C</v>
      </c>
      <c r="AX154" s="67" t="str">
        <f>VLOOKUP(VALUE(RIGHT(AS154,1)),misc!$A$2:$B$5,2,0)</f>
        <v>D</v>
      </c>
      <c r="AY154" s="67" t="str">
        <f>VLOOKUP(VALUE(RIGHT(AT154,1)),misc!$A$2:$B$5,2,0)</f>
        <v>I</v>
      </c>
      <c r="BA154" s="67" t="str">
        <f t="shared" ref="BA154:BD154" si="1826">IF(VALUE(AQ154)&gt;=170,AV154,"")</f>
        <v/>
      </c>
      <c r="BB154" s="67" t="str">
        <f t="shared" si="1826"/>
        <v/>
      </c>
      <c r="BC154" s="67" t="str">
        <f t="shared" si="1826"/>
        <v/>
      </c>
      <c r="BD154" s="67" t="str">
        <f t="shared" si="1826"/>
        <v/>
      </c>
      <c r="BF154" s="67" t="str">
        <f t="shared" ref="BF154:BI154" si="1827">IF(VALUE(AQ154)&lt;170,AV154,"")</f>
        <v>S</v>
      </c>
      <c r="BG154" s="67" t="str">
        <f t="shared" si="1827"/>
        <v>C</v>
      </c>
      <c r="BH154" s="67" t="str">
        <f t="shared" si="1827"/>
        <v>D</v>
      </c>
      <c r="BI154" s="67" t="str">
        <f t="shared" si="1827"/>
        <v>I</v>
      </c>
      <c r="BJ154" s="67">
        <f t="shared" si="17"/>
        <v>1</v>
      </c>
      <c r="BK154" s="67" t="str">
        <f t="shared" si="18"/>
        <v/>
      </c>
      <c r="BN154" s="67">
        <f t="shared" ref="BN154:BQ154" si="1828">VALUE(AC154&amp;BN$2)</f>
        <v>311</v>
      </c>
      <c r="BO154" s="67">
        <f t="shared" si="1828"/>
        <v>312</v>
      </c>
      <c r="BP154" s="67">
        <f t="shared" si="1828"/>
        <v>323</v>
      </c>
      <c r="BQ154" s="67">
        <f t="shared" si="1828"/>
        <v>324</v>
      </c>
      <c r="BR154" s="67"/>
      <c r="BS154" s="67">
        <f t="shared" ref="BS154:BV154" si="1829">LARGE($BN154:$BQ154,BS$2)</f>
        <v>324</v>
      </c>
      <c r="BT154" s="67">
        <f t="shared" si="1829"/>
        <v>323</v>
      </c>
      <c r="BU154" s="67">
        <f t="shared" si="1829"/>
        <v>312</v>
      </c>
      <c r="BV154" s="67">
        <f t="shared" si="1829"/>
        <v>311</v>
      </c>
      <c r="BX154" s="67" t="str">
        <f>VLOOKUP(VALUE(RIGHT(BS154,1)),misc!$A$2:$B$5,2,0)</f>
        <v>C</v>
      </c>
      <c r="BY154" s="67" t="str">
        <f>VLOOKUP(VALUE(RIGHT(BT154,1)),misc!$A$2:$B$5,2,0)</f>
        <v>S</v>
      </c>
      <c r="BZ154" s="67" t="str">
        <f>VLOOKUP(VALUE(RIGHT(BU154,1)),misc!$A$2:$B$5,2,0)</f>
        <v>I</v>
      </c>
      <c r="CA154" s="67" t="str">
        <f>VLOOKUP(VALUE(RIGHT(BV154,1)),misc!$A$2:$B$5,2,0)</f>
        <v>D</v>
      </c>
      <c r="CC154" s="67" t="str">
        <f t="shared" ref="CC154:CF154" si="1830">IF(VALUE(BS154)&gt;=170,BX154,"")</f>
        <v>C</v>
      </c>
      <c r="CD154" s="67" t="str">
        <f t="shared" si="1830"/>
        <v>S</v>
      </c>
      <c r="CE154" s="67" t="str">
        <f t="shared" si="1830"/>
        <v>I</v>
      </c>
      <c r="CF154" s="67" t="str">
        <f t="shared" si="1830"/>
        <v>D</v>
      </c>
      <c r="CH154" s="67" t="str">
        <f t="shared" ref="CH154:CK154" si="1831">IF(VALUE(BS154)&lt;170,BX154,"")</f>
        <v/>
      </c>
      <c r="CI154" s="67" t="str">
        <f t="shared" si="1831"/>
        <v/>
      </c>
      <c r="CJ154" s="67" t="str">
        <f t="shared" si="1831"/>
        <v/>
      </c>
      <c r="CK154" s="67" t="str">
        <f t="shared" si="1831"/>
        <v/>
      </c>
      <c r="CL154" s="67">
        <f t="shared" si="23"/>
        <v>2</v>
      </c>
      <c r="CM154" s="67" t="str">
        <f t="shared" si="24"/>
        <v>CSID</v>
      </c>
      <c r="CP154" s="67">
        <f t="shared" ref="CP154:CS154" si="1832">VALUE(AG154&amp;CP$2)</f>
        <v>161</v>
      </c>
      <c r="CQ154" s="67">
        <f t="shared" si="1832"/>
        <v>182</v>
      </c>
      <c r="CR154" s="67">
        <f t="shared" si="1832"/>
        <v>193</v>
      </c>
      <c r="CS154" s="67">
        <f t="shared" si="1832"/>
        <v>194</v>
      </c>
      <c r="CT154" s="67"/>
      <c r="CU154" s="67">
        <f t="shared" ref="CU154:CX154" si="1833">LARGE($CP154:$CS154,CU$2)</f>
        <v>194</v>
      </c>
      <c r="CV154" s="67">
        <f t="shared" si="1833"/>
        <v>193</v>
      </c>
      <c r="CW154" s="67">
        <f t="shared" si="1833"/>
        <v>182</v>
      </c>
      <c r="CX154" s="67">
        <f t="shared" si="1833"/>
        <v>161</v>
      </c>
      <c r="CZ154" s="67" t="str">
        <f>VLOOKUP(VALUE(RIGHT(CU154,1)),misc!$A$2:$B$5,2,0)</f>
        <v>C</v>
      </c>
      <c r="DA154" s="67" t="str">
        <f>VLOOKUP(VALUE(RIGHT(CV154,1)),misc!$A$2:$B$5,2,0)</f>
        <v>S</v>
      </c>
      <c r="DB154" s="67" t="str">
        <f>VLOOKUP(VALUE(RIGHT(CW154,1)),misc!$A$2:$B$5,2,0)</f>
        <v>I</v>
      </c>
      <c r="DC154" s="67" t="str">
        <f>VLOOKUP(VALUE(RIGHT(CX154,1)),misc!$A$2:$B$5,2,0)</f>
        <v>D</v>
      </c>
      <c r="DE154" s="67" t="str">
        <f t="shared" ref="DE154:DH154" si="1834">IF(VALUE(CU154)&gt;=170,CZ154,"")</f>
        <v>C</v>
      </c>
      <c r="DF154" s="67" t="str">
        <f t="shared" si="1834"/>
        <v>S</v>
      </c>
      <c r="DG154" s="67" t="str">
        <f t="shared" si="1834"/>
        <v>I</v>
      </c>
      <c r="DH154" s="67" t="str">
        <f t="shared" si="1834"/>
        <v/>
      </c>
      <c r="DJ154" s="67" t="str">
        <f t="shared" ref="DJ154:DM154" si="1835">IF(VALUE(CU154)&lt;170,CZ154,"")</f>
        <v/>
      </c>
      <c r="DK154" s="67" t="str">
        <f t="shared" si="1835"/>
        <v/>
      </c>
      <c r="DL154" s="67" t="str">
        <f t="shared" si="1835"/>
        <v/>
      </c>
      <c r="DM154" s="67" t="str">
        <f t="shared" si="1835"/>
        <v>D</v>
      </c>
      <c r="DN154" s="67">
        <f t="shared" si="29"/>
        <v>3</v>
      </c>
      <c r="DO154" s="67" t="str">
        <f t="shared" si="30"/>
        <v>CSI</v>
      </c>
      <c r="DP154" s="1" t="str">
        <f t="shared" si="31"/>
        <v>123</v>
      </c>
      <c r="DQ154" s="1" t="str">
        <f t="shared" si="32"/>
        <v/>
      </c>
      <c r="DR154" s="1">
        <f>VLOOKUP(G154,tableD1,3,0)</f>
        <v>1</v>
      </c>
      <c r="DS154" s="1">
        <f>VLOOKUP(H154,tableI1,3,0)</f>
        <v>1</v>
      </c>
      <c r="DT154" s="1">
        <f>VLOOKUP(I154,table1S,3,0)</f>
        <v>2</v>
      </c>
      <c r="DU154" s="1">
        <f>VLOOKUP(J154,table1C,3,0)</f>
        <v>1</v>
      </c>
      <c r="DV154" s="1">
        <f>VLOOKUP(L154,table2D,3,0)</f>
        <v>8</v>
      </c>
      <c r="DW154" s="1">
        <f>VLOOKUP(M154,table2I,3,0)</f>
        <v>8</v>
      </c>
      <c r="DX154" s="1">
        <f>VLOOKUP(N154,table2S,3,0)</f>
        <v>8</v>
      </c>
      <c r="DY154" s="1">
        <f>VLOOKUP(O154,table2C,3,0)</f>
        <v>8</v>
      </c>
      <c r="DZ154" s="1">
        <f>VLOOKUP(Q154,table3D,3,0)</f>
        <v>4</v>
      </c>
      <c r="EA154" s="1">
        <f>VLOOKUP(R154,table3I,3,0)</f>
        <v>5</v>
      </c>
      <c r="EB154" s="1">
        <f>VLOOKUP(S154,table3S,3,0)</f>
        <v>5</v>
      </c>
      <c r="EC154" s="1">
        <f>VLOOKUP(T154,table3C,3,0)</f>
        <v>5</v>
      </c>
      <c r="ED154" s="67">
        <f t="array" ref="ED154">VLOOKUP(INDEX(JD,data!$AA$1),key!$J$3:$L$27,3,0)</f>
        <v>6</v>
      </c>
      <c r="EE154" s="67">
        <f t="array" ref="EE154">VLOOKUP(INDEX(JI,data!$AA$1),key!$J$3:$L$27,3,0)</f>
        <v>4</v>
      </c>
      <c r="EF154" s="67">
        <f t="array" ref="EF154">VLOOKUP(INDEX(JS,data!$AA$1),key!$J$3:$L$27,3,0)</f>
        <v>4</v>
      </c>
      <c r="EG154" s="67">
        <f t="array" ref="EG154">VLOOKUP(INDEX(JC,data!$AA$1),key!$J$3:$L$27,3,0)</f>
        <v>7</v>
      </c>
      <c r="EH154" s="1">
        <f>VLOOKUP(DR154,tabel_jpm,ED154+1,0)</f>
        <v>8</v>
      </c>
      <c r="EI154" s="1">
        <f>VLOOKUP(DS154,tabel_jpm,EE154+1,0)</f>
        <v>16</v>
      </c>
      <c r="EJ154" s="1">
        <f>VLOOKUP(DT154,tabel_jpm,EF154+1,0)</f>
        <v>20</v>
      </c>
      <c r="EK154" s="1">
        <f>VLOOKUP(DU154,tabel_jpm,EG154+1,0)</f>
        <v>4</v>
      </c>
      <c r="EL154" s="1">
        <f>IF(B154="Pria",VLOOKUP(AVERAGE(EH154:EK154),agreement_p,4),VLOOKUP(AVERAGE(EH154:EK154),agreement_w,4))</f>
        <v>32</v>
      </c>
      <c r="EM154" s="67" t="str">
        <f t="shared" si="33"/>
        <v>N/A</v>
      </c>
      <c r="EN154" s="1">
        <f>VLOOKUP(DV154,tabel_jpm,ED154+1,0)</f>
        <v>20</v>
      </c>
      <c r="EO154" s="1">
        <f>VLOOKUP(DW154,tabel_jpm,EE154+1,0)</f>
        <v>12</v>
      </c>
      <c r="EP154" s="1">
        <f>VLOOKUP(DX154,tabel_jpm,EF154+1,0)</f>
        <v>12</v>
      </c>
      <c r="EQ154" s="1">
        <f>VLOOKUP(DY154,tabel_jpm,EG154+1,0)</f>
        <v>24</v>
      </c>
      <c r="ER154" s="1">
        <f>IF(B154="Pria",VLOOKUP(AVERAGE(EN154:EQ154),agreement_p,4),VLOOKUP(AVERAGE(EN154:EQ154),agreement_w,4))</f>
        <v>50</v>
      </c>
      <c r="ES154" s="67" t="str">
        <f t="shared" si="34"/>
        <v>N/A</v>
      </c>
      <c r="ET154" s="1">
        <f>VLOOKUP(DZ154,tabel_jpm,ED154+1,0)</f>
        <v>20</v>
      </c>
      <c r="EU154" s="1">
        <f>VLOOKUP(EA154,tabel_jpm,EE154+1,0)</f>
        <v>24</v>
      </c>
      <c r="EV154" s="1">
        <f>VLOOKUP(EB154,tabel_jpm,EF154+1,0)</f>
        <v>24</v>
      </c>
      <c r="EW154" s="1">
        <f>VLOOKUP(EC154,tabel_jpm,EG154+1,0)</f>
        <v>20</v>
      </c>
      <c r="EX154" s="1">
        <f>IF(B154="Pria",VLOOKUP(AVERAGE(ET154:EW154),agreement_p,4),VLOOKUP(AVERAGE(ET154:EW154),agreement_w,4))</f>
        <v>68</v>
      </c>
      <c r="EY154" s="67" t="str">
        <f t="shared" si="35"/>
        <v>N/A</v>
      </c>
    </row>
    <row r="155" ht="15.75" customHeight="1">
      <c r="A155" s="1" t="str">
        <f>data!A155</f>
        <v/>
      </c>
      <c r="B155" s="1" t="str">
        <f>data!B155</f>
        <v/>
      </c>
      <c r="C155" s="1" t="str">
        <f>data!C155</f>
        <v/>
      </c>
      <c r="D155" s="65" t="str">
        <f>data!D155</f>
        <v/>
      </c>
      <c r="E155" s="1" t="str">
        <f>data!E155</f>
        <v/>
      </c>
      <c r="F155" s="1" t="str">
        <f>data!F155</f>
        <v/>
      </c>
      <c r="G155" s="1" t="str">
        <f>data!G155</f>
        <v/>
      </c>
      <c r="H155" s="1" t="str">
        <f>data!H155</f>
        <v/>
      </c>
      <c r="I155" s="1" t="str">
        <f>data!I155</f>
        <v/>
      </c>
      <c r="J155" s="1" t="str">
        <f>data!J155</f>
        <v/>
      </c>
      <c r="K155" s="1" t="str">
        <f>data!K155</f>
        <v/>
      </c>
      <c r="L155" s="1" t="str">
        <f>data!L155</f>
        <v/>
      </c>
      <c r="M155" s="1" t="str">
        <f>data!M155</f>
        <v/>
      </c>
      <c r="N155" s="1" t="str">
        <f>data!N155</f>
        <v/>
      </c>
      <c r="O155" s="1" t="str">
        <f>data!O155</f>
        <v/>
      </c>
      <c r="P155" s="1" t="str">
        <f>data!P155</f>
        <v/>
      </c>
      <c r="Q155" s="1">
        <f>data!Q155</f>
        <v>0</v>
      </c>
      <c r="R155" s="1">
        <f>data!R155</f>
        <v>0</v>
      </c>
      <c r="S155" s="1">
        <f>data!S155</f>
        <v>0</v>
      </c>
      <c r="T155" s="1">
        <f>data!T155</f>
        <v>0</v>
      </c>
      <c r="U155" s="1">
        <f>data!U155</f>
        <v>0</v>
      </c>
      <c r="V155" s="1">
        <f>data!V155</f>
        <v>0</v>
      </c>
      <c r="W155" s="1">
        <f>data!W155</f>
        <v>0</v>
      </c>
      <c r="Y155" s="67">
        <f>VLOOKUP(G155,tableD1,2,0)</f>
        <v>4</v>
      </c>
      <c r="Z155" s="67">
        <f>VLOOKUP(H155,tableI1,2,0)</f>
        <v>3</v>
      </c>
      <c r="AA155" s="67">
        <f>VLOOKUP(I155,table1S,2,0)</f>
        <v>5</v>
      </c>
      <c r="AB155" s="67">
        <f>VLOOKUP(J155,table1C,2,0)</f>
        <v>4</v>
      </c>
      <c r="AC155" s="67">
        <f>VLOOKUP(L155,table2D,2,0)</f>
        <v>31</v>
      </c>
      <c r="AD155" s="67">
        <f>VLOOKUP(M155,table2I,2,0)</f>
        <v>31</v>
      </c>
      <c r="AE155" s="67">
        <f>VLOOKUP(N155,table2S,2,0)</f>
        <v>32</v>
      </c>
      <c r="AF155" s="67">
        <f>VLOOKUP(O155,table2C,2,0)</f>
        <v>32</v>
      </c>
      <c r="AG155" s="67">
        <f>VLOOKUP(Q155,table3D,2,0)</f>
        <v>16</v>
      </c>
      <c r="AH155" s="67">
        <f>VLOOKUP(R155,table3I,2,0)</f>
        <v>18</v>
      </c>
      <c r="AI155" s="67">
        <f>VLOOKUP(S155,table3S,2,0)</f>
        <v>19</v>
      </c>
      <c r="AJ155" s="67">
        <f>VLOOKUP(T155,table3C,2,0)</f>
        <v>19</v>
      </c>
      <c r="AL155" s="67">
        <f t="shared" ref="AL155:AO155" si="1836">VALUE(Y155&amp;AL$2)</f>
        <v>41</v>
      </c>
      <c r="AM155" s="67">
        <f t="shared" si="1836"/>
        <v>32</v>
      </c>
      <c r="AN155" s="67">
        <f t="shared" si="1836"/>
        <v>53</v>
      </c>
      <c r="AO155" s="67">
        <f t="shared" si="1836"/>
        <v>44</v>
      </c>
      <c r="AP155" s="67"/>
      <c r="AQ155" s="67">
        <f t="shared" ref="AQ155:AT155" si="1837">LARGE($AL155:$AO155,AQ$2)</f>
        <v>53</v>
      </c>
      <c r="AR155" s="67">
        <f t="shared" si="1837"/>
        <v>44</v>
      </c>
      <c r="AS155" s="67">
        <f t="shared" si="1837"/>
        <v>41</v>
      </c>
      <c r="AT155" s="67">
        <f t="shared" si="1837"/>
        <v>32</v>
      </c>
      <c r="AV155" s="67" t="str">
        <f>VLOOKUP(VALUE(RIGHT(AQ155,1)),misc!$A$2:$B$5,2,0)</f>
        <v>S</v>
      </c>
      <c r="AW155" s="67" t="str">
        <f>VLOOKUP(VALUE(RIGHT(AR155,1)),misc!$A$2:$B$5,2,0)</f>
        <v>C</v>
      </c>
      <c r="AX155" s="67" t="str">
        <f>VLOOKUP(VALUE(RIGHT(AS155,1)),misc!$A$2:$B$5,2,0)</f>
        <v>D</v>
      </c>
      <c r="AY155" s="67" t="str">
        <f>VLOOKUP(VALUE(RIGHT(AT155,1)),misc!$A$2:$B$5,2,0)</f>
        <v>I</v>
      </c>
      <c r="BA155" s="67" t="str">
        <f t="shared" ref="BA155:BD155" si="1838">IF(VALUE(AQ155)&gt;=170,AV155,"")</f>
        <v/>
      </c>
      <c r="BB155" s="67" t="str">
        <f t="shared" si="1838"/>
        <v/>
      </c>
      <c r="BC155" s="67" t="str">
        <f t="shared" si="1838"/>
        <v/>
      </c>
      <c r="BD155" s="67" t="str">
        <f t="shared" si="1838"/>
        <v/>
      </c>
      <c r="BF155" s="67" t="str">
        <f t="shared" ref="BF155:BI155" si="1839">IF(VALUE(AQ155)&lt;170,AV155,"")</f>
        <v>S</v>
      </c>
      <c r="BG155" s="67" t="str">
        <f t="shared" si="1839"/>
        <v>C</v>
      </c>
      <c r="BH155" s="67" t="str">
        <f t="shared" si="1839"/>
        <v>D</v>
      </c>
      <c r="BI155" s="67" t="str">
        <f t="shared" si="1839"/>
        <v>I</v>
      </c>
      <c r="BJ155" s="67">
        <f t="shared" si="17"/>
        <v>1</v>
      </c>
      <c r="BK155" s="67" t="str">
        <f t="shared" si="18"/>
        <v/>
      </c>
      <c r="BN155" s="67">
        <f t="shared" ref="BN155:BQ155" si="1840">VALUE(AC155&amp;BN$2)</f>
        <v>311</v>
      </c>
      <c r="BO155" s="67">
        <f t="shared" si="1840"/>
        <v>312</v>
      </c>
      <c r="BP155" s="67">
        <f t="shared" si="1840"/>
        <v>323</v>
      </c>
      <c r="BQ155" s="67">
        <f t="shared" si="1840"/>
        <v>324</v>
      </c>
      <c r="BR155" s="67"/>
      <c r="BS155" s="67">
        <f t="shared" ref="BS155:BV155" si="1841">LARGE($BN155:$BQ155,BS$2)</f>
        <v>324</v>
      </c>
      <c r="BT155" s="67">
        <f t="shared" si="1841"/>
        <v>323</v>
      </c>
      <c r="BU155" s="67">
        <f t="shared" si="1841"/>
        <v>312</v>
      </c>
      <c r="BV155" s="67">
        <f t="shared" si="1841"/>
        <v>311</v>
      </c>
      <c r="BX155" s="67" t="str">
        <f>VLOOKUP(VALUE(RIGHT(BS155,1)),misc!$A$2:$B$5,2,0)</f>
        <v>C</v>
      </c>
      <c r="BY155" s="67" t="str">
        <f>VLOOKUP(VALUE(RIGHT(BT155,1)),misc!$A$2:$B$5,2,0)</f>
        <v>S</v>
      </c>
      <c r="BZ155" s="67" t="str">
        <f>VLOOKUP(VALUE(RIGHT(BU155,1)),misc!$A$2:$B$5,2,0)</f>
        <v>I</v>
      </c>
      <c r="CA155" s="67" t="str">
        <f>VLOOKUP(VALUE(RIGHT(BV155,1)),misc!$A$2:$B$5,2,0)</f>
        <v>D</v>
      </c>
      <c r="CC155" s="67" t="str">
        <f t="shared" ref="CC155:CF155" si="1842">IF(VALUE(BS155)&gt;=170,BX155,"")</f>
        <v>C</v>
      </c>
      <c r="CD155" s="67" t="str">
        <f t="shared" si="1842"/>
        <v>S</v>
      </c>
      <c r="CE155" s="67" t="str">
        <f t="shared" si="1842"/>
        <v>I</v>
      </c>
      <c r="CF155" s="67" t="str">
        <f t="shared" si="1842"/>
        <v>D</v>
      </c>
      <c r="CH155" s="67" t="str">
        <f t="shared" ref="CH155:CK155" si="1843">IF(VALUE(BS155)&lt;170,BX155,"")</f>
        <v/>
      </c>
      <c r="CI155" s="67" t="str">
        <f t="shared" si="1843"/>
        <v/>
      </c>
      <c r="CJ155" s="67" t="str">
        <f t="shared" si="1843"/>
        <v/>
      </c>
      <c r="CK155" s="67" t="str">
        <f t="shared" si="1843"/>
        <v/>
      </c>
      <c r="CL155" s="67">
        <f t="shared" si="23"/>
        <v>2</v>
      </c>
      <c r="CM155" s="67" t="str">
        <f t="shared" si="24"/>
        <v>CSID</v>
      </c>
      <c r="CP155" s="67">
        <f t="shared" ref="CP155:CS155" si="1844">VALUE(AG155&amp;CP$2)</f>
        <v>161</v>
      </c>
      <c r="CQ155" s="67">
        <f t="shared" si="1844"/>
        <v>182</v>
      </c>
      <c r="CR155" s="67">
        <f t="shared" si="1844"/>
        <v>193</v>
      </c>
      <c r="CS155" s="67">
        <f t="shared" si="1844"/>
        <v>194</v>
      </c>
      <c r="CT155" s="67"/>
      <c r="CU155" s="67">
        <f t="shared" ref="CU155:CX155" si="1845">LARGE($CP155:$CS155,CU$2)</f>
        <v>194</v>
      </c>
      <c r="CV155" s="67">
        <f t="shared" si="1845"/>
        <v>193</v>
      </c>
      <c r="CW155" s="67">
        <f t="shared" si="1845"/>
        <v>182</v>
      </c>
      <c r="CX155" s="67">
        <f t="shared" si="1845"/>
        <v>161</v>
      </c>
      <c r="CZ155" s="67" t="str">
        <f>VLOOKUP(VALUE(RIGHT(CU155,1)),misc!$A$2:$B$5,2,0)</f>
        <v>C</v>
      </c>
      <c r="DA155" s="67" t="str">
        <f>VLOOKUP(VALUE(RIGHT(CV155,1)),misc!$A$2:$B$5,2,0)</f>
        <v>S</v>
      </c>
      <c r="DB155" s="67" t="str">
        <f>VLOOKUP(VALUE(RIGHT(CW155,1)),misc!$A$2:$B$5,2,0)</f>
        <v>I</v>
      </c>
      <c r="DC155" s="67" t="str">
        <f>VLOOKUP(VALUE(RIGHT(CX155,1)),misc!$A$2:$B$5,2,0)</f>
        <v>D</v>
      </c>
      <c r="DE155" s="67" t="str">
        <f t="shared" ref="DE155:DH155" si="1846">IF(VALUE(CU155)&gt;=170,CZ155,"")</f>
        <v>C</v>
      </c>
      <c r="DF155" s="67" t="str">
        <f t="shared" si="1846"/>
        <v>S</v>
      </c>
      <c r="DG155" s="67" t="str">
        <f t="shared" si="1846"/>
        <v>I</v>
      </c>
      <c r="DH155" s="67" t="str">
        <f t="shared" si="1846"/>
        <v/>
      </c>
      <c r="DJ155" s="67" t="str">
        <f t="shared" ref="DJ155:DM155" si="1847">IF(VALUE(CU155)&lt;170,CZ155,"")</f>
        <v/>
      </c>
      <c r="DK155" s="67" t="str">
        <f t="shared" si="1847"/>
        <v/>
      </c>
      <c r="DL155" s="67" t="str">
        <f t="shared" si="1847"/>
        <v/>
      </c>
      <c r="DM155" s="67" t="str">
        <f t="shared" si="1847"/>
        <v>D</v>
      </c>
      <c r="DN155" s="67">
        <f t="shared" si="29"/>
        <v>3</v>
      </c>
      <c r="DO155" s="67" t="str">
        <f t="shared" si="30"/>
        <v>CSI</v>
      </c>
      <c r="DP155" s="1" t="str">
        <f t="shared" si="31"/>
        <v>123</v>
      </c>
      <c r="DQ155" s="1" t="str">
        <f t="shared" si="32"/>
        <v/>
      </c>
      <c r="DR155" s="1">
        <f>VLOOKUP(G155,tableD1,3,0)</f>
        <v>1</v>
      </c>
      <c r="DS155" s="1">
        <f>VLOOKUP(H155,tableI1,3,0)</f>
        <v>1</v>
      </c>
      <c r="DT155" s="1">
        <f>VLOOKUP(I155,table1S,3,0)</f>
        <v>2</v>
      </c>
      <c r="DU155" s="1">
        <f>VLOOKUP(J155,table1C,3,0)</f>
        <v>1</v>
      </c>
      <c r="DV155" s="1">
        <f>VLOOKUP(L155,table2D,3,0)</f>
        <v>8</v>
      </c>
      <c r="DW155" s="1">
        <f>VLOOKUP(M155,table2I,3,0)</f>
        <v>8</v>
      </c>
      <c r="DX155" s="1">
        <f>VLOOKUP(N155,table2S,3,0)</f>
        <v>8</v>
      </c>
      <c r="DY155" s="1">
        <f>VLOOKUP(O155,table2C,3,0)</f>
        <v>8</v>
      </c>
      <c r="DZ155" s="1">
        <f>VLOOKUP(Q155,table3D,3,0)</f>
        <v>4</v>
      </c>
      <c r="EA155" s="1">
        <f>VLOOKUP(R155,table3I,3,0)</f>
        <v>5</v>
      </c>
      <c r="EB155" s="1">
        <f>VLOOKUP(S155,table3S,3,0)</f>
        <v>5</v>
      </c>
      <c r="EC155" s="1">
        <f>VLOOKUP(T155,table3C,3,0)</f>
        <v>5</v>
      </c>
      <c r="ED155" s="67">
        <f t="array" ref="ED155">VLOOKUP(INDEX(JD,data!$AA$1),key!$J$3:$L$27,3,0)</f>
        <v>6</v>
      </c>
      <c r="EE155" s="67">
        <f t="array" ref="EE155">VLOOKUP(INDEX(JI,data!$AA$1),key!$J$3:$L$27,3,0)</f>
        <v>4</v>
      </c>
      <c r="EF155" s="67">
        <f t="array" ref="EF155">VLOOKUP(INDEX(JS,data!$AA$1),key!$J$3:$L$27,3,0)</f>
        <v>4</v>
      </c>
      <c r="EG155" s="67">
        <f t="array" ref="EG155">VLOOKUP(INDEX(JC,data!$AA$1),key!$J$3:$L$27,3,0)</f>
        <v>7</v>
      </c>
      <c r="EH155" s="1">
        <f>VLOOKUP(DR155,tabel_jpm,ED155+1,0)</f>
        <v>8</v>
      </c>
      <c r="EI155" s="1">
        <f>VLOOKUP(DS155,tabel_jpm,EE155+1,0)</f>
        <v>16</v>
      </c>
      <c r="EJ155" s="1">
        <f>VLOOKUP(DT155,tabel_jpm,EF155+1,0)</f>
        <v>20</v>
      </c>
      <c r="EK155" s="1">
        <f>VLOOKUP(DU155,tabel_jpm,EG155+1,0)</f>
        <v>4</v>
      </c>
      <c r="EL155" s="1">
        <f>IF(B155="Pria",VLOOKUP(AVERAGE(EH155:EK155),agreement_p,4),VLOOKUP(AVERAGE(EH155:EK155),agreement_w,4))</f>
        <v>32</v>
      </c>
      <c r="EM155" s="67" t="str">
        <f t="shared" si="33"/>
        <v>N/A</v>
      </c>
      <c r="EN155" s="1">
        <f>VLOOKUP(DV155,tabel_jpm,ED155+1,0)</f>
        <v>20</v>
      </c>
      <c r="EO155" s="1">
        <f>VLOOKUP(DW155,tabel_jpm,EE155+1,0)</f>
        <v>12</v>
      </c>
      <c r="EP155" s="1">
        <f>VLOOKUP(DX155,tabel_jpm,EF155+1,0)</f>
        <v>12</v>
      </c>
      <c r="EQ155" s="1">
        <f>VLOOKUP(DY155,tabel_jpm,EG155+1,0)</f>
        <v>24</v>
      </c>
      <c r="ER155" s="1">
        <f>IF(B155="Pria",VLOOKUP(AVERAGE(EN155:EQ155),agreement_p,4),VLOOKUP(AVERAGE(EN155:EQ155),agreement_w,4))</f>
        <v>50</v>
      </c>
      <c r="ES155" s="67" t="str">
        <f t="shared" si="34"/>
        <v>N/A</v>
      </c>
      <c r="ET155" s="1">
        <f>VLOOKUP(DZ155,tabel_jpm,ED155+1,0)</f>
        <v>20</v>
      </c>
      <c r="EU155" s="1">
        <f>VLOOKUP(EA155,tabel_jpm,EE155+1,0)</f>
        <v>24</v>
      </c>
      <c r="EV155" s="1">
        <f>VLOOKUP(EB155,tabel_jpm,EF155+1,0)</f>
        <v>24</v>
      </c>
      <c r="EW155" s="1">
        <f>VLOOKUP(EC155,tabel_jpm,EG155+1,0)</f>
        <v>20</v>
      </c>
      <c r="EX155" s="1">
        <f>IF(B155="Pria",VLOOKUP(AVERAGE(ET155:EW155),agreement_p,4),VLOOKUP(AVERAGE(ET155:EW155),agreement_w,4))</f>
        <v>68</v>
      </c>
      <c r="EY155" s="67" t="str">
        <f t="shared" si="35"/>
        <v>N/A</v>
      </c>
    </row>
    <row r="156" ht="15.75" customHeight="1">
      <c r="A156" s="1" t="str">
        <f>data!A156</f>
        <v/>
      </c>
      <c r="B156" s="1" t="str">
        <f>data!B156</f>
        <v/>
      </c>
      <c r="C156" s="1" t="str">
        <f>data!C156</f>
        <v/>
      </c>
      <c r="D156" s="65" t="str">
        <f>data!D156</f>
        <v/>
      </c>
      <c r="E156" s="1" t="str">
        <f>data!E156</f>
        <v/>
      </c>
      <c r="F156" s="1" t="str">
        <f>data!F156</f>
        <v/>
      </c>
      <c r="G156" s="1" t="str">
        <f>data!G156</f>
        <v/>
      </c>
      <c r="H156" s="1" t="str">
        <f>data!H156</f>
        <v/>
      </c>
      <c r="I156" s="1" t="str">
        <f>data!I156</f>
        <v/>
      </c>
      <c r="J156" s="1" t="str">
        <f>data!J156</f>
        <v/>
      </c>
      <c r="K156" s="1" t="str">
        <f>data!K156</f>
        <v/>
      </c>
      <c r="L156" s="1" t="str">
        <f>data!L156</f>
        <v/>
      </c>
      <c r="M156" s="1" t="str">
        <f>data!M156</f>
        <v/>
      </c>
      <c r="N156" s="1" t="str">
        <f>data!N156</f>
        <v/>
      </c>
      <c r="O156" s="1" t="str">
        <f>data!O156</f>
        <v/>
      </c>
      <c r="P156" s="1" t="str">
        <f>data!P156</f>
        <v/>
      </c>
      <c r="Q156" s="1">
        <f>data!Q156</f>
        <v>0</v>
      </c>
      <c r="R156" s="1">
        <f>data!R156</f>
        <v>0</v>
      </c>
      <c r="S156" s="1">
        <f>data!S156</f>
        <v>0</v>
      </c>
      <c r="T156" s="1">
        <f>data!T156</f>
        <v>0</v>
      </c>
      <c r="U156" s="1">
        <f>data!U156</f>
        <v>0</v>
      </c>
      <c r="V156" s="1">
        <f>data!V156</f>
        <v>0</v>
      </c>
      <c r="W156" s="1">
        <f>data!W156</f>
        <v>0</v>
      </c>
      <c r="Y156" s="67">
        <f>VLOOKUP(G156,tableD1,2,0)</f>
        <v>4</v>
      </c>
      <c r="Z156" s="67">
        <f>VLOOKUP(H156,tableI1,2,0)</f>
        <v>3</v>
      </c>
      <c r="AA156" s="67">
        <f>VLOOKUP(I156,table1S,2,0)</f>
        <v>5</v>
      </c>
      <c r="AB156" s="67">
        <f>VLOOKUP(J156,table1C,2,0)</f>
        <v>4</v>
      </c>
      <c r="AC156" s="67">
        <f>VLOOKUP(L156,table2D,2,0)</f>
        <v>31</v>
      </c>
      <c r="AD156" s="67">
        <f>VLOOKUP(M156,table2I,2,0)</f>
        <v>31</v>
      </c>
      <c r="AE156" s="67">
        <f>VLOOKUP(N156,table2S,2,0)</f>
        <v>32</v>
      </c>
      <c r="AF156" s="67">
        <f>VLOOKUP(O156,table2C,2,0)</f>
        <v>32</v>
      </c>
      <c r="AG156" s="67">
        <f>VLOOKUP(Q156,table3D,2,0)</f>
        <v>16</v>
      </c>
      <c r="AH156" s="67">
        <f>VLOOKUP(R156,table3I,2,0)</f>
        <v>18</v>
      </c>
      <c r="AI156" s="67">
        <f>VLOOKUP(S156,table3S,2,0)</f>
        <v>19</v>
      </c>
      <c r="AJ156" s="67">
        <f>VLOOKUP(T156,table3C,2,0)</f>
        <v>19</v>
      </c>
      <c r="AL156" s="67">
        <f t="shared" ref="AL156:AO156" si="1848">VALUE(Y156&amp;AL$2)</f>
        <v>41</v>
      </c>
      <c r="AM156" s="67">
        <f t="shared" si="1848"/>
        <v>32</v>
      </c>
      <c r="AN156" s="67">
        <f t="shared" si="1848"/>
        <v>53</v>
      </c>
      <c r="AO156" s="67">
        <f t="shared" si="1848"/>
        <v>44</v>
      </c>
      <c r="AP156" s="67"/>
      <c r="AQ156" s="67">
        <f t="shared" ref="AQ156:AT156" si="1849">LARGE($AL156:$AO156,AQ$2)</f>
        <v>53</v>
      </c>
      <c r="AR156" s="67">
        <f t="shared" si="1849"/>
        <v>44</v>
      </c>
      <c r="AS156" s="67">
        <f t="shared" si="1849"/>
        <v>41</v>
      </c>
      <c r="AT156" s="67">
        <f t="shared" si="1849"/>
        <v>32</v>
      </c>
      <c r="AV156" s="67" t="str">
        <f>VLOOKUP(VALUE(RIGHT(AQ156,1)),misc!$A$2:$B$5,2,0)</f>
        <v>S</v>
      </c>
      <c r="AW156" s="67" t="str">
        <f>VLOOKUP(VALUE(RIGHT(AR156,1)),misc!$A$2:$B$5,2,0)</f>
        <v>C</v>
      </c>
      <c r="AX156" s="67" t="str">
        <f>VLOOKUP(VALUE(RIGHT(AS156,1)),misc!$A$2:$B$5,2,0)</f>
        <v>D</v>
      </c>
      <c r="AY156" s="67" t="str">
        <f>VLOOKUP(VALUE(RIGHT(AT156,1)),misc!$A$2:$B$5,2,0)</f>
        <v>I</v>
      </c>
      <c r="BA156" s="67" t="str">
        <f t="shared" ref="BA156:BD156" si="1850">IF(VALUE(AQ156)&gt;=170,AV156,"")</f>
        <v/>
      </c>
      <c r="BB156" s="67" t="str">
        <f t="shared" si="1850"/>
        <v/>
      </c>
      <c r="BC156" s="67" t="str">
        <f t="shared" si="1850"/>
        <v/>
      </c>
      <c r="BD156" s="67" t="str">
        <f t="shared" si="1850"/>
        <v/>
      </c>
      <c r="BF156" s="67" t="str">
        <f t="shared" ref="BF156:BI156" si="1851">IF(VALUE(AQ156)&lt;170,AV156,"")</f>
        <v>S</v>
      </c>
      <c r="BG156" s="67" t="str">
        <f t="shared" si="1851"/>
        <v>C</v>
      </c>
      <c r="BH156" s="67" t="str">
        <f t="shared" si="1851"/>
        <v>D</v>
      </c>
      <c r="BI156" s="67" t="str">
        <f t="shared" si="1851"/>
        <v>I</v>
      </c>
      <c r="BJ156" s="67">
        <f t="shared" si="17"/>
        <v>1</v>
      </c>
      <c r="BK156" s="67" t="str">
        <f t="shared" si="18"/>
        <v/>
      </c>
      <c r="BN156" s="67">
        <f t="shared" ref="BN156:BQ156" si="1852">VALUE(AC156&amp;BN$2)</f>
        <v>311</v>
      </c>
      <c r="BO156" s="67">
        <f t="shared" si="1852"/>
        <v>312</v>
      </c>
      <c r="BP156" s="67">
        <f t="shared" si="1852"/>
        <v>323</v>
      </c>
      <c r="BQ156" s="67">
        <f t="shared" si="1852"/>
        <v>324</v>
      </c>
      <c r="BR156" s="67"/>
      <c r="BS156" s="67">
        <f t="shared" ref="BS156:BV156" si="1853">LARGE($BN156:$BQ156,BS$2)</f>
        <v>324</v>
      </c>
      <c r="BT156" s="67">
        <f t="shared" si="1853"/>
        <v>323</v>
      </c>
      <c r="BU156" s="67">
        <f t="shared" si="1853"/>
        <v>312</v>
      </c>
      <c r="BV156" s="67">
        <f t="shared" si="1853"/>
        <v>311</v>
      </c>
      <c r="BX156" s="67" t="str">
        <f>VLOOKUP(VALUE(RIGHT(BS156,1)),misc!$A$2:$B$5,2,0)</f>
        <v>C</v>
      </c>
      <c r="BY156" s="67" t="str">
        <f>VLOOKUP(VALUE(RIGHT(BT156,1)),misc!$A$2:$B$5,2,0)</f>
        <v>S</v>
      </c>
      <c r="BZ156" s="67" t="str">
        <f>VLOOKUP(VALUE(RIGHT(BU156,1)),misc!$A$2:$B$5,2,0)</f>
        <v>I</v>
      </c>
      <c r="CA156" s="67" t="str">
        <f>VLOOKUP(VALUE(RIGHT(BV156,1)),misc!$A$2:$B$5,2,0)</f>
        <v>D</v>
      </c>
      <c r="CC156" s="67" t="str">
        <f t="shared" ref="CC156:CF156" si="1854">IF(VALUE(BS156)&gt;=170,BX156,"")</f>
        <v>C</v>
      </c>
      <c r="CD156" s="67" t="str">
        <f t="shared" si="1854"/>
        <v>S</v>
      </c>
      <c r="CE156" s="67" t="str">
        <f t="shared" si="1854"/>
        <v>I</v>
      </c>
      <c r="CF156" s="67" t="str">
        <f t="shared" si="1854"/>
        <v>D</v>
      </c>
      <c r="CH156" s="67" t="str">
        <f t="shared" ref="CH156:CK156" si="1855">IF(VALUE(BS156)&lt;170,BX156,"")</f>
        <v/>
      </c>
      <c r="CI156" s="67" t="str">
        <f t="shared" si="1855"/>
        <v/>
      </c>
      <c r="CJ156" s="67" t="str">
        <f t="shared" si="1855"/>
        <v/>
      </c>
      <c r="CK156" s="67" t="str">
        <f t="shared" si="1855"/>
        <v/>
      </c>
      <c r="CL156" s="67">
        <f t="shared" si="23"/>
        <v>2</v>
      </c>
      <c r="CM156" s="67" t="str">
        <f t="shared" si="24"/>
        <v>CSID</v>
      </c>
      <c r="CP156" s="67">
        <f t="shared" ref="CP156:CS156" si="1856">VALUE(AG156&amp;CP$2)</f>
        <v>161</v>
      </c>
      <c r="CQ156" s="67">
        <f t="shared" si="1856"/>
        <v>182</v>
      </c>
      <c r="CR156" s="67">
        <f t="shared" si="1856"/>
        <v>193</v>
      </c>
      <c r="CS156" s="67">
        <f t="shared" si="1856"/>
        <v>194</v>
      </c>
      <c r="CT156" s="67"/>
      <c r="CU156" s="67">
        <f t="shared" ref="CU156:CX156" si="1857">LARGE($CP156:$CS156,CU$2)</f>
        <v>194</v>
      </c>
      <c r="CV156" s="67">
        <f t="shared" si="1857"/>
        <v>193</v>
      </c>
      <c r="CW156" s="67">
        <f t="shared" si="1857"/>
        <v>182</v>
      </c>
      <c r="CX156" s="67">
        <f t="shared" si="1857"/>
        <v>161</v>
      </c>
      <c r="CZ156" s="67" t="str">
        <f>VLOOKUP(VALUE(RIGHT(CU156,1)),misc!$A$2:$B$5,2,0)</f>
        <v>C</v>
      </c>
      <c r="DA156" s="67" t="str">
        <f>VLOOKUP(VALUE(RIGHT(CV156,1)),misc!$A$2:$B$5,2,0)</f>
        <v>S</v>
      </c>
      <c r="DB156" s="67" t="str">
        <f>VLOOKUP(VALUE(RIGHT(CW156,1)),misc!$A$2:$B$5,2,0)</f>
        <v>I</v>
      </c>
      <c r="DC156" s="67" t="str">
        <f>VLOOKUP(VALUE(RIGHT(CX156,1)),misc!$A$2:$B$5,2,0)</f>
        <v>D</v>
      </c>
      <c r="DE156" s="67" t="str">
        <f t="shared" ref="DE156:DH156" si="1858">IF(VALUE(CU156)&gt;=170,CZ156,"")</f>
        <v>C</v>
      </c>
      <c r="DF156" s="67" t="str">
        <f t="shared" si="1858"/>
        <v>S</v>
      </c>
      <c r="DG156" s="67" t="str">
        <f t="shared" si="1858"/>
        <v>I</v>
      </c>
      <c r="DH156" s="67" t="str">
        <f t="shared" si="1858"/>
        <v/>
      </c>
      <c r="DJ156" s="67" t="str">
        <f t="shared" ref="DJ156:DM156" si="1859">IF(VALUE(CU156)&lt;170,CZ156,"")</f>
        <v/>
      </c>
      <c r="DK156" s="67" t="str">
        <f t="shared" si="1859"/>
        <v/>
      </c>
      <c r="DL156" s="67" t="str">
        <f t="shared" si="1859"/>
        <v/>
      </c>
      <c r="DM156" s="67" t="str">
        <f t="shared" si="1859"/>
        <v>D</v>
      </c>
      <c r="DN156" s="67">
        <f t="shared" si="29"/>
        <v>3</v>
      </c>
      <c r="DO156" s="67" t="str">
        <f t="shared" si="30"/>
        <v>CSI</v>
      </c>
      <c r="DP156" s="1" t="str">
        <f t="shared" si="31"/>
        <v>123</v>
      </c>
      <c r="DQ156" s="1" t="str">
        <f t="shared" si="32"/>
        <v/>
      </c>
      <c r="DR156" s="1">
        <f>VLOOKUP(G156,tableD1,3,0)</f>
        <v>1</v>
      </c>
      <c r="DS156" s="1">
        <f>VLOOKUP(H156,tableI1,3,0)</f>
        <v>1</v>
      </c>
      <c r="DT156" s="1">
        <f>VLOOKUP(I156,table1S,3,0)</f>
        <v>2</v>
      </c>
      <c r="DU156" s="1">
        <f>VLOOKUP(J156,table1C,3,0)</f>
        <v>1</v>
      </c>
      <c r="DV156" s="1">
        <f>VLOOKUP(L156,table2D,3,0)</f>
        <v>8</v>
      </c>
      <c r="DW156" s="1">
        <f>VLOOKUP(M156,table2I,3,0)</f>
        <v>8</v>
      </c>
      <c r="DX156" s="1">
        <f>VLOOKUP(N156,table2S,3,0)</f>
        <v>8</v>
      </c>
      <c r="DY156" s="1">
        <f>VLOOKUP(O156,table2C,3,0)</f>
        <v>8</v>
      </c>
      <c r="DZ156" s="1">
        <f>VLOOKUP(Q156,table3D,3,0)</f>
        <v>4</v>
      </c>
      <c r="EA156" s="1">
        <f>VLOOKUP(R156,table3I,3,0)</f>
        <v>5</v>
      </c>
      <c r="EB156" s="1">
        <f>VLOOKUP(S156,table3S,3,0)</f>
        <v>5</v>
      </c>
      <c r="EC156" s="1">
        <f>VLOOKUP(T156,table3C,3,0)</f>
        <v>5</v>
      </c>
      <c r="ED156" s="67">
        <f t="array" ref="ED156">VLOOKUP(INDEX(JD,data!$AA$1),key!$J$3:$L$27,3,0)</f>
        <v>6</v>
      </c>
      <c r="EE156" s="67">
        <f t="array" ref="EE156">VLOOKUP(INDEX(JI,data!$AA$1),key!$J$3:$L$27,3,0)</f>
        <v>4</v>
      </c>
      <c r="EF156" s="67">
        <f t="array" ref="EF156">VLOOKUP(INDEX(JS,data!$AA$1),key!$J$3:$L$27,3,0)</f>
        <v>4</v>
      </c>
      <c r="EG156" s="67">
        <f t="array" ref="EG156">VLOOKUP(INDEX(JC,data!$AA$1),key!$J$3:$L$27,3,0)</f>
        <v>7</v>
      </c>
      <c r="EH156" s="1">
        <f>VLOOKUP(DR156,tabel_jpm,ED156+1,0)</f>
        <v>8</v>
      </c>
      <c r="EI156" s="1">
        <f>VLOOKUP(DS156,tabel_jpm,EE156+1,0)</f>
        <v>16</v>
      </c>
      <c r="EJ156" s="1">
        <f>VLOOKUP(DT156,tabel_jpm,EF156+1,0)</f>
        <v>20</v>
      </c>
      <c r="EK156" s="1">
        <f>VLOOKUP(DU156,tabel_jpm,EG156+1,0)</f>
        <v>4</v>
      </c>
      <c r="EL156" s="1">
        <f>IF(B156="Pria",VLOOKUP(AVERAGE(EH156:EK156),agreement_p,4),VLOOKUP(AVERAGE(EH156:EK156),agreement_w,4))</f>
        <v>32</v>
      </c>
      <c r="EM156" s="67" t="str">
        <f t="shared" si="33"/>
        <v>N/A</v>
      </c>
      <c r="EN156" s="1">
        <f>VLOOKUP(DV156,tabel_jpm,ED156+1,0)</f>
        <v>20</v>
      </c>
      <c r="EO156" s="1">
        <f>VLOOKUP(DW156,tabel_jpm,EE156+1,0)</f>
        <v>12</v>
      </c>
      <c r="EP156" s="1">
        <f>VLOOKUP(DX156,tabel_jpm,EF156+1,0)</f>
        <v>12</v>
      </c>
      <c r="EQ156" s="1">
        <f>VLOOKUP(DY156,tabel_jpm,EG156+1,0)</f>
        <v>24</v>
      </c>
      <c r="ER156" s="1">
        <f>IF(B156="Pria",VLOOKUP(AVERAGE(EN156:EQ156),agreement_p,4),VLOOKUP(AVERAGE(EN156:EQ156),agreement_w,4))</f>
        <v>50</v>
      </c>
      <c r="ES156" s="67" t="str">
        <f t="shared" si="34"/>
        <v>N/A</v>
      </c>
      <c r="ET156" s="1">
        <f>VLOOKUP(DZ156,tabel_jpm,ED156+1,0)</f>
        <v>20</v>
      </c>
      <c r="EU156" s="1">
        <f>VLOOKUP(EA156,tabel_jpm,EE156+1,0)</f>
        <v>24</v>
      </c>
      <c r="EV156" s="1">
        <f>VLOOKUP(EB156,tabel_jpm,EF156+1,0)</f>
        <v>24</v>
      </c>
      <c r="EW156" s="1">
        <f>VLOOKUP(EC156,tabel_jpm,EG156+1,0)</f>
        <v>20</v>
      </c>
      <c r="EX156" s="1">
        <f>IF(B156="Pria",VLOOKUP(AVERAGE(ET156:EW156),agreement_p,4),VLOOKUP(AVERAGE(ET156:EW156),agreement_w,4))</f>
        <v>68</v>
      </c>
      <c r="EY156" s="67" t="str">
        <f t="shared" si="35"/>
        <v>N/A</v>
      </c>
    </row>
    <row r="157" ht="15.75" customHeight="1">
      <c r="A157" s="1" t="str">
        <f>data!A157</f>
        <v/>
      </c>
      <c r="B157" s="1" t="str">
        <f>data!B157</f>
        <v/>
      </c>
      <c r="C157" s="1" t="str">
        <f>data!C157</f>
        <v/>
      </c>
      <c r="D157" s="65" t="str">
        <f>data!D157</f>
        <v/>
      </c>
      <c r="E157" s="1" t="str">
        <f>data!E157</f>
        <v/>
      </c>
      <c r="F157" s="1" t="str">
        <f>data!F157</f>
        <v/>
      </c>
      <c r="G157" s="1" t="str">
        <f>data!G157</f>
        <v/>
      </c>
      <c r="H157" s="1" t="str">
        <f>data!H157</f>
        <v/>
      </c>
      <c r="I157" s="1" t="str">
        <f>data!I157</f>
        <v/>
      </c>
      <c r="J157" s="1" t="str">
        <f>data!J157</f>
        <v/>
      </c>
      <c r="K157" s="1" t="str">
        <f>data!K157</f>
        <v/>
      </c>
      <c r="L157" s="1" t="str">
        <f>data!L157</f>
        <v/>
      </c>
      <c r="M157" s="1" t="str">
        <f>data!M157</f>
        <v/>
      </c>
      <c r="N157" s="1" t="str">
        <f>data!N157</f>
        <v/>
      </c>
      <c r="O157" s="1" t="str">
        <f>data!O157</f>
        <v/>
      </c>
      <c r="P157" s="1" t="str">
        <f>data!P157</f>
        <v/>
      </c>
      <c r="Q157" s="1">
        <f>data!Q157</f>
        <v>0</v>
      </c>
      <c r="R157" s="1">
        <f>data!R157</f>
        <v>0</v>
      </c>
      <c r="S157" s="1">
        <f>data!S157</f>
        <v>0</v>
      </c>
      <c r="T157" s="1">
        <f>data!T157</f>
        <v>0</v>
      </c>
      <c r="U157" s="1">
        <f>data!U157</f>
        <v>0</v>
      </c>
      <c r="V157" s="1">
        <f>data!V157</f>
        <v>0</v>
      </c>
      <c r="W157" s="1">
        <f>data!W157</f>
        <v>0</v>
      </c>
      <c r="Y157" s="67">
        <f>VLOOKUP(G157,tableD1,2,0)</f>
        <v>4</v>
      </c>
      <c r="Z157" s="67">
        <f>VLOOKUP(H157,tableI1,2,0)</f>
        <v>3</v>
      </c>
      <c r="AA157" s="67">
        <f>VLOOKUP(I157,table1S,2,0)</f>
        <v>5</v>
      </c>
      <c r="AB157" s="67">
        <f>VLOOKUP(J157,table1C,2,0)</f>
        <v>4</v>
      </c>
      <c r="AC157" s="67">
        <f>VLOOKUP(L157,table2D,2,0)</f>
        <v>31</v>
      </c>
      <c r="AD157" s="67">
        <f>VLOOKUP(M157,table2I,2,0)</f>
        <v>31</v>
      </c>
      <c r="AE157" s="67">
        <f>VLOOKUP(N157,table2S,2,0)</f>
        <v>32</v>
      </c>
      <c r="AF157" s="67">
        <f>VLOOKUP(O157,table2C,2,0)</f>
        <v>32</v>
      </c>
      <c r="AG157" s="67">
        <f>VLOOKUP(Q157,table3D,2,0)</f>
        <v>16</v>
      </c>
      <c r="AH157" s="67">
        <f>VLOOKUP(R157,table3I,2,0)</f>
        <v>18</v>
      </c>
      <c r="AI157" s="67">
        <f>VLOOKUP(S157,table3S,2,0)</f>
        <v>19</v>
      </c>
      <c r="AJ157" s="67">
        <f>VLOOKUP(T157,table3C,2,0)</f>
        <v>19</v>
      </c>
      <c r="AL157" s="67">
        <f t="shared" ref="AL157:AO157" si="1860">VALUE(Y157&amp;AL$2)</f>
        <v>41</v>
      </c>
      <c r="AM157" s="67">
        <f t="shared" si="1860"/>
        <v>32</v>
      </c>
      <c r="AN157" s="67">
        <f t="shared" si="1860"/>
        <v>53</v>
      </c>
      <c r="AO157" s="67">
        <f t="shared" si="1860"/>
        <v>44</v>
      </c>
      <c r="AP157" s="67"/>
      <c r="AQ157" s="67">
        <f t="shared" ref="AQ157:AT157" si="1861">LARGE($AL157:$AO157,AQ$2)</f>
        <v>53</v>
      </c>
      <c r="AR157" s="67">
        <f t="shared" si="1861"/>
        <v>44</v>
      </c>
      <c r="AS157" s="67">
        <f t="shared" si="1861"/>
        <v>41</v>
      </c>
      <c r="AT157" s="67">
        <f t="shared" si="1861"/>
        <v>32</v>
      </c>
      <c r="AV157" s="67" t="str">
        <f>VLOOKUP(VALUE(RIGHT(AQ157,1)),misc!$A$2:$B$5,2,0)</f>
        <v>S</v>
      </c>
      <c r="AW157" s="67" t="str">
        <f>VLOOKUP(VALUE(RIGHT(AR157,1)),misc!$A$2:$B$5,2,0)</f>
        <v>C</v>
      </c>
      <c r="AX157" s="67" t="str">
        <f>VLOOKUP(VALUE(RIGHT(AS157,1)),misc!$A$2:$B$5,2,0)</f>
        <v>D</v>
      </c>
      <c r="AY157" s="67" t="str">
        <f>VLOOKUP(VALUE(RIGHT(AT157,1)),misc!$A$2:$B$5,2,0)</f>
        <v>I</v>
      </c>
      <c r="BA157" s="67" t="str">
        <f t="shared" ref="BA157:BD157" si="1862">IF(VALUE(AQ157)&gt;=170,AV157,"")</f>
        <v/>
      </c>
      <c r="BB157" s="67" t="str">
        <f t="shared" si="1862"/>
        <v/>
      </c>
      <c r="BC157" s="67" t="str">
        <f t="shared" si="1862"/>
        <v/>
      </c>
      <c r="BD157" s="67" t="str">
        <f t="shared" si="1862"/>
        <v/>
      </c>
      <c r="BF157" s="67" t="str">
        <f t="shared" ref="BF157:BI157" si="1863">IF(VALUE(AQ157)&lt;170,AV157,"")</f>
        <v>S</v>
      </c>
      <c r="BG157" s="67" t="str">
        <f t="shared" si="1863"/>
        <v>C</v>
      </c>
      <c r="BH157" s="67" t="str">
        <f t="shared" si="1863"/>
        <v>D</v>
      </c>
      <c r="BI157" s="67" t="str">
        <f t="shared" si="1863"/>
        <v>I</v>
      </c>
      <c r="BJ157" s="67">
        <f t="shared" si="17"/>
        <v>1</v>
      </c>
      <c r="BK157" s="67" t="str">
        <f t="shared" si="18"/>
        <v/>
      </c>
      <c r="BN157" s="67">
        <f t="shared" ref="BN157:BQ157" si="1864">VALUE(AC157&amp;BN$2)</f>
        <v>311</v>
      </c>
      <c r="BO157" s="67">
        <f t="shared" si="1864"/>
        <v>312</v>
      </c>
      <c r="BP157" s="67">
        <f t="shared" si="1864"/>
        <v>323</v>
      </c>
      <c r="BQ157" s="67">
        <f t="shared" si="1864"/>
        <v>324</v>
      </c>
      <c r="BR157" s="67"/>
      <c r="BS157" s="67">
        <f t="shared" ref="BS157:BV157" si="1865">LARGE($BN157:$BQ157,BS$2)</f>
        <v>324</v>
      </c>
      <c r="BT157" s="67">
        <f t="shared" si="1865"/>
        <v>323</v>
      </c>
      <c r="BU157" s="67">
        <f t="shared" si="1865"/>
        <v>312</v>
      </c>
      <c r="BV157" s="67">
        <f t="shared" si="1865"/>
        <v>311</v>
      </c>
      <c r="BX157" s="67" t="str">
        <f>VLOOKUP(VALUE(RIGHT(BS157,1)),misc!$A$2:$B$5,2,0)</f>
        <v>C</v>
      </c>
      <c r="BY157" s="67" t="str">
        <f>VLOOKUP(VALUE(RIGHT(BT157,1)),misc!$A$2:$B$5,2,0)</f>
        <v>S</v>
      </c>
      <c r="BZ157" s="67" t="str">
        <f>VLOOKUP(VALUE(RIGHT(BU157,1)),misc!$A$2:$B$5,2,0)</f>
        <v>I</v>
      </c>
      <c r="CA157" s="67" t="str">
        <f>VLOOKUP(VALUE(RIGHT(BV157,1)),misc!$A$2:$B$5,2,0)</f>
        <v>D</v>
      </c>
      <c r="CC157" s="67" t="str">
        <f t="shared" ref="CC157:CF157" si="1866">IF(VALUE(BS157)&gt;=170,BX157,"")</f>
        <v>C</v>
      </c>
      <c r="CD157" s="67" t="str">
        <f t="shared" si="1866"/>
        <v>S</v>
      </c>
      <c r="CE157" s="67" t="str">
        <f t="shared" si="1866"/>
        <v>I</v>
      </c>
      <c r="CF157" s="67" t="str">
        <f t="shared" si="1866"/>
        <v>D</v>
      </c>
      <c r="CH157" s="67" t="str">
        <f t="shared" ref="CH157:CK157" si="1867">IF(VALUE(BS157)&lt;170,BX157,"")</f>
        <v/>
      </c>
      <c r="CI157" s="67" t="str">
        <f t="shared" si="1867"/>
        <v/>
      </c>
      <c r="CJ157" s="67" t="str">
        <f t="shared" si="1867"/>
        <v/>
      </c>
      <c r="CK157" s="67" t="str">
        <f t="shared" si="1867"/>
        <v/>
      </c>
      <c r="CL157" s="67">
        <f t="shared" si="23"/>
        <v>2</v>
      </c>
      <c r="CM157" s="67" t="str">
        <f t="shared" si="24"/>
        <v>CSID</v>
      </c>
      <c r="CP157" s="67">
        <f t="shared" ref="CP157:CS157" si="1868">VALUE(AG157&amp;CP$2)</f>
        <v>161</v>
      </c>
      <c r="CQ157" s="67">
        <f t="shared" si="1868"/>
        <v>182</v>
      </c>
      <c r="CR157" s="67">
        <f t="shared" si="1868"/>
        <v>193</v>
      </c>
      <c r="CS157" s="67">
        <f t="shared" si="1868"/>
        <v>194</v>
      </c>
      <c r="CT157" s="67"/>
      <c r="CU157" s="67">
        <f t="shared" ref="CU157:CX157" si="1869">LARGE($CP157:$CS157,CU$2)</f>
        <v>194</v>
      </c>
      <c r="CV157" s="67">
        <f t="shared" si="1869"/>
        <v>193</v>
      </c>
      <c r="CW157" s="67">
        <f t="shared" si="1869"/>
        <v>182</v>
      </c>
      <c r="CX157" s="67">
        <f t="shared" si="1869"/>
        <v>161</v>
      </c>
      <c r="CZ157" s="67" t="str">
        <f>VLOOKUP(VALUE(RIGHT(CU157,1)),misc!$A$2:$B$5,2,0)</f>
        <v>C</v>
      </c>
      <c r="DA157" s="67" t="str">
        <f>VLOOKUP(VALUE(RIGHT(CV157,1)),misc!$A$2:$B$5,2,0)</f>
        <v>S</v>
      </c>
      <c r="DB157" s="67" t="str">
        <f>VLOOKUP(VALUE(RIGHT(CW157,1)),misc!$A$2:$B$5,2,0)</f>
        <v>I</v>
      </c>
      <c r="DC157" s="67" t="str">
        <f>VLOOKUP(VALUE(RIGHT(CX157,1)),misc!$A$2:$B$5,2,0)</f>
        <v>D</v>
      </c>
      <c r="DE157" s="67" t="str">
        <f t="shared" ref="DE157:DH157" si="1870">IF(VALUE(CU157)&gt;=170,CZ157,"")</f>
        <v>C</v>
      </c>
      <c r="DF157" s="67" t="str">
        <f t="shared" si="1870"/>
        <v>S</v>
      </c>
      <c r="DG157" s="67" t="str">
        <f t="shared" si="1870"/>
        <v>I</v>
      </c>
      <c r="DH157" s="67" t="str">
        <f t="shared" si="1870"/>
        <v/>
      </c>
      <c r="DJ157" s="67" t="str">
        <f t="shared" ref="DJ157:DM157" si="1871">IF(VALUE(CU157)&lt;170,CZ157,"")</f>
        <v/>
      </c>
      <c r="DK157" s="67" t="str">
        <f t="shared" si="1871"/>
        <v/>
      </c>
      <c r="DL157" s="67" t="str">
        <f t="shared" si="1871"/>
        <v/>
      </c>
      <c r="DM157" s="67" t="str">
        <f t="shared" si="1871"/>
        <v>D</v>
      </c>
      <c r="DN157" s="67">
        <f t="shared" si="29"/>
        <v>3</v>
      </c>
      <c r="DO157" s="67" t="str">
        <f t="shared" si="30"/>
        <v>CSI</v>
      </c>
      <c r="DP157" s="1" t="str">
        <f t="shared" si="31"/>
        <v>123</v>
      </c>
      <c r="DQ157" s="1" t="str">
        <f t="shared" si="32"/>
        <v/>
      </c>
      <c r="DR157" s="1">
        <f>VLOOKUP(G157,tableD1,3,0)</f>
        <v>1</v>
      </c>
      <c r="DS157" s="1">
        <f>VLOOKUP(H157,tableI1,3,0)</f>
        <v>1</v>
      </c>
      <c r="DT157" s="1">
        <f>VLOOKUP(I157,table1S,3,0)</f>
        <v>2</v>
      </c>
      <c r="DU157" s="1">
        <f>VLOOKUP(J157,table1C,3,0)</f>
        <v>1</v>
      </c>
      <c r="DV157" s="1">
        <f>VLOOKUP(L157,table2D,3,0)</f>
        <v>8</v>
      </c>
      <c r="DW157" s="1">
        <f>VLOOKUP(M157,table2I,3,0)</f>
        <v>8</v>
      </c>
      <c r="DX157" s="1">
        <f>VLOOKUP(N157,table2S,3,0)</f>
        <v>8</v>
      </c>
      <c r="DY157" s="1">
        <f>VLOOKUP(O157,table2C,3,0)</f>
        <v>8</v>
      </c>
      <c r="DZ157" s="1">
        <f>VLOOKUP(Q157,table3D,3,0)</f>
        <v>4</v>
      </c>
      <c r="EA157" s="1">
        <f>VLOOKUP(R157,table3I,3,0)</f>
        <v>5</v>
      </c>
      <c r="EB157" s="1">
        <f>VLOOKUP(S157,table3S,3,0)</f>
        <v>5</v>
      </c>
      <c r="EC157" s="1">
        <f>VLOOKUP(T157,table3C,3,0)</f>
        <v>5</v>
      </c>
      <c r="ED157" s="67">
        <f t="array" ref="ED157">VLOOKUP(INDEX(JD,data!$AA$1),key!$J$3:$L$27,3,0)</f>
        <v>6</v>
      </c>
      <c r="EE157" s="67">
        <f t="array" ref="EE157">VLOOKUP(INDEX(JI,data!$AA$1),key!$J$3:$L$27,3,0)</f>
        <v>4</v>
      </c>
      <c r="EF157" s="67">
        <f t="array" ref="EF157">VLOOKUP(INDEX(JS,data!$AA$1),key!$J$3:$L$27,3,0)</f>
        <v>4</v>
      </c>
      <c r="EG157" s="67">
        <f t="array" ref="EG157">VLOOKUP(INDEX(JC,data!$AA$1),key!$J$3:$L$27,3,0)</f>
        <v>7</v>
      </c>
      <c r="EH157" s="1">
        <f>VLOOKUP(DR157,tabel_jpm,ED157+1,0)</f>
        <v>8</v>
      </c>
      <c r="EI157" s="1">
        <f>VLOOKUP(DS157,tabel_jpm,EE157+1,0)</f>
        <v>16</v>
      </c>
      <c r="EJ157" s="1">
        <f>VLOOKUP(DT157,tabel_jpm,EF157+1,0)</f>
        <v>20</v>
      </c>
      <c r="EK157" s="1">
        <f>VLOOKUP(DU157,tabel_jpm,EG157+1,0)</f>
        <v>4</v>
      </c>
      <c r="EL157" s="1">
        <f>IF(B157="Pria",VLOOKUP(AVERAGE(EH157:EK157),agreement_p,4),VLOOKUP(AVERAGE(EH157:EK157),agreement_w,4))</f>
        <v>32</v>
      </c>
      <c r="EM157" s="67" t="str">
        <f t="shared" si="33"/>
        <v>N/A</v>
      </c>
      <c r="EN157" s="1">
        <f>VLOOKUP(DV157,tabel_jpm,ED157+1,0)</f>
        <v>20</v>
      </c>
      <c r="EO157" s="1">
        <f>VLOOKUP(DW157,tabel_jpm,EE157+1,0)</f>
        <v>12</v>
      </c>
      <c r="EP157" s="1">
        <f>VLOOKUP(DX157,tabel_jpm,EF157+1,0)</f>
        <v>12</v>
      </c>
      <c r="EQ157" s="1">
        <f>VLOOKUP(DY157,tabel_jpm,EG157+1,0)</f>
        <v>24</v>
      </c>
      <c r="ER157" s="1">
        <f>IF(B157="Pria",VLOOKUP(AVERAGE(EN157:EQ157),agreement_p,4),VLOOKUP(AVERAGE(EN157:EQ157),agreement_w,4))</f>
        <v>50</v>
      </c>
      <c r="ES157" s="67" t="str">
        <f t="shared" si="34"/>
        <v>N/A</v>
      </c>
      <c r="ET157" s="1">
        <f>VLOOKUP(DZ157,tabel_jpm,ED157+1,0)</f>
        <v>20</v>
      </c>
      <c r="EU157" s="1">
        <f>VLOOKUP(EA157,tabel_jpm,EE157+1,0)</f>
        <v>24</v>
      </c>
      <c r="EV157" s="1">
        <f>VLOOKUP(EB157,tabel_jpm,EF157+1,0)</f>
        <v>24</v>
      </c>
      <c r="EW157" s="1">
        <f>VLOOKUP(EC157,tabel_jpm,EG157+1,0)</f>
        <v>20</v>
      </c>
      <c r="EX157" s="1">
        <f>IF(B157="Pria",VLOOKUP(AVERAGE(ET157:EW157),agreement_p,4),VLOOKUP(AVERAGE(ET157:EW157),agreement_w,4))</f>
        <v>68</v>
      </c>
      <c r="EY157" s="67" t="str">
        <f t="shared" si="35"/>
        <v>N/A</v>
      </c>
    </row>
    <row r="158" ht="15.75" customHeight="1">
      <c r="A158" s="1" t="str">
        <f>data!A158</f>
        <v/>
      </c>
      <c r="B158" s="1" t="str">
        <f>data!B158</f>
        <v/>
      </c>
      <c r="C158" s="1" t="str">
        <f>data!C158</f>
        <v/>
      </c>
      <c r="D158" s="65" t="str">
        <f>data!D158</f>
        <v/>
      </c>
      <c r="E158" s="1" t="str">
        <f>data!E158</f>
        <v/>
      </c>
      <c r="F158" s="1" t="str">
        <f>data!F158</f>
        <v/>
      </c>
      <c r="G158" s="1" t="str">
        <f>data!G158</f>
        <v/>
      </c>
      <c r="H158" s="1" t="str">
        <f>data!H158</f>
        <v/>
      </c>
      <c r="I158" s="1" t="str">
        <f>data!I158</f>
        <v/>
      </c>
      <c r="J158" s="1" t="str">
        <f>data!J158</f>
        <v/>
      </c>
      <c r="K158" s="1" t="str">
        <f>data!K158</f>
        <v/>
      </c>
      <c r="L158" s="1" t="str">
        <f>data!L158</f>
        <v/>
      </c>
      <c r="M158" s="1" t="str">
        <f>data!M158</f>
        <v/>
      </c>
      <c r="N158" s="1" t="str">
        <f>data!N158</f>
        <v/>
      </c>
      <c r="O158" s="1" t="str">
        <f>data!O158</f>
        <v/>
      </c>
      <c r="P158" s="1" t="str">
        <f>data!P158</f>
        <v/>
      </c>
      <c r="Q158" s="1">
        <f>data!Q158</f>
        <v>0</v>
      </c>
      <c r="R158" s="1">
        <f>data!R158</f>
        <v>0</v>
      </c>
      <c r="S158" s="1">
        <f>data!S158</f>
        <v>0</v>
      </c>
      <c r="T158" s="1">
        <f>data!T158</f>
        <v>0</v>
      </c>
      <c r="U158" s="1">
        <f>data!U158</f>
        <v>0</v>
      </c>
      <c r="V158" s="1">
        <f>data!V158</f>
        <v>0</v>
      </c>
      <c r="W158" s="1">
        <f>data!W158</f>
        <v>0</v>
      </c>
      <c r="Y158" s="67">
        <f>VLOOKUP(G158,tableD1,2,0)</f>
        <v>4</v>
      </c>
      <c r="Z158" s="67">
        <f>VLOOKUP(H158,tableI1,2,0)</f>
        <v>3</v>
      </c>
      <c r="AA158" s="67">
        <f>VLOOKUP(I158,table1S,2,0)</f>
        <v>5</v>
      </c>
      <c r="AB158" s="67">
        <f>VLOOKUP(J158,table1C,2,0)</f>
        <v>4</v>
      </c>
      <c r="AC158" s="67">
        <f>VLOOKUP(L158,table2D,2,0)</f>
        <v>31</v>
      </c>
      <c r="AD158" s="67">
        <f>VLOOKUP(M158,table2I,2,0)</f>
        <v>31</v>
      </c>
      <c r="AE158" s="67">
        <f>VLOOKUP(N158,table2S,2,0)</f>
        <v>32</v>
      </c>
      <c r="AF158" s="67">
        <f>VLOOKUP(O158,table2C,2,0)</f>
        <v>32</v>
      </c>
      <c r="AG158" s="67">
        <f>VLOOKUP(Q158,table3D,2,0)</f>
        <v>16</v>
      </c>
      <c r="AH158" s="67">
        <f>VLOOKUP(R158,table3I,2,0)</f>
        <v>18</v>
      </c>
      <c r="AI158" s="67">
        <f>VLOOKUP(S158,table3S,2,0)</f>
        <v>19</v>
      </c>
      <c r="AJ158" s="67">
        <f>VLOOKUP(T158,table3C,2,0)</f>
        <v>19</v>
      </c>
      <c r="AL158" s="67">
        <f t="shared" ref="AL158:AO158" si="1872">VALUE(Y158&amp;AL$2)</f>
        <v>41</v>
      </c>
      <c r="AM158" s="67">
        <f t="shared" si="1872"/>
        <v>32</v>
      </c>
      <c r="AN158" s="67">
        <f t="shared" si="1872"/>
        <v>53</v>
      </c>
      <c r="AO158" s="67">
        <f t="shared" si="1872"/>
        <v>44</v>
      </c>
      <c r="AP158" s="67"/>
      <c r="AQ158" s="67">
        <f t="shared" ref="AQ158:AT158" si="1873">LARGE($AL158:$AO158,AQ$2)</f>
        <v>53</v>
      </c>
      <c r="AR158" s="67">
        <f t="shared" si="1873"/>
        <v>44</v>
      </c>
      <c r="AS158" s="67">
        <f t="shared" si="1873"/>
        <v>41</v>
      </c>
      <c r="AT158" s="67">
        <f t="shared" si="1873"/>
        <v>32</v>
      </c>
      <c r="AV158" s="67" t="str">
        <f>VLOOKUP(VALUE(RIGHT(AQ158,1)),misc!$A$2:$B$5,2,0)</f>
        <v>S</v>
      </c>
      <c r="AW158" s="67" t="str">
        <f>VLOOKUP(VALUE(RIGHT(AR158,1)),misc!$A$2:$B$5,2,0)</f>
        <v>C</v>
      </c>
      <c r="AX158" s="67" t="str">
        <f>VLOOKUP(VALUE(RIGHT(AS158,1)),misc!$A$2:$B$5,2,0)</f>
        <v>D</v>
      </c>
      <c r="AY158" s="67" t="str">
        <f>VLOOKUP(VALUE(RIGHT(AT158,1)),misc!$A$2:$B$5,2,0)</f>
        <v>I</v>
      </c>
      <c r="BA158" s="67" t="str">
        <f t="shared" ref="BA158:BD158" si="1874">IF(VALUE(AQ158)&gt;=170,AV158,"")</f>
        <v/>
      </c>
      <c r="BB158" s="67" t="str">
        <f t="shared" si="1874"/>
        <v/>
      </c>
      <c r="BC158" s="67" t="str">
        <f t="shared" si="1874"/>
        <v/>
      </c>
      <c r="BD158" s="67" t="str">
        <f t="shared" si="1874"/>
        <v/>
      </c>
      <c r="BF158" s="67" t="str">
        <f t="shared" ref="BF158:BI158" si="1875">IF(VALUE(AQ158)&lt;170,AV158,"")</f>
        <v>S</v>
      </c>
      <c r="BG158" s="67" t="str">
        <f t="shared" si="1875"/>
        <v>C</v>
      </c>
      <c r="BH158" s="67" t="str">
        <f t="shared" si="1875"/>
        <v>D</v>
      </c>
      <c r="BI158" s="67" t="str">
        <f t="shared" si="1875"/>
        <v>I</v>
      </c>
      <c r="BJ158" s="67">
        <f t="shared" si="17"/>
        <v>1</v>
      </c>
      <c r="BK158" s="67" t="str">
        <f t="shared" si="18"/>
        <v/>
      </c>
      <c r="BN158" s="67">
        <f t="shared" ref="BN158:BQ158" si="1876">VALUE(AC158&amp;BN$2)</f>
        <v>311</v>
      </c>
      <c r="BO158" s="67">
        <f t="shared" si="1876"/>
        <v>312</v>
      </c>
      <c r="BP158" s="67">
        <f t="shared" si="1876"/>
        <v>323</v>
      </c>
      <c r="BQ158" s="67">
        <f t="shared" si="1876"/>
        <v>324</v>
      </c>
      <c r="BR158" s="67"/>
      <c r="BS158" s="67">
        <f t="shared" ref="BS158:BV158" si="1877">LARGE($BN158:$BQ158,BS$2)</f>
        <v>324</v>
      </c>
      <c r="BT158" s="67">
        <f t="shared" si="1877"/>
        <v>323</v>
      </c>
      <c r="BU158" s="67">
        <f t="shared" si="1877"/>
        <v>312</v>
      </c>
      <c r="BV158" s="67">
        <f t="shared" si="1877"/>
        <v>311</v>
      </c>
      <c r="BX158" s="67" t="str">
        <f>VLOOKUP(VALUE(RIGHT(BS158,1)),misc!$A$2:$B$5,2,0)</f>
        <v>C</v>
      </c>
      <c r="BY158" s="67" t="str">
        <f>VLOOKUP(VALUE(RIGHT(BT158,1)),misc!$A$2:$B$5,2,0)</f>
        <v>S</v>
      </c>
      <c r="BZ158" s="67" t="str">
        <f>VLOOKUP(VALUE(RIGHT(BU158,1)),misc!$A$2:$B$5,2,0)</f>
        <v>I</v>
      </c>
      <c r="CA158" s="67" t="str">
        <f>VLOOKUP(VALUE(RIGHT(BV158,1)),misc!$A$2:$B$5,2,0)</f>
        <v>D</v>
      </c>
      <c r="CC158" s="67" t="str">
        <f t="shared" ref="CC158:CF158" si="1878">IF(VALUE(BS158)&gt;=170,BX158,"")</f>
        <v>C</v>
      </c>
      <c r="CD158" s="67" t="str">
        <f t="shared" si="1878"/>
        <v>S</v>
      </c>
      <c r="CE158" s="67" t="str">
        <f t="shared" si="1878"/>
        <v>I</v>
      </c>
      <c r="CF158" s="67" t="str">
        <f t="shared" si="1878"/>
        <v>D</v>
      </c>
      <c r="CH158" s="67" t="str">
        <f t="shared" ref="CH158:CK158" si="1879">IF(VALUE(BS158)&lt;170,BX158,"")</f>
        <v/>
      </c>
      <c r="CI158" s="67" t="str">
        <f t="shared" si="1879"/>
        <v/>
      </c>
      <c r="CJ158" s="67" t="str">
        <f t="shared" si="1879"/>
        <v/>
      </c>
      <c r="CK158" s="67" t="str">
        <f t="shared" si="1879"/>
        <v/>
      </c>
      <c r="CL158" s="67">
        <f t="shared" si="23"/>
        <v>2</v>
      </c>
      <c r="CM158" s="67" t="str">
        <f t="shared" si="24"/>
        <v>CSID</v>
      </c>
      <c r="CP158" s="67">
        <f t="shared" ref="CP158:CS158" si="1880">VALUE(AG158&amp;CP$2)</f>
        <v>161</v>
      </c>
      <c r="CQ158" s="67">
        <f t="shared" si="1880"/>
        <v>182</v>
      </c>
      <c r="CR158" s="67">
        <f t="shared" si="1880"/>
        <v>193</v>
      </c>
      <c r="CS158" s="67">
        <f t="shared" si="1880"/>
        <v>194</v>
      </c>
      <c r="CT158" s="67"/>
      <c r="CU158" s="67">
        <f t="shared" ref="CU158:CX158" si="1881">LARGE($CP158:$CS158,CU$2)</f>
        <v>194</v>
      </c>
      <c r="CV158" s="67">
        <f t="shared" si="1881"/>
        <v>193</v>
      </c>
      <c r="CW158" s="67">
        <f t="shared" si="1881"/>
        <v>182</v>
      </c>
      <c r="CX158" s="67">
        <f t="shared" si="1881"/>
        <v>161</v>
      </c>
      <c r="CZ158" s="67" t="str">
        <f>VLOOKUP(VALUE(RIGHT(CU158,1)),misc!$A$2:$B$5,2,0)</f>
        <v>C</v>
      </c>
      <c r="DA158" s="67" t="str">
        <f>VLOOKUP(VALUE(RIGHT(CV158,1)),misc!$A$2:$B$5,2,0)</f>
        <v>S</v>
      </c>
      <c r="DB158" s="67" t="str">
        <f>VLOOKUP(VALUE(RIGHT(CW158,1)),misc!$A$2:$B$5,2,0)</f>
        <v>I</v>
      </c>
      <c r="DC158" s="67" t="str">
        <f>VLOOKUP(VALUE(RIGHT(CX158,1)),misc!$A$2:$B$5,2,0)</f>
        <v>D</v>
      </c>
      <c r="DE158" s="67" t="str">
        <f t="shared" ref="DE158:DH158" si="1882">IF(VALUE(CU158)&gt;=170,CZ158,"")</f>
        <v>C</v>
      </c>
      <c r="DF158" s="67" t="str">
        <f t="shared" si="1882"/>
        <v>S</v>
      </c>
      <c r="DG158" s="67" t="str">
        <f t="shared" si="1882"/>
        <v>I</v>
      </c>
      <c r="DH158" s="67" t="str">
        <f t="shared" si="1882"/>
        <v/>
      </c>
      <c r="DJ158" s="67" t="str">
        <f t="shared" ref="DJ158:DM158" si="1883">IF(VALUE(CU158)&lt;170,CZ158,"")</f>
        <v/>
      </c>
      <c r="DK158" s="67" t="str">
        <f t="shared" si="1883"/>
        <v/>
      </c>
      <c r="DL158" s="67" t="str">
        <f t="shared" si="1883"/>
        <v/>
      </c>
      <c r="DM158" s="67" t="str">
        <f t="shared" si="1883"/>
        <v>D</v>
      </c>
      <c r="DN158" s="67">
        <f t="shared" si="29"/>
        <v>3</v>
      </c>
      <c r="DO158" s="67" t="str">
        <f t="shared" si="30"/>
        <v>CSI</v>
      </c>
      <c r="DP158" s="1" t="str">
        <f t="shared" si="31"/>
        <v>123</v>
      </c>
      <c r="DQ158" s="1" t="str">
        <f t="shared" si="32"/>
        <v/>
      </c>
      <c r="DR158" s="1">
        <f>VLOOKUP(G158,tableD1,3,0)</f>
        <v>1</v>
      </c>
      <c r="DS158" s="1">
        <f>VLOOKUP(H158,tableI1,3,0)</f>
        <v>1</v>
      </c>
      <c r="DT158" s="1">
        <f>VLOOKUP(I158,table1S,3,0)</f>
        <v>2</v>
      </c>
      <c r="DU158" s="1">
        <f>VLOOKUP(J158,table1C,3,0)</f>
        <v>1</v>
      </c>
      <c r="DV158" s="1">
        <f>VLOOKUP(L158,table2D,3,0)</f>
        <v>8</v>
      </c>
      <c r="DW158" s="1">
        <f>VLOOKUP(M158,table2I,3,0)</f>
        <v>8</v>
      </c>
      <c r="DX158" s="1">
        <f>VLOOKUP(N158,table2S,3,0)</f>
        <v>8</v>
      </c>
      <c r="DY158" s="1">
        <f>VLOOKUP(O158,table2C,3,0)</f>
        <v>8</v>
      </c>
      <c r="DZ158" s="1">
        <f>VLOOKUP(Q158,table3D,3,0)</f>
        <v>4</v>
      </c>
      <c r="EA158" s="1">
        <f>VLOOKUP(R158,table3I,3,0)</f>
        <v>5</v>
      </c>
      <c r="EB158" s="1">
        <f>VLOOKUP(S158,table3S,3,0)</f>
        <v>5</v>
      </c>
      <c r="EC158" s="1">
        <f>VLOOKUP(T158,table3C,3,0)</f>
        <v>5</v>
      </c>
      <c r="ED158" s="67">
        <f t="array" ref="ED158">VLOOKUP(INDEX(JD,data!$AA$1),key!$J$3:$L$27,3,0)</f>
        <v>6</v>
      </c>
      <c r="EE158" s="67">
        <f t="array" ref="EE158">VLOOKUP(INDEX(JI,data!$AA$1),key!$J$3:$L$27,3,0)</f>
        <v>4</v>
      </c>
      <c r="EF158" s="67">
        <f t="array" ref="EF158">VLOOKUP(INDEX(JS,data!$AA$1),key!$J$3:$L$27,3,0)</f>
        <v>4</v>
      </c>
      <c r="EG158" s="67">
        <f t="array" ref="EG158">VLOOKUP(INDEX(JC,data!$AA$1),key!$J$3:$L$27,3,0)</f>
        <v>7</v>
      </c>
      <c r="EH158" s="1">
        <f>VLOOKUP(DR158,tabel_jpm,ED158+1,0)</f>
        <v>8</v>
      </c>
      <c r="EI158" s="1">
        <f>VLOOKUP(DS158,tabel_jpm,EE158+1,0)</f>
        <v>16</v>
      </c>
      <c r="EJ158" s="1">
        <f>VLOOKUP(DT158,tabel_jpm,EF158+1,0)</f>
        <v>20</v>
      </c>
      <c r="EK158" s="1">
        <f>VLOOKUP(DU158,tabel_jpm,EG158+1,0)</f>
        <v>4</v>
      </c>
      <c r="EL158" s="1">
        <f>IF(B158="Pria",VLOOKUP(AVERAGE(EH158:EK158),agreement_p,4),VLOOKUP(AVERAGE(EH158:EK158),agreement_w,4))</f>
        <v>32</v>
      </c>
      <c r="EM158" s="67" t="str">
        <f t="shared" si="33"/>
        <v>N/A</v>
      </c>
      <c r="EN158" s="1">
        <f>VLOOKUP(DV158,tabel_jpm,ED158+1,0)</f>
        <v>20</v>
      </c>
      <c r="EO158" s="1">
        <f>VLOOKUP(DW158,tabel_jpm,EE158+1,0)</f>
        <v>12</v>
      </c>
      <c r="EP158" s="1">
        <f>VLOOKUP(DX158,tabel_jpm,EF158+1,0)</f>
        <v>12</v>
      </c>
      <c r="EQ158" s="1">
        <f>VLOOKUP(DY158,tabel_jpm,EG158+1,0)</f>
        <v>24</v>
      </c>
      <c r="ER158" s="1">
        <f>IF(B158="Pria",VLOOKUP(AVERAGE(EN158:EQ158),agreement_p,4),VLOOKUP(AVERAGE(EN158:EQ158),agreement_w,4))</f>
        <v>50</v>
      </c>
      <c r="ES158" s="67" t="str">
        <f t="shared" si="34"/>
        <v>N/A</v>
      </c>
      <c r="ET158" s="1">
        <f>VLOOKUP(DZ158,tabel_jpm,ED158+1,0)</f>
        <v>20</v>
      </c>
      <c r="EU158" s="1">
        <f>VLOOKUP(EA158,tabel_jpm,EE158+1,0)</f>
        <v>24</v>
      </c>
      <c r="EV158" s="1">
        <f>VLOOKUP(EB158,tabel_jpm,EF158+1,0)</f>
        <v>24</v>
      </c>
      <c r="EW158" s="1">
        <f>VLOOKUP(EC158,tabel_jpm,EG158+1,0)</f>
        <v>20</v>
      </c>
      <c r="EX158" s="1">
        <f>IF(B158="Pria",VLOOKUP(AVERAGE(ET158:EW158),agreement_p,4),VLOOKUP(AVERAGE(ET158:EW158),agreement_w,4))</f>
        <v>68</v>
      </c>
      <c r="EY158" s="67" t="str">
        <f t="shared" si="35"/>
        <v>N/A</v>
      </c>
    </row>
    <row r="159" ht="15.75" customHeight="1">
      <c r="A159" s="1" t="str">
        <f>data!A159</f>
        <v/>
      </c>
      <c r="B159" s="1" t="str">
        <f>data!B159</f>
        <v/>
      </c>
      <c r="C159" s="1" t="str">
        <f>data!C159</f>
        <v/>
      </c>
      <c r="D159" s="65" t="str">
        <f>data!D159</f>
        <v/>
      </c>
      <c r="E159" s="1" t="str">
        <f>data!E159</f>
        <v/>
      </c>
      <c r="F159" s="1" t="str">
        <f>data!F159</f>
        <v/>
      </c>
      <c r="G159" s="1" t="str">
        <f>data!G159</f>
        <v/>
      </c>
      <c r="H159" s="1" t="str">
        <f>data!H159</f>
        <v/>
      </c>
      <c r="I159" s="1" t="str">
        <f>data!I159</f>
        <v/>
      </c>
      <c r="J159" s="1" t="str">
        <f>data!J159</f>
        <v/>
      </c>
      <c r="K159" s="1" t="str">
        <f>data!K159</f>
        <v/>
      </c>
      <c r="L159" s="1" t="str">
        <f>data!L159</f>
        <v/>
      </c>
      <c r="M159" s="1" t="str">
        <f>data!M159</f>
        <v/>
      </c>
      <c r="N159" s="1" t="str">
        <f>data!N159</f>
        <v/>
      </c>
      <c r="O159" s="1" t="str">
        <f>data!O159</f>
        <v/>
      </c>
      <c r="P159" s="1" t="str">
        <f>data!P159</f>
        <v/>
      </c>
      <c r="Q159" s="1">
        <f>data!Q159</f>
        <v>0</v>
      </c>
      <c r="R159" s="1">
        <f>data!R159</f>
        <v>0</v>
      </c>
      <c r="S159" s="1">
        <f>data!S159</f>
        <v>0</v>
      </c>
      <c r="T159" s="1">
        <f>data!T159</f>
        <v>0</v>
      </c>
      <c r="U159" s="1">
        <f>data!U159</f>
        <v>0</v>
      </c>
      <c r="V159" s="1">
        <f>data!V159</f>
        <v>0</v>
      </c>
      <c r="W159" s="1">
        <f>data!W159</f>
        <v>0</v>
      </c>
      <c r="Y159" s="67">
        <f>VLOOKUP(G159,tableD1,2,0)</f>
        <v>4</v>
      </c>
      <c r="Z159" s="67">
        <f>VLOOKUP(H159,tableI1,2,0)</f>
        <v>3</v>
      </c>
      <c r="AA159" s="67">
        <f>VLOOKUP(I159,table1S,2,0)</f>
        <v>5</v>
      </c>
      <c r="AB159" s="67">
        <f>VLOOKUP(J159,table1C,2,0)</f>
        <v>4</v>
      </c>
      <c r="AC159" s="67">
        <f>VLOOKUP(L159,table2D,2,0)</f>
        <v>31</v>
      </c>
      <c r="AD159" s="67">
        <f>VLOOKUP(M159,table2I,2,0)</f>
        <v>31</v>
      </c>
      <c r="AE159" s="67">
        <f>VLOOKUP(N159,table2S,2,0)</f>
        <v>32</v>
      </c>
      <c r="AF159" s="67">
        <f>VLOOKUP(O159,table2C,2,0)</f>
        <v>32</v>
      </c>
      <c r="AG159" s="67">
        <f>VLOOKUP(Q159,table3D,2,0)</f>
        <v>16</v>
      </c>
      <c r="AH159" s="67">
        <f>VLOOKUP(R159,table3I,2,0)</f>
        <v>18</v>
      </c>
      <c r="AI159" s="67">
        <f>VLOOKUP(S159,table3S,2,0)</f>
        <v>19</v>
      </c>
      <c r="AJ159" s="67">
        <f>VLOOKUP(T159,table3C,2,0)</f>
        <v>19</v>
      </c>
      <c r="AL159" s="67">
        <f t="shared" ref="AL159:AO159" si="1884">VALUE(Y159&amp;AL$2)</f>
        <v>41</v>
      </c>
      <c r="AM159" s="67">
        <f t="shared" si="1884"/>
        <v>32</v>
      </c>
      <c r="AN159" s="67">
        <f t="shared" si="1884"/>
        <v>53</v>
      </c>
      <c r="AO159" s="67">
        <f t="shared" si="1884"/>
        <v>44</v>
      </c>
      <c r="AP159" s="67"/>
      <c r="AQ159" s="67">
        <f t="shared" ref="AQ159:AT159" si="1885">LARGE($AL159:$AO159,AQ$2)</f>
        <v>53</v>
      </c>
      <c r="AR159" s="67">
        <f t="shared" si="1885"/>
        <v>44</v>
      </c>
      <c r="AS159" s="67">
        <f t="shared" si="1885"/>
        <v>41</v>
      </c>
      <c r="AT159" s="67">
        <f t="shared" si="1885"/>
        <v>32</v>
      </c>
      <c r="AV159" s="67" t="str">
        <f>VLOOKUP(VALUE(RIGHT(AQ159,1)),misc!$A$2:$B$5,2,0)</f>
        <v>S</v>
      </c>
      <c r="AW159" s="67" t="str">
        <f>VLOOKUP(VALUE(RIGHT(AR159,1)),misc!$A$2:$B$5,2,0)</f>
        <v>C</v>
      </c>
      <c r="AX159" s="67" t="str">
        <f>VLOOKUP(VALUE(RIGHT(AS159,1)),misc!$A$2:$B$5,2,0)</f>
        <v>D</v>
      </c>
      <c r="AY159" s="67" t="str">
        <f>VLOOKUP(VALUE(RIGHT(AT159,1)),misc!$A$2:$B$5,2,0)</f>
        <v>I</v>
      </c>
      <c r="BA159" s="67" t="str">
        <f t="shared" ref="BA159:BD159" si="1886">IF(VALUE(AQ159)&gt;=170,AV159,"")</f>
        <v/>
      </c>
      <c r="BB159" s="67" t="str">
        <f t="shared" si="1886"/>
        <v/>
      </c>
      <c r="BC159" s="67" t="str">
        <f t="shared" si="1886"/>
        <v/>
      </c>
      <c r="BD159" s="67" t="str">
        <f t="shared" si="1886"/>
        <v/>
      </c>
      <c r="BF159" s="67" t="str">
        <f t="shared" ref="BF159:BI159" si="1887">IF(VALUE(AQ159)&lt;170,AV159,"")</f>
        <v>S</v>
      </c>
      <c r="BG159" s="67" t="str">
        <f t="shared" si="1887"/>
        <v>C</v>
      </c>
      <c r="BH159" s="67" t="str">
        <f t="shared" si="1887"/>
        <v>D</v>
      </c>
      <c r="BI159" s="67" t="str">
        <f t="shared" si="1887"/>
        <v>I</v>
      </c>
      <c r="BJ159" s="67">
        <f t="shared" si="17"/>
        <v>1</v>
      </c>
      <c r="BK159" s="67" t="str">
        <f t="shared" si="18"/>
        <v/>
      </c>
      <c r="BN159" s="67">
        <f t="shared" ref="BN159:BQ159" si="1888">VALUE(AC159&amp;BN$2)</f>
        <v>311</v>
      </c>
      <c r="BO159" s="67">
        <f t="shared" si="1888"/>
        <v>312</v>
      </c>
      <c r="BP159" s="67">
        <f t="shared" si="1888"/>
        <v>323</v>
      </c>
      <c r="BQ159" s="67">
        <f t="shared" si="1888"/>
        <v>324</v>
      </c>
      <c r="BR159" s="67"/>
      <c r="BS159" s="67">
        <f t="shared" ref="BS159:BV159" si="1889">LARGE($BN159:$BQ159,BS$2)</f>
        <v>324</v>
      </c>
      <c r="BT159" s="67">
        <f t="shared" si="1889"/>
        <v>323</v>
      </c>
      <c r="BU159" s="67">
        <f t="shared" si="1889"/>
        <v>312</v>
      </c>
      <c r="BV159" s="67">
        <f t="shared" si="1889"/>
        <v>311</v>
      </c>
      <c r="BX159" s="67" t="str">
        <f>VLOOKUP(VALUE(RIGHT(BS159,1)),misc!$A$2:$B$5,2,0)</f>
        <v>C</v>
      </c>
      <c r="BY159" s="67" t="str">
        <f>VLOOKUP(VALUE(RIGHT(BT159,1)),misc!$A$2:$B$5,2,0)</f>
        <v>S</v>
      </c>
      <c r="BZ159" s="67" t="str">
        <f>VLOOKUP(VALUE(RIGHT(BU159,1)),misc!$A$2:$B$5,2,0)</f>
        <v>I</v>
      </c>
      <c r="CA159" s="67" t="str">
        <f>VLOOKUP(VALUE(RIGHT(BV159,1)),misc!$A$2:$B$5,2,0)</f>
        <v>D</v>
      </c>
      <c r="CC159" s="67" t="str">
        <f t="shared" ref="CC159:CF159" si="1890">IF(VALUE(BS159)&gt;=170,BX159,"")</f>
        <v>C</v>
      </c>
      <c r="CD159" s="67" t="str">
        <f t="shared" si="1890"/>
        <v>S</v>
      </c>
      <c r="CE159" s="67" t="str">
        <f t="shared" si="1890"/>
        <v>I</v>
      </c>
      <c r="CF159" s="67" t="str">
        <f t="shared" si="1890"/>
        <v>D</v>
      </c>
      <c r="CH159" s="67" t="str">
        <f t="shared" ref="CH159:CK159" si="1891">IF(VALUE(BS159)&lt;170,BX159,"")</f>
        <v/>
      </c>
      <c r="CI159" s="67" t="str">
        <f t="shared" si="1891"/>
        <v/>
      </c>
      <c r="CJ159" s="67" t="str">
        <f t="shared" si="1891"/>
        <v/>
      </c>
      <c r="CK159" s="67" t="str">
        <f t="shared" si="1891"/>
        <v/>
      </c>
      <c r="CL159" s="67">
        <f t="shared" si="23"/>
        <v>2</v>
      </c>
      <c r="CM159" s="67" t="str">
        <f t="shared" si="24"/>
        <v>CSID</v>
      </c>
      <c r="CP159" s="67">
        <f t="shared" ref="CP159:CS159" si="1892">VALUE(AG159&amp;CP$2)</f>
        <v>161</v>
      </c>
      <c r="CQ159" s="67">
        <f t="shared" si="1892"/>
        <v>182</v>
      </c>
      <c r="CR159" s="67">
        <f t="shared" si="1892"/>
        <v>193</v>
      </c>
      <c r="CS159" s="67">
        <f t="shared" si="1892"/>
        <v>194</v>
      </c>
      <c r="CT159" s="67"/>
      <c r="CU159" s="67">
        <f t="shared" ref="CU159:CX159" si="1893">LARGE($CP159:$CS159,CU$2)</f>
        <v>194</v>
      </c>
      <c r="CV159" s="67">
        <f t="shared" si="1893"/>
        <v>193</v>
      </c>
      <c r="CW159" s="67">
        <f t="shared" si="1893"/>
        <v>182</v>
      </c>
      <c r="CX159" s="67">
        <f t="shared" si="1893"/>
        <v>161</v>
      </c>
      <c r="CZ159" s="67" t="str">
        <f>VLOOKUP(VALUE(RIGHT(CU159,1)),misc!$A$2:$B$5,2,0)</f>
        <v>C</v>
      </c>
      <c r="DA159" s="67" t="str">
        <f>VLOOKUP(VALUE(RIGHT(CV159,1)),misc!$A$2:$B$5,2,0)</f>
        <v>S</v>
      </c>
      <c r="DB159" s="67" t="str">
        <f>VLOOKUP(VALUE(RIGHT(CW159,1)),misc!$A$2:$B$5,2,0)</f>
        <v>I</v>
      </c>
      <c r="DC159" s="67" t="str">
        <f>VLOOKUP(VALUE(RIGHT(CX159,1)),misc!$A$2:$B$5,2,0)</f>
        <v>D</v>
      </c>
      <c r="DE159" s="67" t="str">
        <f t="shared" ref="DE159:DH159" si="1894">IF(VALUE(CU159)&gt;=170,CZ159,"")</f>
        <v>C</v>
      </c>
      <c r="DF159" s="67" t="str">
        <f t="shared" si="1894"/>
        <v>S</v>
      </c>
      <c r="DG159" s="67" t="str">
        <f t="shared" si="1894"/>
        <v>I</v>
      </c>
      <c r="DH159" s="67" t="str">
        <f t="shared" si="1894"/>
        <v/>
      </c>
      <c r="DJ159" s="67" t="str">
        <f t="shared" ref="DJ159:DM159" si="1895">IF(VALUE(CU159)&lt;170,CZ159,"")</f>
        <v/>
      </c>
      <c r="DK159" s="67" t="str">
        <f t="shared" si="1895"/>
        <v/>
      </c>
      <c r="DL159" s="67" t="str">
        <f t="shared" si="1895"/>
        <v/>
      </c>
      <c r="DM159" s="67" t="str">
        <f t="shared" si="1895"/>
        <v>D</v>
      </c>
      <c r="DN159" s="67">
        <f t="shared" si="29"/>
        <v>3</v>
      </c>
      <c r="DO159" s="67" t="str">
        <f t="shared" si="30"/>
        <v>CSI</v>
      </c>
      <c r="DP159" s="1" t="str">
        <f t="shared" si="31"/>
        <v>123</v>
      </c>
      <c r="DQ159" s="1" t="str">
        <f t="shared" si="32"/>
        <v/>
      </c>
      <c r="DR159" s="1">
        <f>VLOOKUP(G159,tableD1,3,0)</f>
        <v>1</v>
      </c>
      <c r="DS159" s="1">
        <f>VLOOKUP(H159,tableI1,3,0)</f>
        <v>1</v>
      </c>
      <c r="DT159" s="1">
        <f>VLOOKUP(I159,table1S,3,0)</f>
        <v>2</v>
      </c>
      <c r="DU159" s="1">
        <f>VLOOKUP(J159,table1C,3,0)</f>
        <v>1</v>
      </c>
      <c r="DV159" s="1">
        <f>VLOOKUP(L159,table2D,3,0)</f>
        <v>8</v>
      </c>
      <c r="DW159" s="1">
        <f>VLOOKUP(M159,table2I,3,0)</f>
        <v>8</v>
      </c>
      <c r="DX159" s="1">
        <f>VLOOKUP(N159,table2S,3,0)</f>
        <v>8</v>
      </c>
      <c r="DY159" s="1">
        <f>VLOOKUP(O159,table2C,3,0)</f>
        <v>8</v>
      </c>
      <c r="DZ159" s="1">
        <f>VLOOKUP(Q159,table3D,3,0)</f>
        <v>4</v>
      </c>
      <c r="EA159" s="1">
        <f>VLOOKUP(R159,table3I,3,0)</f>
        <v>5</v>
      </c>
      <c r="EB159" s="1">
        <f>VLOOKUP(S159,table3S,3,0)</f>
        <v>5</v>
      </c>
      <c r="EC159" s="1">
        <f>VLOOKUP(T159,table3C,3,0)</f>
        <v>5</v>
      </c>
      <c r="ED159" s="67">
        <f t="array" ref="ED159">VLOOKUP(INDEX(JD,data!$AA$1),key!$J$3:$L$27,3,0)</f>
        <v>6</v>
      </c>
      <c r="EE159" s="67">
        <f t="array" ref="EE159">VLOOKUP(INDEX(JI,data!$AA$1),key!$J$3:$L$27,3,0)</f>
        <v>4</v>
      </c>
      <c r="EF159" s="67">
        <f t="array" ref="EF159">VLOOKUP(INDEX(JS,data!$AA$1),key!$J$3:$L$27,3,0)</f>
        <v>4</v>
      </c>
      <c r="EG159" s="67">
        <f t="array" ref="EG159">VLOOKUP(INDEX(JC,data!$AA$1),key!$J$3:$L$27,3,0)</f>
        <v>7</v>
      </c>
      <c r="EH159" s="1">
        <f>VLOOKUP(DR159,tabel_jpm,ED159+1,0)</f>
        <v>8</v>
      </c>
      <c r="EI159" s="1">
        <f>VLOOKUP(DS159,tabel_jpm,EE159+1,0)</f>
        <v>16</v>
      </c>
      <c r="EJ159" s="1">
        <f>VLOOKUP(DT159,tabel_jpm,EF159+1,0)</f>
        <v>20</v>
      </c>
      <c r="EK159" s="1">
        <f>VLOOKUP(DU159,tabel_jpm,EG159+1,0)</f>
        <v>4</v>
      </c>
      <c r="EL159" s="1">
        <f>IF(B159="Pria",VLOOKUP(AVERAGE(EH159:EK159),agreement_p,4),VLOOKUP(AVERAGE(EH159:EK159),agreement_w,4))</f>
        <v>32</v>
      </c>
      <c r="EM159" s="67" t="str">
        <f t="shared" si="33"/>
        <v>N/A</v>
      </c>
      <c r="EN159" s="1">
        <f>VLOOKUP(DV159,tabel_jpm,ED159+1,0)</f>
        <v>20</v>
      </c>
      <c r="EO159" s="1">
        <f>VLOOKUP(DW159,tabel_jpm,EE159+1,0)</f>
        <v>12</v>
      </c>
      <c r="EP159" s="1">
        <f>VLOOKUP(DX159,tabel_jpm,EF159+1,0)</f>
        <v>12</v>
      </c>
      <c r="EQ159" s="1">
        <f>VLOOKUP(DY159,tabel_jpm,EG159+1,0)</f>
        <v>24</v>
      </c>
      <c r="ER159" s="1">
        <f>IF(B159="Pria",VLOOKUP(AVERAGE(EN159:EQ159),agreement_p,4),VLOOKUP(AVERAGE(EN159:EQ159),agreement_w,4))</f>
        <v>50</v>
      </c>
      <c r="ES159" s="67" t="str">
        <f t="shared" si="34"/>
        <v>N/A</v>
      </c>
      <c r="ET159" s="1">
        <f>VLOOKUP(DZ159,tabel_jpm,ED159+1,0)</f>
        <v>20</v>
      </c>
      <c r="EU159" s="1">
        <f>VLOOKUP(EA159,tabel_jpm,EE159+1,0)</f>
        <v>24</v>
      </c>
      <c r="EV159" s="1">
        <f>VLOOKUP(EB159,tabel_jpm,EF159+1,0)</f>
        <v>24</v>
      </c>
      <c r="EW159" s="1">
        <f>VLOOKUP(EC159,tabel_jpm,EG159+1,0)</f>
        <v>20</v>
      </c>
      <c r="EX159" s="1">
        <f>IF(B159="Pria",VLOOKUP(AVERAGE(ET159:EW159),agreement_p,4),VLOOKUP(AVERAGE(ET159:EW159),agreement_w,4))</f>
        <v>68</v>
      </c>
      <c r="EY159" s="67" t="str">
        <f t="shared" si="35"/>
        <v>N/A</v>
      </c>
    </row>
    <row r="160" ht="15.75" customHeight="1">
      <c r="A160" s="1" t="str">
        <f>data!A160</f>
        <v/>
      </c>
      <c r="B160" s="1" t="str">
        <f>data!B160</f>
        <v/>
      </c>
      <c r="C160" s="1" t="str">
        <f>data!C160</f>
        <v/>
      </c>
      <c r="D160" s="65" t="str">
        <f>data!D160</f>
        <v/>
      </c>
      <c r="E160" s="1" t="str">
        <f>data!E160</f>
        <v/>
      </c>
      <c r="F160" s="1" t="str">
        <f>data!F160</f>
        <v/>
      </c>
      <c r="G160" s="1" t="str">
        <f>data!G160</f>
        <v/>
      </c>
      <c r="H160" s="1" t="str">
        <f>data!H160</f>
        <v/>
      </c>
      <c r="I160" s="1" t="str">
        <f>data!I160</f>
        <v/>
      </c>
      <c r="J160" s="1" t="str">
        <f>data!J160</f>
        <v/>
      </c>
      <c r="K160" s="1" t="str">
        <f>data!K160</f>
        <v/>
      </c>
      <c r="L160" s="1" t="str">
        <f>data!L160</f>
        <v/>
      </c>
      <c r="M160" s="1" t="str">
        <f>data!M160</f>
        <v/>
      </c>
      <c r="N160" s="1" t="str">
        <f>data!N160</f>
        <v/>
      </c>
      <c r="O160" s="1" t="str">
        <f>data!O160</f>
        <v/>
      </c>
      <c r="P160" s="1" t="str">
        <f>data!P160</f>
        <v/>
      </c>
      <c r="Q160" s="1">
        <f>data!Q160</f>
        <v>0</v>
      </c>
      <c r="R160" s="1">
        <f>data!R160</f>
        <v>0</v>
      </c>
      <c r="S160" s="1">
        <f>data!S160</f>
        <v>0</v>
      </c>
      <c r="T160" s="1">
        <f>data!T160</f>
        <v>0</v>
      </c>
      <c r="U160" s="1">
        <f>data!U160</f>
        <v>0</v>
      </c>
      <c r="V160" s="1">
        <f>data!V160</f>
        <v>0</v>
      </c>
      <c r="W160" s="1">
        <f>data!W160</f>
        <v>0</v>
      </c>
      <c r="Y160" s="67">
        <f>VLOOKUP(G160,tableD1,2,0)</f>
        <v>4</v>
      </c>
      <c r="Z160" s="67">
        <f>VLOOKUP(H160,tableI1,2,0)</f>
        <v>3</v>
      </c>
      <c r="AA160" s="67">
        <f>VLOOKUP(I160,table1S,2,0)</f>
        <v>5</v>
      </c>
      <c r="AB160" s="67">
        <f>VLOOKUP(J160,table1C,2,0)</f>
        <v>4</v>
      </c>
      <c r="AC160" s="67">
        <f>VLOOKUP(L160,table2D,2,0)</f>
        <v>31</v>
      </c>
      <c r="AD160" s="67">
        <f>VLOOKUP(M160,table2I,2,0)</f>
        <v>31</v>
      </c>
      <c r="AE160" s="67">
        <f>VLOOKUP(N160,table2S,2,0)</f>
        <v>32</v>
      </c>
      <c r="AF160" s="67">
        <f>VLOOKUP(O160,table2C,2,0)</f>
        <v>32</v>
      </c>
      <c r="AG160" s="67">
        <f>VLOOKUP(Q160,table3D,2,0)</f>
        <v>16</v>
      </c>
      <c r="AH160" s="67">
        <f>VLOOKUP(R160,table3I,2,0)</f>
        <v>18</v>
      </c>
      <c r="AI160" s="67">
        <f>VLOOKUP(S160,table3S,2,0)</f>
        <v>19</v>
      </c>
      <c r="AJ160" s="67">
        <f>VLOOKUP(T160,table3C,2,0)</f>
        <v>19</v>
      </c>
      <c r="AL160" s="67">
        <f t="shared" ref="AL160:AO160" si="1896">VALUE(Y160&amp;AL$2)</f>
        <v>41</v>
      </c>
      <c r="AM160" s="67">
        <f t="shared" si="1896"/>
        <v>32</v>
      </c>
      <c r="AN160" s="67">
        <f t="shared" si="1896"/>
        <v>53</v>
      </c>
      <c r="AO160" s="67">
        <f t="shared" si="1896"/>
        <v>44</v>
      </c>
      <c r="AP160" s="67"/>
      <c r="AQ160" s="67">
        <f t="shared" ref="AQ160:AT160" si="1897">LARGE($AL160:$AO160,AQ$2)</f>
        <v>53</v>
      </c>
      <c r="AR160" s="67">
        <f t="shared" si="1897"/>
        <v>44</v>
      </c>
      <c r="AS160" s="67">
        <f t="shared" si="1897"/>
        <v>41</v>
      </c>
      <c r="AT160" s="67">
        <f t="shared" si="1897"/>
        <v>32</v>
      </c>
      <c r="AV160" s="67" t="str">
        <f>VLOOKUP(VALUE(RIGHT(AQ160,1)),misc!$A$2:$B$5,2,0)</f>
        <v>S</v>
      </c>
      <c r="AW160" s="67" t="str">
        <f>VLOOKUP(VALUE(RIGHT(AR160,1)),misc!$A$2:$B$5,2,0)</f>
        <v>C</v>
      </c>
      <c r="AX160" s="67" t="str">
        <f>VLOOKUP(VALUE(RIGHT(AS160,1)),misc!$A$2:$B$5,2,0)</f>
        <v>D</v>
      </c>
      <c r="AY160" s="67" t="str">
        <f>VLOOKUP(VALUE(RIGHT(AT160,1)),misc!$A$2:$B$5,2,0)</f>
        <v>I</v>
      </c>
      <c r="BA160" s="67" t="str">
        <f t="shared" ref="BA160:BD160" si="1898">IF(VALUE(AQ160)&gt;=170,AV160,"")</f>
        <v/>
      </c>
      <c r="BB160" s="67" t="str">
        <f t="shared" si="1898"/>
        <v/>
      </c>
      <c r="BC160" s="67" t="str">
        <f t="shared" si="1898"/>
        <v/>
      </c>
      <c r="BD160" s="67" t="str">
        <f t="shared" si="1898"/>
        <v/>
      </c>
      <c r="BF160" s="67" t="str">
        <f t="shared" ref="BF160:BI160" si="1899">IF(VALUE(AQ160)&lt;170,AV160,"")</f>
        <v>S</v>
      </c>
      <c r="BG160" s="67" t="str">
        <f t="shared" si="1899"/>
        <v>C</v>
      </c>
      <c r="BH160" s="67" t="str">
        <f t="shared" si="1899"/>
        <v>D</v>
      </c>
      <c r="BI160" s="67" t="str">
        <f t="shared" si="1899"/>
        <v>I</v>
      </c>
      <c r="BJ160" s="67">
        <f t="shared" si="17"/>
        <v>1</v>
      </c>
      <c r="BK160" s="67" t="str">
        <f t="shared" si="18"/>
        <v/>
      </c>
      <c r="BN160" s="67">
        <f t="shared" ref="BN160:BQ160" si="1900">VALUE(AC160&amp;BN$2)</f>
        <v>311</v>
      </c>
      <c r="BO160" s="67">
        <f t="shared" si="1900"/>
        <v>312</v>
      </c>
      <c r="BP160" s="67">
        <f t="shared" si="1900"/>
        <v>323</v>
      </c>
      <c r="BQ160" s="67">
        <f t="shared" si="1900"/>
        <v>324</v>
      </c>
      <c r="BR160" s="67"/>
      <c r="BS160" s="67">
        <f t="shared" ref="BS160:BV160" si="1901">LARGE($BN160:$BQ160,BS$2)</f>
        <v>324</v>
      </c>
      <c r="BT160" s="67">
        <f t="shared" si="1901"/>
        <v>323</v>
      </c>
      <c r="BU160" s="67">
        <f t="shared" si="1901"/>
        <v>312</v>
      </c>
      <c r="BV160" s="67">
        <f t="shared" si="1901"/>
        <v>311</v>
      </c>
      <c r="BX160" s="67" t="str">
        <f>VLOOKUP(VALUE(RIGHT(BS160,1)),misc!$A$2:$B$5,2,0)</f>
        <v>C</v>
      </c>
      <c r="BY160" s="67" t="str">
        <f>VLOOKUP(VALUE(RIGHT(BT160,1)),misc!$A$2:$B$5,2,0)</f>
        <v>S</v>
      </c>
      <c r="BZ160" s="67" t="str">
        <f>VLOOKUP(VALUE(RIGHT(BU160,1)),misc!$A$2:$B$5,2,0)</f>
        <v>I</v>
      </c>
      <c r="CA160" s="67" t="str">
        <f>VLOOKUP(VALUE(RIGHT(BV160,1)),misc!$A$2:$B$5,2,0)</f>
        <v>D</v>
      </c>
      <c r="CC160" s="67" t="str">
        <f t="shared" ref="CC160:CF160" si="1902">IF(VALUE(BS160)&gt;=170,BX160,"")</f>
        <v>C</v>
      </c>
      <c r="CD160" s="67" t="str">
        <f t="shared" si="1902"/>
        <v>S</v>
      </c>
      <c r="CE160" s="67" t="str">
        <f t="shared" si="1902"/>
        <v>I</v>
      </c>
      <c r="CF160" s="67" t="str">
        <f t="shared" si="1902"/>
        <v>D</v>
      </c>
      <c r="CH160" s="67" t="str">
        <f t="shared" ref="CH160:CK160" si="1903">IF(VALUE(BS160)&lt;170,BX160,"")</f>
        <v/>
      </c>
      <c r="CI160" s="67" t="str">
        <f t="shared" si="1903"/>
        <v/>
      </c>
      <c r="CJ160" s="67" t="str">
        <f t="shared" si="1903"/>
        <v/>
      </c>
      <c r="CK160" s="67" t="str">
        <f t="shared" si="1903"/>
        <v/>
      </c>
      <c r="CL160" s="67">
        <f t="shared" si="23"/>
        <v>2</v>
      </c>
      <c r="CM160" s="67" t="str">
        <f t="shared" si="24"/>
        <v>CSID</v>
      </c>
      <c r="CP160" s="67">
        <f t="shared" ref="CP160:CS160" si="1904">VALUE(AG160&amp;CP$2)</f>
        <v>161</v>
      </c>
      <c r="CQ160" s="67">
        <f t="shared" si="1904"/>
        <v>182</v>
      </c>
      <c r="CR160" s="67">
        <f t="shared" si="1904"/>
        <v>193</v>
      </c>
      <c r="CS160" s="67">
        <f t="shared" si="1904"/>
        <v>194</v>
      </c>
      <c r="CT160" s="67"/>
      <c r="CU160" s="67">
        <f t="shared" ref="CU160:CX160" si="1905">LARGE($CP160:$CS160,CU$2)</f>
        <v>194</v>
      </c>
      <c r="CV160" s="67">
        <f t="shared" si="1905"/>
        <v>193</v>
      </c>
      <c r="CW160" s="67">
        <f t="shared" si="1905"/>
        <v>182</v>
      </c>
      <c r="CX160" s="67">
        <f t="shared" si="1905"/>
        <v>161</v>
      </c>
      <c r="CZ160" s="67" t="str">
        <f>VLOOKUP(VALUE(RIGHT(CU160,1)),misc!$A$2:$B$5,2,0)</f>
        <v>C</v>
      </c>
      <c r="DA160" s="67" t="str">
        <f>VLOOKUP(VALUE(RIGHT(CV160,1)),misc!$A$2:$B$5,2,0)</f>
        <v>S</v>
      </c>
      <c r="DB160" s="67" t="str">
        <f>VLOOKUP(VALUE(RIGHT(CW160,1)),misc!$A$2:$B$5,2,0)</f>
        <v>I</v>
      </c>
      <c r="DC160" s="67" t="str">
        <f>VLOOKUP(VALUE(RIGHT(CX160,1)),misc!$A$2:$B$5,2,0)</f>
        <v>D</v>
      </c>
      <c r="DE160" s="67" t="str">
        <f t="shared" ref="DE160:DH160" si="1906">IF(VALUE(CU160)&gt;=170,CZ160,"")</f>
        <v>C</v>
      </c>
      <c r="DF160" s="67" t="str">
        <f t="shared" si="1906"/>
        <v>S</v>
      </c>
      <c r="DG160" s="67" t="str">
        <f t="shared" si="1906"/>
        <v>I</v>
      </c>
      <c r="DH160" s="67" t="str">
        <f t="shared" si="1906"/>
        <v/>
      </c>
      <c r="DJ160" s="67" t="str">
        <f t="shared" ref="DJ160:DM160" si="1907">IF(VALUE(CU160)&lt;170,CZ160,"")</f>
        <v/>
      </c>
      <c r="DK160" s="67" t="str">
        <f t="shared" si="1907"/>
        <v/>
      </c>
      <c r="DL160" s="67" t="str">
        <f t="shared" si="1907"/>
        <v/>
      </c>
      <c r="DM160" s="67" t="str">
        <f t="shared" si="1907"/>
        <v>D</v>
      </c>
      <c r="DN160" s="67">
        <f t="shared" si="29"/>
        <v>3</v>
      </c>
      <c r="DO160" s="67" t="str">
        <f t="shared" si="30"/>
        <v>CSI</v>
      </c>
      <c r="DP160" s="1" t="str">
        <f t="shared" si="31"/>
        <v>123</v>
      </c>
      <c r="DQ160" s="1" t="str">
        <f t="shared" si="32"/>
        <v/>
      </c>
      <c r="DR160" s="1">
        <f>VLOOKUP(G160,tableD1,3,0)</f>
        <v>1</v>
      </c>
      <c r="DS160" s="1">
        <f>VLOOKUP(H160,tableI1,3,0)</f>
        <v>1</v>
      </c>
      <c r="DT160" s="1">
        <f>VLOOKUP(I160,table1S,3,0)</f>
        <v>2</v>
      </c>
      <c r="DU160" s="1">
        <f>VLOOKUP(J160,table1C,3,0)</f>
        <v>1</v>
      </c>
      <c r="DV160" s="1">
        <f>VLOOKUP(L160,table2D,3,0)</f>
        <v>8</v>
      </c>
      <c r="DW160" s="1">
        <f>VLOOKUP(M160,table2I,3,0)</f>
        <v>8</v>
      </c>
      <c r="DX160" s="1">
        <f>VLOOKUP(N160,table2S,3,0)</f>
        <v>8</v>
      </c>
      <c r="DY160" s="1">
        <f>VLOOKUP(O160,table2C,3,0)</f>
        <v>8</v>
      </c>
      <c r="DZ160" s="1">
        <f>VLOOKUP(Q160,table3D,3,0)</f>
        <v>4</v>
      </c>
      <c r="EA160" s="1">
        <f>VLOOKUP(R160,table3I,3,0)</f>
        <v>5</v>
      </c>
      <c r="EB160" s="1">
        <f>VLOOKUP(S160,table3S,3,0)</f>
        <v>5</v>
      </c>
      <c r="EC160" s="1">
        <f>VLOOKUP(T160,table3C,3,0)</f>
        <v>5</v>
      </c>
      <c r="ED160" s="67">
        <f t="array" ref="ED160">VLOOKUP(INDEX(JD,data!$AA$1),key!$J$3:$L$27,3,0)</f>
        <v>6</v>
      </c>
      <c r="EE160" s="67">
        <f t="array" ref="EE160">VLOOKUP(INDEX(JI,data!$AA$1),key!$J$3:$L$27,3,0)</f>
        <v>4</v>
      </c>
      <c r="EF160" s="67">
        <f t="array" ref="EF160">VLOOKUP(INDEX(JS,data!$AA$1),key!$J$3:$L$27,3,0)</f>
        <v>4</v>
      </c>
      <c r="EG160" s="67">
        <f t="array" ref="EG160">VLOOKUP(INDEX(JC,data!$AA$1),key!$J$3:$L$27,3,0)</f>
        <v>7</v>
      </c>
      <c r="EH160" s="1">
        <f>VLOOKUP(DR160,tabel_jpm,ED160+1,0)</f>
        <v>8</v>
      </c>
      <c r="EI160" s="1">
        <f>VLOOKUP(DS160,tabel_jpm,EE160+1,0)</f>
        <v>16</v>
      </c>
      <c r="EJ160" s="1">
        <f>VLOOKUP(DT160,tabel_jpm,EF160+1,0)</f>
        <v>20</v>
      </c>
      <c r="EK160" s="1">
        <f>VLOOKUP(DU160,tabel_jpm,EG160+1,0)</f>
        <v>4</v>
      </c>
      <c r="EL160" s="1">
        <f>IF(B160="Pria",VLOOKUP(AVERAGE(EH160:EK160),agreement_p,4),VLOOKUP(AVERAGE(EH160:EK160),agreement_w,4))</f>
        <v>32</v>
      </c>
      <c r="EM160" s="67" t="str">
        <f t="shared" si="33"/>
        <v>N/A</v>
      </c>
      <c r="EN160" s="1">
        <f>VLOOKUP(DV160,tabel_jpm,ED160+1,0)</f>
        <v>20</v>
      </c>
      <c r="EO160" s="1">
        <f>VLOOKUP(DW160,tabel_jpm,EE160+1,0)</f>
        <v>12</v>
      </c>
      <c r="EP160" s="1">
        <f>VLOOKUP(DX160,tabel_jpm,EF160+1,0)</f>
        <v>12</v>
      </c>
      <c r="EQ160" s="1">
        <f>VLOOKUP(DY160,tabel_jpm,EG160+1,0)</f>
        <v>24</v>
      </c>
      <c r="ER160" s="1">
        <f>IF(B160="Pria",VLOOKUP(AVERAGE(EN160:EQ160),agreement_p,4),VLOOKUP(AVERAGE(EN160:EQ160),agreement_w,4))</f>
        <v>50</v>
      </c>
      <c r="ES160" s="67" t="str">
        <f t="shared" si="34"/>
        <v>N/A</v>
      </c>
      <c r="ET160" s="1">
        <f>VLOOKUP(DZ160,tabel_jpm,ED160+1,0)</f>
        <v>20</v>
      </c>
      <c r="EU160" s="1">
        <f>VLOOKUP(EA160,tabel_jpm,EE160+1,0)</f>
        <v>24</v>
      </c>
      <c r="EV160" s="1">
        <f>VLOOKUP(EB160,tabel_jpm,EF160+1,0)</f>
        <v>24</v>
      </c>
      <c r="EW160" s="1">
        <f>VLOOKUP(EC160,tabel_jpm,EG160+1,0)</f>
        <v>20</v>
      </c>
      <c r="EX160" s="1">
        <f>IF(B160="Pria",VLOOKUP(AVERAGE(ET160:EW160),agreement_p,4),VLOOKUP(AVERAGE(ET160:EW160),agreement_w,4))</f>
        <v>68</v>
      </c>
      <c r="EY160" s="67" t="str">
        <f t="shared" si="35"/>
        <v>N/A</v>
      </c>
    </row>
    <row r="161" ht="15.75" customHeight="1">
      <c r="A161" s="1" t="str">
        <f>data!A161</f>
        <v/>
      </c>
      <c r="B161" s="1" t="str">
        <f>data!B161</f>
        <v/>
      </c>
      <c r="C161" s="1" t="str">
        <f>data!C161</f>
        <v/>
      </c>
      <c r="D161" s="65" t="str">
        <f>data!D161</f>
        <v/>
      </c>
      <c r="E161" s="1" t="str">
        <f>data!E161</f>
        <v/>
      </c>
      <c r="F161" s="1" t="str">
        <f>data!F161</f>
        <v/>
      </c>
      <c r="G161" s="1" t="str">
        <f>data!G161</f>
        <v/>
      </c>
      <c r="H161" s="1" t="str">
        <f>data!H161</f>
        <v/>
      </c>
      <c r="I161" s="1" t="str">
        <f>data!I161</f>
        <v/>
      </c>
      <c r="J161" s="1" t="str">
        <f>data!J161</f>
        <v/>
      </c>
      <c r="K161" s="1" t="str">
        <f>data!K161</f>
        <v/>
      </c>
      <c r="L161" s="1" t="str">
        <f>data!L161</f>
        <v/>
      </c>
      <c r="M161" s="1" t="str">
        <f>data!M161</f>
        <v/>
      </c>
      <c r="N161" s="1" t="str">
        <f>data!N161</f>
        <v/>
      </c>
      <c r="O161" s="1" t="str">
        <f>data!O161</f>
        <v/>
      </c>
      <c r="P161" s="1" t="str">
        <f>data!P161</f>
        <v/>
      </c>
      <c r="Q161" s="1">
        <f>data!Q161</f>
        <v>0</v>
      </c>
      <c r="R161" s="1">
        <f>data!R161</f>
        <v>0</v>
      </c>
      <c r="S161" s="1">
        <f>data!S161</f>
        <v>0</v>
      </c>
      <c r="T161" s="1">
        <f>data!T161</f>
        <v>0</v>
      </c>
      <c r="U161" s="1">
        <f>data!U161</f>
        <v>0</v>
      </c>
      <c r="V161" s="1">
        <f>data!V161</f>
        <v>0</v>
      </c>
      <c r="W161" s="1">
        <f>data!W161</f>
        <v>0</v>
      </c>
      <c r="Y161" s="67">
        <f>VLOOKUP(G161,tableD1,2,0)</f>
        <v>4</v>
      </c>
      <c r="Z161" s="67">
        <f>VLOOKUP(H161,tableI1,2,0)</f>
        <v>3</v>
      </c>
      <c r="AA161" s="67">
        <f>VLOOKUP(I161,table1S,2,0)</f>
        <v>5</v>
      </c>
      <c r="AB161" s="67">
        <f>VLOOKUP(J161,table1C,2,0)</f>
        <v>4</v>
      </c>
      <c r="AC161" s="67">
        <f>VLOOKUP(L161,table2D,2,0)</f>
        <v>31</v>
      </c>
      <c r="AD161" s="67">
        <f>VLOOKUP(M161,table2I,2,0)</f>
        <v>31</v>
      </c>
      <c r="AE161" s="67">
        <f>VLOOKUP(N161,table2S,2,0)</f>
        <v>32</v>
      </c>
      <c r="AF161" s="67">
        <f>VLOOKUP(O161,table2C,2,0)</f>
        <v>32</v>
      </c>
      <c r="AG161" s="67">
        <f>VLOOKUP(Q161,table3D,2,0)</f>
        <v>16</v>
      </c>
      <c r="AH161" s="67">
        <f>VLOOKUP(R161,table3I,2,0)</f>
        <v>18</v>
      </c>
      <c r="AI161" s="67">
        <f>VLOOKUP(S161,table3S,2,0)</f>
        <v>19</v>
      </c>
      <c r="AJ161" s="67">
        <f>VLOOKUP(T161,table3C,2,0)</f>
        <v>19</v>
      </c>
      <c r="AL161" s="67">
        <f t="shared" ref="AL161:AO161" si="1908">VALUE(Y161&amp;AL$2)</f>
        <v>41</v>
      </c>
      <c r="AM161" s="67">
        <f t="shared" si="1908"/>
        <v>32</v>
      </c>
      <c r="AN161" s="67">
        <f t="shared" si="1908"/>
        <v>53</v>
      </c>
      <c r="AO161" s="67">
        <f t="shared" si="1908"/>
        <v>44</v>
      </c>
      <c r="AP161" s="67"/>
      <c r="AQ161" s="67">
        <f t="shared" ref="AQ161:AT161" si="1909">LARGE($AL161:$AO161,AQ$2)</f>
        <v>53</v>
      </c>
      <c r="AR161" s="67">
        <f t="shared" si="1909"/>
        <v>44</v>
      </c>
      <c r="AS161" s="67">
        <f t="shared" si="1909"/>
        <v>41</v>
      </c>
      <c r="AT161" s="67">
        <f t="shared" si="1909"/>
        <v>32</v>
      </c>
      <c r="AV161" s="67" t="str">
        <f>VLOOKUP(VALUE(RIGHT(AQ161,1)),misc!$A$2:$B$5,2,0)</f>
        <v>S</v>
      </c>
      <c r="AW161" s="67" t="str">
        <f>VLOOKUP(VALUE(RIGHT(AR161,1)),misc!$A$2:$B$5,2,0)</f>
        <v>C</v>
      </c>
      <c r="AX161" s="67" t="str">
        <f>VLOOKUP(VALUE(RIGHT(AS161,1)),misc!$A$2:$B$5,2,0)</f>
        <v>D</v>
      </c>
      <c r="AY161" s="67" t="str">
        <f>VLOOKUP(VALUE(RIGHT(AT161,1)),misc!$A$2:$B$5,2,0)</f>
        <v>I</v>
      </c>
      <c r="BA161" s="67" t="str">
        <f t="shared" ref="BA161:BD161" si="1910">IF(VALUE(AQ161)&gt;=170,AV161,"")</f>
        <v/>
      </c>
      <c r="BB161" s="67" t="str">
        <f t="shared" si="1910"/>
        <v/>
      </c>
      <c r="BC161" s="67" t="str">
        <f t="shared" si="1910"/>
        <v/>
      </c>
      <c r="BD161" s="67" t="str">
        <f t="shared" si="1910"/>
        <v/>
      </c>
      <c r="BF161" s="67" t="str">
        <f t="shared" ref="BF161:BI161" si="1911">IF(VALUE(AQ161)&lt;170,AV161,"")</f>
        <v>S</v>
      </c>
      <c r="BG161" s="67" t="str">
        <f t="shared" si="1911"/>
        <v>C</v>
      </c>
      <c r="BH161" s="67" t="str">
        <f t="shared" si="1911"/>
        <v>D</v>
      </c>
      <c r="BI161" s="67" t="str">
        <f t="shared" si="1911"/>
        <v>I</v>
      </c>
      <c r="BJ161" s="67">
        <f t="shared" si="17"/>
        <v>1</v>
      </c>
      <c r="BK161" s="67" t="str">
        <f t="shared" si="18"/>
        <v/>
      </c>
      <c r="BN161" s="67">
        <f t="shared" ref="BN161:BQ161" si="1912">VALUE(AC161&amp;BN$2)</f>
        <v>311</v>
      </c>
      <c r="BO161" s="67">
        <f t="shared" si="1912"/>
        <v>312</v>
      </c>
      <c r="BP161" s="67">
        <f t="shared" si="1912"/>
        <v>323</v>
      </c>
      <c r="BQ161" s="67">
        <f t="shared" si="1912"/>
        <v>324</v>
      </c>
      <c r="BR161" s="67"/>
      <c r="BS161" s="67">
        <f t="shared" ref="BS161:BV161" si="1913">LARGE($BN161:$BQ161,BS$2)</f>
        <v>324</v>
      </c>
      <c r="BT161" s="67">
        <f t="shared" si="1913"/>
        <v>323</v>
      </c>
      <c r="BU161" s="67">
        <f t="shared" si="1913"/>
        <v>312</v>
      </c>
      <c r="BV161" s="67">
        <f t="shared" si="1913"/>
        <v>311</v>
      </c>
      <c r="BX161" s="67" t="str">
        <f>VLOOKUP(VALUE(RIGHT(BS161,1)),misc!$A$2:$B$5,2,0)</f>
        <v>C</v>
      </c>
      <c r="BY161" s="67" t="str">
        <f>VLOOKUP(VALUE(RIGHT(BT161,1)),misc!$A$2:$B$5,2,0)</f>
        <v>S</v>
      </c>
      <c r="BZ161" s="67" t="str">
        <f>VLOOKUP(VALUE(RIGHT(BU161,1)),misc!$A$2:$B$5,2,0)</f>
        <v>I</v>
      </c>
      <c r="CA161" s="67" t="str">
        <f>VLOOKUP(VALUE(RIGHT(BV161,1)),misc!$A$2:$B$5,2,0)</f>
        <v>D</v>
      </c>
      <c r="CC161" s="67" t="str">
        <f t="shared" ref="CC161:CF161" si="1914">IF(VALUE(BS161)&gt;=170,BX161,"")</f>
        <v>C</v>
      </c>
      <c r="CD161" s="67" t="str">
        <f t="shared" si="1914"/>
        <v>S</v>
      </c>
      <c r="CE161" s="67" t="str">
        <f t="shared" si="1914"/>
        <v>I</v>
      </c>
      <c r="CF161" s="67" t="str">
        <f t="shared" si="1914"/>
        <v>D</v>
      </c>
      <c r="CH161" s="67" t="str">
        <f t="shared" ref="CH161:CK161" si="1915">IF(VALUE(BS161)&lt;170,BX161,"")</f>
        <v/>
      </c>
      <c r="CI161" s="67" t="str">
        <f t="shared" si="1915"/>
        <v/>
      </c>
      <c r="CJ161" s="67" t="str">
        <f t="shared" si="1915"/>
        <v/>
      </c>
      <c r="CK161" s="67" t="str">
        <f t="shared" si="1915"/>
        <v/>
      </c>
      <c r="CL161" s="67">
        <f t="shared" si="23"/>
        <v>2</v>
      </c>
      <c r="CM161" s="67" t="str">
        <f t="shared" si="24"/>
        <v>CSID</v>
      </c>
      <c r="CP161" s="67">
        <f t="shared" ref="CP161:CS161" si="1916">VALUE(AG161&amp;CP$2)</f>
        <v>161</v>
      </c>
      <c r="CQ161" s="67">
        <f t="shared" si="1916"/>
        <v>182</v>
      </c>
      <c r="CR161" s="67">
        <f t="shared" si="1916"/>
        <v>193</v>
      </c>
      <c r="CS161" s="67">
        <f t="shared" si="1916"/>
        <v>194</v>
      </c>
      <c r="CT161" s="67"/>
      <c r="CU161" s="67">
        <f t="shared" ref="CU161:CX161" si="1917">LARGE($CP161:$CS161,CU$2)</f>
        <v>194</v>
      </c>
      <c r="CV161" s="67">
        <f t="shared" si="1917"/>
        <v>193</v>
      </c>
      <c r="CW161" s="67">
        <f t="shared" si="1917"/>
        <v>182</v>
      </c>
      <c r="CX161" s="67">
        <f t="shared" si="1917"/>
        <v>161</v>
      </c>
      <c r="CZ161" s="67" t="str">
        <f>VLOOKUP(VALUE(RIGHT(CU161,1)),misc!$A$2:$B$5,2,0)</f>
        <v>C</v>
      </c>
      <c r="DA161" s="67" t="str">
        <f>VLOOKUP(VALUE(RIGHT(CV161,1)),misc!$A$2:$B$5,2,0)</f>
        <v>S</v>
      </c>
      <c r="DB161" s="67" t="str">
        <f>VLOOKUP(VALUE(RIGHT(CW161,1)),misc!$A$2:$B$5,2,0)</f>
        <v>I</v>
      </c>
      <c r="DC161" s="67" t="str">
        <f>VLOOKUP(VALUE(RIGHT(CX161,1)),misc!$A$2:$B$5,2,0)</f>
        <v>D</v>
      </c>
      <c r="DE161" s="67" t="str">
        <f t="shared" ref="DE161:DH161" si="1918">IF(VALUE(CU161)&gt;=170,CZ161,"")</f>
        <v>C</v>
      </c>
      <c r="DF161" s="67" t="str">
        <f t="shared" si="1918"/>
        <v>S</v>
      </c>
      <c r="DG161" s="67" t="str">
        <f t="shared" si="1918"/>
        <v>I</v>
      </c>
      <c r="DH161" s="67" t="str">
        <f t="shared" si="1918"/>
        <v/>
      </c>
      <c r="DJ161" s="67" t="str">
        <f t="shared" ref="DJ161:DM161" si="1919">IF(VALUE(CU161)&lt;170,CZ161,"")</f>
        <v/>
      </c>
      <c r="DK161" s="67" t="str">
        <f t="shared" si="1919"/>
        <v/>
      </c>
      <c r="DL161" s="67" t="str">
        <f t="shared" si="1919"/>
        <v/>
      </c>
      <c r="DM161" s="67" t="str">
        <f t="shared" si="1919"/>
        <v>D</v>
      </c>
      <c r="DN161" s="67">
        <f t="shared" si="29"/>
        <v>3</v>
      </c>
      <c r="DO161" s="67" t="str">
        <f t="shared" si="30"/>
        <v>CSI</v>
      </c>
      <c r="DP161" s="1" t="str">
        <f t="shared" si="31"/>
        <v>123</v>
      </c>
      <c r="DQ161" s="1" t="str">
        <f t="shared" si="32"/>
        <v/>
      </c>
      <c r="DR161" s="1">
        <f>VLOOKUP(G161,tableD1,3,0)</f>
        <v>1</v>
      </c>
      <c r="DS161" s="1">
        <f>VLOOKUP(H161,tableI1,3,0)</f>
        <v>1</v>
      </c>
      <c r="DT161" s="1">
        <f>VLOOKUP(I161,table1S,3,0)</f>
        <v>2</v>
      </c>
      <c r="DU161" s="1">
        <f>VLOOKUP(J161,table1C,3,0)</f>
        <v>1</v>
      </c>
      <c r="DV161" s="1">
        <f>VLOOKUP(L161,table2D,3,0)</f>
        <v>8</v>
      </c>
      <c r="DW161" s="1">
        <f>VLOOKUP(M161,table2I,3,0)</f>
        <v>8</v>
      </c>
      <c r="DX161" s="1">
        <f>VLOOKUP(N161,table2S,3,0)</f>
        <v>8</v>
      </c>
      <c r="DY161" s="1">
        <f>VLOOKUP(O161,table2C,3,0)</f>
        <v>8</v>
      </c>
      <c r="DZ161" s="1">
        <f>VLOOKUP(Q161,table3D,3,0)</f>
        <v>4</v>
      </c>
      <c r="EA161" s="1">
        <f>VLOOKUP(R161,table3I,3,0)</f>
        <v>5</v>
      </c>
      <c r="EB161" s="1">
        <f>VLOOKUP(S161,table3S,3,0)</f>
        <v>5</v>
      </c>
      <c r="EC161" s="1">
        <f>VLOOKUP(T161,table3C,3,0)</f>
        <v>5</v>
      </c>
      <c r="ED161" s="67">
        <f t="array" ref="ED161">VLOOKUP(INDEX(JD,data!$AA$1),key!$J$3:$L$27,3,0)</f>
        <v>6</v>
      </c>
      <c r="EE161" s="67">
        <f t="array" ref="EE161">VLOOKUP(INDEX(JI,data!$AA$1),key!$J$3:$L$27,3,0)</f>
        <v>4</v>
      </c>
      <c r="EF161" s="67">
        <f t="array" ref="EF161">VLOOKUP(INDEX(JS,data!$AA$1),key!$J$3:$L$27,3,0)</f>
        <v>4</v>
      </c>
      <c r="EG161" s="67">
        <f t="array" ref="EG161">VLOOKUP(INDEX(JC,data!$AA$1),key!$J$3:$L$27,3,0)</f>
        <v>7</v>
      </c>
      <c r="EH161" s="1">
        <f>VLOOKUP(DR161,tabel_jpm,ED161+1,0)</f>
        <v>8</v>
      </c>
      <c r="EI161" s="1">
        <f>VLOOKUP(DS161,tabel_jpm,EE161+1,0)</f>
        <v>16</v>
      </c>
      <c r="EJ161" s="1">
        <f>VLOOKUP(DT161,tabel_jpm,EF161+1,0)</f>
        <v>20</v>
      </c>
      <c r="EK161" s="1">
        <f>VLOOKUP(DU161,tabel_jpm,EG161+1,0)</f>
        <v>4</v>
      </c>
      <c r="EL161" s="1">
        <f>IF(B161="Pria",VLOOKUP(AVERAGE(EH161:EK161),agreement_p,4),VLOOKUP(AVERAGE(EH161:EK161),agreement_w,4))</f>
        <v>32</v>
      </c>
      <c r="EM161" s="67" t="str">
        <f t="shared" si="33"/>
        <v>N/A</v>
      </c>
      <c r="EN161" s="1">
        <f>VLOOKUP(DV161,tabel_jpm,ED161+1,0)</f>
        <v>20</v>
      </c>
      <c r="EO161" s="1">
        <f>VLOOKUP(DW161,tabel_jpm,EE161+1,0)</f>
        <v>12</v>
      </c>
      <c r="EP161" s="1">
        <f>VLOOKUP(DX161,tabel_jpm,EF161+1,0)</f>
        <v>12</v>
      </c>
      <c r="EQ161" s="1">
        <f>VLOOKUP(DY161,tabel_jpm,EG161+1,0)</f>
        <v>24</v>
      </c>
      <c r="ER161" s="1">
        <f>IF(B161="Pria",VLOOKUP(AVERAGE(EN161:EQ161),agreement_p,4),VLOOKUP(AVERAGE(EN161:EQ161),agreement_w,4))</f>
        <v>50</v>
      </c>
      <c r="ES161" s="67" t="str">
        <f t="shared" si="34"/>
        <v>N/A</v>
      </c>
      <c r="ET161" s="1">
        <f>VLOOKUP(DZ161,tabel_jpm,ED161+1,0)</f>
        <v>20</v>
      </c>
      <c r="EU161" s="1">
        <f>VLOOKUP(EA161,tabel_jpm,EE161+1,0)</f>
        <v>24</v>
      </c>
      <c r="EV161" s="1">
        <f>VLOOKUP(EB161,tabel_jpm,EF161+1,0)</f>
        <v>24</v>
      </c>
      <c r="EW161" s="1">
        <f>VLOOKUP(EC161,tabel_jpm,EG161+1,0)</f>
        <v>20</v>
      </c>
      <c r="EX161" s="1">
        <f>IF(B161="Pria",VLOOKUP(AVERAGE(ET161:EW161),agreement_p,4),VLOOKUP(AVERAGE(ET161:EW161),agreement_w,4))</f>
        <v>68</v>
      </c>
      <c r="EY161" s="67" t="str">
        <f t="shared" si="35"/>
        <v>N/A</v>
      </c>
    </row>
    <row r="162" ht="15.75" customHeight="1">
      <c r="A162" s="1" t="str">
        <f>data!A162</f>
        <v/>
      </c>
      <c r="B162" s="1" t="str">
        <f>data!B162</f>
        <v/>
      </c>
      <c r="C162" s="1" t="str">
        <f>data!C162</f>
        <v/>
      </c>
      <c r="D162" s="65" t="str">
        <f>data!D162</f>
        <v/>
      </c>
      <c r="E162" s="1" t="str">
        <f>data!E162</f>
        <v/>
      </c>
      <c r="F162" s="1" t="str">
        <f>data!F162</f>
        <v/>
      </c>
      <c r="G162" s="1" t="str">
        <f>data!G162</f>
        <v/>
      </c>
      <c r="H162" s="1" t="str">
        <f>data!H162</f>
        <v/>
      </c>
      <c r="I162" s="1" t="str">
        <f>data!I162</f>
        <v/>
      </c>
      <c r="J162" s="1" t="str">
        <f>data!J162</f>
        <v/>
      </c>
      <c r="K162" s="1" t="str">
        <f>data!K162</f>
        <v/>
      </c>
      <c r="L162" s="1" t="str">
        <f>data!L162</f>
        <v/>
      </c>
      <c r="M162" s="1" t="str">
        <f>data!M162</f>
        <v/>
      </c>
      <c r="N162" s="1" t="str">
        <f>data!N162</f>
        <v/>
      </c>
      <c r="O162" s="1" t="str">
        <f>data!O162</f>
        <v/>
      </c>
      <c r="P162" s="1" t="str">
        <f>data!P162</f>
        <v/>
      </c>
      <c r="Q162" s="1">
        <f>data!Q162</f>
        <v>0</v>
      </c>
      <c r="R162" s="1">
        <f>data!R162</f>
        <v>0</v>
      </c>
      <c r="S162" s="1">
        <f>data!S162</f>
        <v>0</v>
      </c>
      <c r="T162" s="1">
        <f>data!T162</f>
        <v>0</v>
      </c>
      <c r="U162" s="1">
        <f>data!U162</f>
        <v>0</v>
      </c>
      <c r="V162" s="1">
        <f>data!V162</f>
        <v>0</v>
      </c>
      <c r="W162" s="1">
        <f>data!W162</f>
        <v>0</v>
      </c>
      <c r="Y162" s="67">
        <f>VLOOKUP(G162,tableD1,2,0)</f>
        <v>4</v>
      </c>
      <c r="Z162" s="67">
        <f>VLOOKUP(H162,tableI1,2,0)</f>
        <v>3</v>
      </c>
      <c r="AA162" s="67">
        <f>VLOOKUP(I162,table1S,2,0)</f>
        <v>5</v>
      </c>
      <c r="AB162" s="67">
        <f>VLOOKUP(J162,table1C,2,0)</f>
        <v>4</v>
      </c>
      <c r="AC162" s="67">
        <f>VLOOKUP(L162,table2D,2,0)</f>
        <v>31</v>
      </c>
      <c r="AD162" s="67">
        <f>VLOOKUP(M162,table2I,2,0)</f>
        <v>31</v>
      </c>
      <c r="AE162" s="67">
        <f>VLOOKUP(N162,table2S,2,0)</f>
        <v>32</v>
      </c>
      <c r="AF162" s="67">
        <f>VLOOKUP(O162,table2C,2,0)</f>
        <v>32</v>
      </c>
      <c r="AG162" s="67">
        <f>VLOOKUP(Q162,table3D,2,0)</f>
        <v>16</v>
      </c>
      <c r="AH162" s="67">
        <f>VLOOKUP(R162,table3I,2,0)</f>
        <v>18</v>
      </c>
      <c r="AI162" s="67">
        <f>VLOOKUP(S162,table3S,2,0)</f>
        <v>19</v>
      </c>
      <c r="AJ162" s="67">
        <f>VLOOKUP(T162,table3C,2,0)</f>
        <v>19</v>
      </c>
      <c r="AL162" s="67">
        <f t="shared" ref="AL162:AO162" si="1920">VALUE(Y162&amp;AL$2)</f>
        <v>41</v>
      </c>
      <c r="AM162" s="67">
        <f t="shared" si="1920"/>
        <v>32</v>
      </c>
      <c r="AN162" s="67">
        <f t="shared" si="1920"/>
        <v>53</v>
      </c>
      <c r="AO162" s="67">
        <f t="shared" si="1920"/>
        <v>44</v>
      </c>
      <c r="AP162" s="67"/>
      <c r="AQ162" s="67">
        <f t="shared" ref="AQ162:AT162" si="1921">LARGE($AL162:$AO162,AQ$2)</f>
        <v>53</v>
      </c>
      <c r="AR162" s="67">
        <f t="shared" si="1921"/>
        <v>44</v>
      </c>
      <c r="AS162" s="67">
        <f t="shared" si="1921"/>
        <v>41</v>
      </c>
      <c r="AT162" s="67">
        <f t="shared" si="1921"/>
        <v>32</v>
      </c>
      <c r="AV162" s="67" t="str">
        <f>VLOOKUP(VALUE(RIGHT(AQ162,1)),misc!$A$2:$B$5,2,0)</f>
        <v>S</v>
      </c>
      <c r="AW162" s="67" t="str">
        <f>VLOOKUP(VALUE(RIGHT(AR162,1)),misc!$A$2:$B$5,2,0)</f>
        <v>C</v>
      </c>
      <c r="AX162" s="67" t="str">
        <f>VLOOKUP(VALUE(RIGHT(AS162,1)),misc!$A$2:$B$5,2,0)</f>
        <v>D</v>
      </c>
      <c r="AY162" s="67" t="str">
        <f>VLOOKUP(VALUE(RIGHT(AT162,1)),misc!$A$2:$B$5,2,0)</f>
        <v>I</v>
      </c>
      <c r="BA162" s="67" t="str">
        <f t="shared" ref="BA162:BD162" si="1922">IF(VALUE(AQ162)&gt;=170,AV162,"")</f>
        <v/>
      </c>
      <c r="BB162" s="67" t="str">
        <f t="shared" si="1922"/>
        <v/>
      </c>
      <c r="BC162" s="67" t="str">
        <f t="shared" si="1922"/>
        <v/>
      </c>
      <c r="BD162" s="67" t="str">
        <f t="shared" si="1922"/>
        <v/>
      </c>
      <c r="BF162" s="67" t="str">
        <f t="shared" ref="BF162:BI162" si="1923">IF(VALUE(AQ162)&lt;170,AV162,"")</f>
        <v>S</v>
      </c>
      <c r="BG162" s="67" t="str">
        <f t="shared" si="1923"/>
        <v>C</v>
      </c>
      <c r="BH162" s="67" t="str">
        <f t="shared" si="1923"/>
        <v>D</v>
      </c>
      <c r="BI162" s="67" t="str">
        <f t="shared" si="1923"/>
        <v>I</v>
      </c>
      <c r="BJ162" s="67">
        <f t="shared" si="17"/>
        <v>1</v>
      </c>
      <c r="BK162" s="67" t="str">
        <f t="shared" si="18"/>
        <v/>
      </c>
      <c r="BN162" s="67">
        <f t="shared" ref="BN162:BQ162" si="1924">VALUE(AC162&amp;BN$2)</f>
        <v>311</v>
      </c>
      <c r="BO162" s="67">
        <f t="shared" si="1924"/>
        <v>312</v>
      </c>
      <c r="BP162" s="67">
        <f t="shared" si="1924"/>
        <v>323</v>
      </c>
      <c r="BQ162" s="67">
        <f t="shared" si="1924"/>
        <v>324</v>
      </c>
      <c r="BR162" s="67"/>
      <c r="BS162" s="67">
        <f t="shared" ref="BS162:BV162" si="1925">LARGE($BN162:$BQ162,BS$2)</f>
        <v>324</v>
      </c>
      <c r="BT162" s="67">
        <f t="shared" si="1925"/>
        <v>323</v>
      </c>
      <c r="BU162" s="67">
        <f t="shared" si="1925"/>
        <v>312</v>
      </c>
      <c r="BV162" s="67">
        <f t="shared" si="1925"/>
        <v>311</v>
      </c>
      <c r="BX162" s="67" t="str">
        <f>VLOOKUP(VALUE(RIGHT(BS162,1)),misc!$A$2:$B$5,2,0)</f>
        <v>C</v>
      </c>
      <c r="BY162" s="67" t="str">
        <f>VLOOKUP(VALUE(RIGHT(BT162,1)),misc!$A$2:$B$5,2,0)</f>
        <v>S</v>
      </c>
      <c r="BZ162" s="67" t="str">
        <f>VLOOKUP(VALUE(RIGHT(BU162,1)),misc!$A$2:$B$5,2,0)</f>
        <v>I</v>
      </c>
      <c r="CA162" s="67" t="str">
        <f>VLOOKUP(VALUE(RIGHT(BV162,1)),misc!$A$2:$B$5,2,0)</f>
        <v>D</v>
      </c>
      <c r="CC162" s="67" t="str">
        <f t="shared" ref="CC162:CF162" si="1926">IF(VALUE(BS162)&gt;=170,BX162,"")</f>
        <v>C</v>
      </c>
      <c r="CD162" s="67" t="str">
        <f t="shared" si="1926"/>
        <v>S</v>
      </c>
      <c r="CE162" s="67" t="str">
        <f t="shared" si="1926"/>
        <v>I</v>
      </c>
      <c r="CF162" s="67" t="str">
        <f t="shared" si="1926"/>
        <v>D</v>
      </c>
      <c r="CH162" s="67" t="str">
        <f t="shared" ref="CH162:CK162" si="1927">IF(VALUE(BS162)&lt;170,BX162,"")</f>
        <v/>
      </c>
      <c r="CI162" s="67" t="str">
        <f t="shared" si="1927"/>
        <v/>
      </c>
      <c r="CJ162" s="67" t="str">
        <f t="shared" si="1927"/>
        <v/>
      </c>
      <c r="CK162" s="67" t="str">
        <f t="shared" si="1927"/>
        <v/>
      </c>
      <c r="CL162" s="67">
        <f t="shared" si="23"/>
        <v>2</v>
      </c>
      <c r="CM162" s="67" t="str">
        <f t="shared" si="24"/>
        <v>CSID</v>
      </c>
      <c r="CP162" s="67">
        <f t="shared" ref="CP162:CS162" si="1928">VALUE(AG162&amp;CP$2)</f>
        <v>161</v>
      </c>
      <c r="CQ162" s="67">
        <f t="shared" si="1928"/>
        <v>182</v>
      </c>
      <c r="CR162" s="67">
        <f t="shared" si="1928"/>
        <v>193</v>
      </c>
      <c r="CS162" s="67">
        <f t="shared" si="1928"/>
        <v>194</v>
      </c>
      <c r="CT162" s="67"/>
      <c r="CU162" s="67">
        <f t="shared" ref="CU162:CX162" si="1929">LARGE($CP162:$CS162,CU$2)</f>
        <v>194</v>
      </c>
      <c r="CV162" s="67">
        <f t="shared" si="1929"/>
        <v>193</v>
      </c>
      <c r="CW162" s="67">
        <f t="shared" si="1929"/>
        <v>182</v>
      </c>
      <c r="CX162" s="67">
        <f t="shared" si="1929"/>
        <v>161</v>
      </c>
      <c r="CZ162" s="67" t="str">
        <f>VLOOKUP(VALUE(RIGHT(CU162,1)),misc!$A$2:$B$5,2,0)</f>
        <v>C</v>
      </c>
      <c r="DA162" s="67" t="str">
        <f>VLOOKUP(VALUE(RIGHT(CV162,1)),misc!$A$2:$B$5,2,0)</f>
        <v>S</v>
      </c>
      <c r="DB162" s="67" t="str">
        <f>VLOOKUP(VALUE(RIGHT(CW162,1)),misc!$A$2:$B$5,2,0)</f>
        <v>I</v>
      </c>
      <c r="DC162" s="67" t="str">
        <f>VLOOKUP(VALUE(RIGHT(CX162,1)),misc!$A$2:$B$5,2,0)</f>
        <v>D</v>
      </c>
      <c r="DE162" s="67" t="str">
        <f t="shared" ref="DE162:DH162" si="1930">IF(VALUE(CU162)&gt;=170,CZ162,"")</f>
        <v>C</v>
      </c>
      <c r="DF162" s="67" t="str">
        <f t="shared" si="1930"/>
        <v>S</v>
      </c>
      <c r="DG162" s="67" t="str">
        <f t="shared" si="1930"/>
        <v>I</v>
      </c>
      <c r="DH162" s="67" t="str">
        <f t="shared" si="1930"/>
        <v/>
      </c>
      <c r="DJ162" s="67" t="str">
        <f t="shared" ref="DJ162:DM162" si="1931">IF(VALUE(CU162)&lt;170,CZ162,"")</f>
        <v/>
      </c>
      <c r="DK162" s="67" t="str">
        <f t="shared" si="1931"/>
        <v/>
      </c>
      <c r="DL162" s="67" t="str">
        <f t="shared" si="1931"/>
        <v/>
      </c>
      <c r="DM162" s="67" t="str">
        <f t="shared" si="1931"/>
        <v>D</v>
      </c>
      <c r="DN162" s="67">
        <f t="shared" si="29"/>
        <v>3</v>
      </c>
      <c r="DO162" s="67" t="str">
        <f t="shared" si="30"/>
        <v>CSI</v>
      </c>
      <c r="DP162" s="1" t="str">
        <f t="shared" si="31"/>
        <v>123</v>
      </c>
      <c r="DQ162" s="1" t="str">
        <f t="shared" si="32"/>
        <v/>
      </c>
      <c r="DR162" s="1">
        <f>VLOOKUP(G162,tableD1,3,0)</f>
        <v>1</v>
      </c>
      <c r="DS162" s="1">
        <f>VLOOKUP(H162,tableI1,3,0)</f>
        <v>1</v>
      </c>
      <c r="DT162" s="1">
        <f>VLOOKUP(I162,table1S,3,0)</f>
        <v>2</v>
      </c>
      <c r="DU162" s="1">
        <f>VLOOKUP(J162,table1C,3,0)</f>
        <v>1</v>
      </c>
      <c r="DV162" s="1">
        <f>VLOOKUP(L162,table2D,3,0)</f>
        <v>8</v>
      </c>
      <c r="DW162" s="1">
        <f>VLOOKUP(M162,table2I,3,0)</f>
        <v>8</v>
      </c>
      <c r="DX162" s="1">
        <f>VLOOKUP(N162,table2S,3,0)</f>
        <v>8</v>
      </c>
      <c r="DY162" s="1">
        <f>VLOOKUP(O162,table2C,3,0)</f>
        <v>8</v>
      </c>
      <c r="DZ162" s="1">
        <f>VLOOKUP(Q162,table3D,3,0)</f>
        <v>4</v>
      </c>
      <c r="EA162" s="1">
        <f>VLOOKUP(R162,table3I,3,0)</f>
        <v>5</v>
      </c>
      <c r="EB162" s="1">
        <f>VLOOKUP(S162,table3S,3,0)</f>
        <v>5</v>
      </c>
      <c r="EC162" s="1">
        <f>VLOOKUP(T162,table3C,3,0)</f>
        <v>5</v>
      </c>
      <c r="ED162" s="67">
        <f t="array" ref="ED162">VLOOKUP(INDEX(JD,data!$AA$1),key!$J$3:$L$27,3,0)</f>
        <v>6</v>
      </c>
      <c r="EE162" s="67">
        <f t="array" ref="EE162">VLOOKUP(INDEX(JI,data!$AA$1),key!$J$3:$L$27,3,0)</f>
        <v>4</v>
      </c>
      <c r="EF162" s="67">
        <f t="array" ref="EF162">VLOOKUP(INDEX(JS,data!$AA$1),key!$J$3:$L$27,3,0)</f>
        <v>4</v>
      </c>
      <c r="EG162" s="67">
        <f t="array" ref="EG162">VLOOKUP(INDEX(JC,data!$AA$1),key!$J$3:$L$27,3,0)</f>
        <v>7</v>
      </c>
      <c r="EH162" s="1">
        <f>VLOOKUP(DR162,tabel_jpm,ED162+1,0)</f>
        <v>8</v>
      </c>
      <c r="EI162" s="1">
        <f>VLOOKUP(DS162,tabel_jpm,EE162+1,0)</f>
        <v>16</v>
      </c>
      <c r="EJ162" s="1">
        <f>VLOOKUP(DT162,tabel_jpm,EF162+1,0)</f>
        <v>20</v>
      </c>
      <c r="EK162" s="1">
        <f>VLOOKUP(DU162,tabel_jpm,EG162+1,0)</f>
        <v>4</v>
      </c>
      <c r="EL162" s="1">
        <f>IF(B162="Pria",VLOOKUP(AVERAGE(EH162:EK162),agreement_p,4),VLOOKUP(AVERAGE(EH162:EK162),agreement_w,4))</f>
        <v>32</v>
      </c>
      <c r="EM162" s="67" t="str">
        <f t="shared" si="33"/>
        <v>N/A</v>
      </c>
      <c r="EN162" s="1">
        <f>VLOOKUP(DV162,tabel_jpm,ED162+1,0)</f>
        <v>20</v>
      </c>
      <c r="EO162" s="1">
        <f>VLOOKUP(DW162,tabel_jpm,EE162+1,0)</f>
        <v>12</v>
      </c>
      <c r="EP162" s="1">
        <f>VLOOKUP(DX162,tabel_jpm,EF162+1,0)</f>
        <v>12</v>
      </c>
      <c r="EQ162" s="1">
        <f>VLOOKUP(DY162,tabel_jpm,EG162+1,0)</f>
        <v>24</v>
      </c>
      <c r="ER162" s="1">
        <f>IF(B162="Pria",VLOOKUP(AVERAGE(EN162:EQ162),agreement_p,4),VLOOKUP(AVERAGE(EN162:EQ162),agreement_w,4))</f>
        <v>50</v>
      </c>
      <c r="ES162" s="67" t="str">
        <f t="shared" si="34"/>
        <v>N/A</v>
      </c>
      <c r="ET162" s="1">
        <f>VLOOKUP(DZ162,tabel_jpm,ED162+1,0)</f>
        <v>20</v>
      </c>
      <c r="EU162" s="1">
        <f>VLOOKUP(EA162,tabel_jpm,EE162+1,0)</f>
        <v>24</v>
      </c>
      <c r="EV162" s="1">
        <f>VLOOKUP(EB162,tabel_jpm,EF162+1,0)</f>
        <v>24</v>
      </c>
      <c r="EW162" s="1">
        <f>VLOOKUP(EC162,tabel_jpm,EG162+1,0)</f>
        <v>20</v>
      </c>
      <c r="EX162" s="1">
        <f>IF(B162="Pria",VLOOKUP(AVERAGE(ET162:EW162),agreement_p,4),VLOOKUP(AVERAGE(ET162:EW162),agreement_w,4))</f>
        <v>68</v>
      </c>
      <c r="EY162" s="67" t="str">
        <f t="shared" si="35"/>
        <v>N/A</v>
      </c>
    </row>
    <row r="163" ht="15.75" customHeight="1">
      <c r="A163" s="1" t="str">
        <f>data!A163</f>
        <v/>
      </c>
      <c r="B163" s="1" t="str">
        <f>data!B163</f>
        <v/>
      </c>
      <c r="C163" s="1" t="str">
        <f>data!C163</f>
        <v/>
      </c>
      <c r="D163" s="65" t="str">
        <f>data!D163</f>
        <v/>
      </c>
      <c r="E163" s="1" t="str">
        <f>data!E163</f>
        <v/>
      </c>
      <c r="F163" s="1" t="str">
        <f>data!F163</f>
        <v/>
      </c>
      <c r="G163" s="1" t="str">
        <f>data!G163</f>
        <v/>
      </c>
      <c r="H163" s="1" t="str">
        <f>data!H163</f>
        <v/>
      </c>
      <c r="I163" s="1" t="str">
        <f>data!I163</f>
        <v/>
      </c>
      <c r="J163" s="1" t="str">
        <f>data!J163</f>
        <v/>
      </c>
      <c r="K163" s="1" t="str">
        <f>data!K163</f>
        <v/>
      </c>
      <c r="L163" s="1" t="str">
        <f>data!L163</f>
        <v/>
      </c>
      <c r="M163" s="1" t="str">
        <f>data!M163</f>
        <v/>
      </c>
      <c r="N163" s="1" t="str">
        <f>data!N163</f>
        <v/>
      </c>
      <c r="O163" s="1" t="str">
        <f>data!O163</f>
        <v/>
      </c>
      <c r="P163" s="1" t="str">
        <f>data!P163</f>
        <v/>
      </c>
      <c r="Q163" s="1">
        <f>data!Q163</f>
        <v>0</v>
      </c>
      <c r="R163" s="1">
        <f>data!R163</f>
        <v>0</v>
      </c>
      <c r="S163" s="1">
        <f>data!S163</f>
        <v>0</v>
      </c>
      <c r="T163" s="1">
        <f>data!T163</f>
        <v>0</v>
      </c>
      <c r="U163" s="1">
        <f>data!U163</f>
        <v>0</v>
      </c>
      <c r="V163" s="1">
        <f>data!V163</f>
        <v>0</v>
      </c>
      <c r="W163" s="1">
        <f>data!W163</f>
        <v>0</v>
      </c>
      <c r="Y163" s="67">
        <f>VLOOKUP(G163,tableD1,2,0)</f>
        <v>4</v>
      </c>
      <c r="Z163" s="67">
        <f>VLOOKUP(H163,tableI1,2,0)</f>
        <v>3</v>
      </c>
      <c r="AA163" s="67">
        <f>VLOOKUP(I163,table1S,2,0)</f>
        <v>5</v>
      </c>
      <c r="AB163" s="67">
        <f>VLOOKUP(J163,table1C,2,0)</f>
        <v>4</v>
      </c>
      <c r="AC163" s="67">
        <f>VLOOKUP(L163,table2D,2,0)</f>
        <v>31</v>
      </c>
      <c r="AD163" s="67">
        <f>VLOOKUP(M163,table2I,2,0)</f>
        <v>31</v>
      </c>
      <c r="AE163" s="67">
        <f>VLOOKUP(N163,table2S,2,0)</f>
        <v>32</v>
      </c>
      <c r="AF163" s="67">
        <f>VLOOKUP(O163,table2C,2,0)</f>
        <v>32</v>
      </c>
      <c r="AG163" s="67">
        <f>VLOOKUP(Q163,table3D,2,0)</f>
        <v>16</v>
      </c>
      <c r="AH163" s="67">
        <f>VLOOKUP(R163,table3I,2,0)</f>
        <v>18</v>
      </c>
      <c r="AI163" s="67">
        <f>VLOOKUP(S163,table3S,2,0)</f>
        <v>19</v>
      </c>
      <c r="AJ163" s="67">
        <f>VLOOKUP(T163,table3C,2,0)</f>
        <v>19</v>
      </c>
      <c r="AL163" s="67">
        <f t="shared" ref="AL163:AO163" si="1932">VALUE(Y163&amp;AL$2)</f>
        <v>41</v>
      </c>
      <c r="AM163" s="67">
        <f t="shared" si="1932"/>
        <v>32</v>
      </c>
      <c r="AN163" s="67">
        <f t="shared" si="1932"/>
        <v>53</v>
      </c>
      <c r="AO163" s="67">
        <f t="shared" si="1932"/>
        <v>44</v>
      </c>
      <c r="AP163" s="67"/>
      <c r="AQ163" s="67">
        <f t="shared" ref="AQ163:AT163" si="1933">LARGE($AL163:$AO163,AQ$2)</f>
        <v>53</v>
      </c>
      <c r="AR163" s="67">
        <f t="shared" si="1933"/>
        <v>44</v>
      </c>
      <c r="AS163" s="67">
        <f t="shared" si="1933"/>
        <v>41</v>
      </c>
      <c r="AT163" s="67">
        <f t="shared" si="1933"/>
        <v>32</v>
      </c>
      <c r="AV163" s="67" t="str">
        <f>VLOOKUP(VALUE(RIGHT(AQ163,1)),misc!$A$2:$B$5,2,0)</f>
        <v>S</v>
      </c>
      <c r="AW163" s="67" t="str">
        <f>VLOOKUP(VALUE(RIGHT(AR163,1)),misc!$A$2:$B$5,2,0)</f>
        <v>C</v>
      </c>
      <c r="AX163" s="67" t="str">
        <f>VLOOKUP(VALUE(RIGHT(AS163,1)),misc!$A$2:$B$5,2,0)</f>
        <v>D</v>
      </c>
      <c r="AY163" s="67" t="str">
        <f>VLOOKUP(VALUE(RIGHT(AT163,1)),misc!$A$2:$B$5,2,0)</f>
        <v>I</v>
      </c>
      <c r="BA163" s="67" t="str">
        <f t="shared" ref="BA163:BD163" si="1934">IF(VALUE(AQ163)&gt;=170,AV163,"")</f>
        <v/>
      </c>
      <c r="BB163" s="67" t="str">
        <f t="shared" si="1934"/>
        <v/>
      </c>
      <c r="BC163" s="67" t="str">
        <f t="shared" si="1934"/>
        <v/>
      </c>
      <c r="BD163" s="67" t="str">
        <f t="shared" si="1934"/>
        <v/>
      </c>
      <c r="BF163" s="67" t="str">
        <f t="shared" ref="BF163:BI163" si="1935">IF(VALUE(AQ163)&lt;170,AV163,"")</f>
        <v>S</v>
      </c>
      <c r="BG163" s="67" t="str">
        <f t="shared" si="1935"/>
        <v>C</v>
      </c>
      <c r="BH163" s="67" t="str">
        <f t="shared" si="1935"/>
        <v>D</v>
      </c>
      <c r="BI163" s="67" t="str">
        <f t="shared" si="1935"/>
        <v>I</v>
      </c>
      <c r="BJ163" s="67">
        <f t="shared" si="17"/>
        <v>1</v>
      </c>
      <c r="BK163" s="67" t="str">
        <f t="shared" si="18"/>
        <v/>
      </c>
      <c r="BN163" s="67">
        <f t="shared" ref="BN163:BQ163" si="1936">VALUE(AC163&amp;BN$2)</f>
        <v>311</v>
      </c>
      <c r="BO163" s="67">
        <f t="shared" si="1936"/>
        <v>312</v>
      </c>
      <c r="BP163" s="67">
        <f t="shared" si="1936"/>
        <v>323</v>
      </c>
      <c r="BQ163" s="67">
        <f t="shared" si="1936"/>
        <v>324</v>
      </c>
      <c r="BR163" s="67"/>
      <c r="BS163" s="67">
        <f t="shared" ref="BS163:BV163" si="1937">LARGE($BN163:$BQ163,BS$2)</f>
        <v>324</v>
      </c>
      <c r="BT163" s="67">
        <f t="shared" si="1937"/>
        <v>323</v>
      </c>
      <c r="BU163" s="67">
        <f t="shared" si="1937"/>
        <v>312</v>
      </c>
      <c r="BV163" s="67">
        <f t="shared" si="1937"/>
        <v>311</v>
      </c>
      <c r="BX163" s="67" t="str">
        <f>VLOOKUP(VALUE(RIGHT(BS163,1)),misc!$A$2:$B$5,2,0)</f>
        <v>C</v>
      </c>
      <c r="BY163" s="67" t="str">
        <f>VLOOKUP(VALUE(RIGHT(BT163,1)),misc!$A$2:$B$5,2,0)</f>
        <v>S</v>
      </c>
      <c r="BZ163" s="67" t="str">
        <f>VLOOKUP(VALUE(RIGHT(BU163,1)),misc!$A$2:$B$5,2,0)</f>
        <v>I</v>
      </c>
      <c r="CA163" s="67" t="str">
        <f>VLOOKUP(VALUE(RIGHT(BV163,1)),misc!$A$2:$B$5,2,0)</f>
        <v>D</v>
      </c>
      <c r="CC163" s="67" t="str">
        <f t="shared" ref="CC163:CF163" si="1938">IF(VALUE(BS163)&gt;=170,BX163,"")</f>
        <v>C</v>
      </c>
      <c r="CD163" s="67" t="str">
        <f t="shared" si="1938"/>
        <v>S</v>
      </c>
      <c r="CE163" s="67" t="str">
        <f t="shared" si="1938"/>
        <v>I</v>
      </c>
      <c r="CF163" s="67" t="str">
        <f t="shared" si="1938"/>
        <v>D</v>
      </c>
      <c r="CH163" s="67" t="str">
        <f t="shared" ref="CH163:CK163" si="1939">IF(VALUE(BS163)&lt;170,BX163,"")</f>
        <v/>
      </c>
      <c r="CI163" s="67" t="str">
        <f t="shared" si="1939"/>
        <v/>
      </c>
      <c r="CJ163" s="67" t="str">
        <f t="shared" si="1939"/>
        <v/>
      </c>
      <c r="CK163" s="67" t="str">
        <f t="shared" si="1939"/>
        <v/>
      </c>
      <c r="CL163" s="67">
        <f t="shared" si="23"/>
        <v>2</v>
      </c>
      <c r="CM163" s="67" t="str">
        <f t="shared" si="24"/>
        <v>CSID</v>
      </c>
      <c r="CP163" s="67">
        <f t="shared" ref="CP163:CS163" si="1940">VALUE(AG163&amp;CP$2)</f>
        <v>161</v>
      </c>
      <c r="CQ163" s="67">
        <f t="shared" si="1940"/>
        <v>182</v>
      </c>
      <c r="CR163" s="67">
        <f t="shared" si="1940"/>
        <v>193</v>
      </c>
      <c r="CS163" s="67">
        <f t="shared" si="1940"/>
        <v>194</v>
      </c>
      <c r="CT163" s="67"/>
      <c r="CU163" s="67">
        <f t="shared" ref="CU163:CX163" si="1941">LARGE($CP163:$CS163,CU$2)</f>
        <v>194</v>
      </c>
      <c r="CV163" s="67">
        <f t="shared" si="1941"/>
        <v>193</v>
      </c>
      <c r="CW163" s="67">
        <f t="shared" si="1941"/>
        <v>182</v>
      </c>
      <c r="CX163" s="67">
        <f t="shared" si="1941"/>
        <v>161</v>
      </c>
      <c r="CZ163" s="67" t="str">
        <f>VLOOKUP(VALUE(RIGHT(CU163,1)),misc!$A$2:$B$5,2,0)</f>
        <v>C</v>
      </c>
      <c r="DA163" s="67" t="str">
        <f>VLOOKUP(VALUE(RIGHT(CV163,1)),misc!$A$2:$B$5,2,0)</f>
        <v>S</v>
      </c>
      <c r="DB163" s="67" t="str">
        <f>VLOOKUP(VALUE(RIGHT(CW163,1)),misc!$A$2:$B$5,2,0)</f>
        <v>I</v>
      </c>
      <c r="DC163" s="67" t="str">
        <f>VLOOKUP(VALUE(RIGHT(CX163,1)),misc!$A$2:$B$5,2,0)</f>
        <v>D</v>
      </c>
      <c r="DE163" s="67" t="str">
        <f t="shared" ref="DE163:DH163" si="1942">IF(VALUE(CU163)&gt;=170,CZ163,"")</f>
        <v>C</v>
      </c>
      <c r="DF163" s="67" t="str">
        <f t="shared" si="1942"/>
        <v>S</v>
      </c>
      <c r="DG163" s="67" t="str">
        <f t="shared" si="1942"/>
        <v>I</v>
      </c>
      <c r="DH163" s="67" t="str">
        <f t="shared" si="1942"/>
        <v/>
      </c>
      <c r="DJ163" s="67" t="str">
        <f t="shared" ref="DJ163:DM163" si="1943">IF(VALUE(CU163)&lt;170,CZ163,"")</f>
        <v/>
      </c>
      <c r="DK163" s="67" t="str">
        <f t="shared" si="1943"/>
        <v/>
      </c>
      <c r="DL163" s="67" t="str">
        <f t="shared" si="1943"/>
        <v/>
      </c>
      <c r="DM163" s="67" t="str">
        <f t="shared" si="1943"/>
        <v>D</v>
      </c>
      <c r="DN163" s="67">
        <f t="shared" si="29"/>
        <v>3</v>
      </c>
      <c r="DO163" s="67" t="str">
        <f t="shared" si="30"/>
        <v>CSI</v>
      </c>
      <c r="DP163" s="1" t="str">
        <f t="shared" si="31"/>
        <v>123</v>
      </c>
      <c r="DQ163" s="1" t="str">
        <f t="shared" si="32"/>
        <v/>
      </c>
      <c r="DR163" s="1">
        <f>VLOOKUP(G163,tableD1,3,0)</f>
        <v>1</v>
      </c>
      <c r="DS163" s="1">
        <f>VLOOKUP(H163,tableI1,3,0)</f>
        <v>1</v>
      </c>
      <c r="DT163" s="1">
        <f>VLOOKUP(I163,table1S,3,0)</f>
        <v>2</v>
      </c>
      <c r="DU163" s="1">
        <f>VLOOKUP(J163,table1C,3,0)</f>
        <v>1</v>
      </c>
      <c r="DV163" s="1">
        <f>VLOOKUP(L163,table2D,3,0)</f>
        <v>8</v>
      </c>
      <c r="DW163" s="1">
        <f>VLOOKUP(M163,table2I,3,0)</f>
        <v>8</v>
      </c>
      <c r="DX163" s="1">
        <f>VLOOKUP(N163,table2S,3,0)</f>
        <v>8</v>
      </c>
      <c r="DY163" s="1">
        <f>VLOOKUP(O163,table2C,3,0)</f>
        <v>8</v>
      </c>
      <c r="DZ163" s="1">
        <f>VLOOKUP(Q163,table3D,3,0)</f>
        <v>4</v>
      </c>
      <c r="EA163" s="1">
        <f>VLOOKUP(R163,table3I,3,0)</f>
        <v>5</v>
      </c>
      <c r="EB163" s="1">
        <f>VLOOKUP(S163,table3S,3,0)</f>
        <v>5</v>
      </c>
      <c r="EC163" s="1">
        <f>VLOOKUP(T163,table3C,3,0)</f>
        <v>5</v>
      </c>
      <c r="ED163" s="67">
        <f t="array" ref="ED163">VLOOKUP(INDEX(JD,data!$AA$1),key!$J$3:$L$27,3,0)</f>
        <v>6</v>
      </c>
      <c r="EE163" s="67">
        <f t="array" ref="EE163">VLOOKUP(INDEX(JI,data!$AA$1),key!$J$3:$L$27,3,0)</f>
        <v>4</v>
      </c>
      <c r="EF163" s="67">
        <f t="array" ref="EF163">VLOOKUP(INDEX(JS,data!$AA$1),key!$J$3:$L$27,3,0)</f>
        <v>4</v>
      </c>
      <c r="EG163" s="67">
        <f t="array" ref="EG163">VLOOKUP(INDEX(JC,data!$AA$1),key!$J$3:$L$27,3,0)</f>
        <v>7</v>
      </c>
      <c r="EH163" s="1">
        <f>VLOOKUP(DR163,tabel_jpm,ED163+1,0)</f>
        <v>8</v>
      </c>
      <c r="EI163" s="1">
        <f>VLOOKUP(DS163,tabel_jpm,EE163+1,0)</f>
        <v>16</v>
      </c>
      <c r="EJ163" s="1">
        <f>VLOOKUP(DT163,tabel_jpm,EF163+1,0)</f>
        <v>20</v>
      </c>
      <c r="EK163" s="1">
        <f>VLOOKUP(DU163,tabel_jpm,EG163+1,0)</f>
        <v>4</v>
      </c>
      <c r="EL163" s="1">
        <f>IF(B163="Pria",VLOOKUP(AVERAGE(EH163:EK163),agreement_p,4),VLOOKUP(AVERAGE(EH163:EK163),agreement_w,4))</f>
        <v>32</v>
      </c>
      <c r="EM163" s="67" t="str">
        <f t="shared" si="33"/>
        <v>N/A</v>
      </c>
      <c r="EN163" s="1">
        <f>VLOOKUP(DV163,tabel_jpm,ED163+1,0)</f>
        <v>20</v>
      </c>
      <c r="EO163" s="1">
        <f>VLOOKUP(DW163,tabel_jpm,EE163+1,0)</f>
        <v>12</v>
      </c>
      <c r="EP163" s="1">
        <f>VLOOKUP(DX163,tabel_jpm,EF163+1,0)</f>
        <v>12</v>
      </c>
      <c r="EQ163" s="1">
        <f>VLOOKUP(DY163,tabel_jpm,EG163+1,0)</f>
        <v>24</v>
      </c>
      <c r="ER163" s="1">
        <f>IF(B163="Pria",VLOOKUP(AVERAGE(EN163:EQ163),agreement_p,4),VLOOKUP(AVERAGE(EN163:EQ163),agreement_w,4))</f>
        <v>50</v>
      </c>
      <c r="ES163" s="67" t="str">
        <f t="shared" si="34"/>
        <v>N/A</v>
      </c>
      <c r="ET163" s="1">
        <f>VLOOKUP(DZ163,tabel_jpm,ED163+1,0)</f>
        <v>20</v>
      </c>
      <c r="EU163" s="1">
        <f>VLOOKUP(EA163,tabel_jpm,EE163+1,0)</f>
        <v>24</v>
      </c>
      <c r="EV163" s="1">
        <f>VLOOKUP(EB163,tabel_jpm,EF163+1,0)</f>
        <v>24</v>
      </c>
      <c r="EW163" s="1">
        <f>VLOOKUP(EC163,tabel_jpm,EG163+1,0)</f>
        <v>20</v>
      </c>
      <c r="EX163" s="1">
        <f>IF(B163="Pria",VLOOKUP(AVERAGE(ET163:EW163),agreement_p,4),VLOOKUP(AVERAGE(ET163:EW163),agreement_w,4))</f>
        <v>68</v>
      </c>
      <c r="EY163" s="67" t="str">
        <f t="shared" si="35"/>
        <v>N/A</v>
      </c>
    </row>
    <row r="164" ht="15.75" customHeight="1">
      <c r="A164" s="1" t="str">
        <f>data!A164</f>
        <v/>
      </c>
      <c r="B164" s="1" t="str">
        <f>data!B164</f>
        <v/>
      </c>
      <c r="C164" s="1" t="str">
        <f>data!C164</f>
        <v/>
      </c>
      <c r="D164" s="65" t="str">
        <f>data!D164</f>
        <v/>
      </c>
      <c r="E164" s="1" t="str">
        <f>data!E164</f>
        <v/>
      </c>
      <c r="F164" s="1" t="str">
        <f>data!F164</f>
        <v/>
      </c>
      <c r="G164" s="1" t="str">
        <f>data!G164</f>
        <v/>
      </c>
      <c r="H164" s="1" t="str">
        <f>data!H164</f>
        <v/>
      </c>
      <c r="I164" s="1" t="str">
        <f>data!I164</f>
        <v/>
      </c>
      <c r="J164" s="1" t="str">
        <f>data!J164</f>
        <v/>
      </c>
      <c r="K164" s="1" t="str">
        <f>data!K164</f>
        <v/>
      </c>
      <c r="L164" s="1" t="str">
        <f>data!L164</f>
        <v/>
      </c>
      <c r="M164" s="1" t="str">
        <f>data!M164</f>
        <v/>
      </c>
      <c r="N164" s="1" t="str">
        <f>data!N164</f>
        <v/>
      </c>
      <c r="O164" s="1" t="str">
        <f>data!O164</f>
        <v/>
      </c>
      <c r="P164" s="1" t="str">
        <f>data!P164</f>
        <v/>
      </c>
      <c r="Q164" s="1">
        <f>data!Q164</f>
        <v>0</v>
      </c>
      <c r="R164" s="1">
        <f>data!R164</f>
        <v>0</v>
      </c>
      <c r="S164" s="1">
        <f>data!S164</f>
        <v>0</v>
      </c>
      <c r="T164" s="1">
        <f>data!T164</f>
        <v>0</v>
      </c>
      <c r="U164" s="1">
        <f>data!U164</f>
        <v>0</v>
      </c>
      <c r="V164" s="1">
        <f>data!V164</f>
        <v>0</v>
      </c>
      <c r="W164" s="1">
        <f>data!W164</f>
        <v>0</v>
      </c>
      <c r="Y164" s="67">
        <f>VLOOKUP(G164,tableD1,2,0)</f>
        <v>4</v>
      </c>
      <c r="Z164" s="67">
        <f>VLOOKUP(H164,tableI1,2,0)</f>
        <v>3</v>
      </c>
      <c r="AA164" s="67">
        <f>VLOOKUP(I164,table1S,2,0)</f>
        <v>5</v>
      </c>
      <c r="AB164" s="67">
        <f>VLOOKUP(J164,table1C,2,0)</f>
        <v>4</v>
      </c>
      <c r="AC164" s="67">
        <f>VLOOKUP(L164,table2D,2,0)</f>
        <v>31</v>
      </c>
      <c r="AD164" s="67">
        <f>VLOOKUP(M164,table2I,2,0)</f>
        <v>31</v>
      </c>
      <c r="AE164" s="67">
        <f>VLOOKUP(N164,table2S,2,0)</f>
        <v>32</v>
      </c>
      <c r="AF164" s="67">
        <f>VLOOKUP(O164,table2C,2,0)</f>
        <v>32</v>
      </c>
      <c r="AG164" s="67">
        <f>VLOOKUP(Q164,table3D,2,0)</f>
        <v>16</v>
      </c>
      <c r="AH164" s="67">
        <f>VLOOKUP(R164,table3I,2,0)</f>
        <v>18</v>
      </c>
      <c r="AI164" s="67">
        <f>VLOOKUP(S164,table3S,2,0)</f>
        <v>19</v>
      </c>
      <c r="AJ164" s="67">
        <f>VLOOKUP(T164,table3C,2,0)</f>
        <v>19</v>
      </c>
      <c r="AL164" s="67">
        <f t="shared" ref="AL164:AO164" si="1944">VALUE(Y164&amp;AL$2)</f>
        <v>41</v>
      </c>
      <c r="AM164" s="67">
        <f t="shared" si="1944"/>
        <v>32</v>
      </c>
      <c r="AN164" s="67">
        <f t="shared" si="1944"/>
        <v>53</v>
      </c>
      <c r="AO164" s="67">
        <f t="shared" si="1944"/>
        <v>44</v>
      </c>
      <c r="AP164" s="67"/>
      <c r="AQ164" s="67">
        <f t="shared" ref="AQ164:AT164" si="1945">LARGE($AL164:$AO164,AQ$2)</f>
        <v>53</v>
      </c>
      <c r="AR164" s="67">
        <f t="shared" si="1945"/>
        <v>44</v>
      </c>
      <c r="AS164" s="67">
        <f t="shared" si="1945"/>
        <v>41</v>
      </c>
      <c r="AT164" s="67">
        <f t="shared" si="1945"/>
        <v>32</v>
      </c>
      <c r="AV164" s="67" t="str">
        <f>VLOOKUP(VALUE(RIGHT(AQ164,1)),misc!$A$2:$B$5,2,0)</f>
        <v>S</v>
      </c>
      <c r="AW164" s="67" t="str">
        <f>VLOOKUP(VALUE(RIGHT(AR164,1)),misc!$A$2:$B$5,2,0)</f>
        <v>C</v>
      </c>
      <c r="AX164" s="67" t="str">
        <f>VLOOKUP(VALUE(RIGHT(AS164,1)),misc!$A$2:$B$5,2,0)</f>
        <v>D</v>
      </c>
      <c r="AY164" s="67" t="str">
        <f>VLOOKUP(VALUE(RIGHT(AT164,1)),misc!$A$2:$B$5,2,0)</f>
        <v>I</v>
      </c>
      <c r="BA164" s="67" t="str">
        <f t="shared" ref="BA164:BD164" si="1946">IF(VALUE(AQ164)&gt;=170,AV164,"")</f>
        <v/>
      </c>
      <c r="BB164" s="67" t="str">
        <f t="shared" si="1946"/>
        <v/>
      </c>
      <c r="BC164" s="67" t="str">
        <f t="shared" si="1946"/>
        <v/>
      </c>
      <c r="BD164" s="67" t="str">
        <f t="shared" si="1946"/>
        <v/>
      </c>
      <c r="BF164" s="67" t="str">
        <f t="shared" ref="BF164:BI164" si="1947">IF(VALUE(AQ164)&lt;170,AV164,"")</f>
        <v>S</v>
      </c>
      <c r="BG164" s="67" t="str">
        <f t="shared" si="1947"/>
        <v>C</v>
      </c>
      <c r="BH164" s="67" t="str">
        <f t="shared" si="1947"/>
        <v>D</v>
      </c>
      <c r="BI164" s="67" t="str">
        <f t="shared" si="1947"/>
        <v>I</v>
      </c>
      <c r="BJ164" s="67">
        <f t="shared" si="17"/>
        <v>1</v>
      </c>
      <c r="BK164" s="67" t="str">
        <f t="shared" si="18"/>
        <v/>
      </c>
      <c r="BN164" s="67">
        <f t="shared" ref="BN164:BQ164" si="1948">VALUE(AC164&amp;BN$2)</f>
        <v>311</v>
      </c>
      <c r="BO164" s="67">
        <f t="shared" si="1948"/>
        <v>312</v>
      </c>
      <c r="BP164" s="67">
        <f t="shared" si="1948"/>
        <v>323</v>
      </c>
      <c r="BQ164" s="67">
        <f t="shared" si="1948"/>
        <v>324</v>
      </c>
      <c r="BR164" s="67"/>
      <c r="BS164" s="67">
        <f t="shared" ref="BS164:BV164" si="1949">LARGE($BN164:$BQ164,BS$2)</f>
        <v>324</v>
      </c>
      <c r="BT164" s="67">
        <f t="shared" si="1949"/>
        <v>323</v>
      </c>
      <c r="BU164" s="67">
        <f t="shared" si="1949"/>
        <v>312</v>
      </c>
      <c r="BV164" s="67">
        <f t="shared" si="1949"/>
        <v>311</v>
      </c>
      <c r="BX164" s="67" t="str">
        <f>VLOOKUP(VALUE(RIGHT(BS164,1)),misc!$A$2:$B$5,2,0)</f>
        <v>C</v>
      </c>
      <c r="BY164" s="67" t="str">
        <f>VLOOKUP(VALUE(RIGHT(BT164,1)),misc!$A$2:$B$5,2,0)</f>
        <v>S</v>
      </c>
      <c r="BZ164" s="67" t="str">
        <f>VLOOKUP(VALUE(RIGHT(BU164,1)),misc!$A$2:$B$5,2,0)</f>
        <v>I</v>
      </c>
      <c r="CA164" s="67" t="str">
        <f>VLOOKUP(VALUE(RIGHT(BV164,1)),misc!$A$2:$B$5,2,0)</f>
        <v>D</v>
      </c>
      <c r="CC164" s="67" t="str">
        <f t="shared" ref="CC164:CF164" si="1950">IF(VALUE(BS164)&gt;=170,BX164,"")</f>
        <v>C</v>
      </c>
      <c r="CD164" s="67" t="str">
        <f t="shared" si="1950"/>
        <v>S</v>
      </c>
      <c r="CE164" s="67" t="str">
        <f t="shared" si="1950"/>
        <v>I</v>
      </c>
      <c r="CF164" s="67" t="str">
        <f t="shared" si="1950"/>
        <v>D</v>
      </c>
      <c r="CH164" s="67" t="str">
        <f t="shared" ref="CH164:CK164" si="1951">IF(VALUE(BS164)&lt;170,BX164,"")</f>
        <v/>
      </c>
      <c r="CI164" s="67" t="str">
        <f t="shared" si="1951"/>
        <v/>
      </c>
      <c r="CJ164" s="67" t="str">
        <f t="shared" si="1951"/>
        <v/>
      </c>
      <c r="CK164" s="67" t="str">
        <f t="shared" si="1951"/>
        <v/>
      </c>
      <c r="CL164" s="67">
        <f t="shared" si="23"/>
        <v>2</v>
      </c>
      <c r="CM164" s="67" t="str">
        <f t="shared" si="24"/>
        <v>CSID</v>
      </c>
      <c r="CP164" s="67">
        <f t="shared" ref="CP164:CS164" si="1952">VALUE(AG164&amp;CP$2)</f>
        <v>161</v>
      </c>
      <c r="CQ164" s="67">
        <f t="shared" si="1952"/>
        <v>182</v>
      </c>
      <c r="CR164" s="67">
        <f t="shared" si="1952"/>
        <v>193</v>
      </c>
      <c r="CS164" s="67">
        <f t="shared" si="1952"/>
        <v>194</v>
      </c>
      <c r="CT164" s="67"/>
      <c r="CU164" s="67">
        <f t="shared" ref="CU164:CX164" si="1953">LARGE($CP164:$CS164,CU$2)</f>
        <v>194</v>
      </c>
      <c r="CV164" s="67">
        <f t="shared" si="1953"/>
        <v>193</v>
      </c>
      <c r="CW164" s="67">
        <f t="shared" si="1953"/>
        <v>182</v>
      </c>
      <c r="CX164" s="67">
        <f t="shared" si="1953"/>
        <v>161</v>
      </c>
      <c r="CZ164" s="67" t="str">
        <f>VLOOKUP(VALUE(RIGHT(CU164,1)),misc!$A$2:$B$5,2,0)</f>
        <v>C</v>
      </c>
      <c r="DA164" s="67" t="str">
        <f>VLOOKUP(VALUE(RIGHT(CV164,1)),misc!$A$2:$B$5,2,0)</f>
        <v>S</v>
      </c>
      <c r="DB164" s="67" t="str">
        <f>VLOOKUP(VALUE(RIGHT(CW164,1)),misc!$A$2:$B$5,2,0)</f>
        <v>I</v>
      </c>
      <c r="DC164" s="67" t="str">
        <f>VLOOKUP(VALUE(RIGHT(CX164,1)),misc!$A$2:$B$5,2,0)</f>
        <v>D</v>
      </c>
      <c r="DE164" s="67" t="str">
        <f t="shared" ref="DE164:DH164" si="1954">IF(VALUE(CU164)&gt;=170,CZ164,"")</f>
        <v>C</v>
      </c>
      <c r="DF164" s="67" t="str">
        <f t="shared" si="1954"/>
        <v>S</v>
      </c>
      <c r="DG164" s="67" t="str">
        <f t="shared" si="1954"/>
        <v>I</v>
      </c>
      <c r="DH164" s="67" t="str">
        <f t="shared" si="1954"/>
        <v/>
      </c>
      <c r="DJ164" s="67" t="str">
        <f t="shared" ref="DJ164:DM164" si="1955">IF(VALUE(CU164)&lt;170,CZ164,"")</f>
        <v/>
      </c>
      <c r="DK164" s="67" t="str">
        <f t="shared" si="1955"/>
        <v/>
      </c>
      <c r="DL164" s="67" t="str">
        <f t="shared" si="1955"/>
        <v/>
      </c>
      <c r="DM164" s="67" t="str">
        <f t="shared" si="1955"/>
        <v>D</v>
      </c>
      <c r="DN164" s="67">
        <f t="shared" si="29"/>
        <v>3</v>
      </c>
      <c r="DO164" s="67" t="str">
        <f t="shared" si="30"/>
        <v>CSI</v>
      </c>
      <c r="DP164" s="1" t="str">
        <f t="shared" si="31"/>
        <v>123</v>
      </c>
      <c r="DQ164" s="1" t="str">
        <f t="shared" si="32"/>
        <v/>
      </c>
      <c r="DR164" s="1">
        <f>VLOOKUP(G164,tableD1,3,0)</f>
        <v>1</v>
      </c>
      <c r="DS164" s="1">
        <f>VLOOKUP(H164,tableI1,3,0)</f>
        <v>1</v>
      </c>
      <c r="DT164" s="1">
        <f>VLOOKUP(I164,table1S,3,0)</f>
        <v>2</v>
      </c>
      <c r="DU164" s="1">
        <f>VLOOKUP(J164,table1C,3,0)</f>
        <v>1</v>
      </c>
      <c r="DV164" s="1">
        <f>VLOOKUP(L164,table2D,3,0)</f>
        <v>8</v>
      </c>
      <c r="DW164" s="1">
        <f>VLOOKUP(M164,table2I,3,0)</f>
        <v>8</v>
      </c>
      <c r="DX164" s="1">
        <f>VLOOKUP(N164,table2S,3,0)</f>
        <v>8</v>
      </c>
      <c r="DY164" s="1">
        <f>VLOOKUP(O164,table2C,3,0)</f>
        <v>8</v>
      </c>
      <c r="DZ164" s="1">
        <f>VLOOKUP(Q164,table3D,3,0)</f>
        <v>4</v>
      </c>
      <c r="EA164" s="1">
        <f>VLOOKUP(R164,table3I,3,0)</f>
        <v>5</v>
      </c>
      <c r="EB164" s="1">
        <f>VLOOKUP(S164,table3S,3,0)</f>
        <v>5</v>
      </c>
      <c r="EC164" s="1">
        <f>VLOOKUP(T164,table3C,3,0)</f>
        <v>5</v>
      </c>
      <c r="ED164" s="67">
        <f t="array" ref="ED164">VLOOKUP(INDEX(JD,data!$AA$1),key!$J$3:$L$27,3,0)</f>
        <v>6</v>
      </c>
      <c r="EE164" s="67">
        <f t="array" ref="EE164">VLOOKUP(INDEX(JI,data!$AA$1),key!$J$3:$L$27,3,0)</f>
        <v>4</v>
      </c>
      <c r="EF164" s="67">
        <f t="array" ref="EF164">VLOOKUP(INDEX(JS,data!$AA$1),key!$J$3:$L$27,3,0)</f>
        <v>4</v>
      </c>
      <c r="EG164" s="67">
        <f t="array" ref="EG164">VLOOKUP(INDEX(JC,data!$AA$1),key!$J$3:$L$27,3,0)</f>
        <v>7</v>
      </c>
      <c r="EH164" s="1">
        <f>VLOOKUP(DR164,tabel_jpm,ED164+1,0)</f>
        <v>8</v>
      </c>
      <c r="EI164" s="1">
        <f>VLOOKUP(DS164,tabel_jpm,EE164+1,0)</f>
        <v>16</v>
      </c>
      <c r="EJ164" s="1">
        <f>VLOOKUP(DT164,tabel_jpm,EF164+1,0)</f>
        <v>20</v>
      </c>
      <c r="EK164" s="1">
        <f>VLOOKUP(DU164,tabel_jpm,EG164+1,0)</f>
        <v>4</v>
      </c>
      <c r="EL164" s="1">
        <f>IF(B164="Pria",VLOOKUP(AVERAGE(EH164:EK164),agreement_p,4),VLOOKUP(AVERAGE(EH164:EK164),agreement_w,4))</f>
        <v>32</v>
      </c>
      <c r="EM164" s="67" t="str">
        <f t="shared" si="33"/>
        <v>N/A</v>
      </c>
      <c r="EN164" s="1">
        <f>VLOOKUP(DV164,tabel_jpm,ED164+1,0)</f>
        <v>20</v>
      </c>
      <c r="EO164" s="1">
        <f>VLOOKUP(DW164,tabel_jpm,EE164+1,0)</f>
        <v>12</v>
      </c>
      <c r="EP164" s="1">
        <f>VLOOKUP(DX164,tabel_jpm,EF164+1,0)</f>
        <v>12</v>
      </c>
      <c r="EQ164" s="1">
        <f>VLOOKUP(DY164,tabel_jpm,EG164+1,0)</f>
        <v>24</v>
      </c>
      <c r="ER164" s="1">
        <f>IF(B164="Pria",VLOOKUP(AVERAGE(EN164:EQ164),agreement_p,4),VLOOKUP(AVERAGE(EN164:EQ164),agreement_w,4))</f>
        <v>50</v>
      </c>
      <c r="ES164" s="67" t="str">
        <f t="shared" si="34"/>
        <v>N/A</v>
      </c>
      <c r="ET164" s="1">
        <f>VLOOKUP(DZ164,tabel_jpm,ED164+1,0)</f>
        <v>20</v>
      </c>
      <c r="EU164" s="1">
        <f>VLOOKUP(EA164,tabel_jpm,EE164+1,0)</f>
        <v>24</v>
      </c>
      <c r="EV164" s="1">
        <f>VLOOKUP(EB164,tabel_jpm,EF164+1,0)</f>
        <v>24</v>
      </c>
      <c r="EW164" s="1">
        <f>VLOOKUP(EC164,tabel_jpm,EG164+1,0)</f>
        <v>20</v>
      </c>
      <c r="EX164" s="1">
        <f>IF(B164="Pria",VLOOKUP(AVERAGE(ET164:EW164),agreement_p,4),VLOOKUP(AVERAGE(ET164:EW164),agreement_w,4))</f>
        <v>68</v>
      </c>
      <c r="EY164" s="67" t="str">
        <f t="shared" si="35"/>
        <v>N/A</v>
      </c>
    </row>
    <row r="165" ht="15.75" customHeight="1">
      <c r="A165" s="1" t="str">
        <f>data!A165</f>
        <v/>
      </c>
      <c r="B165" s="1" t="str">
        <f>data!B165</f>
        <v/>
      </c>
      <c r="C165" s="1" t="str">
        <f>data!C165</f>
        <v/>
      </c>
      <c r="D165" s="65" t="str">
        <f>data!D165</f>
        <v/>
      </c>
      <c r="E165" s="1" t="str">
        <f>data!E165</f>
        <v/>
      </c>
      <c r="F165" s="1" t="str">
        <f>data!F165</f>
        <v/>
      </c>
      <c r="G165" s="1" t="str">
        <f>data!G165</f>
        <v/>
      </c>
      <c r="H165" s="1" t="str">
        <f>data!H165</f>
        <v/>
      </c>
      <c r="I165" s="1" t="str">
        <f>data!I165</f>
        <v/>
      </c>
      <c r="J165" s="1" t="str">
        <f>data!J165</f>
        <v/>
      </c>
      <c r="K165" s="1" t="str">
        <f>data!K165</f>
        <v/>
      </c>
      <c r="L165" s="1" t="str">
        <f>data!L165</f>
        <v/>
      </c>
      <c r="M165" s="1" t="str">
        <f>data!M165</f>
        <v/>
      </c>
      <c r="N165" s="1" t="str">
        <f>data!N165</f>
        <v/>
      </c>
      <c r="O165" s="1" t="str">
        <f>data!O165</f>
        <v/>
      </c>
      <c r="P165" s="1" t="str">
        <f>data!P165</f>
        <v/>
      </c>
      <c r="Q165" s="1">
        <f>data!Q165</f>
        <v>0</v>
      </c>
      <c r="R165" s="1">
        <f>data!R165</f>
        <v>0</v>
      </c>
      <c r="S165" s="1">
        <f>data!S165</f>
        <v>0</v>
      </c>
      <c r="T165" s="1">
        <f>data!T165</f>
        <v>0</v>
      </c>
      <c r="U165" s="1">
        <f>data!U165</f>
        <v>0</v>
      </c>
      <c r="V165" s="1">
        <f>data!V165</f>
        <v>0</v>
      </c>
      <c r="W165" s="1">
        <f>data!W165</f>
        <v>0</v>
      </c>
      <c r="Y165" s="67">
        <f>VLOOKUP(G165,tableD1,2,0)</f>
        <v>4</v>
      </c>
      <c r="Z165" s="67">
        <f>VLOOKUP(H165,tableI1,2,0)</f>
        <v>3</v>
      </c>
      <c r="AA165" s="67">
        <f>VLOOKUP(I165,table1S,2,0)</f>
        <v>5</v>
      </c>
      <c r="AB165" s="67">
        <f>VLOOKUP(J165,table1C,2,0)</f>
        <v>4</v>
      </c>
      <c r="AC165" s="67">
        <f>VLOOKUP(L165,table2D,2,0)</f>
        <v>31</v>
      </c>
      <c r="AD165" s="67">
        <f>VLOOKUP(M165,table2I,2,0)</f>
        <v>31</v>
      </c>
      <c r="AE165" s="67">
        <f>VLOOKUP(N165,table2S,2,0)</f>
        <v>32</v>
      </c>
      <c r="AF165" s="67">
        <f>VLOOKUP(O165,table2C,2,0)</f>
        <v>32</v>
      </c>
      <c r="AG165" s="67">
        <f>VLOOKUP(Q165,table3D,2,0)</f>
        <v>16</v>
      </c>
      <c r="AH165" s="67">
        <f>VLOOKUP(R165,table3I,2,0)</f>
        <v>18</v>
      </c>
      <c r="AI165" s="67">
        <f>VLOOKUP(S165,table3S,2,0)</f>
        <v>19</v>
      </c>
      <c r="AJ165" s="67">
        <f>VLOOKUP(T165,table3C,2,0)</f>
        <v>19</v>
      </c>
      <c r="AL165" s="67">
        <f t="shared" ref="AL165:AO165" si="1956">VALUE(Y165&amp;AL$2)</f>
        <v>41</v>
      </c>
      <c r="AM165" s="67">
        <f t="shared" si="1956"/>
        <v>32</v>
      </c>
      <c r="AN165" s="67">
        <f t="shared" si="1956"/>
        <v>53</v>
      </c>
      <c r="AO165" s="67">
        <f t="shared" si="1956"/>
        <v>44</v>
      </c>
      <c r="AP165" s="67"/>
      <c r="AQ165" s="67">
        <f t="shared" ref="AQ165:AT165" si="1957">LARGE($AL165:$AO165,AQ$2)</f>
        <v>53</v>
      </c>
      <c r="AR165" s="67">
        <f t="shared" si="1957"/>
        <v>44</v>
      </c>
      <c r="AS165" s="67">
        <f t="shared" si="1957"/>
        <v>41</v>
      </c>
      <c r="AT165" s="67">
        <f t="shared" si="1957"/>
        <v>32</v>
      </c>
      <c r="AV165" s="67" t="str">
        <f>VLOOKUP(VALUE(RIGHT(AQ165,1)),misc!$A$2:$B$5,2,0)</f>
        <v>S</v>
      </c>
      <c r="AW165" s="67" t="str">
        <f>VLOOKUP(VALUE(RIGHT(AR165,1)),misc!$A$2:$B$5,2,0)</f>
        <v>C</v>
      </c>
      <c r="AX165" s="67" t="str">
        <f>VLOOKUP(VALUE(RIGHT(AS165,1)),misc!$A$2:$B$5,2,0)</f>
        <v>D</v>
      </c>
      <c r="AY165" s="67" t="str">
        <f>VLOOKUP(VALUE(RIGHT(AT165,1)),misc!$A$2:$B$5,2,0)</f>
        <v>I</v>
      </c>
      <c r="BA165" s="67" t="str">
        <f t="shared" ref="BA165:BD165" si="1958">IF(VALUE(AQ165)&gt;=170,AV165,"")</f>
        <v/>
      </c>
      <c r="BB165" s="67" t="str">
        <f t="shared" si="1958"/>
        <v/>
      </c>
      <c r="BC165" s="67" t="str">
        <f t="shared" si="1958"/>
        <v/>
      </c>
      <c r="BD165" s="67" t="str">
        <f t="shared" si="1958"/>
        <v/>
      </c>
      <c r="BF165" s="67" t="str">
        <f t="shared" ref="BF165:BI165" si="1959">IF(VALUE(AQ165)&lt;170,AV165,"")</f>
        <v>S</v>
      </c>
      <c r="BG165" s="67" t="str">
        <f t="shared" si="1959"/>
        <v>C</v>
      </c>
      <c r="BH165" s="67" t="str">
        <f t="shared" si="1959"/>
        <v>D</v>
      </c>
      <c r="BI165" s="67" t="str">
        <f t="shared" si="1959"/>
        <v>I</v>
      </c>
      <c r="BJ165" s="67">
        <f t="shared" si="17"/>
        <v>1</v>
      </c>
      <c r="BK165" s="67" t="str">
        <f t="shared" si="18"/>
        <v/>
      </c>
      <c r="BN165" s="67">
        <f t="shared" ref="BN165:BQ165" si="1960">VALUE(AC165&amp;BN$2)</f>
        <v>311</v>
      </c>
      <c r="BO165" s="67">
        <f t="shared" si="1960"/>
        <v>312</v>
      </c>
      <c r="BP165" s="67">
        <f t="shared" si="1960"/>
        <v>323</v>
      </c>
      <c r="BQ165" s="67">
        <f t="shared" si="1960"/>
        <v>324</v>
      </c>
      <c r="BR165" s="67"/>
      <c r="BS165" s="67">
        <f t="shared" ref="BS165:BV165" si="1961">LARGE($BN165:$BQ165,BS$2)</f>
        <v>324</v>
      </c>
      <c r="BT165" s="67">
        <f t="shared" si="1961"/>
        <v>323</v>
      </c>
      <c r="BU165" s="67">
        <f t="shared" si="1961"/>
        <v>312</v>
      </c>
      <c r="BV165" s="67">
        <f t="shared" si="1961"/>
        <v>311</v>
      </c>
      <c r="BX165" s="67" t="str">
        <f>VLOOKUP(VALUE(RIGHT(BS165,1)),misc!$A$2:$B$5,2,0)</f>
        <v>C</v>
      </c>
      <c r="BY165" s="67" t="str">
        <f>VLOOKUP(VALUE(RIGHT(BT165,1)),misc!$A$2:$B$5,2,0)</f>
        <v>S</v>
      </c>
      <c r="BZ165" s="67" t="str">
        <f>VLOOKUP(VALUE(RIGHT(BU165,1)),misc!$A$2:$B$5,2,0)</f>
        <v>I</v>
      </c>
      <c r="CA165" s="67" t="str">
        <f>VLOOKUP(VALUE(RIGHT(BV165,1)),misc!$A$2:$B$5,2,0)</f>
        <v>D</v>
      </c>
      <c r="CC165" s="67" t="str">
        <f t="shared" ref="CC165:CF165" si="1962">IF(VALUE(BS165)&gt;=170,BX165,"")</f>
        <v>C</v>
      </c>
      <c r="CD165" s="67" t="str">
        <f t="shared" si="1962"/>
        <v>S</v>
      </c>
      <c r="CE165" s="67" t="str">
        <f t="shared" si="1962"/>
        <v>I</v>
      </c>
      <c r="CF165" s="67" t="str">
        <f t="shared" si="1962"/>
        <v>D</v>
      </c>
      <c r="CH165" s="67" t="str">
        <f t="shared" ref="CH165:CK165" si="1963">IF(VALUE(BS165)&lt;170,BX165,"")</f>
        <v/>
      </c>
      <c r="CI165" s="67" t="str">
        <f t="shared" si="1963"/>
        <v/>
      </c>
      <c r="CJ165" s="67" t="str">
        <f t="shared" si="1963"/>
        <v/>
      </c>
      <c r="CK165" s="67" t="str">
        <f t="shared" si="1963"/>
        <v/>
      </c>
      <c r="CL165" s="67">
        <f t="shared" si="23"/>
        <v>2</v>
      </c>
      <c r="CM165" s="67" t="str">
        <f t="shared" si="24"/>
        <v>CSID</v>
      </c>
      <c r="CP165" s="67">
        <f t="shared" ref="CP165:CS165" si="1964">VALUE(AG165&amp;CP$2)</f>
        <v>161</v>
      </c>
      <c r="CQ165" s="67">
        <f t="shared" si="1964"/>
        <v>182</v>
      </c>
      <c r="CR165" s="67">
        <f t="shared" si="1964"/>
        <v>193</v>
      </c>
      <c r="CS165" s="67">
        <f t="shared" si="1964"/>
        <v>194</v>
      </c>
      <c r="CT165" s="67"/>
      <c r="CU165" s="67">
        <f t="shared" ref="CU165:CX165" si="1965">LARGE($CP165:$CS165,CU$2)</f>
        <v>194</v>
      </c>
      <c r="CV165" s="67">
        <f t="shared" si="1965"/>
        <v>193</v>
      </c>
      <c r="CW165" s="67">
        <f t="shared" si="1965"/>
        <v>182</v>
      </c>
      <c r="CX165" s="67">
        <f t="shared" si="1965"/>
        <v>161</v>
      </c>
      <c r="CZ165" s="67" t="str">
        <f>VLOOKUP(VALUE(RIGHT(CU165,1)),misc!$A$2:$B$5,2,0)</f>
        <v>C</v>
      </c>
      <c r="DA165" s="67" t="str">
        <f>VLOOKUP(VALUE(RIGHT(CV165,1)),misc!$A$2:$B$5,2,0)</f>
        <v>S</v>
      </c>
      <c r="DB165" s="67" t="str">
        <f>VLOOKUP(VALUE(RIGHT(CW165,1)),misc!$A$2:$B$5,2,0)</f>
        <v>I</v>
      </c>
      <c r="DC165" s="67" t="str">
        <f>VLOOKUP(VALUE(RIGHT(CX165,1)),misc!$A$2:$B$5,2,0)</f>
        <v>D</v>
      </c>
      <c r="DE165" s="67" t="str">
        <f t="shared" ref="DE165:DH165" si="1966">IF(VALUE(CU165)&gt;=170,CZ165,"")</f>
        <v>C</v>
      </c>
      <c r="DF165" s="67" t="str">
        <f t="shared" si="1966"/>
        <v>S</v>
      </c>
      <c r="DG165" s="67" t="str">
        <f t="shared" si="1966"/>
        <v>I</v>
      </c>
      <c r="DH165" s="67" t="str">
        <f t="shared" si="1966"/>
        <v/>
      </c>
      <c r="DJ165" s="67" t="str">
        <f t="shared" ref="DJ165:DM165" si="1967">IF(VALUE(CU165)&lt;170,CZ165,"")</f>
        <v/>
      </c>
      <c r="DK165" s="67" t="str">
        <f t="shared" si="1967"/>
        <v/>
      </c>
      <c r="DL165" s="67" t="str">
        <f t="shared" si="1967"/>
        <v/>
      </c>
      <c r="DM165" s="67" t="str">
        <f t="shared" si="1967"/>
        <v>D</v>
      </c>
      <c r="DN165" s="67">
        <f t="shared" si="29"/>
        <v>3</v>
      </c>
      <c r="DO165" s="67" t="str">
        <f t="shared" si="30"/>
        <v>CSI</v>
      </c>
      <c r="DP165" s="1" t="str">
        <f t="shared" si="31"/>
        <v>123</v>
      </c>
      <c r="DQ165" s="1" t="str">
        <f t="shared" si="32"/>
        <v/>
      </c>
      <c r="DR165" s="1">
        <f>VLOOKUP(G165,tableD1,3,0)</f>
        <v>1</v>
      </c>
      <c r="DS165" s="1">
        <f>VLOOKUP(H165,tableI1,3,0)</f>
        <v>1</v>
      </c>
      <c r="DT165" s="1">
        <f>VLOOKUP(I165,table1S,3,0)</f>
        <v>2</v>
      </c>
      <c r="DU165" s="1">
        <f>VLOOKUP(J165,table1C,3,0)</f>
        <v>1</v>
      </c>
      <c r="DV165" s="1">
        <f>VLOOKUP(L165,table2D,3,0)</f>
        <v>8</v>
      </c>
      <c r="DW165" s="1">
        <f>VLOOKUP(M165,table2I,3,0)</f>
        <v>8</v>
      </c>
      <c r="DX165" s="1">
        <f>VLOOKUP(N165,table2S,3,0)</f>
        <v>8</v>
      </c>
      <c r="DY165" s="1">
        <f>VLOOKUP(O165,table2C,3,0)</f>
        <v>8</v>
      </c>
      <c r="DZ165" s="1">
        <f>VLOOKUP(Q165,table3D,3,0)</f>
        <v>4</v>
      </c>
      <c r="EA165" s="1">
        <f>VLOOKUP(R165,table3I,3,0)</f>
        <v>5</v>
      </c>
      <c r="EB165" s="1">
        <f>VLOOKUP(S165,table3S,3,0)</f>
        <v>5</v>
      </c>
      <c r="EC165" s="1">
        <f>VLOOKUP(T165,table3C,3,0)</f>
        <v>5</v>
      </c>
      <c r="ED165" s="67">
        <f t="array" ref="ED165">VLOOKUP(INDEX(JD,data!$AA$1),key!$J$3:$L$27,3,0)</f>
        <v>6</v>
      </c>
      <c r="EE165" s="67">
        <f t="array" ref="EE165">VLOOKUP(INDEX(JI,data!$AA$1),key!$J$3:$L$27,3,0)</f>
        <v>4</v>
      </c>
      <c r="EF165" s="67">
        <f t="array" ref="EF165">VLOOKUP(INDEX(JS,data!$AA$1),key!$J$3:$L$27,3,0)</f>
        <v>4</v>
      </c>
      <c r="EG165" s="67">
        <f t="array" ref="EG165">VLOOKUP(INDEX(JC,data!$AA$1),key!$J$3:$L$27,3,0)</f>
        <v>7</v>
      </c>
      <c r="EH165" s="1">
        <f>VLOOKUP(DR165,tabel_jpm,ED165+1,0)</f>
        <v>8</v>
      </c>
      <c r="EI165" s="1">
        <f>VLOOKUP(DS165,tabel_jpm,EE165+1,0)</f>
        <v>16</v>
      </c>
      <c r="EJ165" s="1">
        <f>VLOOKUP(DT165,tabel_jpm,EF165+1,0)</f>
        <v>20</v>
      </c>
      <c r="EK165" s="1">
        <f>VLOOKUP(DU165,tabel_jpm,EG165+1,0)</f>
        <v>4</v>
      </c>
      <c r="EL165" s="1">
        <f>IF(B165="Pria",VLOOKUP(AVERAGE(EH165:EK165),agreement_p,4),VLOOKUP(AVERAGE(EH165:EK165),agreement_w,4))</f>
        <v>32</v>
      </c>
      <c r="EM165" s="67" t="str">
        <f t="shared" si="33"/>
        <v>N/A</v>
      </c>
      <c r="EN165" s="1">
        <f>VLOOKUP(DV165,tabel_jpm,ED165+1,0)</f>
        <v>20</v>
      </c>
      <c r="EO165" s="1">
        <f>VLOOKUP(DW165,tabel_jpm,EE165+1,0)</f>
        <v>12</v>
      </c>
      <c r="EP165" s="1">
        <f>VLOOKUP(DX165,tabel_jpm,EF165+1,0)</f>
        <v>12</v>
      </c>
      <c r="EQ165" s="1">
        <f>VLOOKUP(DY165,tabel_jpm,EG165+1,0)</f>
        <v>24</v>
      </c>
      <c r="ER165" s="1">
        <f>IF(B165="Pria",VLOOKUP(AVERAGE(EN165:EQ165),agreement_p,4),VLOOKUP(AVERAGE(EN165:EQ165),agreement_w,4))</f>
        <v>50</v>
      </c>
      <c r="ES165" s="67" t="str">
        <f t="shared" si="34"/>
        <v>N/A</v>
      </c>
      <c r="ET165" s="1">
        <f>VLOOKUP(DZ165,tabel_jpm,ED165+1,0)</f>
        <v>20</v>
      </c>
      <c r="EU165" s="1">
        <f>VLOOKUP(EA165,tabel_jpm,EE165+1,0)</f>
        <v>24</v>
      </c>
      <c r="EV165" s="1">
        <f>VLOOKUP(EB165,tabel_jpm,EF165+1,0)</f>
        <v>24</v>
      </c>
      <c r="EW165" s="1">
        <f>VLOOKUP(EC165,tabel_jpm,EG165+1,0)</f>
        <v>20</v>
      </c>
      <c r="EX165" s="1">
        <f>IF(B165="Pria",VLOOKUP(AVERAGE(ET165:EW165),agreement_p,4),VLOOKUP(AVERAGE(ET165:EW165),agreement_w,4))</f>
        <v>68</v>
      </c>
      <c r="EY165" s="67" t="str">
        <f t="shared" si="35"/>
        <v>N/A</v>
      </c>
    </row>
    <row r="166" ht="15.75" customHeight="1">
      <c r="A166" s="1" t="str">
        <f>data!A166</f>
        <v/>
      </c>
      <c r="B166" s="1" t="str">
        <f>data!B166</f>
        <v/>
      </c>
      <c r="C166" s="1" t="str">
        <f>data!C166</f>
        <v/>
      </c>
      <c r="D166" s="65" t="str">
        <f>data!D166</f>
        <v/>
      </c>
      <c r="E166" s="1" t="str">
        <f>data!E166</f>
        <v/>
      </c>
      <c r="F166" s="1" t="str">
        <f>data!F166</f>
        <v/>
      </c>
      <c r="G166" s="1" t="str">
        <f>data!G166</f>
        <v/>
      </c>
      <c r="H166" s="1" t="str">
        <f>data!H166</f>
        <v/>
      </c>
      <c r="I166" s="1" t="str">
        <f>data!I166</f>
        <v/>
      </c>
      <c r="J166" s="1" t="str">
        <f>data!J166</f>
        <v/>
      </c>
      <c r="K166" s="1" t="str">
        <f>data!K166</f>
        <v/>
      </c>
      <c r="L166" s="1" t="str">
        <f>data!L166</f>
        <v/>
      </c>
      <c r="M166" s="1" t="str">
        <f>data!M166</f>
        <v/>
      </c>
      <c r="N166" s="1" t="str">
        <f>data!N166</f>
        <v/>
      </c>
      <c r="O166" s="1" t="str">
        <f>data!O166</f>
        <v/>
      </c>
      <c r="P166" s="1" t="str">
        <f>data!P166</f>
        <v/>
      </c>
      <c r="Q166" s="1">
        <f>data!Q166</f>
        <v>0</v>
      </c>
      <c r="R166" s="1">
        <f>data!R166</f>
        <v>0</v>
      </c>
      <c r="S166" s="1">
        <f>data!S166</f>
        <v>0</v>
      </c>
      <c r="T166" s="1">
        <f>data!T166</f>
        <v>0</v>
      </c>
      <c r="U166" s="1">
        <f>data!U166</f>
        <v>0</v>
      </c>
      <c r="V166" s="1">
        <f>data!V166</f>
        <v>0</v>
      </c>
      <c r="W166" s="1">
        <f>data!W166</f>
        <v>0</v>
      </c>
      <c r="Y166" s="67">
        <f>VLOOKUP(G166,tableD1,2,0)</f>
        <v>4</v>
      </c>
      <c r="Z166" s="67">
        <f>VLOOKUP(H166,tableI1,2,0)</f>
        <v>3</v>
      </c>
      <c r="AA166" s="67">
        <f>VLOOKUP(I166,table1S,2,0)</f>
        <v>5</v>
      </c>
      <c r="AB166" s="67">
        <f>VLOOKUP(J166,table1C,2,0)</f>
        <v>4</v>
      </c>
      <c r="AC166" s="67">
        <f>VLOOKUP(L166,table2D,2,0)</f>
        <v>31</v>
      </c>
      <c r="AD166" s="67">
        <f>VLOOKUP(M166,table2I,2,0)</f>
        <v>31</v>
      </c>
      <c r="AE166" s="67">
        <f>VLOOKUP(N166,table2S,2,0)</f>
        <v>32</v>
      </c>
      <c r="AF166" s="67">
        <f>VLOOKUP(O166,table2C,2,0)</f>
        <v>32</v>
      </c>
      <c r="AG166" s="67">
        <f>VLOOKUP(Q166,table3D,2,0)</f>
        <v>16</v>
      </c>
      <c r="AH166" s="67">
        <f>VLOOKUP(R166,table3I,2,0)</f>
        <v>18</v>
      </c>
      <c r="AI166" s="67">
        <f>VLOOKUP(S166,table3S,2,0)</f>
        <v>19</v>
      </c>
      <c r="AJ166" s="67">
        <f>VLOOKUP(T166,table3C,2,0)</f>
        <v>19</v>
      </c>
      <c r="AL166" s="67">
        <f t="shared" ref="AL166:AO166" si="1968">VALUE(Y166&amp;AL$2)</f>
        <v>41</v>
      </c>
      <c r="AM166" s="67">
        <f t="shared" si="1968"/>
        <v>32</v>
      </c>
      <c r="AN166" s="67">
        <f t="shared" si="1968"/>
        <v>53</v>
      </c>
      <c r="AO166" s="67">
        <f t="shared" si="1968"/>
        <v>44</v>
      </c>
      <c r="AP166" s="67"/>
      <c r="AQ166" s="67">
        <f t="shared" ref="AQ166:AT166" si="1969">LARGE($AL166:$AO166,AQ$2)</f>
        <v>53</v>
      </c>
      <c r="AR166" s="67">
        <f t="shared" si="1969"/>
        <v>44</v>
      </c>
      <c r="AS166" s="67">
        <f t="shared" si="1969"/>
        <v>41</v>
      </c>
      <c r="AT166" s="67">
        <f t="shared" si="1969"/>
        <v>32</v>
      </c>
      <c r="AV166" s="67" t="str">
        <f>VLOOKUP(VALUE(RIGHT(AQ166,1)),misc!$A$2:$B$5,2,0)</f>
        <v>S</v>
      </c>
      <c r="AW166" s="67" t="str">
        <f>VLOOKUP(VALUE(RIGHT(AR166,1)),misc!$A$2:$B$5,2,0)</f>
        <v>C</v>
      </c>
      <c r="AX166" s="67" t="str">
        <f>VLOOKUP(VALUE(RIGHT(AS166,1)),misc!$A$2:$B$5,2,0)</f>
        <v>D</v>
      </c>
      <c r="AY166" s="67" t="str">
        <f>VLOOKUP(VALUE(RIGHT(AT166,1)),misc!$A$2:$B$5,2,0)</f>
        <v>I</v>
      </c>
      <c r="BA166" s="67" t="str">
        <f t="shared" ref="BA166:BD166" si="1970">IF(VALUE(AQ166)&gt;=170,AV166,"")</f>
        <v/>
      </c>
      <c r="BB166" s="67" t="str">
        <f t="shared" si="1970"/>
        <v/>
      </c>
      <c r="BC166" s="67" t="str">
        <f t="shared" si="1970"/>
        <v/>
      </c>
      <c r="BD166" s="67" t="str">
        <f t="shared" si="1970"/>
        <v/>
      </c>
      <c r="BF166" s="67" t="str">
        <f t="shared" ref="BF166:BI166" si="1971">IF(VALUE(AQ166)&lt;170,AV166,"")</f>
        <v>S</v>
      </c>
      <c r="BG166" s="67" t="str">
        <f t="shared" si="1971"/>
        <v>C</v>
      </c>
      <c r="BH166" s="67" t="str">
        <f t="shared" si="1971"/>
        <v>D</v>
      </c>
      <c r="BI166" s="67" t="str">
        <f t="shared" si="1971"/>
        <v>I</v>
      </c>
      <c r="BJ166" s="67">
        <f t="shared" si="17"/>
        <v>1</v>
      </c>
      <c r="BK166" s="67" t="str">
        <f t="shared" si="18"/>
        <v/>
      </c>
      <c r="BN166" s="67">
        <f t="shared" ref="BN166:BQ166" si="1972">VALUE(AC166&amp;BN$2)</f>
        <v>311</v>
      </c>
      <c r="BO166" s="67">
        <f t="shared" si="1972"/>
        <v>312</v>
      </c>
      <c r="BP166" s="67">
        <f t="shared" si="1972"/>
        <v>323</v>
      </c>
      <c r="BQ166" s="67">
        <f t="shared" si="1972"/>
        <v>324</v>
      </c>
      <c r="BR166" s="67"/>
      <c r="BS166" s="67">
        <f t="shared" ref="BS166:BV166" si="1973">LARGE($BN166:$BQ166,BS$2)</f>
        <v>324</v>
      </c>
      <c r="BT166" s="67">
        <f t="shared" si="1973"/>
        <v>323</v>
      </c>
      <c r="BU166" s="67">
        <f t="shared" si="1973"/>
        <v>312</v>
      </c>
      <c r="BV166" s="67">
        <f t="shared" si="1973"/>
        <v>311</v>
      </c>
      <c r="BX166" s="67" t="str">
        <f>VLOOKUP(VALUE(RIGHT(BS166,1)),misc!$A$2:$B$5,2,0)</f>
        <v>C</v>
      </c>
      <c r="BY166" s="67" t="str">
        <f>VLOOKUP(VALUE(RIGHT(BT166,1)),misc!$A$2:$B$5,2,0)</f>
        <v>S</v>
      </c>
      <c r="BZ166" s="67" t="str">
        <f>VLOOKUP(VALUE(RIGHT(BU166,1)),misc!$A$2:$B$5,2,0)</f>
        <v>I</v>
      </c>
      <c r="CA166" s="67" t="str">
        <f>VLOOKUP(VALUE(RIGHT(BV166,1)),misc!$A$2:$B$5,2,0)</f>
        <v>D</v>
      </c>
      <c r="CC166" s="67" t="str">
        <f t="shared" ref="CC166:CF166" si="1974">IF(VALUE(BS166)&gt;=170,BX166,"")</f>
        <v>C</v>
      </c>
      <c r="CD166" s="67" t="str">
        <f t="shared" si="1974"/>
        <v>S</v>
      </c>
      <c r="CE166" s="67" t="str">
        <f t="shared" si="1974"/>
        <v>I</v>
      </c>
      <c r="CF166" s="67" t="str">
        <f t="shared" si="1974"/>
        <v>D</v>
      </c>
      <c r="CH166" s="67" t="str">
        <f t="shared" ref="CH166:CK166" si="1975">IF(VALUE(BS166)&lt;170,BX166,"")</f>
        <v/>
      </c>
      <c r="CI166" s="67" t="str">
        <f t="shared" si="1975"/>
        <v/>
      </c>
      <c r="CJ166" s="67" t="str">
        <f t="shared" si="1975"/>
        <v/>
      </c>
      <c r="CK166" s="67" t="str">
        <f t="shared" si="1975"/>
        <v/>
      </c>
      <c r="CL166" s="67">
        <f t="shared" si="23"/>
        <v>2</v>
      </c>
      <c r="CM166" s="67" t="str">
        <f t="shared" si="24"/>
        <v>CSID</v>
      </c>
      <c r="CP166" s="67">
        <f t="shared" ref="CP166:CS166" si="1976">VALUE(AG166&amp;CP$2)</f>
        <v>161</v>
      </c>
      <c r="CQ166" s="67">
        <f t="shared" si="1976"/>
        <v>182</v>
      </c>
      <c r="CR166" s="67">
        <f t="shared" si="1976"/>
        <v>193</v>
      </c>
      <c r="CS166" s="67">
        <f t="shared" si="1976"/>
        <v>194</v>
      </c>
      <c r="CT166" s="67"/>
      <c r="CU166" s="67">
        <f t="shared" ref="CU166:CX166" si="1977">LARGE($CP166:$CS166,CU$2)</f>
        <v>194</v>
      </c>
      <c r="CV166" s="67">
        <f t="shared" si="1977"/>
        <v>193</v>
      </c>
      <c r="CW166" s="67">
        <f t="shared" si="1977"/>
        <v>182</v>
      </c>
      <c r="CX166" s="67">
        <f t="shared" si="1977"/>
        <v>161</v>
      </c>
      <c r="CZ166" s="67" t="str">
        <f>VLOOKUP(VALUE(RIGHT(CU166,1)),misc!$A$2:$B$5,2,0)</f>
        <v>C</v>
      </c>
      <c r="DA166" s="67" t="str">
        <f>VLOOKUP(VALUE(RIGHT(CV166,1)),misc!$A$2:$B$5,2,0)</f>
        <v>S</v>
      </c>
      <c r="DB166" s="67" t="str">
        <f>VLOOKUP(VALUE(RIGHT(CW166,1)),misc!$A$2:$B$5,2,0)</f>
        <v>I</v>
      </c>
      <c r="DC166" s="67" t="str">
        <f>VLOOKUP(VALUE(RIGHT(CX166,1)),misc!$A$2:$B$5,2,0)</f>
        <v>D</v>
      </c>
      <c r="DE166" s="67" t="str">
        <f t="shared" ref="DE166:DH166" si="1978">IF(VALUE(CU166)&gt;=170,CZ166,"")</f>
        <v>C</v>
      </c>
      <c r="DF166" s="67" t="str">
        <f t="shared" si="1978"/>
        <v>S</v>
      </c>
      <c r="DG166" s="67" t="str">
        <f t="shared" si="1978"/>
        <v>I</v>
      </c>
      <c r="DH166" s="67" t="str">
        <f t="shared" si="1978"/>
        <v/>
      </c>
      <c r="DJ166" s="67" t="str">
        <f t="shared" ref="DJ166:DM166" si="1979">IF(VALUE(CU166)&lt;170,CZ166,"")</f>
        <v/>
      </c>
      <c r="DK166" s="67" t="str">
        <f t="shared" si="1979"/>
        <v/>
      </c>
      <c r="DL166" s="67" t="str">
        <f t="shared" si="1979"/>
        <v/>
      </c>
      <c r="DM166" s="67" t="str">
        <f t="shared" si="1979"/>
        <v>D</v>
      </c>
      <c r="DN166" s="67">
        <f t="shared" si="29"/>
        <v>3</v>
      </c>
      <c r="DO166" s="67" t="str">
        <f t="shared" si="30"/>
        <v>CSI</v>
      </c>
      <c r="DP166" s="1" t="str">
        <f t="shared" si="31"/>
        <v>123</v>
      </c>
      <c r="DQ166" s="1" t="str">
        <f t="shared" si="32"/>
        <v/>
      </c>
      <c r="DR166" s="1">
        <f>VLOOKUP(G166,tableD1,3,0)</f>
        <v>1</v>
      </c>
      <c r="DS166" s="1">
        <f>VLOOKUP(H166,tableI1,3,0)</f>
        <v>1</v>
      </c>
      <c r="DT166" s="1">
        <f>VLOOKUP(I166,table1S,3,0)</f>
        <v>2</v>
      </c>
      <c r="DU166" s="1">
        <f>VLOOKUP(J166,table1C,3,0)</f>
        <v>1</v>
      </c>
      <c r="DV166" s="1">
        <f>VLOOKUP(L166,table2D,3,0)</f>
        <v>8</v>
      </c>
      <c r="DW166" s="1">
        <f>VLOOKUP(M166,table2I,3,0)</f>
        <v>8</v>
      </c>
      <c r="DX166" s="1">
        <f>VLOOKUP(N166,table2S,3,0)</f>
        <v>8</v>
      </c>
      <c r="DY166" s="1">
        <f>VLOOKUP(O166,table2C,3,0)</f>
        <v>8</v>
      </c>
      <c r="DZ166" s="1">
        <f>VLOOKUP(Q166,table3D,3,0)</f>
        <v>4</v>
      </c>
      <c r="EA166" s="1">
        <f>VLOOKUP(R166,table3I,3,0)</f>
        <v>5</v>
      </c>
      <c r="EB166" s="1">
        <f>VLOOKUP(S166,table3S,3,0)</f>
        <v>5</v>
      </c>
      <c r="EC166" s="1">
        <f>VLOOKUP(T166,table3C,3,0)</f>
        <v>5</v>
      </c>
      <c r="ED166" s="67">
        <f t="array" ref="ED166">VLOOKUP(INDEX(JD,data!$AA$1),key!$J$3:$L$27,3,0)</f>
        <v>6</v>
      </c>
      <c r="EE166" s="67">
        <f t="array" ref="EE166">VLOOKUP(INDEX(JI,data!$AA$1),key!$J$3:$L$27,3,0)</f>
        <v>4</v>
      </c>
      <c r="EF166" s="67">
        <f t="array" ref="EF166">VLOOKUP(INDEX(JS,data!$AA$1),key!$J$3:$L$27,3,0)</f>
        <v>4</v>
      </c>
      <c r="EG166" s="67">
        <f t="array" ref="EG166">VLOOKUP(INDEX(JC,data!$AA$1),key!$J$3:$L$27,3,0)</f>
        <v>7</v>
      </c>
      <c r="EH166" s="1">
        <f>VLOOKUP(DR166,tabel_jpm,ED166+1,0)</f>
        <v>8</v>
      </c>
      <c r="EI166" s="1">
        <f>VLOOKUP(DS166,tabel_jpm,EE166+1,0)</f>
        <v>16</v>
      </c>
      <c r="EJ166" s="1">
        <f>VLOOKUP(DT166,tabel_jpm,EF166+1,0)</f>
        <v>20</v>
      </c>
      <c r="EK166" s="1">
        <f>VLOOKUP(DU166,tabel_jpm,EG166+1,0)</f>
        <v>4</v>
      </c>
      <c r="EL166" s="1">
        <f>IF(B166="Pria",VLOOKUP(AVERAGE(EH166:EK166),agreement_p,4),VLOOKUP(AVERAGE(EH166:EK166),agreement_w,4))</f>
        <v>32</v>
      </c>
      <c r="EM166" s="67" t="str">
        <f t="shared" si="33"/>
        <v>N/A</v>
      </c>
      <c r="EN166" s="1">
        <f>VLOOKUP(DV166,tabel_jpm,ED166+1,0)</f>
        <v>20</v>
      </c>
      <c r="EO166" s="1">
        <f>VLOOKUP(DW166,tabel_jpm,EE166+1,0)</f>
        <v>12</v>
      </c>
      <c r="EP166" s="1">
        <f>VLOOKUP(DX166,tabel_jpm,EF166+1,0)</f>
        <v>12</v>
      </c>
      <c r="EQ166" s="1">
        <f>VLOOKUP(DY166,tabel_jpm,EG166+1,0)</f>
        <v>24</v>
      </c>
      <c r="ER166" s="1">
        <f>IF(B166="Pria",VLOOKUP(AVERAGE(EN166:EQ166),agreement_p,4),VLOOKUP(AVERAGE(EN166:EQ166),agreement_w,4))</f>
        <v>50</v>
      </c>
      <c r="ES166" s="67" t="str">
        <f t="shared" si="34"/>
        <v>N/A</v>
      </c>
      <c r="ET166" s="1">
        <f>VLOOKUP(DZ166,tabel_jpm,ED166+1,0)</f>
        <v>20</v>
      </c>
      <c r="EU166" s="1">
        <f>VLOOKUP(EA166,tabel_jpm,EE166+1,0)</f>
        <v>24</v>
      </c>
      <c r="EV166" s="1">
        <f>VLOOKUP(EB166,tabel_jpm,EF166+1,0)</f>
        <v>24</v>
      </c>
      <c r="EW166" s="1">
        <f>VLOOKUP(EC166,tabel_jpm,EG166+1,0)</f>
        <v>20</v>
      </c>
      <c r="EX166" s="1">
        <f>IF(B166="Pria",VLOOKUP(AVERAGE(ET166:EW166),agreement_p,4),VLOOKUP(AVERAGE(ET166:EW166),agreement_w,4))</f>
        <v>68</v>
      </c>
      <c r="EY166" s="67" t="str">
        <f t="shared" si="35"/>
        <v>N/A</v>
      </c>
    </row>
    <row r="167" ht="15.75" customHeight="1">
      <c r="A167" s="1" t="str">
        <f>data!A167</f>
        <v/>
      </c>
      <c r="B167" s="1" t="str">
        <f>data!B167</f>
        <v/>
      </c>
      <c r="C167" s="1" t="str">
        <f>data!C167</f>
        <v/>
      </c>
      <c r="D167" s="65" t="str">
        <f>data!D167</f>
        <v/>
      </c>
      <c r="E167" s="1" t="str">
        <f>data!E167</f>
        <v/>
      </c>
      <c r="F167" s="1" t="str">
        <f>data!F167</f>
        <v/>
      </c>
      <c r="G167" s="1" t="str">
        <f>data!G167</f>
        <v/>
      </c>
      <c r="H167" s="1" t="str">
        <f>data!H167</f>
        <v/>
      </c>
      <c r="I167" s="1" t="str">
        <f>data!I167</f>
        <v/>
      </c>
      <c r="J167" s="1" t="str">
        <f>data!J167</f>
        <v/>
      </c>
      <c r="K167" s="1" t="str">
        <f>data!K167</f>
        <v/>
      </c>
      <c r="L167" s="1" t="str">
        <f>data!L167</f>
        <v/>
      </c>
      <c r="M167" s="1" t="str">
        <f>data!M167</f>
        <v/>
      </c>
      <c r="N167" s="1" t="str">
        <f>data!N167</f>
        <v/>
      </c>
      <c r="O167" s="1" t="str">
        <f>data!O167</f>
        <v/>
      </c>
      <c r="P167" s="1" t="str">
        <f>data!P167</f>
        <v/>
      </c>
      <c r="Q167" s="1">
        <f>data!Q167</f>
        <v>0</v>
      </c>
      <c r="R167" s="1">
        <f>data!R167</f>
        <v>0</v>
      </c>
      <c r="S167" s="1">
        <f>data!S167</f>
        <v>0</v>
      </c>
      <c r="T167" s="1">
        <f>data!T167</f>
        <v>0</v>
      </c>
      <c r="U167" s="1">
        <f>data!U167</f>
        <v>0</v>
      </c>
      <c r="V167" s="1">
        <f>data!V167</f>
        <v>0</v>
      </c>
      <c r="W167" s="1">
        <f>data!W167</f>
        <v>0</v>
      </c>
      <c r="Y167" s="67">
        <f>VLOOKUP(G167,tableD1,2,0)</f>
        <v>4</v>
      </c>
      <c r="Z167" s="67">
        <f>VLOOKUP(H167,tableI1,2,0)</f>
        <v>3</v>
      </c>
      <c r="AA167" s="67">
        <f>VLOOKUP(I167,table1S,2,0)</f>
        <v>5</v>
      </c>
      <c r="AB167" s="67">
        <f>VLOOKUP(J167,table1C,2,0)</f>
        <v>4</v>
      </c>
      <c r="AC167" s="67">
        <f>VLOOKUP(L167,table2D,2,0)</f>
        <v>31</v>
      </c>
      <c r="AD167" s="67">
        <f>VLOOKUP(M167,table2I,2,0)</f>
        <v>31</v>
      </c>
      <c r="AE167" s="67">
        <f>VLOOKUP(N167,table2S,2,0)</f>
        <v>32</v>
      </c>
      <c r="AF167" s="67">
        <f>VLOOKUP(O167,table2C,2,0)</f>
        <v>32</v>
      </c>
      <c r="AG167" s="67">
        <f>VLOOKUP(Q167,table3D,2,0)</f>
        <v>16</v>
      </c>
      <c r="AH167" s="67">
        <f>VLOOKUP(R167,table3I,2,0)</f>
        <v>18</v>
      </c>
      <c r="AI167" s="67">
        <f>VLOOKUP(S167,table3S,2,0)</f>
        <v>19</v>
      </c>
      <c r="AJ167" s="67">
        <f>VLOOKUP(T167,table3C,2,0)</f>
        <v>19</v>
      </c>
      <c r="AL167" s="67">
        <f t="shared" ref="AL167:AO167" si="1980">VALUE(Y167&amp;AL$2)</f>
        <v>41</v>
      </c>
      <c r="AM167" s="67">
        <f t="shared" si="1980"/>
        <v>32</v>
      </c>
      <c r="AN167" s="67">
        <f t="shared" si="1980"/>
        <v>53</v>
      </c>
      <c r="AO167" s="67">
        <f t="shared" si="1980"/>
        <v>44</v>
      </c>
      <c r="AP167" s="67"/>
      <c r="AQ167" s="67">
        <f t="shared" ref="AQ167:AT167" si="1981">LARGE($AL167:$AO167,AQ$2)</f>
        <v>53</v>
      </c>
      <c r="AR167" s="67">
        <f t="shared" si="1981"/>
        <v>44</v>
      </c>
      <c r="AS167" s="67">
        <f t="shared" si="1981"/>
        <v>41</v>
      </c>
      <c r="AT167" s="67">
        <f t="shared" si="1981"/>
        <v>32</v>
      </c>
      <c r="AV167" s="67" t="str">
        <f>VLOOKUP(VALUE(RIGHT(AQ167,1)),misc!$A$2:$B$5,2,0)</f>
        <v>S</v>
      </c>
      <c r="AW167" s="67" t="str">
        <f>VLOOKUP(VALUE(RIGHT(AR167,1)),misc!$A$2:$B$5,2,0)</f>
        <v>C</v>
      </c>
      <c r="AX167" s="67" t="str">
        <f>VLOOKUP(VALUE(RIGHT(AS167,1)),misc!$A$2:$B$5,2,0)</f>
        <v>D</v>
      </c>
      <c r="AY167" s="67" t="str">
        <f>VLOOKUP(VALUE(RIGHT(AT167,1)),misc!$A$2:$B$5,2,0)</f>
        <v>I</v>
      </c>
      <c r="BA167" s="67" t="str">
        <f t="shared" ref="BA167:BD167" si="1982">IF(VALUE(AQ167)&gt;=170,AV167,"")</f>
        <v/>
      </c>
      <c r="BB167" s="67" t="str">
        <f t="shared" si="1982"/>
        <v/>
      </c>
      <c r="BC167" s="67" t="str">
        <f t="shared" si="1982"/>
        <v/>
      </c>
      <c r="BD167" s="67" t="str">
        <f t="shared" si="1982"/>
        <v/>
      </c>
      <c r="BF167" s="67" t="str">
        <f t="shared" ref="BF167:BI167" si="1983">IF(VALUE(AQ167)&lt;170,AV167,"")</f>
        <v>S</v>
      </c>
      <c r="BG167" s="67" t="str">
        <f t="shared" si="1983"/>
        <v>C</v>
      </c>
      <c r="BH167" s="67" t="str">
        <f t="shared" si="1983"/>
        <v>D</v>
      </c>
      <c r="BI167" s="67" t="str">
        <f t="shared" si="1983"/>
        <v>I</v>
      </c>
      <c r="BJ167" s="67">
        <f t="shared" si="17"/>
        <v>1</v>
      </c>
      <c r="BK167" s="67" t="str">
        <f t="shared" si="18"/>
        <v/>
      </c>
      <c r="BN167" s="67">
        <f t="shared" ref="BN167:BQ167" si="1984">VALUE(AC167&amp;BN$2)</f>
        <v>311</v>
      </c>
      <c r="BO167" s="67">
        <f t="shared" si="1984"/>
        <v>312</v>
      </c>
      <c r="BP167" s="67">
        <f t="shared" si="1984"/>
        <v>323</v>
      </c>
      <c r="BQ167" s="67">
        <f t="shared" si="1984"/>
        <v>324</v>
      </c>
      <c r="BR167" s="67"/>
      <c r="BS167" s="67">
        <f t="shared" ref="BS167:BV167" si="1985">LARGE($BN167:$BQ167,BS$2)</f>
        <v>324</v>
      </c>
      <c r="BT167" s="67">
        <f t="shared" si="1985"/>
        <v>323</v>
      </c>
      <c r="BU167" s="67">
        <f t="shared" si="1985"/>
        <v>312</v>
      </c>
      <c r="BV167" s="67">
        <f t="shared" si="1985"/>
        <v>311</v>
      </c>
      <c r="BX167" s="67" t="str">
        <f>VLOOKUP(VALUE(RIGHT(BS167,1)),misc!$A$2:$B$5,2,0)</f>
        <v>C</v>
      </c>
      <c r="BY167" s="67" t="str">
        <f>VLOOKUP(VALUE(RIGHT(BT167,1)),misc!$A$2:$B$5,2,0)</f>
        <v>S</v>
      </c>
      <c r="BZ167" s="67" t="str">
        <f>VLOOKUP(VALUE(RIGHT(BU167,1)),misc!$A$2:$B$5,2,0)</f>
        <v>I</v>
      </c>
      <c r="CA167" s="67" t="str">
        <f>VLOOKUP(VALUE(RIGHT(BV167,1)),misc!$A$2:$B$5,2,0)</f>
        <v>D</v>
      </c>
      <c r="CC167" s="67" t="str">
        <f t="shared" ref="CC167:CF167" si="1986">IF(VALUE(BS167)&gt;=170,BX167,"")</f>
        <v>C</v>
      </c>
      <c r="CD167" s="67" t="str">
        <f t="shared" si="1986"/>
        <v>S</v>
      </c>
      <c r="CE167" s="67" t="str">
        <f t="shared" si="1986"/>
        <v>I</v>
      </c>
      <c r="CF167" s="67" t="str">
        <f t="shared" si="1986"/>
        <v>D</v>
      </c>
      <c r="CH167" s="67" t="str">
        <f t="shared" ref="CH167:CK167" si="1987">IF(VALUE(BS167)&lt;170,BX167,"")</f>
        <v/>
      </c>
      <c r="CI167" s="67" t="str">
        <f t="shared" si="1987"/>
        <v/>
      </c>
      <c r="CJ167" s="67" t="str">
        <f t="shared" si="1987"/>
        <v/>
      </c>
      <c r="CK167" s="67" t="str">
        <f t="shared" si="1987"/>
        <v/>
      </c>
      <c r="CL167" s="67">
        <f t="shared" si="23"/>
        <v>2</v>
      </c>
      <c r="CM167" s="67" t="str">
        <f t="shared" si="24"/>
        <v>CSID</v>
      </c>
      <c r="CP167" s="67">
        <f t="shared" ref="CP167:CS167" si="1988">VALUE(AG167&amp;CP$2)</f>
        <v>161</v>
      </c>
      <c r="CQ167" s="67">
        <f t="shared" si="1988"/>
        <v>182</v>
      </c>
      <c r="CR167" s="67">
        <f t="shared" si="1988"/>
        <v>193</v>
      </c>
      <c r="CS167" s="67">
        <f t="shared" si="1988"/>
        <v>194</v>
      </c>
      <c r="CT167" s="67"/>
      <c r="CU167" s="67">
        <f t="shared" ref="CU167:CX167" si="1989">LARGE($CP167:$CS167,CU$2)</f>
        <v>194</v>
      </c>
      <c r="CV167" s="67">
        <f t="shared" si="1989"/>
        <v>193</v>
      </c>
      <c r="CW167" s="67">
        <f t="shared" si="1989"/>
        <v>182</v>
      </c>
      <c r="CX167" s="67">
        <f t="shared" si="1989"/>
        <v>161</v>
      </c>
      <c r="CZ167" s="67" t="str">
        <f>VLOOKUP(VALUE(RIGHT(CU167,1)),misc!$A$2:$B$5,2,0)</f>
        <v>C</v>
      </c>
      <c r="DA167" s="67" t="str">
        <f>VLOOKUP(VALUE(RIGHT(CV167,1)),misc!$A$2:$B$5,2,0)</f>
        <v>S</v>
      </c>
      <c r="DB167" s="67" t="str">
        <f>VLOOKUP(VALUE(RIGHT(CW167,1)),misc!$A$2:$B$5,2,0)</f>
        <v>I</v>
      </c>
      <c r="DC167" s="67" t="str">
        <f>VLOOKUP(VALUE(RIGHT(CX167,1)),misc!$A$2:$B$5,2,0)</f>
        <v>D</v>
      </c>
      <c r="DE167" s="67" t="str">
        <f t="shared" ref="DE167:DH167" si="1990">IF(VALUE(CU167)&gt;=170,CZ167,"")</f>
        <v>C</v>
      </c>
      <c r="DF167" s="67" t="str">
        <f t="shared" si="1990"/>
        <v>S</v>
      </c>
      <c r="DG167" s="67" t="str">
        <f t="shared" si="1990"/>
        <v>I</v>
      </c>
      <c r="DH167" s="67" t="str">
        <f t="shared" si="1990"/>
        <v/>
      </c>
      <c r="DJ167" s="67" t="str">
        <f t="shared" ref="DJ167:DM167" si="1991">IF(VALUE(CU167)&lt;170,CZ167,"")</f>
        <v/>
      </c>
      <c r="DK167" s="67" t="str">
        <f t="shared" si="1991"/>
        <v/>
      </c>
      <c r="DL167" s="67" t="str">
        <f t="shared" si="1991"/>
        <v/>
      </c>
      <c r="DM167" s="67" t="str">
        <f t="shared" si="1991"/>
        <v>D</v>
      </c>
      <c r="DN167" s="67">
        <f t="shared" si="29"/>
        <v>3</v>
      </c>
      <c r="DO167" s="67" t="str">
        <f t="shared" si="30"/>
        <v>CSI</v>
      </c>
      <c r="DP167" s="1" t="str">
        <f t="shared" si="31"/>
        <v>123</v>
      </c>
      <c r="DQ167" s="1" t="str">
        <f t="shared" si="32"/>
        <v/>
      </c>
      <c r="DR167" s="1">
        <f>VLOOKUP(G167,tableD1,3,0)</f>
        <v>1</v>
      </c>
      <c r="DS167" s="1">
        <f>VLOOKUP(H167,tableI1,3,0)</f>
        <v>1</v>
      </c>
      <c r="DT167" s="1">
        <f>VLOOKUP(I167,table1S,3,0)</f>
        <v>2</v>
      </c>
      <c r="DU167" s="1">
        <f>VLOOKUP(J167,table1C,3,0)</f>
        <v>1</v>
      </c>
      <c r="DV167" s="1">
        <f>VLOOKUP(L167,table2D,3,0)</f>
        <v>8</v>
      </c>
      <c r="DW167" s="1">
        <f>VLOOKUP(M167,table2I,3,0)</f>
        <v>8</v>
      </c>
      <c r="DX167" s="1">
        <f>VLOOKUP(N167,table2S,3,0)</f>
        <v>8</v>
      </c>
      <c r="DY167" s="1">
        <f>VLOOKUP(O167,table2C,3,0)</f>
        <v>8</v>
      </c>
      <c r="DZ167" s="1">
        <f>VLOOKUP(Q167,table3D,3,0)</f>
        <v>4</v>
      </c>
      <c r="EA167" s="1">
        <f>VLOOKUP(R167,table3I,3,0)</f>
        <v>5</v>
      </c>
      <c r="EB167" s="1">
        <f>VLOOKUP(S167,table3S,3,0)</f>
        <v>5</v>
      </c>
      <c r="EC167" s="1">
        <f>VLOOKUP(T167,table3C,3,0)</f>
        <v>5</v>
      </c>
      <c r="ED167" s="67">
        <f t="array" ref="ED167">VLOOKUP(INDEX(JD,data!$AA$1),key!$J$3:$L$27,3,0)</f>
        <v>6</v>
      </c>
      <c r="EE167" s="67">
        <f t="array" ref="EE167">VLOOKUP(INDEX(JI,data!$AA$1),key!$J$3:$L$27,3,0)</f>
        <v>4</v>
      </c>
      <c r="EF167" s="67">
        <f t="array" ref="EF167">VLOOKUP(INDEX(JS,data!$AA$1),key!$J$3:$L$27,3,0)</f>
        <v>4</v>
      </c>
      <c r="EG167" s="67">
        <f t="array" ref="EG167">VLOOKUP(INDEX(JC,data!$AA$1),key!$J$3:$L$27,3,0)</f>
        <v>7</v>
      </c>
      <c r="EH167" s="1">
        <f>VLOOKUP(DR167,tabel_jpm,ED167+1,0)</f>
        <v>8</v>
      </c>
      <c r="EI167" s="1">
        <f>VLOOKUP(DS167,tabel_jpm,EE167+1,0)</f>
        <v>16</v>
      </c>
      <c r="EJ167" s="1">
        <f>VLOOKUP(DT167,tabel_jpm,EF167+1,0)</f>
        <v>20</v>
      </c>
      <c r="EK167" s="1">
        <f>VLOOKUP(DU167,tabel_jpm,EG167+1,0)</f>
        <v>4</v>
      </c>
      <c r="EL167" s="1">
        <f>IF(B167="Pria",VLOOKUP(AVERAGE(EH167:EK167),agreement_p,4),VLOOKUP(AVERAGE(EH167:EK167),agreement_w,4))</f>
        <v>32</v>
      </c>
      <c r="EM167" s="67" t="str">
        <f t="shared" si="33"/>
        <v>N/A</v>
      </c>
      <c r="EN167" s="1">
        <f>VLOOKUP(DV167,tabel_jpm,ED167+1,0)</f>
        <v>20</v>
      </c>
      <c r="EO167" s="1">
        <f>VLOOKUP(DW167,tabel_jpm,EE167+1,0)</f>
        <v>12</v>
      </c>
      <c r="EP167" s="1">
        <f>VLOOKUP(DX167,tabel_jpm,EF167+1,0)</f>
        <v>12</v>
      </c>
      <c r="EQ167" s="1">
        <f>VLOOKUP(DY167,tabel_jpm,EG167+1,0)</f>
        <v>24</v>
      </c>
      <c r="ER167" s="1">
        <f>IF(B167="Pria",VLOOKUP(AVERAGE(EN167:EQ167),agreement_p,4),VLOOKUP(AVERAGE(EN167:EQ167),agreement_w,4))</f>
        <v>50</v>
      </c>
      <c r="ES167" s="67" t="str">
        <f t="shared" si="34"/>
        <v>N/A</v>
      </c>
      <c r="ET167" s="1">
        <f>VLOOKUP(DZ167,tabel_jpm,ED167+1,0)</f>
        <v>20</v>
      </c>
      <c r="EU167" s="1">
        <f>VLOOKUP(EA167,tabel_jpm,EE167+1,0)</f>
        <v>24</v>
      </c>
      <c r="EV167" s="1">
        <f>VLOOKUP(EB167,tabel_jpm,EF167+1,0)</f>
        <v>24</v>
      </c>
      <c r="EW167" s="1">
        <f>VLOOKUP(EC167,tabel_jpm,EG167+1,0)</f>
        <v>20</v>
      </c>
      <c r="EX167" s="1">
        <f>IF(B167="Pria",VLOOKUP(AVERAGE(ET167:EW167),agreement_p,4),VLOOKUP(AVERAGE(ET167:EW167),agreement_w,4))</f>
        <v>68</v>
      </c>
      <c r="EY167" s="67" t="str">
        <f t="shared" si="35"/>
        <v>N/A</v>
      </c>
    </row>
    <row r="168" ht="15.75" customHeight="1">
      <c r="A168" s="1" t="str">
        <f>data!A168</f>
        <v/>
      </c>
      <c r="B168" s="1" t="str">
        <f>data!B168</f>
        <v/>
      </c>
      <c r="C168" s="1" t="str">
        <f>data!C168</f>
        <v/>
      </c>
      <c r="D168" s="65" t="str">
        <f>data!D168</f>
        <v/>
      </c>
      <c r="E168" s="1" t="str">
        <f>data!E168</f>
        <v/>
      </c>
      <c r="F168" s="1" t="str">
        <f>data!F168</f>
        <v/>
      </c>
      <c r="G168" s="1" t="str">
        <f>data!G168</f>
        <v/>
      </c>
      <c r="H168" s="1" t="str">
        <f>data!H168</f>
        <v/>
      </c>
      <c r="I168" s="1" t="str">
        <f>data!I168</f>
        <v/>
      </c>
      <c r="J168" s="1" t="str">
        <f>data!J168</f>
        <v/>
      </c>
      <c r="K168" s="1" t="str">
        <f>data!K168</f>
        <v/>
      </c>
      <c r="L168" s="1" t="str">
        <f>data!L168</f>
        <v/>
      </c>
      <c r="M168" s="1" t="str">
        <f>data!M168</f>
        <v/>
      </c>
      <c r="N168" s="1" t="str">
        <f>data!N168</f>
        <v/>
      </c>
      <c r="O168" s="1" t="str">
        <f>data!O168</f>
        <v/>
      </c>
      <c r="P168" s="1" t="str">
        <f>data!P168</f>
        <v/>
      </c>
      <c r="Q168" s="1">
        <f>data!Q168</f>
        <v>0</v>
      </c>
      <c r="R168" s="1">
        <f>data!R168</f>
        <v>0</v>
      </c>
      <c r="S168" s="1">
        <f>data!S168</f>
        <v>0</v>
      </c>
      <c r="T168" s="1">
        <f>data!T168</f>
        <v>0</v>
      </c>
      <c r="U168" s="1">
        <f>data!U168</f>
        <v>0</v>
      </c>
      <c r="V168" s="1">
        <f>data!V168</f>
        <v>0</v>
      </c>
      <c r="W168" s="1">
        <f>data!W168</f>
        <v>0</v>
      </c>
      <c r="Y168" s="67">
        <f>VLOOKUP(G168,tableD1,2,0)</f>
        <v>4</v>
      </c>
      <c r="Z168" s="67">
        <f>VLOOKUP(H168,tableI1,2,0)</f>
        <v>3</v>
      </c>
      <c r="AA168" s="67">
        <f>VLOOKUP(I168,table1S,2,0)</f>
        <v>5</v>
      </c>
      <c r="AB168" s="67">
        <f>VLOOKUP(J168,table1C,2,0)</f>
        <v>4</v>
      </c>
      <c r="AC168" s="67">
        <f>VLOOKUP(L168,table2D,2,0)</f>
        <v>31</v>
      </c>
      <c r="AD168" s="67">
        <f>VLOOKUP(M168,table2I,2,0)</f>
        <v>31</v>
      </c>
      <c r="AE168" s="67">
        <f>VLOOKUP(N168,table2S,2,0)</f>
        <v>32</v>
      </c>
      <c r="AF168" s="67">
        <f>VLOOKUP(O168,table2C,2,0)</f>
        <v>32</v>
      </c>
      <c r="AG168" s="67">
        <f>VLOOKUP(Q168,table3D,2,0)</f>
        <v>16</v>
      </c>
      <c r="AH168" s="67">
        <f>VLOOKUP(R168,table3I,2,0)</f>
        <v>18</v>
      </c>
      <c r="AI168" s="67">
        <f>VLOOKUP(S168,table3S,2,0)</f>
        <v>19</v>
      </c>
      <c r="AJ168" s="67">
        <f>VLOOKUP(T168,table3C,2,0)</f>
        <v>19</v>
      </c>
      <c r="AL168" s="67">
        <f t="shared" ref="AL168:AO168" si="1992">VALUE(Y168&amp;AL$2)</f>
        <v>41</v>
      </c>
      <c r="AM168" s="67">
        <f t="shared" si="1992"/>
        <v>32</v>
      </c>
      <c r="AN168" s="67">
        <f t="shared" si="1992"/>
        <v>53</v>
      </c>
      <c r="AO168" s="67">
        <f t="shared" si="1992"/>
        <v>44</v>
      </c>
      <c r="AP168" s="67"/>
      <c r="AQ168" s="67">
        <f t="shared" ref="AQ168:AT168" si="1993">LARGE($AL168:$AO168,AQ$2)</f>
        <v>53</v>
      </c>
      <c r="AR168" s="67">
        <f t="shared" si="1993"/>
        <v>44</v>
      </c>
      <c r="AS168" s="67">
        <f t="shared" si="1993"/>
        <v>41</v>
      </c>
      <c r="AT168" s="67">
        <f t="shared" si="1993"/>
        <v>32</v>
      </c>
      <c r="AV168" s="67" t="str">
        <f>VLOOKUP(VALUE(RIGHT(AQ168,1)),misc!$A$2:$B$5,2,0)</f>
        <v>S</v>
      </c>
      <c r="AW168" s="67" t="str">
        <f>VLOOKUP(VALUE(RIGHT(AR168,1)),misc!$A$2:$B$5,2,0)</f>
        <v>C</v>
      </c>
      <c r="AX168" s="67" t="str">
        <f>VLOOKUP(VALUE(RIGHT(AS168,1)),misc!$A$2:$B$5,2,0)</f>
        <v>D</v>
      </c>
      <c r="AY168" s="67" t="str">
        <f>VLOOKUP(VALUE(RIGHT(AT168,1)),misc!$A$2:$B$5,2,0)</f>
        <v>I</v>
      </c>
      <c r="BA168" s="67" t="str">
        <f t="shared" ref="BA168:BD168" si="1994">IF(VALUE(AQ168)&gt;=170,AV168,"")</f>
        <v/>
      </c>
      <c r="BB168" s="67" t="str">
        <f t="shared" si="1994"/>
        <v/>
      </c>
      <c r="BC168" s="67" t="str">
        <f t="shared" si="1994"/>
        <v/>
      </c>
      <c r="BD168" s="67" t="str">
        <f t="shared" si="1994"/>
        <v/>
      </c>
      <c r="BF168" s="67" t="str">
        <f t="shared" ref="BF168:BI168" si="1995">IF(VALUE(AQ168)&lt;170,AV168,"")</f>
        <v>S</v>
      </c>
      <c r="BG168" s="67" t="str">
        <f t="shared" si="1995"/>
        <v>C</v>
      </c>
      <c r="BH168" s="67" t="str">
        <f t="shared" si="1995"/>
        <v>D</v>
      </c>
      <c r="BI168" s="67" t="str">
        <f t="shared" si="1995"/>
        <v>I</v>
      </c>
      <c r="BJ168" s="67">
        <f t="shared" si="17"/>
        <v>1</v>
      </c>
      <c r="BK168" s="67" t="str">
        <f t="shared" si="18"/>
        <v/>
      </c>
      <c r="BN168" s="67">
        <f t="shared" ref="BN168:BQ168" si="1996">VALUE(AC168&amp;BN$2)</f>
        <v>311</v>
      </c>
      <c r="BO168" s="67">
        <f t="shared" si="1996"/>
        <v>312</v>
      </c>
      <c r="BP168" s="67">
        <f t="shared" si="1996"/>
        <v>323</v>
      </c>
      <c r="BQ168" s="67">
        <f t="shared" si="1996"/>
        <v>324</v>
      </c>
      <c r="BR168" s="67"/>
      <c r="BS168" s="67">
        <f t="shared" ref="BS168:BV168" si="1997">LARGE($BN168:$BQ168,BS$2)</f>
        <v>324</v>
      </c>
      <c r="BT168" s="67">
        <f t="shared" si="1997"/>
        <v>323</v>
      </c>
      <c r="BU168" s="67">
        <f t="shared" si="1997"/>
        <v>312</v>
      </c>
      <c r="BV168" s="67">
        <f t="shared" si="1997"/>
        <v>311</v>
      </c>
      <c r="BX168" s="67" t="str">
        <f>VLOOKUP(VALUE(RIGHT(BS168,1)),misc!$A$2:$B$5,2,0)</f>
        <v>C</v>
      </c>
      <c r="BY168" s="67" t="str">
        <f>VLOOKUP(VALUE(RIGHT(BT168,1)),misc!$A$2:$B$5,2,0)</f>
        <v>S</v>
      </c>
      <c r="BZ168" s="67" t="str">
        <f>VLOOKUP(VALUE(RIGHT(BU168,1)),misc!$A$2:$B$5,2,0)</f>
        <v>I</v>
      </c>
      <c r="CA168" s="67" t="str">
        <f>VLOOKUP(VALUE(RIGHT(BV168,1)),misc!$A$2:$B$5,2,0)</f>
        <v>D</v>
      </c>
      <c r="CC168" s="67" t="str">
        <f t="shared" ref="CC168:CF168" si="1998">IF(VALUE(BS168)&gt;=170,BX168,"")</f>
        <v>C</v>
      </c>
      <c r="CD168" s="67" t="str">
        <f t="shared" si="1998"/>
        <v>S</v>
      </c>
      <c r="CE168" s="67" t="str">
        <f t="shared" si="1998"/>
        <v>I</v>
      </c>
      <c r="CF168" s="67" t="str">
        <f t="shared" si="1998"/>
        <v>D</v>
      </c>
      <c r="CH168" s="67" t="str">
        <f t="shared" ref="CH168:CK168" si="1999">IF(VALUE(BS168)&lt;170,BX168,"")</f>
        <v/>
      </c>
      <c r="CI168" s="67" t="str">
        <f t="shared" si="1999"/>
        <v/>
      </c>
      <c r="CJ168" s="67" t="str">
        <f t="shared" si="1999"/>
        <v/>
      </c>
      <c r="CK168" s="67" t="str">
        <f t="shared" si="1999"/>
        <v/>
      </c>
      <c r="CL168" s="67">
        <f t="shared" si="23"/>
        <v>2</v>
      </c>
      <c r="CM168" s="67" t="str">
        <f t="shared" si="24"/>
        <v>CSID</v>
      </c>
      <c r="CP168" s="67">
        <f t="shared" ref="CP168:CS168" si="2000">VALUE(AG168&amp;CP$2)</f>
        <v>161</v>
      </c>
      <c r="CQ168" s="67">
        <f t="shared" si="2000"/>
        <v>182</v>
      </c>
      <c r="CR168" s="67">
        <f t="shared" si="2000"/>
        <v>193</v>
      </c>
      <c r="CS168" s="67">
        <f t="shared" si="2000"/>
        <v>194</v>
      </c>
      <c r="CT168" s="67"/>
      <c r="CU168" s="67">
        <f t="shared" ref="CU168:CX168" si="2001">LARGE($CP168:$CS168,CU$2)</f>
        <v>194</v>
      </c>
      <c r="CV168" s="67">
        <f t="shared" si="2001"/>
        <v>193</v>
      </c>
      <c r="CW168" s="67">
        <f t="shared" si="2001"/>
        <v>182</v>
      </c>
      <c r="CX168" s="67">
        <f t="shared" si="2001"/>
        <v>161</v>
      </c>
      <c r="CZ168" s="67" t="str">
        <f>VLOOKUP(VALUE(RIGHT(CU168,1)),misc!$A$2:$B$5,2,0)</f>
        <v>C</v>
      </c>
      <c r="DA168" s="67" t="str">
        <f>VLOOKUP(VALUE(RIGHT(CV168,1)),misc!$A$2:$B$5,2,0)</f>
        <v>S</v>
      </c>
      <c r="DB168" s="67" t="str">
        <f>VLOOKUP(VALUE(RIGHT(CW168,1)),misc!$A$2:$B$5,2,0)</f>
        <v>I</v>
      </c>
      <c r="DC168" s="67" t="str">
        <f>VLOOKUP(VALUE(RIGHT(CX168,1)),misc!$A$2:$B$5,2,0)</f>
        <v>D</v>
      </c>
      <c r="DE168" s="67" t="str">
        <f t="shared" ref="DE168:DH168" si="2002">IF(VALUE(CU168)&gt;=170,CZ168,"")</f>
        <v>C</v>
      </c>
      <c r="DF168" s="67" t="str">
        <f t="shared" si="2002"/>
        <v>S</v>
      </c>
      <c r="DG168" s="67" t="str">
        <f t="shared" si="2002"/>
        <v>I</v>
      </c>
      <c r="DH168" s="67" t="str">
        <f t="shared" si="2002"/>
        <v/>
      </c>
      <c r="DJ168" s="67" t="str">
        <f t="shared" ref="DJ168:DM168" si="2003">IF(VALUE(CU168)&lt;170,CZ168,"")</f>
        <v/>
      </c>
      <c r="DK168" s="67" t="str">
        <f t="shared" si="2003"/>
        <v/>
      </c>
      <c r="DL168" s="67" t="str">
        <f t="shared" si="2003"/>
        <v/>
      </c>
      <c r="DM168" s="67" t="str">
        <f t="shared" si="2003"/>
        <v>D</v>
      </c>
      <c r="DN168" s="67">
        <f t="shared" si="29"/>
        <v>3</v>
      </c>
      <c r="DO168" s="67" t="str">
        <f t="shared" si="30"/>
        <v>CSI</v>
      </c>
      <c r="DP168" s="1" t="str">
        <f t="shared" si="31"/>
        <v>123</v>
      </c>
      <c r="DQ168" s="1" t="str">
        <f t="shared" si="32"/>
        <v/>
      </c>
      <c r="DR168" s="1">
        <f>VLOOKUP(G168,tableD1,3,0)</f>
        <v>1</v>
      </c>
      <c r="DS168" s="1">
        <f>VLOOKUP(H168,tableI1,3,0)</f>
        <v>1</v>
      </c>
      <c r="DT168" s="1">
        <f>VLOOKUP(I168,table1S,3,0)</f>
        <v>2</v>
      </c>
      <c r="DU168" s="1">
        <f>VLOOKUP(J168,table1C,3,0)</f>
        <v>1</v>
      </c>
      <c r="DV168" s="1">
        <f>VLOOKUP(L168,table2D,3,0)</f>
        <v>8</v>
      </c>
      <c r="DW168" s="1">
        <f>VLOOKUP(M168,table2I,3,0)</f>
        <v>8</v>
      </c>
      <c r="DX168" s="1">
        <f>VLOOKUP(N168,table2S,3,0)</f>
        <v>8</v>
      </c>
      <c r="DY168" s="1">
        <f>VLOOKUP(O168,table2C,3,0)</f>
        <v>8</v>
      </c>
      <c r="DZ168" s="1">
        <f>VLOOKUP(Q168,table3D,3,0)</f>
        <v>4</v>
      </c>
      <c r="EA168" s="1">
        <f>VLOOKUP(R168,table3I,3,0)</f>
        <v>5</v>
      </c>
      <c r="EB168" s="1">
        <f>VLOOKUP(S168,table3S,3,0)</f>
        <v>5</v>
      </c>
      <c r="EC168" s="1">
        <f>VLOOKUP(T168,table3C,3,0)</f>
        <v>5</v>
      </c>
      <c r="ED168" s="67">
        <f t="array" ref="ED168">VLOOKUP(INDEX(JD,data!$AA$1),key!$J$3:$L$27,3,0)</f>
        <v>6</v>
      </c>
      <c r="EE168" s="67">
        <f t="array" ref="EE168">VLOOKUP(INDEX(JI,data!$AA$1),key!$J$3:$L$27,3,0)</f>
        <v>4</v>
      </c>
      <c r="EF168" s="67">
        <f t="array" ref="EF168">VLOOKUP(INDEX(JS,data!$AA$1),key!$J$3:$L$27,3,0)</f>
        <v>4</v>
      </c>
      <c r="EG168" s="67">
        <f t="array" ref="EG168">VLOOKUP(INDEX(JC,data!$AA$1),key!$J$3:$L$27,3,0)</f>
        <v>7</v>
      </c>
      <c r="EH168" s="1">
        <f>VLOOKUP(DR168,tabel_jpm,ED168+1,0)</f>
        <v>8</v>
      </c>
      <c r="EI168" s="1">
        <f>VLOOKUP(DS168,tabel_jpm,EE168+1,0)</f>
        <v>16</v>
      </c>
      <c r="EJ168" s="1">
        <f>VLOOKUP(DT168,tabel_jpm,EF168+1,0)</f>
        <v>20</v>
      </c>
      <c r="EK168" s="1">
        <f>VLOOKUP(DU168,tabel_jpm,EG168+1,0)</f>
        <v>4</v>
      </c>
      <c r="EL168" s="1">
        <f>IF(B168="Pria",VLOOKUP(AVERAGE(EH168:EK168),agreement_p,4),VLOOKUP(AVERAGE(EH168:EK168),agreement_w,4))</f>
        <v>32</v>
      </c>
      <c r="EM168" s="67" t="str">
        <f t="shared" si="33"/>
        <v>N/A</v>
      </c>
      <c r="EN168" s="1">
        <f>VLOOKUP(DV168,tabel_jpm,ED168+1,0)</f>
        <v>20</v>
      </c>
      <c r="EO168" s="1">
        <f>VLOOKUP(DW168,tabel_jpm,EE168+1,0)</f>
        <v>12</v>
      </c>
      <c r="EP168" s="1">
        <f>VLOOKUP(DX168,tabel_jpm,EF168+1,0)</f>
        <v>12</v>
      </c>
      <c r="EQ168" s="1">
        <f>VLOOKUP(DY168,tabel_jpm,EG168+1,0)</f>
        <v>24</v>
      </c>
      <c r="ER168" s="1">
        <f>IF(B168="Pria",VLOOKUP(AVERAGE(EN168:EQ168),agreement_p,4),VLOOKUP(AVERAGE(EN168:EQ168),agreement_w,4))</f>
        <v>50</v>
      </c>
      <c r="ES168" s="67" t="str">
        <f t="shared" si="34"/>
        <v>N/A</v>
      </c>
      <c r="ET168" s="1">
        <f>VLOOKUP(DZ168,tabel_jpm,ED168+1,0)</f>
        <v>20</v>
      </c>
      <c r="EU168" s="1">
        <f>VLOOKUP(EA168,tabel_jpm,EE168+1,0)</f>
        <v>24</v>
      </c>
      <c r="EV168" s="1">
        <f>VLOOKUP(EB168,tabel_jpm,EF168+1,0)</f>
        <v>24</v>
      </c>
      <c r="EW168" s="1">
        <f>VLOOKUP(EC168,tabel_jpm,EG168+1,0)</f>
        <v>20</v>
      </c>
      <c r="EX168" s="1">
        <f>IF(B168="Pria",VLOOKUP(AVERAGE(ET168:EW168),agreement_p,4),VLOOKUP(AVERAGE(ET168:EW168),agreement_w,4))</f>
        <v>68</v>
      </c>
      <c r="EY168" s="67" t="str">
        <f t="shared" si="35"/>
        <v>N/A</v>
      </c>
    </row>
    <row r="169" ht="15.75" customHeight="1">
      <c r="A169" s="1" t="str">
        <f>data!A169</f>
        <v/>
      </c>
      <c r="B169" s="1" t="str">
        <f>data!B169</f>
        <v/>
      </c>
      <c r="C169" s="1" t="str">
        <f>data!C169</f>
        <v/>
      </c>
      <c r="D169" s="65" t="str">
        <f>data!D169</f>
        <v/>
      </c>
      <c r="E169" s="1" t="str">
        <f>data!E169</f>
        <v/>
      </c>
      <c r="F169" s="1" t="str">
        <f>data!F169</f>
        <v/>
      </c>
      <c r="G169" s="1" t="str">
        <f>data!G169</f>
        <v/>
      </c>
      <c r="H169" s="1" t="str">
        <f>data!H169</f>
        <v/>
      </c>
      <c r="I169" s="1" t="str">
        <f>data!I169</f>
        <v/>
      </c>
      <c r="J169" s="1" t="str">
        <f>data!J169</f>
        <v/>
      </c>
      <c r="K169" s="1" t="str">
        <f>data!K169</f>
        <v/>
      </c>
      <c r="L169" s="1" t="str">
        <f>data!L169</f>
        <v/>
      </c>
      <c r="M169" s="1" t="str">
        <f>data!M169</f>
        <v/>
      </c>
      <c r="N169" s="1" t="str">
        <f>data!N169</f>
        <v/>
      </c>
      <c r="O169" s="1" t="str">
        <f>data!O169</f>
        <v/>
      </c>
      <c r="P169" s="1" t="str">
        <f>data!P169</f>
        <v/>
      </c>
      <c r="Q169" s="1">
        <f>data!Q169</f>
        <v>0</v>
      </c>
      <c r="R169" s="1">
        <f>data!R169</f>
        <v>0</v>
      </c>
      <c r="S169" s="1">
        <f>data!S169</f>
        <v>0</v>
      </c>
      <c r="T169" s="1">
        <f>data!T169</f>
        <v>0</v>
      </c>
      <c r="U169" s="1">
        <f>data!U169</f>
        <v>0</v>
      </c>
      <c r="V169" s="1">
        <f>data!V169</f>
        <v>0</v>
      </c>
      <c r="W169" s="1">
        <f>data!W169</f>
        <v>0</v>
      </c>
      <c r="Y169" s="67">
        <f>VLOOKUP(G169,tableD1,2,0)</f>
        <v>4</v>
      </c>
      <c r="Z169" s="67">
        <f>VLOOKUP(H169,tableI1,2,0)</f>
        <v>3</v>
      </c>
      <c r="AA169" s="67">
        <f>VLOOKUP(I169,table1S,2,0)</f>
        <v>5</v>
      </c>
      <c r="AB169" s="67">
        <f>VLOOKUP(J169,table1C,2,0)</f>
        <v>4</v>
      </c>
      <c r="AC169" s="67">
        <f>VLOOKUP(L169,table2D,2,0)</f>
        <v>31</v>
      </c>
      <c r="AD169" s="67">
        <f>VLOOKUP(M169,table2I,2,0)</f>
        <v>31</v>
      </c>
      <c r="AE169" s="67">
        <f>VLOOKUP(N169,table2S,2,0)</f>
        <v>32</v>
      </c>
      <c r="AF169" s="67">
        <f>VLOOKUP(O169,table2C,2,0)</f>
        <v>32</v>
      </c>
      <c r="AG169" s="67">
        <f>VLOOKUP(Q169,table3D,2,0)</f>
        <v>16</v>
      </c>
      <c r="AH169" s="67">
        <f>VLOOKUP(R169,table3I,2,0)</f>
        <v>18</v>
      </c>
      <c r="AI169" s="67">
        <f>VLOOKUP(S169,table3S,2,0)</f>
        <v>19</v>
      </c>
      <c r="AJ169" s="67">
        <f>VLOOKUP(T169,table3C,2,0)</f>
        <v>19</v>
      </c>
      <c r="AL169" s="67">
        <f t="shared" ref="AL169:AO169" si="2004">VALUE(Y169&amp;AL$2)</f>
        <v>41</v>
      </c>
      <c r="AM169" s="67">
        <f t="shared" si="2004"/>
        <v>32</v>
      </c>
      <c r="AN169" s="67">
        <f t="shared" si="2004"/>
        <v>53</v>
      </c>
      <c r="AO169" s="67">
        <f t="shared" si="2004"/>
        <v>44</v>
      </c>
      <c r="AP169" s="67"/>
      <c r="AQ169" s="67">
        <f t="shared" ref="AQ169:AT169" si="2005">LARGE($AL169:$AO169,AQ$2)</f>
        <v>53</v>
      </c>
      <c r="AR169" s="67">
        <f t="shared" si="2005"/>
        <v>44</v>
      </c>
      <c r="AS169" s="67">
        <f t="shared" si="2005"/>
        <v>41</v>
      </c>
      <c r="AT169" s="67">
        <f t="shared" si="2005"/>
        <v>32</v>
      </c>
      <c r="AV169" s="67" t="str">
        <f>VLOOKUP(VALUE(RIGHT(AQ169,1)),misc!$A$2:$B$5,2,0)</f>
        <v>S</v>
      </c>
      <c r="AW169" s="67" t="str">
        <f>VLOOKUP(VALUE(RIGHT(AR169,1)),misc!$A$2:$B$5,2,0)</f>
        <v>C</v>
      </c>
      <c r="AX169" s="67" t="str">
        <f>VLOOKUP(VALUE(RIGHT(AS169,1)),misc!$A$2:$B$5,2,0)</f>
        <v>D</v>
      </c>
      <c r="AY169" s="67" t="str">
        <f>VLOOKUP(VALUE(RIGHT(AT169,1)),misc!$A$2:$B$5,2,0)</f>
        <v>I</v>
      </c>
      <c r="BA169" s="67" t="str">
        <f t="shared" ref="BA169:BD169" si="2006">IF(VALUE(AQ169)&gt;=170,AV169,"")</f>
        <v/>
      </c>
      <c r="BB169" s="67" t="str">
        <f t="shared" si="2006"/>
        <v/>
      </c>
      <c r="BC169" s="67" t="str">
        <f t="shared" si="2006"/>
        <v/>
      </c>
      <c r="BD169" s="67" t="str">
        <f t="shared" si="2006"/>
        <v/>
      </c>
      <c r="BF169" s="67" t="str">
        <f t="shared" ref="BF169:BI169" si="2007">IF(VALUE(AQ169)&lt;170,AV169,"")</f>
        <v>S</v>
      </c>
      <c r="BG169" s="67" t="str">
        <f t="shared" si="2007"/>
        <v>C</v>
      </c>
      <c r="BH169" s="67" t="str">
        <f t="shared" si="2007"/>
        <v>D</v>
      </c>
      <c r="BI169" s="67" t="str">
        <f t="shared" si="2007"/>
        <v>I</v>
      </c>
      <c r="BJ169" s="67">
        <f t="shared" si="17"/>
        <v>1</v>
      </c>
      <c r="BK169" s="67" t="str">
        <f t="shared" si="18"/>
        <v/>
      </c>
      <c r="BN169" s="67">
        <f t="shared" ref="BN169:BQ169" si="2008">VALUE(AC169&amp;BN$2)</f>
        <v>311</v>
      </c>
      <c r="BO169" s="67">
        <f t="shared" si="2008"/>
        <v>312</v>
      </c>
      <c r="BP169" s="67">
        <f t="shared" si="2008"/>
        <v>323</v>
      </c>
      <c r="BQ169" s="67">
        <f t="shared" si="2008"/>
        <v>324</v>
      </c>
      <c r="BR169" s="67"/>
      <c r="BS169" s="67">
        <f t="shared" ref="BS169:BV169" si="2009">LARGE($BN169:$BQ169,BS$2)</f>
        <v>324</v>
      </c>
      <c r="BT169" s="67">
        <f t="shared" si="2009"/>
        <v>323</v>
      </c>
      <c r="BU169" s="67">
        <f t="shared" si="2009"/>
        <v>312</v>
      </c>
      <c r="BV169" s="67">
        <f t="shared" si="2009"/>
        <v>311</v>
      </c>
      <c r="BX169" s="67" t="str">
        <f>VLOOKUP(VALUE(RIGHT(BS169,1)),misc!$A$2:$B$5,2,0)</f>
        <v>C</v>
      </c>
      <c r="BY169" s="67" t="str">
        <f>VLOOKUP(VALUE(RIGHT(BT169,1)),misc!$A$2:$B$5,2,0)</f>
        <v>S</v>
      </c>
      <c r="BZ169" s="67" t="str">
        <f>VLOOKUP(VALUE(RIGHT(BU169,1)),misc!$A$2:$B$5,2,0)</f>
        <v>I</v>
      </c>
      <c r="CA169" s="67" t="str">
        <f>VLOOKUP(VALUE(RIGHT(BV169,1)),misc!$A$2:$B$5,2,0)</f>
        <v>D</v>
      </c>
      <c r="CC169" s="67" t="str">
        <f t="shared" ref="CC169:CF169" si="2010">IF(VALUE(BS169)&gt;=170,BX169,"")</f>
        <v>C</v>
      </c>
      <c r="CD169" s="67" t="str">
        <f t="shared" si="2010"/>
        <v>S</v>
      </c>
      <c r="CE169" s="67" t="str">
        <f t="shared" si="2010"/>
        <v>I</v>
      </c>
      <c r="CF169" s="67" t="str">
        <f t="shared" si="2010"/>
        <v>D</v>
      </c>
      <c r="CH169" s="67" t="str">
        <f t="shared" ref="CH169:CK169" si="2011">IF(VALUE(BS169)&lt;170,BX169,"")</f>
        <v/>
      </c>
      <c r="CI169" s="67" t="str">
        <f t="shared" si="2011"/>
        <v/>
      </c>
      <c r="CJ169" s="67" t="str">
        <f t="shared" si="2011"/>
        <v/>
      </c>
      <c r="CK169" s="67" t="str">
        <f t="shared" si="2011"/>
        <v/>
      </c>
      <c r="CL169" s="67">
        <f t="shared" si="23"/>
        <v>2</v>
      </c>
      <c r="CM169" s="67" t="str">
        <f t="shared" si="24"/>
        <v>CSID</v>
      </c>
      <c r="CP169" s="67">
        <f t="shared" ref="CP169:CS169" si="2012">VALUE(AG169&amp;CP$2)</f>
        <v>161</v>
      </c>
      <c r="CQ169" s="67">
        <f t="shared" si="2012"/>
        <v>182</v>
      </c>
      <c r="CR169" s="67">
        <f t="shared" si="2012"/>
        <v>193</v>
      </c>
      <c r="CS169" s="67">
        <f t="shared" si="2012"/>
        <v>194</v>
      </c>
      <c r="CT169" s="67"/>
      <c r="CU169" s="67">
        <f t="shared" ref="CU169:CX169" si="2013">LARGE($CP169:$CS169,CU$2)</f>
        <v>194</v>
      </c>
      <c r="CV169" s="67">
        <f t="shared" si="2013"/>
        <v>193</v>
      </c>
      <c r="CW169" s="67">
        <f t="shared" si="2013"/>
        <v>182</v>
      </c>
      <c r="CX169" s="67">
        <f t="shared" si="2013"/>
        <v>161</v>
      </c>
      <c r="CZ169" s="67" t="str">
        <f>VLOOKUP(VALUE(RIGHT(CU169,1)),misc!$A$2:$B$5,2,0)</f>
        <v>C</v>
      </c>
      <c r="DA169" s="67" t="str">
        <f>VLOOKUP(VALUE(RIGHT(CV169,1)),misc!$A$2:$B$5,2,0)</f>
        <v>S</v>
      </c>
      <c r="DB169" s="67" t="str">
        <f>VLOOKUP(VALUE(RIGHT(CW169,1)),misc!$A$2:$B$5,2,0)</f>
        <v>I</v>
      </c>
      <c r="DC169" s="67" t="str">
        <f>VLOOKUP(VALUE(RIGHT(CX169,1)),misc!$A$2:$B$5,2,0)</f>
        <v>D</v>
      </c>
      <c r="DE169" s="67" t="str">
        <f t="shared" ref="DE169:DH169" si="2014">IF(VALUE(CU169)&gt;=170,CZ169,"")</f>
        <v>C</v>
      </c>
      <c r="DF169" s="67" t="str">
        <f t="shared" si="2014"/>
        <v>S</v>
      </c>
      <c r="DG169" s="67" t="str">
        <f t="shared" si="2014"/>
        <v>I</v>
      </c>
      <c r="DH169" s="67" t="str">
        <f t="shared" si="2014"/>
        <v/>
      </c>
      <c r="DJ169" s="67" t="str">
        <f t="shared" ref="DJ169:DM169" si="2015">IF(VALUE(CU169)&lt;170,CZ169,"")</f>
        <v/>
      </c>
      <c r="DK169" s="67" t="str">
        <f t="shared" si="2015"/>
        <v/>
      </c>
      <c r="DL169" s="67" t="str">
        <f t="shared" si="2015"/>
        <v/>
      </c>
      <c r="DM169" s="67" t="str">
        <f t="shared" si="2015"/>
        <v>D</v>
      </c>
      <c r="DN169" s="67">
        <f t="shared" si="29"/>
        <v>3</v>
      </c>
      <c r="DO169" s="67" t="str">
        <f t="shared" si="30"/>
        <v>CSI</v>
      </c>
      <c r="DP169" s="1" t="str">
        <f t="shared" si="31"/>
        <v>123</v>
      </c>
      <c r="DQ169" s="1" t="str">
        <f t="shared" si="32"/>
        <v/>
      </c>
      <c r="DR169" s="1">
        <f>VLOOKUP(G169,tableD1,3,0)</f>
        <v>1</v>
      </c>
      <c r="DS169" s="1">
        <f>VLOOKUP(H169,tableI1,3,0)</f>
        <v>1</v>
      </c>
      <c r="DT169" s="1">
        <f>VLOOKUP(I169,table1S,3,0)</f>
        <v>2</v>
      </c>
      <c r="DU169" s="1">
        <f>VLOOKUP(J169,table1C,3,0)</f>
        <v>1</v>
      </c>
      <c r="DV169" s="1">
        <f>VLOOKUP(L169,table2D,3,0)</f>
        <v>8</v>
      </c>
      <c r="DW169" s="1">
        <f>VLOOKUP(M169,table2I,3,0)</f>
        <v>8</v>
      </c>
      <c r="DX169" s="1">
        <f>VLOOKUP(N169,table2S,3,0)</f>
        <v>8</v>
      </c>
      <c r="DY169" s="1">
        <f>VLOOKUP(O169,table2C,3,0)</f>
        <v>8</v>
      </c>
      <c r="DZ169" s="1">
        <f>VLOOKUP(Q169,table3D,3,0)</f>
        <v>4</v>
      </c>
      <c r="EA169" s="1">
        <f>VLOOKUP(R169,table3I,3,0)</f>
        <v>5</v>
      </c>
      <c r="EB169" s="1">
        <f>VLOOKUP(S169,table3S,3,0)</f>
        <v>5</v>
      </c>
      <c r="EC169" s="1">
        <f>VLOOKUP(T169,table3C,3,0)</f>
        <v>5</v>
      </c>
      <c r="ED169" s="67">
        <f t="array" ref="ED169">VLOOKUP(INDEX(JD,data!$AA$1),key!$J$3:$L$27,3,0)</f>
        <v>6</v>
      </c>
      <c r="EE169" s="67">
        <f t="array" ref="EE169">VLOOKUP(INDEX(JI,data!$AA$1),key!$J$3:$L$27,3,0)</f>
        <v>4</v>
      </c>
      <c r="EF169" s="67">
        <f t="array" ref="EF169">VLOOKUP(INDEX(JS,data!$AA$1),key!$J$3:$L$27,3,0)</f>
        <v>4</v>
      </c>
      <c r="EG169" s="67">
        <f t="array" ref="EG169">VLOOKUP(INDEX(JC,data!$AA$1),key!$J$3:$L$27,3,0)</f>
        <v>7</v>
      </c>
      <c r="EH169" s="1">
        <f>VLOOKUP(DR169,tabel_jpm,ED169+1,0)</f>
        <v>8</v>
      </c>
      <c r="EI169" s="1">
        <f>VLOOKUP(DS169,tabel_jpm,EE169+1,0)</f>
        <v>16</v>
      </c>
      <c r="EJ169" s="1">
        <f>VLOOKUP(DT169,tabel_jpm,EF169+1,0)</f>
        <v>20</v>
      </c>
      <c r="EK169" s="1">
        <f>VLOOKUP(DU169,tabel_jpm,EG169+1,0)</f>
        <v>4</v>
      </c>
      <c r="EL169" s="1">
        <f>IF(B169="Pria",VLOOKUP(AVERAGE(EH169:EK169),agreement_p,4),VLOOKUP(AVERAGE(EH169:EK169),agreement_w,4))</f>
        <v>32</v>
      </c>
      <c r="EM169" s="67" t="str">
        <f t="shared" si="33"/>
        <v>N/A</v>
      </c>
      <c r="EN169" s="1">
        <f>VLOOKUP(DV169,tabel_jpm,ED169+1,0)</f>
        <v>20</v>
      </c>
      <c r="EO169" s="1">
        <f>VLOOKUP(DW169,tabel_jpm,EE169+1,0)</f>
        <v>12</v>
      </c>
      <c r="EP169" s="1">
        <f>VLOOKUP(DX169,tabel_jpm,EF169+1,0)</f>
        <v>12</v>
      </c>
      <c r="EQ169" s="1">
        <f>VLOOKUP(DY169,tabel_jpm,EG169+1,0)</f>
        <v>24</v>
      </c>
      <c r="ER169" s="1">
        <f>IF(B169="Pria",VLOOKUP(AVERAGE(EN169:EQ169),agreement_p,4),VLOOKUP(AVERAGE(EN169:EQ169),agreement_w,4))</f>
        <v>50</v>
      </c>
      <c r="ES169" s="67" t="str">
        <f t="shared" si="34"/>
        <v>N/A</v>
      </c>
      <c r="ET169" s="1">
        <f>VLOOKUP(DZ169,tabel_jpm,ED169+1,0)</f>
        <v>20</v>
      </c>
      <c r="EU169" s="1">
        <f>VLOOKUP(EA169,tabel_jpm,EE169+1,0)</f>
        <v>24</v>
      </c>
      <c r="EV169" s="1">
        <f>VLOOKUP(EB169,tabel_jpm,EF169+1,0)</f>
        <v>24</v>
      </c>
      <c r="EW169" s="1">
        <f>VLOOKUP(EC169,tabel_jpm,EG169+1,0)</f>
        <v>20</v>
      </c>
      <c r="EX169" s="1">
        <f>IF(B169="Pria",VLOOKUP(AVERAGE(ET169:EW169),agreement_p,4),VLOOKUP(AVERAGE(ET169:EW169),agreement_w,4))</f>
        <v>68</v>
      </c>
      <c r="EY169" s="67" t="str">
        <f t="shared" si="35"/>
        <v>N/A</v>
      </c>
    </row>
    <row r="170" ht="15.75" customHeight="1">
      <c r="A170" s="1" t="str">
        <f>data!A170</f>
        <v/>
      </c>
      <c r="B170" s="1" t="str">
        <f>data!B170</f>
        <v/>
      </c>
      <c r="C170" s="1" t="str">
        <f>data!C170</f>
        <v/>
      </c>
      <c r="D170" s="65" t="str">
        <f>data!D170</f>
        <v/>
      </c>
      <c r="E170" s="1" t="str">
        <f>data!E170</f>
        <v/>
      </c>
      <c r="F170" s="1" t="str">
        <f>data!F170</f>
        <v/>
      </c>
      <c r="G170" s="1" t="str">
        <f>data!G170</f>
        <v/>
      </c>
      <c r="H170" s="1" t="str">
        <f>data!H170</f>
        <v/>
      </c>
      <c r="I170" s="1" t="str">
        <f>data!I170</f>
        <v/>
      </c>
      <c r="J170" s="1" t="str">
        <f>data!J170</f>
        <v/>
      </c>
      <c r="K170" s="1" t="str">
        <f>data!K170</f>
        <v/>
      </c>
      <c r="L170" s="1" t="str">
        <f>data!L170</f>
        <v/>
      </c>
      <c r="M170" s="1" t="str">
        <f>data!M170</f>
        <v/>
      </c>
      <c r="N170" s="1" t="str">
        <f>data!N170</f>
        <v/>
      </c>
      <c r="O170" s="1" t="str">
        <f>data!O170</f>
        <v/>
      </c>
      <c r="P170" s="1" t="str">
        <f>data!P170</f>
        <v/>
      </c>
      <c r="Q170" s="1">
        <f>data!Q170</f>
        <v>0</v>
      </c>
      <c r="R170" s="1">
        <f>data!R170</f>
        <v>0</v>
      </c>
      <c r="S170" s="1">
        <f>data!S170</f>
        <v>0</v>
      </c>
      <c r="T170" s="1">
        <f>data!T170</f>
        <v>0</v>
      </c>
      <c r="U170" s="1">
        <f>data!U170</f>
        <v>0</v>
      </c>
      <c r="V170" s="1">
        <f>data!V170</f>
        <v>0</v>
      </c>
      <c r="W170" s="1">
        <f>data!W170</f>
        <v>0</v>
      </c>
      <c r="Y170" s="67">
        <f>VLOOKUP(G170,tableD1,2,0)</f>
        <v>4</v>
      </c>
      <c r="Z170" s="67">
        <f>VLOOKUP(H170,tableI1,2,0)</f>
        <v>3</v>
      </c>
      <c r="AA170" s="67">
        <f>VLOOKUP(I170,table1S,2,0)</f>
        <v>5</v>
      </c>
      <c r="AB170" s="67">
        <f>VLOOKUP(J170,table1C,2,0)</f>
        <v>4</v>
      </c>
      <c r="AC170" s="67">
        <f>VLOOKUP(L170,table2D,2,0)</f>
        <v>31</v>
      </c>
      <c r="AD170" s="67">
        <f>VLOOKUP(M170,table2I,2,0)</f>
        <v>31</v>
      </c>
      <c r="AE170" s="67">
        <f>VLOOKUP(N170,table2S,2,0)</f>
        <v>32</v>
      </c>
      <c r="AF170" s="67">
        <f>VLOOKUP(O170,table2C,2,0)</f>
        <v>32</v>
      </c>
      <c r="AG170" s="67">
        <f>VLOOKUP(Q170,table3D,2,0)</f>
        <v>16</v>
      </c>
      <c r="AH170" s="67">
        <f>VLOOKUP(R170,table3I,2,0)</f>
        <v>18</v>
      </c>
      <c r="AI170" s="67">
        <f>VLOOKUP(S170,table3S,2,0)</f>
        <v>19</v>
      </c>
      <c r="AJ170" s="67">
        <f>VLOOKUP(T170,table3C,2,0)</f>
        <v>19</v>
      </c>
      <c r="AL170" s="67">
        <f t="shared" ref="AL170:AO170" si="2016">VALUE(Y170&amp;AL$2)</f>
        <v>41</v>
      </c>
      <c r="AM170" s="67">
        <f t="shared" si="2016"/>
        <v>32</v>
      </c>
      <c r="AN170" s="67">
        <f t="shared" si="2016"/>
        <v>53</v>
      </c>
      <c r="AO170" s="67">
        <f t="shared" si="2016"/>
        <v>44</v>
      </c>
      <c r="AP170" s="67"/>
      <c r="AQ170" s="67">
        <f t="shared" ref="AQ170:AT170" si="2017">LARGE($AL170:$AO170,AQ$2)</f>
        <v>53</v>
      </c>
      <c r="AR170" s="67">
        <f t="shared" si="2017"/>
        <v>44</v>
      </c>
      <c r="AS170" s="67">
        <f t="shared" si="2017"/>
        <v>41</v>
      </c>
      <c r="AT170" s="67">
        <f t="shared" si="2017"/>
        <v>32</v>
      </c>
      <c r="AV170" s="67" t="str">
        <f>VLOOKUP(VALUE(RIGHT(AQ170,1)),misc!$A$2:$B$5,2,0)</f>
        <v>S</v>
      </c>
      <c r="AW170" s="67" t="str">
        <f>VLOOKUP(VALUE(RIGHT(AR170,1)),misc!$A$2:$B$5,2,0)</f>
        <v>C</v>
      </c>
      <c r="AX170" s="67" t="str">
        <f>VLOOKUP(VALUE(RIGHT(AS170,1)),misc!$A$2:$B$5,2,0)</f>
        <v>D</v>
      </c>
      <c r="AY170" s="67" t="str">
        <f>VLOOKUP(VALUE(RIGHT(AT170,1)),misc!$A$2:$B$5,2,0)</f>
        <v>I</v>
      </c>
      <c r="BA170" s="67" t="str">
        <f t="shared" ref="BA170:BD170" si="2018">IF(VALUE(AQ170)&gt;=170,AV170,"")</f>
        <v/>
      </c>
      <c r="BB170" s="67" t="str">
        <f t="shared" si="2018"/>
        <v/>
      </c>
      <c r="BC170" s="67" t="str">
        <f t="shared" si="2018"/>
        <v/>
      </c>
      <c r="BD170" s="67" t="str">
        <f t="shared" si="2018"/>
        <v/>
      </c>
      <c r="BF170" s="67" t="str">
        <f t="shared" ref="BF170:BI170" si="2019">IF(VALUE(AQ170)&lt;170,AV170,"")</f>
        <v>S</v>
      </c>
      <c r="BG170" s="67" t="str">
        <f t="shared" si="2019"/>
        <v>C</v>
      </c>
      <c r="BH170" s="67" t="str">
        <f t="shared" si="2019"/>
        <v>D</v>
      </c>
      <c r="BI170" s="67" t="str">
        <f t="shared" si="2019"/>
        <v>I</v>
      </c>
      <c r="BJ170" s="67">
        <f t="shared" si="17"/>
        <v>1</v>
      </c>
      <c r="BK170" s="67" t="str">
        <f t="shared" si="18"/>
        <v/>
      </c>
      <c r="BN170" s="67">
        <f t="shared" ref="BN170:BQ170" si="2020">VALUE(AC170&amp;BN$2)</f>
        <v>311</v>
      </c>
      <c r="BO170" s="67">
        <f t="shared" si="2020"/>
        <v>312</v>
      </c>
      <c r="BP170" s="67">
        <f t="shared" si="2020"/>
        <v>323</v>
      </c>
      <c r="BQ170" s="67">
        <f t="shared" si="2020"/>
        <v>324</v>
      </c>
      <c r="BR170" s="67"/>
      <c r="BS170" s="67">
        <f t="shared" ref="BS170:BV170" si="2021">LARGE($BN170:$BQ170,BS$2)</f>
        <v>324</v>
      </c>
      <c r="BT170" s="67">
        <f t="shared" si="2021"/>
        <v>323</v>
      </c>
      <c r="BU170" s="67">
        <f t="shared" si="2021"/>
        <v>312</v>
      </c>
      <c r="BV170" s="67">
        <f t="shared" si="2021"/>
        <v>311</v>
      </c>
      <c r="BX170" s="67" t="str">
        <f>VLOOKUP(VALUE(RIGHT(BS170,1)),misc!$A$2:$B$5,2,0)</f>
        <v>C</v>
      </c>
      <c r="BY170" s="67" t="str">
        <f>VLOOKUP(VALUE(RIGHT(BT170,1)),misc!$A$2:$B$5,2,0)</f>
        <v>S</v>
      </c>
      <c r="BZ170" s="67" t="str">
        <f>VLOOKUP(VALUE(RIGHT(BU170,1)),misc!$A$2:$B$5,2,0)</f>
        <v>I</v>
      </c>
      <c r="CA170" s="67" t="str">
        <f>VLOOKUP(VALUE(RIGHT(BV170,1)),misc!$A$2:$B$5,2,0)</f>
        <v>D</v>
      </c>
      <c r="CC170" s="67" t="str">
        <f t="shared" ref="CC170:CF170" si="2022">IF(VALUE(BS170)&gt;=170,BX170,"")</f>
        <v>C</v>
      </c>
      <c r="CD170" s="67" t="str">
        <f t="shared" si="2022"/>
        <v>S</v>
      </c>
      <c r="CE170" s="67" t="str">
        <f t="shared" si="2022"/>
        <v>I</v>
      </c>
      <c r="CF170" s="67" t="str">
        <f t="shared" si="2022"/>
        <v>D</v>
      </c>
      <c r="CH170" s="67" t="str">
        <f t="shared" ref="CH170:CK170" si="2023">IF(VALUE(BS170)&lt;170,BX170,"")</f>
        <v/>
      </c>
      <c r="CI170" s="67" t="str">
        <f t="shared" si="2023"/>
        <v/>
      </c>
      <c r="CJ170" s="67" t="str">
        <f t="shared" si="2023"/>
        <v/>
      </c>
      <c r="CK170" s="67" t="str">
        <f t="shared" si="2023"/>
        <v/>
      </c>
      <c r="CL170" s="67">
        <f t="shared" si="23"/>
        <v>2</v>
      </c>
      <c r="CM170" s="67" t="str">
        <f t="shared" si="24"/>
        <v>CSID</v>
      </c>
      <c r="CP170" s="67">
        <f t="shared" ref="CP170:CS170" si="2024">VALUE(AG170&amp;CP$2)</f>
        <v>161</v>
      </c>
      <c r="CQ170" s="67">
        <f t="shared" si="2024"/>
        <v>182</v>
      </c>
      <c r="CR170" s="67">
        <f t="shared" si="2024"/>
        <v>193</v>
      </c>
      <c r="CS170" s="67">
        <f t="shared" si="2024"/>
        <v>194</v>
      </c>
      <c r="CT170" s="67"/>
      <c r="CU170" s="67">
        <f t="shared" ref="CU170:CX170" si="2025">LARGE($CP170:$CS170,CU$2)</f>
        <v>194</v>
      </c>
      <c r="CV170" s="67">
        <f t="shared" si="2025"/>
        <v>193</v>
      </c>
      <c r="CW170" s="67">
        <f t="shared" si="2025"/>
        <v>182</v>
      </c>
      <c r="CX170" s="67">
        <f t="shared" si="2025"/>
        <v>161</v>
      </c>
      <c r="CZ170" s="67" t="str">
        <f>VLOOKUP(VALUE(RIGHT(CU170,1)),misc!$A$2:$B$5,2,0)</f>
        <v>C</v>
      </c>
      <c r="DA170" s="67" t="str">
        <f>VLOOKUP(VALUE(RIGHT(CV170,1)),misc!$A$2:$B$5,2,0)</f>
        <v>S</v>
      </c>
      <c r="DB170" s="67" t="str">
        <f>VLOOKUP(VALUE(RIGHT(CW170,1)),misc!$A$2:$B$5,2,0)</f>
        <v>I</v>
      </c>
      <c r="DC170" s="67" t="str">
        <f>VLOOKUP(VALUE(RIGHT(CX170,1)),misc!$A$2:$B$5,2,0)</f>
        <v>D</v>
      </c>
      <c r="DE170" s="67" t="str">
        <f t="shared" ref="DE170:DH170" si="2026">IF(VALUE(CU170)&gt;=170,CZ170,"")</f>
        <v>C</v>
      </c>
      <c r="DF170" s="67" t="str">
        <f t="shared" si="2026"/>
        <v>S</v>
      </c>
      <c r="DG170" s="67" t="str">
        <f t="shared" si="2026"/>
        <v>I</v>
      </c>
      <c r="DH170" s="67" t="str">
        <f t="shared" si="2026"/>
        <v/>
      </c>
      <c r="DJ170" s="67" t="str">
        <f t="shared" ref="DJ170:DM170" si="2027">IF(VALUE(CU170)&lt;170,CZ170,"")</f>
        <v/>
      </c>
      <c r="DK170" s="67" t="str">
        <f t="shared" si="2027"/>
        <v/>
      </c>
      <c r="DL170" s="67" t="str">
        <f t="shared" si="2027"/>
        <v/>
      </c>
      <c r="DM170" s="67" t="str">
        <f t="shared" si="2027"/>
        <v>D</v>
      </c>
      <c r="DN170" s="67">
        <f t="shared" si="29"/>
        <v>3</v>
      </c>
      <c r="DO170" s="67" t="str">
        <f t="shared" si="30"/>
        <v>CSI</v>
      </c>
      <c r="DP170" s="1" t="str">
        <f t="shared" si="31"/>
        <v>123</v>
      </c>
      <c r="DQ170" s="1" t="str">
        <f t="shared" si="32"/>
        <v/>
      </c>
      <c r="DR170" s="1">
        <f>VLOOKUP(G170,tableD1,3,0)</f>
        <v>1</v>
      </c>
      <c r="DS170" s="1">
        <f>VLOOKUP(H170,tableI1,3,0)</f>
        <v>1</v>
      </c>
      <c r="DT170" s="1">
        <f>VLOOKUP(I170,table1S,3,0)</f>
        <v>2</v>
      </c>
      <c r="DU170" s="1">
        <f>VLOOKUP(J170,table1C,3,0)</f>
        <v>1</v>
      </c>
      <c r="DV170" s="1">
        <f>VLOOKUP(L170,table2D,3,0)</f>
        <v>8</v>
      </c>
      <c r="DW170" s="1">
        <f>VLOOKUP(M170,table2I,3,0)</f>
        <v>8</v>
      </c>
      <c r="DX170" s="1">
        <f>VLOOKUP(N170,table2S,3,0)</f>
        <v>8</v>
      </c>
      <c r="DY170" s="1">
        <f>VLOOKUP(O170,table2C,3,0)</f>
        <v>8</v>
      </c>
      <c r="DZ170" s="1">
        <f>VLOOKUP(Q170,table3D,3,0)</f>
        <v>4</v>
      </c>
      <c r="EA170" s="1">
        <f>VLOOKUP(R170,table3I,3,0)</f>
        <v>5</v>
      </c>
      <c r="EB170" s="1">
        <f>VLOOKUP(S170,table3S,3,0)</f>
        <v>5</v>
      </c>
      <c r="EC170" s="1">
        <f>VLOOKUP(T170,table3C,3,0)</f>
        <v>5</v>
      </c>
      <c r="ED170" s="67">
        <f t="array" ref="ED170">VLOOKUP(INDEX(JD,data!$AA$1),key!$J$3:$L$27,3,0)</f>
        <v>6</v>
      </c>
      <c r="EE170" s="67">
        <f t="array" ref="EE170">VLOOKUP(INDEX(JI,data!$AA$1),key!$J$3:$L$27,3,0)</f>
        <v>4</v>
      </c>
      <c r="EF170" s="67">
        <f t="array" ref="EF170">VLOOKUP(INDEX(JS,data!$AA$1),key!$J$3:$L$27,3,0)</f>
        <v>4</v>
      </c>
      <c r="EG170" s="67">
        <f t="array" ref="EG170">VLOOKUP(INDEX(JC,data!$AA$1),key!$J$3:$L$27,3,0)</f>
        <v>7</v>
      </c>
      <c r="EH170" s="1">
        <f>VLOOKUP(DR170,tabel_jpm,ED170+1,0)</f>
        <v>8</v>
      </c>
      <c r="EI170" s="1">
        <f>VLOOKUP(DS170,tabel_jpm,EE170+1,0)</f>
        <v>16</v>
      </c>
      <c r="EJ170" s="1">
        <f>VLOOKUP(DT170,tabel_jpm,EF170+1,0)</f>
        <v>20</v>
      </c>
      <c r="EK170" s="1">
        <f>VLOOKUP(DU170,tabel_jpm,EG170+1,0)</f>
        <v>4</v>
      </c>
      <c r="EL170" s="1">
        <f>IF(B170="Pria",VLOOKUP(AVERAGE(EH170:EK170),agreement_p,4),VLOOKUP(AVERAGE(EH170:EK170),agreement_w,4))</f>
        <v>32</v>
      </c>
      <c r="EM170" s="67" t="str">
        <f t="shared" si="33"/>
        <v>N/A</v>
      </c>
      <c r="EN170" s="1">
        <f>VLOOKUP(DV170,tabel_jpm,ED170+1,0)</f>
        <v>20</v>
      </c>
      <c r="EO170" s="1">
        <f>VLOOKUP(DW170,tabel_jpm,EE170+1,0)</f>
        <v>12</v>
      </c>
      <c r="EP170" s="1">
        <f>VLOOKUP(DX170,tabel_jpm,EF170+1,0)</f>
        <v>12</v>
      </c>
      <c r="EQ170" s="1">
        <f>VLOOKUP(DY170,tabel_jpm,EG170+1,0)</f>
        <v>24</v>
      </c>
      <c r="ER170" s="1">
        <f>IF(B170="Pria",VLOOKUP(AVERAGE(EN170:EQ170),agreement_p,4),VLOOKUP(AVERAGE(EN170:EQ170),agreement_w,4))</f>
        <v>50</v>
      </c>
      <c r="ES170" s="67" t="str">
        <f t="shared" si="34"/>
        <v>N/A</v>
      </c>
      <c r="ET170" s="1">
        <f>VLOOKUP(DZ170,tabel_jpm,ED170+1,0)</f>
        <v>20</v>
      </c>
      <c r="EU170" s="1">
        <f>VLOOKUP(EA170,tabel_jpm,EE170+1,0)</f>
        <v>24</v>
      </c>
      <c r="EV170" s="1">
        <f>VLOOKUP(EB170,tabel_jpm,EF170+1,0)</f>
        <v>24</v>
      </c>
      <c r="EW170" s="1">
        <f>VLOOKUP(EC170,tabel_jpm,EG170+1,0)</f>
        <v>20</v>
      </c>
      <c r="EX170" s="1">
        <f>IF(B170="Pria",VLOOKUP(AVERAGE(ET170:EW170),agreement_p,4),VLOOKUP(AVERAGE(ET170:EW170),agreement_w,4))</f>
        <v>68</v>
      </c>
      <c r="EY170" s="67" t="str">
        <f t="shared" si="35"/>
        <v>N/A</v>
      </c>
    </row>
    <row r="171" ht="15.75" customHeight="1">
      <c r="A171" s="1" t="str">
        <f>data!A171</f>
        <v/>
      </c>
      <c r="B171" s="1" t="str">
        <f>data!B171</f>
        <v/>
      </c>
      <c r="C171" s="1" t="str">
        <f>data!C171</f>
        <v/>
      </c>
      <c r="D171" s="65" t="str">
        <f>data!D171</f>
        <v/>
      </c>
      <c r="E171" s="1" t="str">
        <f>data!E171</f>
        <v/>
      </c>
      <c r="F171" s="1" t="str">
        <f>data!F171</f>
        <v/>
      </c>
      <c r="G171" s="1" t="str">
        <f>data!G171</f>
        <v/>
      </c>
      <c r="H171" s="1" t="str">
        <f>data!H171</f>
        <v/>
      </c>
      <c r="I171" s="1" t="str">
        <f>data!I171</f>
        <v/>
      </c>
      <c r="J171" s="1" t="str">
        <f>data!J171</f>
        <v/>
      </c>
      <c r="K171" s="1" t="str">
        <f>data!K171</f>
        <v/>
      </c>
      <c r="L171" s="1" t="str">
        <f>data!L171</f>
        <v/>
      </c>
      <c r="M171" s="1" t="str">
        <f>data!M171</f>
        <v/>
      </c>
      <c r="N171" s="1" t="str">
        <f>data!N171</f>
        <v/>
      </c>
      <c r="O171" s="1" t="str">
        <f>data!O171</f>
        <v/>
      </c>
      <c r="P171" s="1" t="str">
        <f>data!P171</f>
        <v/>
      </c>
      <c r="Q171" s="1">
        <f>data!Q171</f>
        <v>0</v>
      </c>
      <c r="R171" s="1">
        <f>data!R171</f>
        <v>0</v>
      </c>
      <c r="S171" s="1">
        <f>data!S171</f>
        <v>0</v>
      </c>
      <c r="T171" s="1">
        <f>data!T171</f>
        <v>0</v>
      </c>
      <c r="U171" s="1">
        <f>data!U171</f>
        <v>0</v>
      </c>
      <c r="V171" s="1">
        <f>data!V171</f>
        <v>0</v>
      </c>
      <c r="W171" s="1">
        <f>data!W171</f>
        <v>0</v>
      </c>
      <c r="Y171" s="67">
        <f>VLOOKUP(G171,tableD1,2,0)</f>
        <v>4</v>
      </c>
      <c r="Z171" s="67">
        <f>VLOOKUP(H171,tableI1,2,0)</f>
        <v>3</v>
      </c>
      <c r="AA171" s="67">
        <f>VLOOKUP(I171,table1S,2,0)</f>
        <v>5</v>
      </c>
      <c r="AB171" s="67">
        <f>VLOOKUP(J171,table1C,2,0)</f>
        <v>4</v>
      </c>
      <c r="AC171" s="67">
        <f>VLOOKUP(L171,table2D,2,0)</f>
        <v>31</v>
      </c>
      <c r="AD171" s="67">
        <f>VLOOKUP(M171,table2I,2,0)</f>
        <v>31</v>
      </c>
      <c r="AE171" s="67">
        <f>VLOOKUP(N171,table2S,2,0)</f>
        <v>32</v>
      </c>
      <c r="AF171" s="67">
        <f>VLOOKUP(O171,table2C,2,0)</f>
        <v>32</v>
      </c>
      <c r="AG171" s="67">
        <f>VLOOKUP(Q171,table3D,2,0)</f>
        <v>16</v>
      </c>
      <c r="AH171" s="67">
        <f>VLOOKUP(R171,table3I,2,0)</f>
        <v>18</v>
      </c>
      <c r="AI171" s="67">
        <f>VLOOKUP(S171,table3S,2,0)</f>
        <v>19</v>
      </c>
      <c r="AJ171" s="67">
        <f>VLOOKUP(T171,table3C,2,0)</f>
        <v>19</v>
      </c>
      <c r="AL171" s="67">
        <f t="shared" ref="AL171:AO171" si="2028">VALUE(Y171&amp;AL$2)</f>
        <v>41</v>
      </c>
      <c r="AM171" s="67">
        <f t="shared" si="2028"/>
        <v>32</v>
      </c>
      <c r="AN171" s="67">
        <f t="shared" si="2028"/>
        <v>53</v>
      </c>
      <c r="AO171" s="67">
        <f t="shared" si="2028"/>
        <v>44</v>
      </c>
      <c r="AP171" s="67"/>
      <c r="AQ171" s="67">
        <f t="shared" ref="AQ171:AT171" si="2029">LARGE($AL171:$AO171,AQ$2)</f>
        <v>53</v>
      </c>
      <c r="AR171" s="67">
        <f t="shared" si="2029"/>
        <v>44</v>
      </c>
      <c r="AS171" s="67">
        <f t="shared" si="2029"/>
        <v>41</v>
      </c>
      <c r="AT171" s="67">
        <f t="shared" si="2029"/>
        <v>32</v>
      </c>
      <c r="AV171" s="67" t="str">
        <f>VLOOKUP(VALUE(RIGHT(AQ171,1)),misc!$A$2:$B$5,2,0)</f>
        <v>S</v>
      </c>
      <c r="AW171" s="67" t="str">
        <f>VLOOKUP(VALUE(RIGHT(AR171,1)),misc!$A$2:$B$5,2,0)</f>
        <v>C</v>
      </c>
      <c r="AX171" s="67" t="str">
        <f>VLOOKUP(VALUE(RIGHT(AS171,1)),misc!$A$2:$B$5,2,0)</f>
        <v>D</v>
      </c>
      <c r="AY171" s="67" t="str">
        <f>VLOOKUP(VALUE(RIGHT(AT171,1)),misc!$A$2:$B$5,2,0)</f>
        <v>I</v>
      </c>
      <c r="BA171" s="67" t="str">
        <f t="shared" ref="BA171:BD171" si="2030">IF(VALUE(AQ171)&gt;=170,AV171,"")</f>
        <v/>
      </c>
      <c r="BB171" s="67" t="str">
        <f t="shared" si="2030"/>
        <v/>
      </c>
      <c r="BC171" s="67" t="str">
        <f t="shared" si="2030"/>
        <v/>
      </c>
      <c r="BD171" s="67" t="str">
        <f t="shared" si="2030"/>
        <v/>
      </c>
      <c r="BF171" s="67" t="str">
        <f t="shared" ref="BF171:BI171" si="2031">IF(VALUE(AQ171)&lt;170,AV171,"")</f>
        <v>S</v>
      </c>
      <c r="BG171" s="67" t="str">
        <f t="shared" si="2031"/>
        <v>C</v>
      </c>
      <c r="BH171" s="67" t="str">
        <f t="shared" si="2031"/>
        <v>D</v>
      </c>
      <c r="BI171" s="67" t="str">
        <f t="shared" si="2031"/>
        <v>I</v>
      </c>
      <c r="BJ171" s="67">
        <f t="shared" si="17"/>
        <v>1</v>
      </c>
      <c r="BK171" s="67" t="str">
        <f t="shared" si="18"/>
        <v/>
      </c>
      <c r="BN171" s="67">
        <f t="shared" ref="BN171:BQ171" si="2032">VALUE(AC171&amp;BN$2)</f>
        <v>311</v>
      </c>
      <c r="BO171" s="67">
        <f t="shared" si="2032"/>
        <v>312</v>
      </c>
      <c r="BP171" s="67">
        <f t="shared" si="2032"/>
        <v>323</v>
      </c>
      <c r="BQ171" s="67">
        <f t="shared" si="2032"/>
        <v>324</v>
      </c>
      <c r="BR171" s="67"/>
      <c r="BS171" s="67">
        <f t="shared" ref="BS171:BV171" si="2033">LARGE($BN171:$BQ171,BS$2)</f>
        <v>324</v>
      </c>
      <c r="BT171" s="67">
        <f t="shared" si="2033"/>
        <v>323</v>
      </c>
      <c r="BU171" s="67">
        <f t="shared" si="2033"/>
        <v>312</v>
      </c>
      <c r="BV171" s="67">
        <f t="shared" si="2033"/>
        <v>311</v>
      </c>
      <c r="BX171" s="67" t="str">
        <f>VLOOKUP(VALUE(RIGHT(BS171,1)),misc!$A$2:$B$5,2,0)</f>
        <v>C</v>
      </c>
      <c r="BY171" s="67" t="str">
        <f>VLOOKUP(VALUE(RIGHT(BT171,1)),misc!$A$2:$B$5,2,0)</f>
        <v>S</v>
      </c>
      <c r="BZ171" s="67" t="str">
        <f>VLOOKUP(VALUE(RIGHT(BU171,1)),misc!$A$2:$B$5,2,0)</f>
        <v>I</v>
      </c>
      <c r="CA171" s="67" t="str">
        <f>VLOOKUP(VALUE(RIGHT(BV171,1)),misc!$A$2:$B$5,2,0)</f>
        <v>D</v>
      </c>
      <c r="CC171" s="67" t="str">
        <f t="shared" ref="CC171:CF171" si="2034">IF(VALUE(BS171)&gt;=170,BX171,"")</f>
        <v>C</v>
      </c>
      <c r="CD171" s="67" t="str">
        <f t="shared" si="2034"/>
        <v>S</v>
      </c>
      <c r="CE171" s="67" t="str">
        <f t="shared" si="2034"/>
        <v>I</v>
      </c>
      <c r="CF171" s="67" t="str">
        <f t="shared" si="2034"/>
        <v>D</v>
      </c>
      <c r="CH171" s="67" t="str">
        <f t="shared" ref="CH171:CK171" si="2035">IF(VALUE(BS171)&lt;170,BX171,"")</f>
        <v/>
      </c>
      <c r="CI171" s="67" t="str">
        <f t="shared" si="2035"/>
        <v/>
      </c>
      <c r="CJ171" s="67" t="str">
        <f t="shared" si="2035"/>
        <v/>
      </c>
      <c r="CK171" s="67" t="str">
        <f t="shared" si="2035"/>
        <v/>
      </c>
      <c r="CL171" s="67">
        <f t="shared" si="23"/>
        <v>2</v>
      </c>
      <c r="CM171" s="67" t="str">
        <f t="shared" si="24"/>
        <v>CSID</v>
      </c>
      <c r="CP171" s="67">
        <f t="shared" ref="CP171:CS171" si="2036">VALUE(AG171&amp;CP$2)</f>
        <v>161</v>
      </c>
      <c r="CQ171" s="67">
        <f t="shared" si="2036"/>
        <v>182</v>
      </c>
      <c r="CR171" s="67">
        <f t="shared" si="2036"/>
        <v>193</v>
      </c>
      <c r="CS171" s="67">
        <f t="shared" si="2036"/>
        <v>194</v>
      </c>
      <c r="CT171" s="67"/>
      <c r="CU171" s="67">
        <f t="shared" ref="CU171:CX171" si="2037">LARGE($CP171:$CS171,CU$2)</f>
        <v>194</v>
      </c>
      <c r="CV171" s="67">
        <f t="shared" si="2037"/>
        <v>193</v>
      </c>
      <c r="CW171" s="67">
        <f t="shared" si="2037"/>
        <v>182</v>
      </c>
      <c r="CX171" s="67">
        <f t="shared" si="2037"/>
        <v>161</v>
      </c>
      <c r="CZ171" s="67" t="str">
        <f>VLOOKUP(VALUE(RIGHT(CU171,1)),misc!$A$2:$B$5,2,0)</f>
        <v>C</v>
      </c>
      <c r="DA171" s="67" t="str">
        <f>VLOOKUP(VALUE(RIGHT(CV171,1)),misc!$A$2:$B$5,2,0)</f>
        <v>S</v>
      </c>
      <c r="DB171" s="67" t="str">
        <f>VLOOKUP(VALUE(RIGHT(CW171,1)),misc!$A$2:$B$5,2,0)</f>
        <v>I</v>
      </c>
      <c r="DC171" s="67" t="str">
        <f>VLOOKUP(VALUE(RIGHT(CX171,1)),misc!$A$2:$B$5,2,0)</f>
        <v>D</v>
      </c>
      <c r="DE171" s="67" t="str">
        <f t="shared" ref="DE171:DH171" si="2038">IF(VALUE(CU171)&gt;=170,CZ171,"")</f>
        <v>C</v>
      </c>
      <c r="DF171" s="67" t="str">
        <f t="shared" si="2038"/>
        <v>S</v>
      </c>
      <c r="DG171" s="67" t="str">
        <f t="shared" si="2038"/>
        <v>I</v>
      </c>
      <c r="DH171" s="67" t="str">
        <f t="shared" si="2038"/>
        <v/>
      </c>
      <c r="DJ171" s="67" t="str">
        <f t="shared" ref="DJ171:DM171" si="2039">IF(VALUE(CU171)&lt;170,CZ171,"")</f>
        <v/>
      </c>
      <c r="DK171" s="67" t="str">
        <f t="shared" si="2039"/>
        <v/>
      </c>
      <c r="DL171" s="67" t="str">
        <f t="shared" si="2039"/>
        <v/>
      </c>
      <c r="DM171" s="67" t="str">
        <f t="shared" si="2039"/>
        <v>D</v>
      </c>
      <c r="DN171" s="67">
        <f t="shared" si="29"/>
        <v>3</v>
      </c>
      <c r="DO171" s="67" t="str">
        <f t="shared" si="30"/>
        <v>CSI</v>
      </c>
      <c r="DP171" s="1" t="str">
        <f t="shared" si="31"/>
        <v>123</v>
      </c>
      <c r="DQ171" s="1" t="str">
        <f t="shared" si="32"/>
        <v/>
      </c>
      <c r="DR171" s="1">
        <f>VLOOKUP(G171,tableD1,3,0)</f>
        <v>1</v>
      </c>
      <c r="DS171" s="1">
        <f>VLOOKUP(H171,tableI1,3,0)</f>
        <v>1</v>
      </c>
      <c r="DT171" s="1">
        <f>VLOOKUP(I171,table1S,3,0)</f>
        <v>2</v>
      </c>
      <c r="DU171" s="1">
        <f>VLOOKUP(J171,table1C,3,0)</f>
        <v>1</v>
      </c>
      <c r="DV171" s="1">
        <f>VLOOKUP(L171,table2D,3,0)</f>
        <v>8</v>
      </c>
      <c r="DW171" s="1">
        <f>VLOOKUP(M171,table2I,3,0)</f>
        <v>8</v>
      </c>
      <c r="DX171" s="1">
        <f>VLOOKUP(N171,table2S,3,0)</f>
        <v>8</v>
      </c>
      <c r="DY171" s="1">
        <f>VLOOKUP(O171,table2C,3,0)</f>
        <v>8</v>
      </c>
      <c r="DZ171" s="1">
        <f>VLOOKUP(Q171,table3D,3,0)</f>
        <v>4</v>
      </c>
      <c r="EA171" s="1">
        <f>VLOOKUP(R171,table3I,3,0)</f>
        <v>5</v>
      </c>
      <c r="EB171" s="1">
        <f>VLOOKUP(S171,table3S,3,0)</f>
        <v>5</v>
      </c>
      <c r="EC171" s="1">
        <f>VLOOKUP(T171,table3C,3,0)</f>
        <v>5</v>
      </c>
      <c r="ED171" s="67">
        <f t="array" ref="ED171">VLOOKUP(INDEX(JD,data!$AA$1),key!$J$3:$L$27,3,0)</f>
        <v>6</v>
      </c>
      <c r="EE171" s="67">
        <f t="array" ref="EE171">VLOOKUP(INDEX(JI,data!$AA$1),key!$J$3:$L$27,3,0)</f>
        <v>4</v>
      </c>
      <c r="EF171" s="67">
        <f t="array" ref="EF171">VLOOKUP(INDEX(JS,data!$AA$1),key!$J$3:$L$27,3,0)</f>
        <v>4</v>
      </c>
      <c r="EG171" s="67">
        <f t="array" ref="EG171">VLOOKUP(INDEX(JC,data!$AA$1),key!$J$3:$L$27,3,0)</f>
        <v>7</v>
      </c>
      <c r="EH171" s="1">
        <f>VLOOKUP(DR171,tabel_jpm,ED171+1,0)</f>
        <v>8</v>
      </c>
      <c r="EI171" s="1">
        <f>VLOOKUP(DS171,tabel_jpm,EE171+1,0)</f>
        <v>16</v>
      </c>
      <c r="EJ171" s="1">
        <f>VLOOKUP(DT171,tabel_jpm,EF171+1,0)</f>
        <v>20</v>
      </c>
      <c r="EK171" s="1">
        <f>VLOOKUP(DU171,tabel_jpm,EG171+1,0)</f>
        <v>4</v>
      </c>
      <c r="EL171" s="1">
        <f>IF(B171="Pria",VLOOKUP(AVERAGE(EH171:EK171),agreement_p,4),VLOOKUP(AVERAGE(EH171:EK171),agreement_w,4))</f>
        <v>32</v>
      </c>
      <c r="EM171" s="67" t="str">
        <f t="shared" si="33"/>
        <v>N/A</v>
      </c>
      <c r="EN171" s="1">
        <f>VLOOKUP(DV171,tabel_jpm,ED171+1,0)</f>
        <v>20</v>
      </c>
      <c r="EO171" s="1">
        <f>VLOOKUP(DW171,tabel_jpm,EE171+1,0)</f>
        <v>12</v>
      </c>
      <c r="EP171" s="1">
        <f>VLOOKUP(DX171,tabel_jpm,EF171+1,0)</f>
        <v>12</v>
      </c>
      <c r="EQ171" s="1">
        <f>VLOOKUP(DY171,tabel_jpm,EG171+1,0)</f>
        <v>24</v>
      </c>
      <c r="ER171" s="1">
        <f>IF(B171="Pria",VLOOKUP(AVERAGE(EN171:EQ171),agreement_p,4),VLOOKUP(AVERAGE(EN171:EQ171),agreement_w,4))</f>
        <v>50</v>
      </c>
      <c r="ES171" s="67" t="str">
        <f t="shared" si="34"/>
        <v>N/A</v>
      </c>
      <c r="ET171" s="1">
        <f>VLOOKUP(DZ171,tabel_jpm,ED171+1,0)</f>
        <v>20</v>
      </c>
      <c r="EU171" s="1">
        <f>VLOOKUP(EA171,tabel_jpm,EE171+1,0)</f>
        <v>24</v>
      </c>
      <c r="EV171" s="1">
        <f>VLOOKUP(EB171,tabel_jpm,EF171+1,0)</f>
        <v>24</v>
      </c>
      <c r="EW171" s="1">
        <f>VLOOKUP(EC171,tabel_jpm,EG171+1,0)</f>
        <v>20</v>
      </c>
      <c r="EX171" s="1">
        <f>IF(B171="Pria",VLOOKUP(AVERAGE(ET171:EW171),agreement_p,4),VLOOKUP(AVERAGE(ET171:EW171),agreement_w,4))</f>
        <v>68</v>
      </c>
      <c r="EY171" s="67" t="str">
        <f t="shared" si="35"/>
        <v>N/A</v>
      </c>
    </row>
    <row r="172" ht="15.75" customHeight="1">
      <c r="A172" s="1" t="str">
        <f>data!A172</f>
        <v/>
      </c>
      <c r="B172" s="1" t="str">
        <f>data!B172</f>
        <v/>
      </c>
      <c r="C172" s="1" t="str">
        <f>data!C172</f>
        <v/>
      </c>
      <c r="D172" s="65" t="str">
        <f>data!D172</f>
        <v/>
      </c>
      <c r="E172" s="1" t="str">
        <f>data!E172</f>
        <v/>
      </c>
      <c r="F172" s="1" t="str">
        <f>data!F172</f>
        <v/>
      </c>
      <c r="G172" s="1" t="str">
        <f>data!G172</f>
        <v/>
      </c>
      <c r="H172" s="1" t="str">
        <f>data!H172</f>
        <v/>
      </c>
      <c r="I172" s="1" t="str">
        <f>data!I172</f>
        <v/>
      </c>
      <c r="J172" s="1" t="str">
        <f>data!J172</f>
        <v/>
      </c>
      <c r="K172" s="1" t="str">
        <f>data!K172</f>
        <v/>
      </c>
      <c r="L172" s="1" t="str">
        <f>data!L172</f>
        <v/>
      </c>
      <c r="M172" s="1" t="str">
        <f>data!M172</f>
        <v/>
      </c>
      <c r="N172" s="1" t="str">
        <f>data!N172</f>
        <v/>
      </c>
      <c r="O172" s="1" t="str">
        <f>data!O172</f>
        <v/>
      </c>
      <c r="P172" s="1" t="str">
        <f>data!P172</f>
        <v/>
      </c>
      <c r="Q172" s="1">
        <f>data!Q172</f>
        <v>0</v>
      </c>
      <c r="R172" s="1">
        <f>data!R172</f>
        <v>0</v>
      </c>
      <c r="S172" s="1">
        <f>data!S172</f>
        <v>0</v>
      </c>
      <c r="T172" s="1">
        <f>data!T172</f>
        <v>0</v>
      </c>
      <c r="U172" s="1">
        <f>data!U172</f>
        <v>0</v>
      </c>
      <c r="V172" s="1">
        <f>data!V172</f>
        <v>0</v>
      </c>
      <c r="W172" s="1">
        <f>data!W172</f>
        <v>0</v>
      </c>
      <c r="Y172" s="67">
        <f>VLOOKUP(G172,tableD1,2,0)</f>
        <v>4</v>
      </c>
      <c r="Z172" s="67">
        <f>VLOOKUP(H172,tableI1,2,0)</f>
        <v>3</v>
      </c>
      <c r="AA172" s="67">
        <f>VLOOKUP(I172,table1S,2,0)</f>
        <v>5</v>
      </c>
      <c r="AB172" s="67">
        <f>VLOOKUP(J172,table1C,2,0)</f>
        <v>4</v>
      </c>
      <c r="AC172" s="67">
        <f>VLOOKUP(L172,table2D,2,0)</f>
        <v>31</v>
      </c>
      <c r="AD172" s="67">
        <f>VLOOKUP(M172,table2I,2,0)</f>
        <v>31</v>
      </c>
      <c r="AE172" s="67">
        <f>VLOOKUP(N172,table2S,2,0)</f>
        <v>32</v>
      </c>
      <c r="AF172" s="67">
        <f>VLOOKUP(O172,table2C,2,0)</f>
        <v>32</v>
      </c>
      <c r="AG172" s="67">
        <f>VLOOKUP(Q172,table3D,2,0)</f>
        <v>16</v>
      </c>
      <c r="AH172" s="67">
        <f>VLOOKUP(R172,table3I,2,0)</f>
        <v>18</v>
      </c>
      <c r="AI172" s="67">
        <f>VLOOKUP(S172,table3S,2,0)</f>
        <v>19</v>
      </c>
      <c r="AJ172" s="67">
        <f>VLOOKUP(T172,table3C,2,0)</f>
        <v>19</v>
      </c>
      <c r="AL172" s="67">
        <f t="shared" ref="AL172:AO172" si="2040">VALUE(Y172&amp;AL$2)</f>
        <v>41</v>
      </c>
      <c r="AM172" s="67">
        <f t="shared" si="2040"/>
        <v>32</v>
      </c>
      <c r="AN172" s="67">
        <f t="shared" si="2040"/>
        <v>53</v>
      </c>
      <c r="AO172" s="67">
        <f t="shared" si="2040"/>
        <v>44</v>
      </c>
      <c r="AP172" s="67"/>
      <c r="AQ172" s="67">
        <f t="shared" ref="AQ172:AT172" si="2041">LARGE($AL172:$AO172,AQ$2)</f>
        <v>53</v>
      </c>
      <c r="AR172" s="67">
        <f t="shared" si="2041"/>
        <v>44</v>
      </c>
      <c r="AS172" s="67">
        <f t="shared" si="2041"/>
        <v>41</v>
      </c>
      <c r="AT172" s="67">
        <f t="shared" si="2041"/>
        <v>32</v>
      </c>
      <c r="AV172" s="67" t="str">
        <f>VLOOKUP(VALUE(RIGHT(AQ172,1)),misc!$A$2:$B$5,2,0)</f>
        <v>S</v>
      </c>
      <c r="AW172" s="67" t="str">
        <f>VLOOKUP(VALUE(RIGHT(AR172,1)),misc!$A$2:$B$5,2,0)</f>
        <v>C</v>
      </c>
      <c r="AX172" s="67" t="str">
        <f>VLOOKUP(VALUE(RIGHT(AS172,1)),misc!$A$2:$B$5,2,0)</f>
        <v>D</v>
      </c>
      <c r="AY172" s="67" t="str">
        <f>VLOOKUP(VALUE(RIGHT(AT172,1)),misc!$A$2:$B$5,2,0)</f>
        <v>I</v>
      </c>
      <c r="BA172" s="67" t="str">
        <f t="shared" ref="BA172:BD172" si="2042">IF(VALUE(AQ172)&gt;=170,AV172,"")</f>
        <v/>
      </c>
      <c r="BB172" s="67" t="str">
        <f t="shared" si="2042"/>
        <v/>
      </c>
      <c r="BC172" s="67" t="str">
        <f t="shared" si="2042"/>
        <v/>
      </c>
      <c r="BD172" s="67" t="str">
        <f t="shared" si="2042"/>
        <v/>
      </c>
      <c r="BF172" s="67" t="str">
        <f t="shared" ref="BF172:BI172" si="2043">IF(VALUE(AQ172)&lt;170,AV172,"")</f>
        <v>S</v>
      </c>
      <c r="BG172" s="67" t="str">
        <f t="shared" si="2043"/>
        <v>C</v>
      </c>
      <c r="BH172" s="67" t="str">
        <f t="shared" si="2043"/>
        <v>D</v>
      </c>
      <c r="BI172" s="67" t="str">
        <f t="shared" si="2043"/>
        <v>I</v>
      </c>
      <c r="BJ172" s="67">
        <f t="shared" si="17"/>
        <v>1</v>
      </c>
      <c r="BK172" s="67" t="str">
        <f t="shared" si="18"/>
        <v/>
      </c>
      <c r="BN172" s="67">
        <f t="shared" ref="BN172:BQ172" si="2044">VALUE(AC172&amp;BN$2)</f>
        <v>311</v>
      </c>
      <c r="BO172" s="67">
        <f t="shared" si="2044"/>
        <v>312</v>
      </c>
      <c r="BP172" s="67">
        <f t="shared" si="2044"/>
        <v>323</v>
      </c>
      <c r="BQ172" s="67">
        <f t="shared" si="2044"/>
        <v>324</v>
      </c>
      <c r="BR172" s="67"/>
      <c r="BS172" s="67">
        <f t="shared" ref="BS172:BV172" si="2045">LARGE($BN172:$BQ172,BS$2)</f>
        <v>324</v>
      </c>
      <c r="BT172" s="67">
        <f t="shared" si="2045"/>
        <v>323</v>
      </c>
      <c r="BU172" s="67">
        <f t="shared" si="2045"/>
        <v>312</v>
      </c>
      <c r="BV172" s="67">
        <f t="shared" si="2045"/>
        <v>311</v>
      </c>
      <c r="BX172" s="67" t="str">
        <f>VLOOKUP(VALUE(RIGHT(BS172,1)),misc!$A$2:$B$5,2,0)</f>
        <v>C</v>
      </c>
      <c r="BY172" s="67" t="str">
        <f>VLOOKUP(VALUE(RIGHT(BT172,1)),misc!$A$2:$B$5,2,0)</f>
        <v>S</v>
      </c>
      <c r="BZ172" s="67" t="str">
        <f>VLOOKUP(VALUE(RIGHT(BU172,1)),misc!$A$2:$B$5,2,0)</f>
        <v>I</v>
      </c>
      <c r="CA172" s="67" t="str">
        <f>VLOOKUP(VALUE(RIGHT(BV172,1)),misc!$A$2:$B$5,2,0)</f>
        <v>D</v>
      </c>
      <c r="CC172" s="67" t="str">
        <f t="shared" ref="CC172:CF172" si="2046">IF(VALUE(BS172)&gt;=170,BX172,"")</f>
        <v>C</v>
      </c>
      <c r="CD172" s="67" t="str">
        <f t="shared" si="2046"/>
        <v>S</v>
      </c>
      <c r="CE172" s="67" t="str">
        <f t="shared" si="2046"/>
        <v>I</v>
      </c>
      <c r="CF172" s="67" t="str">
        <f t="shared" si="2046"/>
        <v>D</v>
      </c>
      <c r="CH172" s="67" t="str">
        <f t="shared" ref="CH172:CK172" si="2047">IF(VALUE(BS172)&lt;170,BX172,"")</f>
        <v/>
      </c>
      <c r="CI172" s="67" t="str">
        <f t="shared" si="2047"/>
        <v/>
      </c>
      <c r="CJ172" s="67" t="str">
        <f t="shared" si="2047"/>
        <v/>
      </c>
      <c r="CK172" s="67" t="str">
        <f t="shared" si="2047"/>
        <v/>
      </c>
      <c r="CL172" s="67">
        <f t="shared" si="23"/>
        <v>2</v>
      </c>
      <c r="CM172" s="67" t="str">
        <f t="shared" si="24"/>
        <v>CSID</v>
      </c>
      <c r="CP172" s="67">
        <f t="shared" ref="CP172:CS172" si="2048">VALUE(AG172&amp;CP$2)</f>
        <v>161</v>
      </c>
      <c r="CQ172" s="67">
        <f t="shared" si="2048"/>
        <v>182</v>
      </c>
      <c r="CR172" s="67">
        <f t="shared" si="2048"/>
        <v>193</v>
      </c>
      <c r="CS172" s="67">
        <f t="shared" si="2048"/>
        <v>194</v>
      </c>
      <c r="CT172" s="67"/>
      <c r="CU172" s="67">
        <f t="shared" ref="CU172:CX172" si="2049">LARGE($CP172:$CS172,CU$2)</f>
        <v>194</v>
      </c>
      <c r="CV172" s="67">
        <f t="shared" si="2049"/>
        <v>193</v>
      </c>
      <c r="CW172" s="67">
        <f t="shared" si="2049"/>
        <v>182</v>
      </c>
      <c r="CX172" s="67">
        <f t="shared" si="2049"/>
        <v>161</v>
      </c>
      <c r="CZ172" s="67" t="str">
        <f>VLOOKUP(VALUE(RIGHT(CU172,1)),misc!$A$2:$B$5,2,0)</f>
        <v>C</v>
      </c>
      <c r="DA172" s="67" t="str">
        <f>VLOOKUP(VALUE(RIGHT(CV172,1)),misc!$A$2:$B$5,2,0)</f>
        <v>S</v>
      </c>
      <c r="DB172" s="67" t="str">
        <f>VLOOKUP(VALUE(RIGHT(CW172,1)),misc!$A$2:$B$5,2,0)</f>
        <v>I</v>
      </c>
      <c r="DC172" s="67" t="str">
        <f>VLOOKUP(VALUE(RIGHT(CX172,1)),misc!$A$2:$B$5,2,0)</f>
        <v>D</v>
      </c>
      <c r="DE172" s="67" t="str">
        <f t="shared" ref="DE172:DH172" si="2050">IF(VALUE(CU172)&gt;=170,CZ172,"")</f>
        <v>C</v>
      </c>
      <c r="DF172" s="67" t="str">
        <f t="shared" si="2050"/>
        <v>S</v>
      </c>
      <c r="DG172" s="67" t="str">
        <f t="shared" si="2050"/>
        <v>I</v>
      </c>
      <c r="DH172" s="67" t="str">
        <f t="shared" si="2050"/>
        <v/>
      </c>
      <c r="DJ172" s="67" t="str">
        <f t="shared" ref="DJ172:DM172" si="2051">IF(VALUE(CU172)&lt;170,CZ172,"")</f>
        <v/>
      </c>
      <c r="DK172" s="67" t="str">
        <f t="shared" si="2051"/>
        <v/>
      </c>
      <c r="DL172" s="67" t="str">
        <f t="shared" si="2051"/>
        <v/>
      </c>
      <c r="DM172" s="67" t="str">
        <f t="shared" si="2051"/>
        <v>D</v>
      </c>
      <c r="DN172" s="67">
        <f t="shared" si="29"/>
        <v>3</v>
      </c>
      <c r="DO172" s="67" t="str">
        <f t="shared" si="30"/>
        <v>CSI</v>
      </c>
      <c r="DP172" s="1" t="str">
        <f t="shared" si="31"/>
        <v>123</v>
      </c>
      <c r="DQ172" s="1" t="str">
        <f t="shared" si="32"/>
        <v/>
      </c>
      <c r="DR172" s="1">
        <f>VLOOKUP(G172,tableD1,3,0)</f>
        <v>1</v>
      </c>
      <c r="DS172" s="1">
        <f>VLOOKUP(H172,tableI1,3,0)</f>
        <v>1</v>
      </c>
      <c r="DT172" s="1">
        <f>VLOOKUP(I172,table1S,3,0)</f>
        <v>2</v>
      </c>
      <c r="DU172" s="1">
        <f>VLOOKUP(J172,table1C,3,0)</f>
        <v>1</v>
      </c>
      <c r="DV172" s="1">
        <f>VLOOKUP(L172,table2D,3,0)</f>
        <v>8</v>
      </c>
      <c r="DW172" s="1">
        <f>VLOOKUP(M172,table2I,3,0)</f>
        <v>8</v>
      </c>
      <c r="DX172" s="1">
        <f>VLOOKUP(N172,table2S,3,0)</f>
        <v>8</v>
      </c>
      <c r="DY172" s="1">
        <f>VLOOKUP(O172,table2C,3,0)</f>
        <v>8</v>
      </c>
      <c r="DZ172" s="1">
        <f>VLOOKUP(Q172,table3D,3,0)</f>
        <v>4</v>
      </c>
      <c r="EA172" s="1">
        <f>VLOOKUP(R172,table3I,3,0)</f>
        <v>5</v>
      </c>
      <c r="EB172" s="1">
        <f>VLOOKUP(S172,table3S,3,0)</f>
        <v>5</v>
      </c>
      <c r="EC172" s="1">
        <f>VLOOKUP(T172,table3C,3,0)</f>
        <v>5</v>
      </c>
      <c r="ED172" s="67">
        <f t="array" ref="ED172">VLOOKUP(INDEX(JD,data!$AA$1),key!$J$3:$L$27,3,0)</f>
        <v>6</v>
      </c>
      <c r="EE172" s="67">
        <f t="array" ref="EE172">VLOOKUP(INDEX(JI,data!$AA$1),key!$J$3:$L$27,3,0)</f>
        <v>4</v>
      </c>
      <c r="EF172" s="67">
        <f t="array" ref="EF172">VLOOKUP(INDEX(JS,data!$AA$1),key!$J$3:$L$27,3,0)</f>
        <v>4</v>
      </c>
      <c r="EG172" s="67">
        <f t="array" ref="EG172">VLOOKUP(INDEX(JC,data!$AA$1),key!$J$3:$L$27,3,0)</f>
        <v>7</v>
      </c>
      <c r="EH172" s="1">
        <f>VLOOKUP(DR172,tabel_jpm,ED172+1,0)</f>
        <v>8</v>
      </c>
      <c r="EI172" s="1">
        <f>VLOOKUP(DS172,tabel_jpm,EE172+1,0)</f>
        <v>16</v>
      </c>
      <c r="EJ172" s="1">
        <f>VLOOKUP(DT172,tabel_jpm,EF172+1,0)</f>
        <v>20</v>
      </c>
      <c r="EK172" s="1">
        <f>VLOOKUP(DU172,tabel_jpm,EG172+1,0)</f>
        <v>4</v>
      </c>
      <c r="EL172" s="1">
        <f>IF(B172="Pria",VLOOKUP(AVERAGE(EH172:EK172),agreement_p,4),VLOOKUP(AVERAGE(EH172:EK172),agreement_w,4))</f>
        <v>32</v>
      </c>
      <c r="EM172" s="67" t="str">
        <f t="shared" si="33"/>
        <v>N/A</v>
      </c>
      <c r="EN172" s="1">
        <f>VLOOKUP(DV172,tabel_jpm,ED172+1,0)</f>
        <v>20</v>
      </c>
      <c r="EO172" s="1">
        <f>VLOOKUP(DW172,tabel_jpm,EE172+1,0)</f>
        <v>12</v>
      </c>
      <c r="EP172" s="1">
        <f>VLOOKUP(DX172,tabel_jpm,EF172+1,0)</f>
        <v>12</v>
      </c>
      <c r="EQ172" s="1">
        <f>VLOOKUP(DY172,tabel_jpm,EG172+1,0)</f>
        <v>24</v>
      </c>
      <c r="ER172" s="1">
        <f>IF(B172="Pria",VLOOKUP(AVERAGE(EN172:EQ172),agreement_p,4),VLOOKUP(AVERAGE(EN172:EQ172),agreement_w,4))</f>
        <v>50</v>
      </c>
      <c r="ES172" s="67" t="str">
        <f t="shared" si="34"/>
        <v>N/A</v>
      </c>
      <c r="ET172" s="1">
        <f>VLOOKUP(DZ172,tabel_jpm,ED172+1,0)</f>
        <v>20</v>
      </c>
      <c r="EU172" s="1">
        <f>VLOOKUP(EA172,tabel_jpm,EE172+1,0)</f>
        <v>24</v>
      </c>
      <c r="EV172" s="1">
        <f>VLOOKUP(EB172,tabel_jpm,EF172+1,0)</f>
        <v>24</v>
      </c>
      <c r="EW172" s="1">
        <f>VLOOKUP(EC172,tabel_jpm,EG172+1,0)</f>
        <v>20</v>
      </c>
      <c r="EX172" s="1">
        <f>IF(B172="Pria",VLOOKUP(AVERAGE(ET172:EW172),agreement_p,4),VLOOKUP(AVERAGE(ET172:EW172),agreement_w,4))</f>
        <v>68</v>
      </c>
      <c r="EY172" s="67" t="str">
        <f t="shared" si="35"/>
        <v>N/A</v>
      </c>
    </row>
    <row r="173" ht="15.75" customHeight="1">
      <c r="A173" s="1" t="str">
        <f>data!A173</f>
        <v/>
      </c>
      <c r="B173" s="1" t="str">
        <f>data!B173</f>
        <v/>
      </c>
      <c r="C173" s="1" t="str">
        <f>data!C173</f>
        <v/>
      </c>
      <c r="D173" s="65" t="str">
        <f>data!D173</f>
        <v/>
      </c>
      <c r="E173" s="1" t="str">
        <f>data!E173</f>
        <v/>
      </c>
      <c r="F173" s="1" t="str">
        <f>data!F173</f>
        <v/>
      </c>
      <c r="G173" s="1" t="str">
        <f>data!G173</f>
        <v/>
      </c>
      <c r="H173" s="1" t="str">
        <f>data!H173</f>
        <v/>
      </c>
      <c r="I173" s="1" t="str">
        <f>data!I173</f>
        <v/>
      </c>
      <c r="J173" s="1" t="str">
        <f>data!J173</f>
        <v/>
      </c>
      <c r="K173" s="1" t="str">
        <f>data!K173</f>
        <v/>
      </c>
      <c r="L173" s="1" t="str">
        <f>data!L173</f>
        <v/>
      </c>
      <c r="M173" s="1" t="str">
        <f>data!M173</f>
        <v/>
      </c>
      <c r="N173" s="1" t="str">
        <f>data!N173</f>
        <v/>
      </c>
      <c r="O173" s="1" t="str">
        <f>data!O173</f>
        <v/>
      </c>
      <c r="P173" s="1" t="str">
        <f>data!P173</f>
        <v/>
      </c>
      <c r="Q173" s="1">
        <f>data!Q173</f>
        <v>0</v>
      </c>
      <c r="R173" s="1">
        <f>data!R173</f>
        <v>0</v>
      </c>
      <c r="S173" s="1">
        <f>data!S173</f>
        <v>0</v>
      </c>
      <c r="T173" s="1">
        <f>data!T173</f>
        <v>0</v>
      </c>
      <c r="U173" s="1">
        <f>data!U173</f>
        <v>0</v>
      </c>
      <c r="V173" s="1">
        <f>data!V173</f>
        <v>0</v>
      </c>
      <c r="W173" s="1">
        <f>data!W173</f>
        <v>0</v>
      </c>
      <c r="Y173" s="67">
        <f>VLOOKUP(G173,tableD1,2,0)</f>
        <v>4</v>
      </c>
      <c r="Z173" s="67">
        <f>VLOOKUP(H173,tableI1,2,0)</f>
        <v>3</v>
      </c>
      <c r="AA173" s="67">
        <f>VLOOKUP(I173,table1S,2,0)</f>
        <v>5</v>
      </c>
      <c r="AB173" s="67">
        <f>VLOOKUP(J173,table1C,2,0)</f>
        <v>4</v>
      </c>
      <c r="AC173" s="67">
        <f>VLOOKUP(L173,table2D,2,0)</f>
        <v>31</v>
      </c>
      <c r="AD173" s="67">
        <f>VLOOKUP(M173,table2I,2,0)</f>
        <v>31</v>
      </c>
      <c r="AE173" s="67">
        <f>VLOOKUP(N173,table2S,2,0)</f>
        <v>32</v>
      </c>
      <c r="AF173" s="67">
        <f>VLOOKUP(O173,table2C,2,0)</f>
        <v>32</v>
      </c>
      <c r="AG173" s="67">
        <f>VLOOKUP(Q173,table3D,2,0)</f>
        <v>16</v>
      </c>
      <c r="AH173" s="67">
        <f>VLOOKUP(R173,table3I,2,0)</f>
        <v>18</v>
      </c>
      <c r="AI173" s="67">
        <f>VLOOKUP(S173,table3S,2,0)</f>
        <v>19</v>
      </c>
      <c r="AJ173" s="67">
        <f>VLOOKUP(T173,table3C,2,0)</f>
        <v>19</v>
      </c>
      <c r="AL173" s="67">
        <f t="shared" ref="AL173:AO173" si="2052">VALUE(Y173&amp;AL$2)</f>
        <v>41</v>
      </c>
      <c r="AM173" s="67">
        <f t="shared" si="2052"/>
        <v>32</v>
      </c>
      <c r="AN173" s="67">
        <f t="shared" si="2052"/>
        <v>53</v>
      </c>
      <c r="AO173" s="67">
        <f t="shared" si="2052"/>
        <v>44</v>
      </c>
      <c r="AP173" s="67"/>
      <c r="AQ173" s="67">
        <f t="shared" ref="AQ173:AT173" si="2053">LARGE($AL173:$AO173,AQ$2)</f>
        <v>53</v>
      </c>
      <c r="AR173" s="67">
        <f t="shared" si="2053"/>
        <v>44</v>
      </c>
      <c r="AS173" s="67">
        <f t="shared" si="2053"/>
        <v>41</v>
      </c>
      <c r="AT173" s="67">
        <f t="shared" si="2053"/>
        <v>32</v>
      </c>
      <c r="AV173" s="67" t="str">
        <f>VLOOKUP(VALUE(RIGHT(AQ173,1)),misc!$A$2:$B$5,2,0)</f>
        <v>S</v>
      </c>
      <c r="AW173" s="67" t="str">
        <f>VLOOKUP(VALUE(RIGHT(AR173,1)),misc!$A$2:$B$5,2,0)</f>
        <v>C</v>
      </c>
      <c r="AX173" s="67" t="str">
        <f>VLOOKUP(VALUE(RIGHT(AS173,1)),misc!$A$2:$B$5,2,0)</f>
        <v>D</v>
      </c>
      <c r="AY173" s="67" t="str">
        <f>VLOOKUP(VALUE(RIGHT(AT173,1)),misc!$A$2:$B$5,2,0)</f>
        <v>I</v>
      </c>
      <c r="BA173" s="67" t="str">
        <f t="shared" ref="BA173:BD173" si="2054">IF(VALUE(AQ173)&gt;=170,AV173,"")</f>
        <v/>
      </c>
      <c r="BB173" s="67" t="str">
        <f t="shared" si="2054"/>
        <v/>
      </c>
      <c r="BC173" s="67" t="str">
        <f t="shared" si="2054"/>
        <v/>
      </c>
      <c r="BD173" s="67" t="str">
        <f t="shared" si="2054"/>
        <v/>
      </c>
      <c r="BF173" s="67" t="str">
        <f t="shared" ref="BF173:BI173" si="2055">IF(VALUE(AQ173)&lt;170,AV173,"")</f>
        <v>S</v>
      </c>
      <c r="BG173" s="67" t="str">
        <f t="shared" si="2055"/>
        <v>C</v>
      </c>
      <c r="BH173" s="67" t="str">
        <f t="shared" si="2055"/>
        <v>D</v>
      </c>
      <c r="BI173" s="67" t="str">
        <f t="shared" si="2055"/>
        <v>I</v>
      </c>
      <c r="BJ173" s="67">
        <f t="shared" si="17"/>
        <v>1</v>
      </c>
      <c r="BK173" s="67" t="str">
        <f t="shared" si="18"/>
        <v/>
      </c>
      <c r="BN173" s="67">
        <f t="shared" ref="BN173:BQ173" si="2056">VALUE(AC173&amp;BN$2)</f>
        <v>311</v>
      </c>
      <c r="BO173" s="67">
        <f t="shared" si="2056"/>
        <v>312</v>
      </c>
      <c r="BP173" s="67">
        <f t="shared" si="2056"/>
        <v>323</v>
      </c>
      <c r="BQ173" s="67">
        <f t="shared" si="2056"/>
        <v>324</v>
      </c>
      <c r="BR173" s="67"/>
      <c r="BS173" s="67">
        <f t="shared" ref="BS173:BV173" si="2057">LARGE($BN173:$BQ173,BS$2)</f>
        <v>324</v>
      </c>
      <c r="BT173" s="67">
        <f t="shared" si="2057"/>
        <v>323</v>
      </c>
      <c r="BU173" s="67">
        <f t="shared" si="2057"/>
        <v>312</v>
      </c>
      <c r="BV173" s="67">
        <f t="shared" si="2057"/>
        <v>311</v>
      </c>
      <c r="BX173" s="67" t="str">
        <f>VLOOKUP(VALUE(RIGHT(BS173,1)),misc!$A$2:$B$5,2,0)</f>
        <v>C</v>
      </c>
      <c r="BY173" s="67" t="str">
        <f>VLOOKUP(VALUE(RIGHT(BT173,1)),misc!$A$2:$B$5,2,0)</f>
        <v>S</v>
      </c>
      <c r="BZ173" s="67" t="str">
        <f>VLOOKUP(VALUE(RIGHT(BU173,1)),misc!$A$2:$B$5,2,0)</f>
        <v>I</v>
      </c>
      <c r="CA173" s="67" t="str">
        <f>VLOOKUP(VALUE(RIGHT(BV173,1)),misc!$A$2:$B$5,2,0)</f>
        <v>D</v>
      </c>
      <c r="CC173" s="67" t="str">
        <f t="shared" ref="CC173:CF173" si="2058">IF(VALUE(BS173)&gt;=170,BX173,"")</f>
        <v>C</v>
      </c>
      <c r="CD173" s="67" t="str">
        <f t="shared" si="2058"/>
        <v>S</v>
      </c>
      <c r="CE173" s="67" t="str">
        <f t="shared" si="2058"/>
        <v>I</v>
      </c>
      <c r="CF173" s="67" t="str">
        <f t="shared" si="2058"/>
        <v>D</v>
      </c>
      <c r="CH173" s="67" t="str">
        <f t="shared" ref="CH173:CK173" si="2059">IF(VALUE(BS173)&lt;170,BX173,"")</f>
        <v/>
      </c>
      <c r="CI173" s="67" t="str">
        <f t="shared" si="2059"/>
        <v/>
      </c>
      <c r="CJ173" s="67" t="str">
        <f t="shared" si="2059"/>
        <v/>
      </c>
      <c r="CK173" s="67" t="str">
        <f t="shared" si="2059"/>
        <v/>
      </c>
      <c r="CL173" s="67">
        <f t="shared" si="23"/>
        <v>2</v>
      </c>
      <c r="CM173" s="67" t="str">
        <f t="shared" si="24"/>
        <v>CSID</v>
      </c>
      <c r="CP173" s="67">
        <f t="shared" ref="CP173:CS173" si="2060">VALUE(AG173&amp;CP$2)</f>
        <v>161</v>
      </c>
      <c r="CQ173" s="67">
        <f t="shared" si="2060"/>
        <v>182</v>
      </c>
      <c r="CR173" s="67">
        <f t="shared" si="2060"/>
        <v>193</v>
      </c>
      <c r="CS173" s="67">
        <f t="shared" si="2060"/>
        <v>194</v>
      </c>
      <c r="CT173" s="67"/>
      <c r="CU173" s="67">
        <f t="shared" ref="CU173:CX173" si="2061">LARGE($CP173:$CS173,CU$2)</f>
        <v>194</v>
      </c>
      <c r="CV173" s="67">
        <f t="shared" si="2061"/>
        <v>193</v>
      </c>
      <c r="CW173" s="67">
        <f t="shared" si="2061"/>
        <v>182</v>
      </c>
      <c r="CX173" s="67">
        <f t="shared" si="2061"/>
        <v>161</v>
      </c>
      <c r="CZ173" s="67" t="str">
        <f>VLOOKUP(VALUE(RIGHT(CU173,1)),misc!$A$2:$B$5,2,0)</f>
        <v>C</v>
      </c>
      <c r="DA173" s="67" t="str">
        <f>VLOOKUP(VALUE(RIGHT(CV173,1)),misc!$A$2:$B$5,2,0)</f>
        <v>S</v>
      </c>
      <c r="DB173" s="67" t="str">
        <f>VLOOKUP(VALUE(RIGHT(CW173,1)),misc!$A$2:$B$5,2,0)</f>
        <v>I</v>
      </c>
      <c r="DC173" s="67" t="str">
        <f>VLOOKUP(VALUE(RIGHT(CX173,1)),misc!$A$2:$B$5,2,0)</f>
        <v>D</v>
      </c>
      <c r="DE173" s="67" t="str">
        <f t="shared" ref="DE173:DH173" si="2062">IF(VALUE(CU173)&gt;=170,CZ173,"")</f>
        <v>C</v>
      </c>
      <c r="DF173" s="67" t="str">
        <f t="shared" si="2062"/>
        <v>S</v>
      </c>
      <c r="DG173" s="67" t="str">
        <f t="shared" si="2062"/>
        <v>I</v>
      </c>
      <c r="DH173" s="67" t="str">
        <f t="shared" si="2062"/>
        <v/>
      </c>
      <c r="DJ173" s="67" t="str">
        <f t="shared" ref="DJ173:DM173" si="2063">IF(VALUE(CU173)&lt;170,CZ173,"")</f>
        <v/>
      </c>
      <c r="DK173" s="67" t="str">
        <f t="shared" si="2063"/>
        <v/>
      </c>
      <c r="DL173" s="67" t="str">
        <f t="shared" si="2063"/>
        <v/>
      </c>
      <c r="DM173" s="67" t="str">
        <f t="shared" si="2063"/>
        <v>D</v>
      </c>
      <c r="DN173" s="67">
        <f t="shared" si="29"/>
        <v>3</v>
      </c>
      <c r="DO173" s="67" t="str">
        <f t="shared" si="30"/>
        <v>CSI</v>
      </c>
      <c r="DP173" s="1" t="str">
        <f t="shared" si="31"/>
        <v>123</v>
      </c>
      <c r="DQ173" s="1" t="str">
        <f t="shared" si="32"/>
        <v/>
      </c>
      <c r="DR173" s="1">
        <f>VLOOKUP(G173,tableD1,3,0)</f>
        <v>1</v>
      </c>
      <c r="DS173" s="1">
        <f>VLOOKUP(H173,tableI1,3,0)</f>
        <v>1</v>
      </c>
      <c r="DT173" s="1">
        <f>VLOOKUP(I173,table1S,3,0)</f>
        <v>2</v>
      </c>
      <c r="DU173" s="1">
        <f>VLOOKUP(J173,table1C,3,0)</f>
        <v>1</v>
      </c>
      <c r="DV173" s="1">
        <f>VLOOKUP(L173,table2D,3,0)</f>
        <v>8</v>
      </c>
      <c r="DW173" s="1">
        <f>VLOOKUP(M173,table2I,3,0)</f>
        <v>8</v>
      </c>
      <c r="DX173" s="1">
        <f>VLOOKUP(N173,table2S,3,0)</f>
        <v>8</v>
      </c>
      <c r="DY173" s="1">
        <f>VLOOKUP(O173,table2C,3,0)</f>
        <v>8</v>
      </c>
      <c r="DZ173" s="1">
        <f>VLOOKUP(Q173,table3D,3,0)</f>
        <v>4</v>
      </c>
      <c r="EA173" s="1">
        <f>VLOOKUP(R173,table3I,3,0)</f>
        <v>5</v>
      </c>
      <c r="EB173" s="1">
        <f>VLOOKUP(S173,table3S,3,0)</f>
        <v>5</v>
      </c>
      <c r="EC173" s="1">
        <f>VLOOKUP(T173,table3C,3,0)</f>
        <v>5</v>
      </c>
      <c r="ED173" s="67">
        <f t="array" ref="ED173">VLOOKUP(INDEX(JD,data!$AA$1),key!$J$3:$L$27,3,0)</f>
        <v>6</v>
      </c>
      <c r="EE173" s="67">
        <f t="array" ref="EE173">VLOOKUP(INDEX(JI,data!$AA$1),key!$J$3:$L$27,3,0)</f>
        <v>4</v>
      </c>
      <c r="EF173" s="67">
        <f t="array" ref="EF173">VLOOKUP(INDEX(JS,data!$AA$1),key!$J$3:$L$27,3,0)</f>
        <v>4</v>
      </c>
      <c r="EG173" s="67">
        <f t="array" ref="EG173">VLOOKUP(INDEX(JC,data!$AA$1),key!$J$3:$L$27,3,0)</f>
        <v>7</v>
      </c>
      <c r="EH173" s="1">
        <f>VLOOKUP(DR173,tabel_jpm,ED173+1,0)</f>
        <v>8</v>
      </c>
      <c r="EI173" s="1">
        <f>VLOOKUP(DS173,tabel_jpm,EE173+1,0)</f>
        <v>16</v>
      </c>
      <c r="EJ173" s="1">
        <f>VLOOKUP(DT173,tabel_jpm,EF173+1,0)</f>
        <v>20</v>
      </c>
      <c r="EK173" s="1">
        <f>VLOOKUP(DU173,tabel_jpm,EG173+1,0)</f>
        <v>4</v>
      </c>
      <c r="EL173" s="1">
        <f>IF(B173="Pria",VLOOKUP(AVERAGE(EH173:EK173),agreement_p,4),VLOOKUP(AVERAGE(EH173:EK173),agreement_w,4))</f>
        <v>32</v>
      </c>
      <c r="EM173" s="67" t="str">
        <f t="shared" si="33"/>
        <v>N/A</v>
      </c>
      <c r="EN173" s="1">
        <f>VLOOKUP(DV173,tabel_jpm,ED173+1,0)</f>
        <v>20</v>
      </c>
      <c r="EO173" s="1">
        <f>VLOOKUP(DW173,tabel_jpm,EE173+1,0)</f>
        <v>12</v>
      </c>
      <c r="EP173" s="1">
        <f>VLOOKUP(DX173,tabel_jpm,EF173+1,0)</f>
        <v>12</v>
      </c>
      <c r="EQ173" s="1">
        <f>VLOOKUP(DY173,tabel_jpm,EG173+1,0)</f>
        <v>24</v>
      </c>
      <c r="ER173" s="1">
        <f>IF(B173="Pria",VLOOKUP(AVERAGE(EN173:EQ173),agreement_p,4),VLOOKUP(AVERAGE(EN173:EQ173),agreement_w,4))</f>
        <v>50</v>
      </c>
      <c r="ES173" s="67" t="str">
        <f t="shared" si="34"/>
        <v>N/A</v>
      </c>
      <c r="ET173" s="1">
        <f>VLOOKUP(DZ173,tabel_jpm,ED173+1,0)</f>
        <v>20</v>
      </c>
      <c r="EU173" s="1">
        <f>VLOOKUP(EA173,tabel_jpm,EE173+1,0)</f>
        <v>24</v>
      </c>
      <c r="EV173" s="1">
        <f>VLOOKUP(EB173,tabel_jpm,EF173+1,0)</f>
        <v>24</v>
      </c>
      <c r="EW173" s="1">
        <f>VLOOKUP(EC173,tabel_jpm,EG173+1,0)</f>
        <v>20</v>
      </c>
      <c r="EX173" s="1">
        <f>IF(B173="Pria",VLOOKUP(AVERAGE(ET173:EW173),agreement_p,4),VLOOKUP(AVERAGE(ET173:EW173),agreement_w,4))</f>
        <v>68</v>
      </c>
      <c r="EY173" s="67" t="str">
        <f t="shared" si="35"/>
        <v>N/A</v>
      </c>
    </row>
    <row r="174" ht="15.75" customHeight="1">
      <c r="A174" s="1" t="str">
        <f>data!A174</f>
        <v/>
      </c>
      <c r="B174" s="1" t="str">
        <f>data!B174</f>
        <v/>
      </c>
      <c r="C174" s="1" t="str">
        <f>data!C174</f>
        <v/>
      </c>
      <c r="D174" s="65" t="str">
        <f>data!D174</f>
        <v/>
      </c>
      <c r="E174" s="1" t="str">
        <f>data!E174</f>
        <v/>
      </c>
      <c r="F174" s="1" t="str">
        <f>data!F174</f>
        <v/>
      </c>
      <c r="G174" s="1" t="str">
        <f>data!G174</f>
        <v/>
      </c>
      <c r="H174" s="1" t="str">
        <f>data!H174</f>
        <v/>
      </c>
      <c r="I174" s="1" t="str">
        <f>data!I174</f>
        <v/>
      </c>
      <c r="J174" s="1" t="str">
        <f>data!J174</f>
        <v/>
      </c>
      <c r="K174" s="1" t="str">
        <f>data!K174</f>
        <v/>
      </c>
      <c r="L174" s="1" t="str">
        <f>data!L174</f>
        <v/>
      </c>
      <c r="M174" s="1" t="str">
        <f>data!M174</f>
        <v/>
      </c>
      <c r="N174" s="1" t="str">
        <f>data!N174</f>
        <v/>
      </c>
      <c r="O174" s="1" t="str">
        <f>data!O174</f>
        <v/>
      </c>
      <c r="P174" s="1" t="str">
        <f>data!P174</f>
        <v/>
      </c>
      <c r="Q174" s="1">
        <f>data!Q174</f>
        <v>0</v>
      </c>
      <c r="R174" s="1">
        <f>data!R174</f>
        <v>0</v>
      </c>
      <c r="S174" s="1">
        <f>data!S174</f>
        <v>0</v>
      </c>
      <c r="T174" s="1">
        <f>data!T174</f>
        <v>0</v>
      </c>
      <c r="U174" s="1">
        <f>data!U174</f>
        <v>0</v>
      </c>
      <c r="V174" s="1">
        <f>data!V174</f>
        <v>0</v>
      </c>
      <c r="W174" s="1">
        <f>data!W174</f>
        <v>0</v>
      </c>
      <c r="Y174" s="67">
        <f>VLOOKUP(G174,tableD1,2,0)</f>
        <v>4</v>
      </c>
      <c r="Z174" s="67">
        <f>VLOOKUP(H174,tableI1,2,0)</f>
        <v>3</v>
      </c>
      <c r="AA174" s="67">
        <f>VLOOKUP(I174,table1S,2,0)</f>
        <v>5</v>
      </c>
      <c r="AB174" s="67">
        <f>VLOOKUP(J174,table1C,2,0)</f>
        <v>4</v>
      </c>
      <c r="AC174" s="67">
        <f>VLOOKUP(L174,table2D,2,0)</f>
        <v>31</v>
      </c>
      <c r="AD174" s="67">
        <f>VLOOKUP(M174,table2I,2,0)</f>
        <v>31</v>
      </c>
      <c r="AE174" s="67">
        <f>VLOOKUP(N174,table2S,2,0)</f>
        <v>32</v>
      </c>
      <c r="AF174" s="67">
        <f>VLOOKUP(O174,table2C,2,0)</f>
        <v>32</v>
      </c>
      <c r="AG174" s="67">
        <f>VLOOKUP(Q174,table3D,2,0)</f>
        <v>16</v>
      </c>
      <c r="AH174" s="67">
        <f>VLOOKUP(R174,table3I,2,0)</f>
        <v>18</v>
      </c>
      <c r="AI174" s="67">
        <f>VLOOKUP(S174,table3S,2,0)</f>
        <v>19</v>
      </c>
      <c r="AJ174" s="67">
        <f>VLOOKUP(T174,table3C,2,0)</f>
        <v>19</v>
      </c>
      <c r="AL174" s="67">
        <f t="shared" ref="AL174:AO174" si="2064">VALUE(Y174&amp;AL$2)</f>
        <v>41</v>
      </c>
      <c r="AM174" s="67">
        <f t="shared" si="2064"/>
        <v>32</v>
      </c>
      <c r="AN174" s="67">
        <f t="shared" si="2064"/>
        <v>53</v>
      </c>
      <c r="AO174" s="67">
        <f t="shared" si="2064"/>
        <v>44</v>
      </c>
      <c r="AP174" s="67"/>
      <c r="AQ174" s="67">
        <f t="shared" ref="AQ174:AT174" si="2065">LARGE($AL174:$AO174,AQ$2)</f>
        <v>53</v>
      </c>
      <c r="AR174" s="67">
        <f t="shared" si="2065"/>
        <v>44</v>
      </c>
      <c r="AS174" s="67">
        <f t="shared" si="2065"/>
        <v>41</v>
      </c>
      <c r="AT174" s="67">
        <f t="shared" si="2065"/>
        <v>32</v>
      </c>
      <c r="AV174" s="67" t="str">
        <f>VLOOKUP(VALUE(RIGHT(AQ174,1)),misc!$A$2:$B$5,2,0)</f>
        <v>S</v>
      </c>
      <c r="AW174" s="67" t="str">
        <f>VLOOKUP(VALUE(RIGHT(AR174,1)),misc!$A$2:$B$5,2,0)</f>
        <v>C</v>
      </c>
      <c r="AX174" s="67" t="str">
        <f>VLOOKUP(VALUE(RIGHT(AS174,1)),misc!$A$2:$B$5,2,0)</f>
        <v>D</v>
      </c>
      <c r="AY174" s="67" t="str">
        <f>VLOOKUP(VALUE(RIGHT(AT174,1)),misc!$A$2:$B$5,2,0)</f>
        <v>I</v>
      </c>
      <c r="BA174" s="67" t="str">
        <f t="shared" ref="BA174:BD174" si="2066">IF(VALUE(AQ174)&gt;=170,AV174,"")</f>
        <v/>
      </c>
      <c r="BB174" s="67" t="str">
        <f t="shared" si="2066"/>
        <v/>
      </c>
      <c r="BC174" s="67" t="str">
        <f t="shared" si="2066"/>
        <v/>
      </c>
      <c r="BD174" s="67" t="str">
        <f t="shared" si="2066"/>
        <v/>
      </c>
      <c r="BF174" s="67" t="str">
        <f t="shared" ref="BF174:BI174" si="2067">IF(VALUE(AQ174)&lt;170,AV174,"")</f>
        <v>S</v>
      </c>
      <c r="BG174" s="67" t="str">
        <f t="shared" si="2067"/>
        <v>C</v>
      </c>
      <c r="BH174" s="67" t="str">
        <f t="shared" si="2067"/>
        <v>D</v>
      </c>
      <c r="BI174" s="67" t="str">
        <f t="shared" si="2067"/>
        <v>I</v>
      </c>
      <c r="BJ174" s="67">
        <f t="shared" si="17"/>
        <v>1</v>
      </c>
      <c r="BK174" s="67" t="str">
        <f t="shared" si="18"/>
        <v/>
      </c>
      <c r="BN174" s="67">
        <f t="shared" ref="BN174:BQ174" si="2068">VALUE(AC174&amp;BN$2)</f>
        <v>311</v>
      </c>
      <c r="BO174" s="67">
        <f t="shared" si="2068"/>
        <v>312</v>
      </c>
      <c r="BP174" s="67">
        <f t="shared" si="2068"/>
        <v>323</v>
      </c>
      <c r="BQ174" s="67">
        <f t="shared" si="2068"/>
        <v>324</v>
      </c>
      <c r="BR174" s="67"/>
      <c r="BS174" s="67">
        <f t="shared" ref="BS174:BV174" si="2069">LARGE($BN174:$BQ174,BS$2)</f>
        <v>324</v>
      </c>
      <c r="BT174" s="67">
        <f t="shared" si="2069"/>
        <v>323</v>
      </c>
      <c r="BU174" s="67">
        <f t="shared" si="2069"/>
        <v>312</v>
      </c>
      <c r="BV174" s="67">
        <f t="shared" si="2069"/>
        <v>311</v>
      </c>
      <c r="BX174" s="67" t="str">
        <f>VLOOKUP(VALUE(RIGHT(BS174,1)),misc!$A$2:$B$5,2,0)</f>
        <v>C</v>
      </c>
      <c r="BY174" s="67" t="str">
        <f>VLOOKUP(VALUE(RIGHT(BT174,1)),misc!$A$2:$B$5,2,0)</f>
        <v>S</v>
      </c>
      <c r="BZ174" s="67" t="str">
        <f>VLOOKUP(VALUE(RIGHT(BU174,1)),misc!$A$2:$B$5,2,0)</f>
        <v>I</v>
      </c>
      <c r="CA174" s="67" t="str">
        <f>VLOOKUP(VALUE(RIGHT(BV174,1)),misc!$A$2:$B$5,2,0)</f>
        <v>D</v>
      </c>
      <c r="CC174" s="67" t="str">
        <f t="shared" ref="CC174:CF174" si="2070">IF(VALUE(BS174)&gt;=170,BX174,"")</f>
        <v>C</v>
      </c>
      <c r="CD174" s="67" t="str">
        <f t="shared" si="2070"/>
        <v>S</v>
      </c>
      <c r="CE174" s="67" t="str">
        <f t="shared" si="2070"/>
        <v>I</v>
      </c>
      <c r="CF174" s="67" t="str">
        <f t="shared" si="2070"/>
        <v>D</v>
      </c>
      <c r="CH174" s="67" t="str">
        <f t="shared" ref="CH174:CK174" si="2071">IF(VALUE(BS174)&lt;170,BX174,"")</f>
        <v/>
      </c>
      <c r="CI174" s="67" t="str">
        <f t="shared" si="2071"/>
        <v/>
      </c>
      <c r="CJ174" s="67" t="str">
        <f t="shared" si="2071"/>
        <v/>
      </c>
      <c r="CK174" s="67" t="str">
        <f t="shared" si="2071"/>
        <v/>
      </c>
      <c r="CL174" s="67">
        <f t="shared" si="23"/>
        <v>2</v>
      </c>
      <c r="CM174" s="67" t="str">
        <f t="shared" si="24"/>
        <v>CSID</v>
      </c>
      <c r="CP174" s="67">
        <f t="shared" ref="CP174:CS174" si="2072">VALUE(AG174&amp;CP$2)</f>
        <v>161</v>
      </c>
      <c r="CQ174" s="67">
        <f t="shared" si="2072"/>
        <v>182</v>
      </c>
      <c r="CR174" s="67">
        <f t="shared" si="2072"/>
        <v>193</v>
      </c>
      <c r="CS174" s="67">
        <f t="shared" si="2072"/>
        <v>194</v>
      </c>
      <c r="CT174" s="67"/>
      <c r="CU174" s="67">
        <f t="shared" ref="CU174:CX174" si="2073">LARGE($CP174:$CS174,CU$2)</f>
        <v>194</v>
      </c>
      <c r="CV174" s="67">
        <f t="shared" si="2073"/>
        <v>193</v>
      </c>
      <c r="CW174" s="67">
        <f t="shared" si="2073"/>
        <v>182</v>
      </c>
      <c r="CX174" s="67">
        <f t="shared" si="2073"/>
        <v>161</v>
      </c>
      <c r="CZ174" s="67" t="str">
        <f>VLOOKUP(VALUE(RIGHT(CU174,1)),misc!$A$2:$B$5,2,0)</f>
        <v>C</v>
      </c>
      <c r="DA174" s="67" t="str">
        <f>VLOOKUP(VALUE(RIGHT(CV174,1)),misc!$A$2:$B$5,2,0)</f>
        <v>S</v>
      </c>
      <c r="DB174" s="67" t="str">
        <f>VLOOKUP(VALUE(RIGHT(CW174,1)),misc!$A$2:$B$5,2,0)</f>
        <v>I</v>
      </c>
      <c r="DC174" s="67" t="str">
        <f>VLOOKUP(VALUE(RIGHT(CX174,1)),misc!$A$2:$B$5,2,0)</f>
        <v>D</v>
      </c>
      <c r="DE174" s="67" t="str">
        <f t="shared" ref="DE174:DH174" si="2074">IF(VALUE(CU174)&gt;=170,CZ174,"")</f>
        <v>C</v>
      </c>
      <c r="DF174" s="67" t="str">
        <f t="shared" si="2074"/>
        <v>S</v>
      </c>
      <c r="DG174" s="67" t="str">
        <f t="shared" si="2074"/>
        <v>I</v>
      </c>
      <c r="DH174" s="67" t="str">
        <f t="shared" si="2074"/>
        <v/>
      </c>
      <c r="DJ174" s="67" t="str">
        <f t="shared" ref="DJ174:DM174" si="2075">IF(VALUE(CU174)&lt;170,CZ174,"")</f>
        <v/>
      </c>
      <c r="DK174" s="67" t="str">
        <f t="shared" si="2075"/>
        <v/>
      </c>
      <c r="DL174" s="67" t="str">
        <f t="shared" si="2075"/>
        <v/>
      </c>
      <c r="DM174" s="67" t="str">
        <f t="shared" si="2075"/>
        <v>D</v>
      </c>
      <c r="DN174" s="67">
        <f t="shared" si="29"/>
        <v>3</v>
      </c>
      <c r="DO174" s="67" t="str">
        <f t="shared" si="30"/>
        <v>CSI</v>
      </c>
      <c r="DP174" s="1" t="str">
        <f t="shared" si="31"/>
        <v>123</v>
      </c>
      <c r="DQ174" s="1" t="str">
        <f t="shared" si="32"/>
        <v/>
      </c>
      <c r="DR174" s="1">
        <f>VLOOKUP(G174,tableD1,3,0)</f>
        <v>1</v>
      </c>
      <c r="DS174" s="1">
        <f>VLOOKUP(H174,tableI1,3,0)</f>
        <v>1</v>
      </c>
      <c r="DT174" s="1">
        <f>VLOOKUP(I174,table1S,3,0)</f>
        <v>2</v>
      </c>
      <c r="DU174" s="1">
        <f>VLOOKUP(J174,table1C,3,0)</f>
        <v>1</v>
      </c>
      <c r="DV174" s="1">
        <f>VLOOKUP(L174,table2D,3,0)</f>
        <v>8</v>
      </c>
      <c r="DW174" s="1">
        <f>VLOOKUP(M174,table2I,3,0)</f>
        <v>8</v>
      </c>
      <c r="DX174" s="1">
        <f>VLOOKUP(N174,table2S,3,0)</f>
        <v>8</v>
      </c>
      <c r="DY174" s="1">
        <f>VLOOKUP(O174,table2C,3,0)</f>
        <v>8</v>
      </c>
      <c r="DZ174" s="1">
        <f>VLOOKUP(Q174,table3D,3,0)</f>
        <v>4</v>
      </c>
      <c r="EA174" s="1">
        <f>VLOOKUP(R174,table3I,3,0)</f>
        <v>5</v>
      </c>
      <c r="EB174" s="1">
        <f>VLOOKUP(S174,table3S,3,0)</f>
        <v>5</v>
      </c>
      <c r="EC174" s="1">
        <f>VLOOKUP(T174,table3C,3,0)</f>
        <v>5</v>
      </c>
      <c r="ED174" s="67">
        <f t="array" ref="ED174">VLOOKUP(INDEX(JD,data!$AA$1),key!$J$3:$L$27,3,0)</f>
        <v>6</v>
      </c>
      <c r="EE174" s="67">
        <f t="array" ref="EE174">VLOOKUP(INDEX(JI,data!$AA$1),key!$J$3:$L$27,3,0)</f>
        <v>4</v>
      </c>
      <c r="EF174" s="67">
        <f t="array" ref="EF174">VLOOKUP(INDEX(JS,data!$AA$1),key!$J$3:$L$27,3,0)</f>
        <v>4</v>
      </c>
      <c r="EG174" s="67">
        <f t="array" ref="EG174">VLOOKUP(INDEX(JC,data!$AA$1),key!$J$3:$L$27,3,0)</f>
        <v>7</v>
      </c>
      <c r="EH174" s="1">
        <f>VLOOKUP(DR174,tabel_jpm,ED174+1,0)</f>
        <v>8</v>
      </c>
      <c r="EI174" s="1">
        <f>VLOOKUP(DS174,tabel_jpm,EE174+1,0)</f>
        <v>16</v>
      </c>
      <c r="EJ174" s="1">
        <f>VLOOKUP(DT174,tabel_jpm,EF174+1,0)</f>
        <v>20</v>
      </c>
      <c r="EK174" s="1">
        <f>VLOOKUP(DU174,tabel_jpm,EG174+1,0)</f>
        <v>4</v>
      </c>
      <c r="EL174" s="1">
        <f>IF(B174="Pria",VLOOKUP(AVERAGE(EH174:EK174),agreement_p,4),VLOOKUP(AVERAGE(EH174:EK174),agreement_w,4))</f>
        <v>32</v>
      </c>
      <c r="EM174" s="67" t="str">
        <f t="shared" si="33"/>
        <v>N/A</v>
      </c>
      <c r="EN174" s="1">
        <f>VLOOKUP(DV174,tabel_jpm,ED174+1,0)</f>
        <v>20</v>
      </c>
      <c r="EO174" s="1">
        <f>VLOOKUP(DW174,tabel_jpm,EE174+1,0)</f>
        <v>12</v>
      </c>
      <c r="EP174" s="1">
        <f>VLOOKUP(DX174,tabel_jpm,EF174+1,0)</f>
        <v>12</v>
      </c>
      <c r="EQ174" s="1">
        <f>VLOOKUP(DY174,tabel_jpm,EG174+1,0)</f>
        <v>24</v>
      </c>
      <c r="ER174" s="1">
        <f>IF(B174="Pria",VLOOKUP(AVERAGE(EN174:EQ174),agreement_p,4),VLOOKUP(AVERAGE(EN174:EQ174),agreement_w,4))</f>
        <v>50</v>
      </c>
      <c r="ES174" s="67" t="str">
        <f t="shared" si="34"/>
        <v>N/A</v>
      </c>
      <c r="ET174" s="1">
        <f>VLOOKUP(DZ174,tabel_jpm,ED174+1,0)</f>
        <v>20</v>
      </c>
      <c r="EU174" s="1">
        <f>VLOOKUP(EA174,tabel_jpm,EE174+1,0)</f>
        <v>24</v>
      </c>
      <c r="EV174" s="1">
        <f>VLOOKUP(EB174,tabel_jpm,EF174+1,0)</f>
        <v>24</v>
      </c>
      <c r="EW174" s="1">
        <f>VLOOKUP(EC174,tabel_jpm,EG174+1,0)</f>
        <v>20</v>
      </c>
      <c r="EX174" s="1">
        <f>IF(B174="Pria",VLOOKUP(AVERAGE(ET174:EW174),agreement_p,4),VLOOKUP(AVERAGE(ET174:EW174),agreement_w,4))</f>
        <v>68</v>
      </c>
      <c r="EY174" s="67" t="str">
        <f t="shared" si="35"/>
        <v>N/A</v>
      </c>
    </row>
    <row r="175" ht="15.75" customHeight="1">
      <c r="A175" s="1" t="str">
        <f>data!A175</f>
        <v/>
      </c>
      <c r="B175" s="1" t="str">
        <f>data!B175</f>
        <v/>
      </c>
      <c r="C175" s="1" t="str">
        <f>data!C175</f>
        <v/>
      </c>
      <c r="D175" s="65" t="str">
        <f>data!D175</f>
        <v/>
      </c>
      <c r="E175" s="1" t="str">
        <f>data!E175</f>
        <v/>
      </c>
      <c r="F175" s="1" t="str">
        <f>data!F175</f>
        <v/>
      </c>
      <c r="G175" s="1" t="str">
        <f>data!G175</f>
        <v/>
      </c>
      <c r="H175" s="1" t="str">
        <f>data!H175</f>
        <v/>
      </c>
      <c r="I175" s="1" t="str">
        <f>data!I175</f>
        <v/>
      </c>
      <c r="J175" s="1" t="str">
        <f>data!J175</f>
        <v/>
      </c>
      <c r="K175" s="1" t="str">
        <f>data!K175</f>
        <v/>
      </c>
      <c r="L175" s="1" t="str">
        <f>data!L175</f>
        <v/>
      </c>
      <c r="M175" s="1" t="str">
        <f>data!M175</f>
        <v/>
      </c>
      <c r="N175" s="1" t="str">
        <f>data!N175</f>
        <v/>
      </c>
      <c r="O175" s="1" t="str">
        <f>data!O175</f>
        <v/>
      </c>
      <c r="P175" s="1" t="str">
        <f>data!P175</f>
        <v/>
      </c>
      <c r="Q175" s="1">
        <f>data!Q175</f>
        <v>0</v>
      </c>
      <c r="R175" s="1">
        <f>data!R175</f>
        <v>0</v>
      </c>
      <c r="S175" s="1">
        <f>data!S175</f>
        <v>0</v>
      </c>
      <c r="T175" s="1">
        <f>data!T175</f>
        <v>0</v>
      </c>
      <c r="U175" s="1">
        <f>data!U175</f>
        <v>0</v>
      </c>
      <c r="V175" s="1">
        <f>data!V175</f>
        <v>0</v>
      </c>
      <c r="W175" s="1">
        <f>data!W175</f>
        <v>0</v>
      </c>
      <c r="Y175" s="67">
        <f>VLOOKUP(G175,tableD1,2,0)</f>
        <v>4</v>
      </c>
      <c r="Z175" s="67">
        <f>VLOOKUP(H175,tableI1,2,0)</f>
        <v>3</v>
      </c>
      <c r="AA175" s="67">
        <f>VLOOKUP(I175,table1S,2,0)</f>
        <v>5</v>
      </c>
      <c r="AB175" s="67">
        <f>VLOOKUP(J175,table1C,2,0)</f>
        <v>4</v>
      </c>
      <c r="AC175" s="67">
        <f>VLOOKUP(L175,table2D,2,0)</f>
        <v>31</v>
      </c>
      <c r="AD175" s="67">
        <f>VLOOKUP(M175,table2I,2,0)</f>
        <v>31</v>
      </c>
      <c r="AE175" s="67">
        <f>VLOOKUP(N175,table2S,2,0)</f>
        <v>32</v>
      </c>
      <c r="AF175" s="67">
        <f>VLOOKUP(O175,table2C,2,0)</f>
        <v>32</v>
      </c>
      <c r="AG175" s="67">
        <f>VLOOKUP(Q175,table3D,2,0)</f>
        <v>16</v>
      </c>
      <c r="AH175" s="67">
        <f>VLOOKUP(R175,table3I,2,0)</f>
        <v>18</v>
      </c>
      <c r="AI175" s="67">
        <f>VLOOKUP(S175,table3S,2,0)</f>
        <v>19</v>
      </c>
      <c r="AJ175" s="67">
        <f>VLOOKUP(T175,table3C,2,0)</f>
        <v>19</v>
      </c>
      <c r="AL175" s="67">
        <f t="shared" ref="AL175:AO175" si="2076">VALUE(Y175&amp;AL$2)</f>
        <v>41</v>
      </c>
      <c r="AM175" s="67">
        <f t="shared" si="2076"/>
        <v>32</v>
      </c>
      <c r="AN175" s="67">
        <f t="shared" si="2076"/>
        <v>53</v>
      </c>
      <c r="AO175" s="67">
        <f t="shared" si="2076"/>
        <v>44</v>
      </c>
      <c r="AP175" s="67"/>
      <c r="AQ175" s="67">
        <f t="shared" ref="AQ175:AT175" si="2077">LARGE($AL175:$AO175,AQ$2)</f>
        <v>53</v>
      </c>
      <c r="AR175" s="67">
        <f t="shared" si="2077"/>
        <v>44</v>
      </c>
      <c r="AS175" s="67">
        <f t="shared" si="2077"/>
        <v>41</v>
      </c>
      <c r="AT175" s="67">
        <f t="shared" si="2077"/>
        <v>32</v>
      </c>
      <c r="AV175" s="67" t="str">
        <f>VLOOKUP(VALUE(RIGHT(AQ175,1)),misc!$A$2:$B$5,2,0)</f>
        <v>S</v>
      </c>
      <c r="AW175" s="67" t="str">
        <f>VLOOKUP(VALUE(RIGHT(AR175,1)),misc!$A$2:$B$5,2,0)</f>
        <v>C</v>
      </c>
      <c r="AX175" s="67" t="str">
        <f>VLOOKUP(VALUE(RIGHT(AS175,1)),misc!$A$2:$B$5,2,0)</f>
        <v>D</v>
      </c>
      <c r="AY175" s="67" t="str">
        <f>VLOOKUP(VALUE(RIGHT(AT175,1)),misc!$A$2:$B$5,2,0)</f>
        <v>I</v>
      </c>
      <c r="BA175" s="67" t="str">
        <f t="shared" ref="BA175:BD175" si="2078">IF(VALUE(AQ175)&gt;=170,AV175,"")</f>
        <v/>
      </c>
      <c r="BB175" s="67" t="str">
        <f t="shared" si="2078"/>
        <v/>
      </c>
      <c r="BC175" s="67" t="str">
        <f t="shared" si="2078"/>
        <v/>
      </c>
      <c r="BD175" s="67" t="str">
        <f t="shared" si="2078"/>
        <v/>
      </c>
      <c r="BF175" s="67" t="str">
        <f t="shared" ref="BF175:BI175" si="2079">IF(VALUE(AQ175)&lt;170,AV175,"")</f>
        <v>S</v>
      </c>
      <c r="BG175" s="67" t="str">
        <f t="shared" si="2079"/>
        <v>C</v>
      </c>
      <c r="BH175" s="67" t="str">
        <f t="shared" si="2079"/>
        <v>D</v>
      </c>
      <c r="BI175" s="67" t="str">
        <f t="shared" si="2079"/>
        <v>I</v>
      </c>
      <c r="BJ175" s="67">
        <f t="shared" si="17"/>
        <v>1</v>
      </c>
      <c r="BK175" s="67" t="str">
        <f t="shared" si="18"/>
        <v/>
      </c>
      <c r="BN175" s="67">
        <f t="shared" ref="BN175:BQ175" si="2080">VALUE(AC175&amp;BN$2)</f>
        <v>311</v>
      </c>
      <c r="BO175" s="67">
        <f t="shared" si="2080"/>
        <v>312</v>
      </c>
      <c r="BP175" s="67">
        <f t="shared" si="2080"/>
        <v>323</v>
      </c>
      <c r="BQ175" s="67">
        <f t="shared" si="2080"/>
        <v>324</v>
      </c>
      <c r="BR175" s="67"/>
      <c r="BS175" s="67">
        <f t="shared" ref="BS175:BV175" si="2081">LARGE($BN175:$BQ175,BS$2)</f>
        <v>324</v>
      </c>
      <c r="BT175" s="67">
        <f t="shared" si="2081"/>
        <v>323</v>
      </c>
      <c r="BU175" s="67">
        <f t="shared" si="2081"/>
        <v>312</v>
      </c>
      <c r="BV175" s="67">
        <f t="shared" si="2081"/>
        <v>311</v>
      </c>
      <c r="BX175" s="67" t="str">
        <f>VLOOKUP(VALUE(RIGHT(BS175,1)),misc!$A$2:$B$5,2,0)</f>
        <v>C</v>
      </c>
      <c r="BY175" s="67" t="str">
        <f>VLOOKUP(VALUE(RIGHT(BT175,1)),misc!$A$2:$B$5,2,0)</f>
        <v>S</v>
      </c>
      <c r="BZ175" s="67" t="str">
        <f>VLOOKUP(VALUE(RIGHT(BU175,1)),misc!$A$2:$B$5,2,0)</f>
        <v>I</v>
      </c>
      <c r="CA175" s="67" t="str">
        <f>VLOOKUP(VALUE(RIGHT(BV175,1)),misc!$A$2:$B$5,2,0)</f>
        <v>D</v>
      </c>
      <c r="CC175" s="67" t="str">
        <f t="shared" ref="CC175:CF175" si="2082">IF(VALUE(BS175)&gt;=170,BX175,"")</f>
        <v>C</v>
      </c>
      <c r="CD175" s="67" t="str">
        <f t="shared" si="2082"/>
        <v>S</v>
      </c>
      <c r="CE175" s="67" t="str">
        <f t="shared" si="2082"/>
        <v>I</v>
      </c>
      <c r="CF175" s="67" t="str">
        <f t="shared" si="2082"/>
        <v>D</v>
      </c>
      <c r="CH175" s="67" t="str">
        <f t="shared" ref="CH175:CK175" si="2083">IF(VALUE(BS175)&lt;170,BX175,"")</f>
        <v/>
      </c>
      <c r="CI175" s="67" t="str">
        <f t="shared" si="2083"/>
        <v/>
      </c>
      <c r="CJ175" s="67" t="str">
        <f t="shared" si="2083"/>
        <v/>
      </c>
      <c r="CK175" s="67" t="str">
        <f t="shared" si="2083"/>
        <v/>
      </c>
      <c r="CL175" s="67">
        <f t="shared" si="23"/>
        <v>2</v>
      </c>
      <c r="CM175" s="67" t="str">
        <f t="shared" si="24"/>
        <v>CSID</v>
      </c>
      <c r="CP175" s="67">
        <f t="shared" ref="CP175:CS175" si="2084">VALUE(AG175&amp;CP$2)</f>
        <v>161</v>
      </c>
      <c r="CQ175" s="67">
        <f t="shared" si="2084"/>
        <v>182</v>
      </c>
      <c r="CR175" s="67">
        <f t="shared" si="2084"/>
        <v>193</v>
      </c>
      <c r="CS175" s="67">
        <f t="shared" si="2084"/>
        <v>194</v>
      </c>
      <c r="CT175" s="67"/>
      <c r="CU175" s="67">
        <f t="shared" ref="CU175:CX175" si="2085">LARGE($CP175:$CS175,CU$2)</f>
        <v>194</v>
      </c>
      <c r="CV175" s="67">
        <f t="shared" si="2085"/>
        <v>193</v>
      </c>
      <c r="CW175" s="67">
        <f t="shared" si="2085"/>
        <v>182</v>
      </c>
      <c r="CX175" s="67">
        <f t="shared" si="2085"/>
        <v>161</v>
      </c>
      <c r="CZ175" s="67" t="str">
        <f>VLOOKUP(VALUE(RIGHT(CU175,1)),misc!$A$2:$B$5,2,0)</f>
        <v>C</v>
      </c>
      <c r="DA175" s="67" t="str">
        <f>VLOOKUP(VALUE(RIGHT(CV175,1)),misc!$A$2:$B$5,2,0)</f>
        <v>S</v>
      </c>
      <c r="DB175" s="67" t="str">
        <f>VLOOKUP(VALUE(RIGHT(CW175,1)),misc!$A$2:$B$5,2,0)</f>
        <v>I</v>
      </c>
      <c r="DC175" s="67" t="str">
        <f>VLOOKUP(VALUE(RIGHT(CX175,1)),misc!$A$2:$B$5,2,0)</f>
        <v>D</v>
      </c>
      <c r="DE175" s="67" t="str">
        <f t="shared" ref="DE175:DH175" si="2086">IF(VALUE(CU175)&gt;=170,CZ175,"")</f>
        <v>C</v>
      </c>
      <c r="DF175" s="67" t="str">
        <f t="shared" si="2086"/>
        <v>S</v>
      </c>
      <c r="DG175" s="67" t="str">
        <f t="shared" si="2086"/>
        <v>I</v>
      </c>
      <c r="DH175" s="67" t="str">
        <f t="shared" si="2086"/>
        <v/>
      </c>
      <c r="DJ175" s="67" t="str">
        <f t="shared" ref="DJ175:DM175" si="2087">IF(VALUE(CU175)&lt;170,CZ175,"")</f>
        <v/>
      </c>
      <c r="DK175" s="67" t="str">
        <f t="shared" si="2087"/>
        <v/>
      </c>
      <c r="DL175" s="67" t="str">
        <f t="shared" si="2087"/>
        <v/>
      </c>
      <c r="DM175" s="67" t="str">
        <f t="shared" si="2087"/>
        <v>D</v>
      </c>
      <c r="DN175" s="67">
        <f t="shared" si="29"/>
        <v>3</v>
      </c>
      <c r="DO175" s="67" t="str">
        <f t="shared" si="30"/>
        <v>CSI</v>
      </c>
      <c r="DP175" s="1" t="str">
        <f t="shared" si="31"/>
        <v>123</v>
      </c>
      <c r="DQ175" s="1" t="str">
        <f t="shared" si="32"/>
        <v/>
      </c>
      <c r="DR175" s="1">
        <f>VLOOKUP(G175,tableD1,3,0)</f>
        <v>1</v>
      </c>
      <c r="DS175" s="1">
        <f>VLOOKUP(H175,tableI1,3,0)</f>
        <v>1</v>
      </c>
      <c r="DT175" s="1">
        <f>VLOOKUP(I175,table1S,3,0)</f>
        <v>2</v>
      </c>
      <c r="DU175" s="1">
        <f>VLOOKUP(J175,table1C,3,0)</f>
        <v>1</v>
      </c>
      <c r="DV175" s="1">
        <f>VLOOKUP(L175,table2D,3,0)</f>
        <v>8</v>
      </c>
      <c r="DW175" s="1">
        <f>VLOOKUP(M175,table2I,3,0)</f>
        <v>8</v>
      </c>
      <c r="DX175" s="1">
        <f>VLOOKUP(N175,table2S,3,0)</f>
        <v>8</v>
      </c>
      <c r="DY175" s="1">
        <f>VLOOKUP(O175,table2C,3,0)</f>
        <v>8</v>
      </c>
      <c r="DZ175" s="1">
        <f>VLOOKUP(Q175,table3D,3,0)</f>
        <v>4</v>
      </c>
      <c r="EA175" s="1">
        <f>VLOOKUP(R175,table3I,3,0)</f>
        <v>5</v>
      </c>
      <c r="EB175" s="1">
        <f>VLOOKUP(S175,table3S,3,0)</f>
        <v>5</v>
      </c>
      <c r="EC175" s="1">
        <f>VLOOKUP(T175,table3C,3,0)</f>
        <v>5</v>
      </c>
      <c r="ED175" s="67">
        <f t="array" ref="ED175">VLOOKUP(INDEX(JD,data!$AA$1),key!$J$3:$L$27,3,0)</f>
        <v>6</v>
      </c>
      <c r="EE175" s="67">
        <f t="array" ref="EE175">VLOOKUP(INDEX(JI,data!$AA$1),key!$J$3:$L$27,3,0)</f>
        <v>4</v>
      </c>
      <c r="EF175" s="67">
        <f t="array" ref="EF175">VLOOKUP(INDEX(JS,data!$AA$1),key!$J$3:$L$27,3,0)</f>
        <v>4</v>
      </c>
      <c r="EG175" s="67">
        <f t="array" ref="EG175">VLOOKUP(INDEX(JC,data!$AA$1),key!$J$3:$L$27,3,0)</f>
        <v>7</v>
      </c>
      <c r="EH175" s="1">
        <f>VLOOKUP(DR175,tabel_jpm,ED175+1,0)</f>
        <v>8</v>
      </c>
      <c r="EI175" s="1">
        <f>VLOOKUP(DS175,tabel_jpm,EE175+1,0)</f>
        <v>16</v>
      </c>
      <c r="EJ175" s="1">
        <f>VLOOKUP(DT175,tabel_jpm,EF175+1,0)</f>
        <v>20</v>
      </c>
      <c r="EK175" s="1">
        <f>VLOOKUP(DU175,tabel_jpm,EG175+1,0)</f>
        <v>4</v>
      </c>
      <c r="EL175" s="1">
        <f>IF(B175="Pria",VLOOKUP(AVERAGE(EH175:EK175),agreement_p,4),VLOOKUP(AVERAGE(EH175:EK175),agreement_w,4))</f>
        <v>32</v>
      </c>
      <c r="EM175" s="67" t="str">
        <f t="shared" si="33"/>
        <v>N/A</v>
      </c>
      <c r="EN175" s="1">
        <f>VLOOKUP(DV175,tabel_jpm,ED175+1,0)</f>
        <v>20</v>
      </c>
      <c r="EO175" s="1">
        <f>VLOOKUP(DW175,tabel_jpm,EE175+1,0)</f>
        <v>12</v>
      </c>
      <c r="EP175" s="1">
        <f>VLOOKUP(DX175,tabel_jpm,EF175+1,0)</f>
        <v>12</v>
      </c>
      <c r="EQ175" s="1">
        <f>VLOOKUP(DY175,tabel_jpm,EG175+1,0)</f>
        <v>24</v>
      </c>
      <c r="ER175" s="1">
        <f>IF(B175="Pria",VLOOKUP(AVERAGE(EN175:EQ175),agreement_p,4),VLOOKUP(AVERAGE(EN175:EQ175),agreement_w,4))</f>
        <v>50</v>
      </c>
      <c r="ES175" s="67" t="str">
        <f t="shared" si="34"/>
        <v>N/A</v>
      </c>
      <c r="ET175" s="1">
        <f>VLOOKUP(DZ175,tabel_jpm,ED175+1,0)</f>
        <v>20</v>
      </c>
      <c r="EU175" s="1">
        <f>VLOOKUP(EA175,tabel_jpm,EE175+1,0)</f>
        <v>24</v>
      </c>
      <c r="EV175" s="1">
        <f>VLOOKUP(EB175,tabel_jpm,EF175+1,0)</f>
        <v>24</v>
      </c>
      <c r="EW175" s="1">
        <f>VLOOKUP(EC175,tabel_jpm,EG175+1,0)</f>
        <v>20</v>
      </c>
      <c r="EX175" s="1">
        <f>IF(B175="Pria",VLOOKUP(AVERAGE(ET175:EW175),agreement_p,4),VLOOKUP(AVERAGE(ET175:EW175),agreement_w,4))</f>
        <v>68</v>
      </c>
      <c r="EY175" s="67" t="str">
        <f t="shared" si="35"/>
        <v>N/A</v>
      </c>
    </row>
    <row r="176" ht="15.75" customHeight="1">
      <c r="A176" s="1" t="str">
        <f>data!A176</f>
        <v/>
      </c>
      <c r="B176" s="1" t="str">
        <f>data!B176</f>
        <v/>
      </c>
      <c r="C176" s="1" t="str">
        <f>data!C176</f>
        <v/>
      </c>
      <c r="D176" s="65" t="str">
        <f>data!D176</f>
        <v/>
      </c>
      <c r="E176" s="1" t="str">
        <f>data!E176</f>
        <v/>
      </c>
      <c r="F176" s="1" t="str">
        <f>data!F176</f>
        <v/>
      </c>
      <c r="G176" s="1" t="str">
        <f>data!G176</f>
        <v/>
      </c>
      <c r="H176" s="1" t="str">
        <f>data!H176</f>
        <v/>
      </c>
      <c r="I176" s="1" t="str">
        <f>data!I176</f>
        <v/>
      </c>
      <c r="J176" s="1" t="str">
        <f>data!J176</f>
        <v/>
      </c>
      <c r="K176" s="1" t="str">
        <f>data!K176</f>
        <v/>
      </c>
      <c r="L176" s="1" t="str">
        <f>data!L176</f>
        <v/>
      </c>
      <c r="M176" s="1" t="str">
        <f>data!M176</f>
        <v/>
      </c>
      <c r="N176" s="1" t="str">
        <f>data!N176</f>
        <v/>
      </c>
      <c r="O176" s="1" t="str">
        <f>data!O176</f>
        <v/>
      </c>
      <c r="P176" s="1" t="str">
        <f>data!P176</f>
        <v/>
      </c>
      <c r="Q176" s="1">
        <f>data!Q176</f>
        <v>0</v>
      </c>
      <c r="R176" s="1">
        <f>data!R176</f>
        <v>0</v>
      </c>
      <c r="S176" s="1">
        <f>data!S176</f>
        <v>0</v>
      </c>
      <c r="T176" s="1">
        <f>data!T176</f>
        <v>0</v>
      </c>
      <c r="U176" s="1">
        <f>data!U176</f>
        <v>0</v>
      </c>
      <c r="V176" s="1">
        <f>data!V176</f>
        <v>0</v>
      </c>
      <c r="W176" s="1">
        <f>data!W176</f>
        <v>0</v>
      </c>
      <c r="Y176" s="67">
        <f>VLOOKUP(G176,tableD1,2,0)</f>
        <v>4</v>
      </c>
      <c r="Z176" s="67">
        <f>VLOOKUP(H176,tableI1,2,0)</f>
        <v>3</v>
      </c>
      <c r="AA176" s="67">
        <f>VLOOKUP(I176,table1S,2,0)</f>
        <v>5</v>
      </c>
      <c r="AB176" s="67">
        <f>VLOOKUP(J176,table1C,2,0)</f>
        <v>4</v>
      </c>
      <c r="AC176" s="67">
        <f>VLOOKUP(L176,table2D,2,0)</f>
        <v>31</v>
      </c>
      <c r="AD176" s="67">
        <f>VLOOKUP(M176,table2I,2,0)</f>
        <v>31</v>
      </c>
      <c r="AE176" s="67">
        <f>VLOOKUP(N176,table2S,2,0)</f>
        <v>32</v>
      </c>
      <c r="AF176" s="67">
        <f>VLOOKUP(O176,table2C,2,0)</f>
        <v>32</v>
      </c>
      <c r="AG176" s="67">
        <f>VLOOKUP(Q176,table3D,2,0)</f>
        <v>16</v>
      </c>
      <c r="AH176" s="67">
        <f>VLOOKUP(R176,table3I,2,0)</f>
        <v>18</v>
      </c>
      <c r="AI176" s="67">
        <f>VLOOKUP(S176,table3S,2,0)</f>
        <v>19</v>
      </c>
      <c r="AJ176" s="67">
        <f>VLOOKUP(T176,table3C,2,0)</f>
        <v>19</v>
      </c>
      <c r="AL176" s="67">
        <f t="shared" ref="AL176:AO176" si="2088">VALUE(Y176&amp;AL$2)</f>
        <v>41</v>
      </c>
      <c r="AM176" s="67">
        <f t="shared" si="2088"/>
        <v>32</v>
      </c>
      <c r="AN176" s="67">
        <f t="shared" si="2088"/>
        <v>53</v>
      </c>
      <c r="AO176" s="67">
        <f t="shared" si="2088"/>
        <v>44</v>
      </c>
      <c r="AP176" s="67"/>
      <c r="AQ176" s="67">
        <f t="shared" ref="AQ176:AT176" si="2089">LARGE($AL176:$AO176,AQ$2)</f>
        <v>53</v>
      </c>
      <c r="AR176" s="67">
        <f t="shared" si="2089"/>
        <v>44</v>
      </c>
      <c r="AS176" s="67">
        <f t="shared" si="2089"/>
        <v>41</v>
      </c>
      <c r="AT176" s="67">
        <f t="shared" si="2089"/>
        <v>32</v>
      </c>
      <c r="AV176" s="67" t="str">
        <f>VLOOKUP(VALUE(RIGHT(AQ176,1)),misc!$A$2:$B$5,2,0)</f>
        <v>S</v>
      </c>
      <c r="AW176" s="67" t="str">
        <f>VLOOKUP(VALUE(RIGHT(AR176,1)),misc!$A$2:$B$5,2,0)</f>
        <v>C</v>
      </c>
      <c r="AX176" s="67" t="str">
        <f>VLOOKUP(VALUE(RIGHT(AS176,1)),misc!$A$2:$B$5,2,0)</f>
        <v>D</v>
      </c>
      <c r="AY176" s="67" t="str">
        <f>VLOOKUP(VALUE(RIGHT(AT176,1)),misc!$A$2:$B$5,2,0)</f>
        <v>I</v>
      </c>
      <c r="BA176" s="67" t="str">
        <f t="shared" ref="BA176:BD176" si="2090">IF(VALUE(AQ176)&gt;=170,AV176,"")</f>
        <v/>
      </c>
      <c r="BB176" s="67" t="str">
        <f t="shared" si="2090"/>
        <v/>
      </c>
      <c r="BC176" s="67" t="str">
        <f t="shared" si="2090"/>
        <v/>
      </c>
      <c r="BD176" s="67" t="str">
        <f t="shared" si="2090"/>
        <v/>
      </c>
      <c r="BF176" s="67" t="str">
        <f t="shared" ref="BF176:BI176" si="2091">IF(VALUE(AQ176)&lt;170,AV176,"")</f>
        <v>S</v>
      </c>
      <c r="BG176" s="67" t="str">
        <f t="shared" si="2091"/>
        <v>C</v>
      </c>
      <c r="BH176" s="67" t="str">
        <f t="shared" si="2091"/>
        <v>D</v>
      </c>
      <c r="BI176" s="67" t="str">
        <f t="shared" si="2091"/>
        <v>I</v>
      </c>
      <c r="BJ176" s="67">
        <f t="shared" si="17"/>
        <v>1</v>
      </c>
      <c r="BK176" s="67" t="str">
        <f t="shared" si="18"/>
        <v/>
      </c>
      <c r="BN176" s="67">
        <f t="shared" ref="BN176:BQ176" si="2092">VALUE(AC176&amp;BN$2)</f>
        <v>311</v>
      </c>
      <c r="BO176" s="67">
        <f t="shared" si="2092"/>
        <v>312</v>
      </c>
      <c r="BP176" s="67">
        <f t="shared" si="2092"/>
        <v>323</v>
      </c>
      <c r="BQ176" s="67">
        <f t="shared" si="2092"/>
        <v>324</v>
      </c>
      <c r="BR176" s="67"/>
      <c r="BS176" s="67">
        <f t="shared" ref="BS176:BV176" si="2093">LARGE($BN176:$BQ176,BS$2)</f>
        <v>324</v>
      </c>
      <c r="BT176" s="67">
        <f t="shared" si="2093"/>
        <v>323</v>
      </c>
      <c r="BU176" s="67">
        <f t="shared" si="2093"/>
        <v>312</v>
      </c>
      <c r="BV176" s="67">
        <f t="shared" si="2093"/>
        <v>311</v>
      </c>
      <c r="BX176" s="67" t="str">
        <f>VLOOKUP(VALUE(RIGHT(BS176,1)),misc!$A$2:$B$5,2,0)</f>
        <v>C</v>
      </c>
      <c r="BY176" s="67" t="str">
        <f>VLOOKUP(VALUE(RIGHT(BT176,1)),misc!$A$2:$B$5,2,0)</f>
        <v>S</v>
      </c>
      <c r="BZ176" s="67" t="str">
        <f>VLOOKUP(VALUE(RIGHT(BU176,1)),misc!$A$2:$B$5,2,0)</f>
        <v>I</v>
      </c>
      <c r="CA176" s="67" t="str">
        <f>VLOOKUP(VALUE(RIGHT(BV176,1)),misc!$A$2:$B$5,2,0)</f>
        <v>D</v>
      </c>
      <c r="CC176" s="67" t="str">
        <f t="shared" ref="CC176:CF176" si="2094">IF(VALUE(BS176)&gt;=170,BX176,"")</f>
        <v>C</v>
      </c>
      <c r="CD176" s="67" t="str">
        <f t="shared" si="2094"/>
        <v>S</v>
      </c>
      <c r="CE176" s="67" t="str">
        <f t="shared" si="2094"/>
        <v>I</v>
      </c>
      <c r="CF176" s="67" t="str">
        <f t="shared" si="2094"/>
        <v>D</v>
      </c>
      <c r="CH176" s="67" t="str">
        <f t="shared" ref="CH176:CK176" si="2095">IF(VALUE(BS176)&lt;170,BX176,"")</f>
        <v/>
      </c>
      <c r="CI176" s="67" t="str">
        <f t="shared" si="2095"/>
        <v/>
      </c>
      <c r="CJ176" s="67" t="str">
        <f t="shared" si="2095"/>
        <v/>
      </c>
      <c r="CK176" s="67" t="str">
        <f t="shared" si="2095"/>
        <v/>
      </c>
      <c r="CL176" s="67">
        <f t="shared" si="23"/>
        <v>2</v>
      </c>
      <c r="CM176" s="67" t="str">
        <f t="shared" si="24"/>
        <v>CSID</v>
      </c>
      <c r="CP176" s="67">
        <f t="shared" ref="CP176:CS176" si="2096">VALUE(AG176&amp;CP$2)</f>
        <v>161</v>
      </c>
      <c r="CQ176" s="67">
        <f t="shared" si="2096"/>
        <v>182</v>
      </c>
      <c r="CR176" s="67">
        <f t="shared" si="2096"/>
        <v>193</v>
      </c>
      <c r="CS176" s="67">
        <f t="shared" si="2096"/>
        <v>194</v>
      </c>
      <c r="CT176" s="67"/>
      <c r="CU176" s="67">
        <f t="shared" ref="CU176:CX176" si="2097">LARGE($CP176:$CS176,CU$2)</f>
        <v>194</v>
      </c>
      <c r="CV176" s="67">
        <f t="shared" si="2097"/>
        <v>193</v>
      </c>
      <c r="CW176" s="67">
        <f t="shared" si="2097"/>
        <v>182</v>
      </c>
      <c r="CX176" s="67">
        <f t="shared" si="2097"/>
        <v>161</v>
      </c>
      <c r="CZ176" s="67" t="str">
        <f>VLOOKUP(VALUE(RIGHT(CU176,1)),misc!$A$2:$B$5,2,0)</f>
        <v>C</v>
      </c>
      <c r="DA176" s="67" t="str">
        <f>VLOOKUP(VALUE(RIGHT(CV176,1)),misc!$A$2:$B$5,2,0)</f>
        <v>S</v>
      </c>
      <c r="DB176" s="67" t="str">
        <f>VLOOKUP(VALUE(RIGHT(CW176,1)),misc!$A$2:$B$5,2,0)</f>
        <v>I</v>
      </c>
      <c r="DC176" s="67" t="str">
        <f>VLOOKUP(VALUE(RIGHT(CX176,1)),misc!$A$2:$B$5,2,0)</f>
        <v>D</v>
      </c>
      <c r="DE176" s="67" t="str">
        <f t="shared" ref="DE176:DH176" si="2098">IF(VALUE(CU176)&gt;=170,CZ176,"")</f>
        <v>C</v>
      </c>
      <c r="DF176" s="67" t="str">
        <f t="shared" si="2098"/>
        <v>S</v>
      </c>
      <c r="DG176" s="67" t="str">
        <f t="shared" si="2098"/>
        <v>I</v>
      </c>
      <c r="DH176" s="67" t="str">
        <f t="shared" si="2098"/>
        <v/>
      </c>
      <c r="DJ176" s="67" t="str">
        <f t="shared" ref="DJ176:DM176" si="2099">IF(VALUE(CU176)&lt;170,CZ176,"")</f>
        <v/>
      </c>
      <c r="DK176" s="67" t="str">
        <f t="shared" si="2099"/>
        <v/>
      </c>
      <c r="DL176" s="67" t="str">
        <f t="shared" si="2099"/>
        <v/>
      </c>
      <c r="DM176" s="67" t="str">
        <f t="shared" si="2099"/>
        <v>D</v>
      </c>
      <c r="DN176" s="67">
        <f t="shared" si="29"/>
        <v>3</v>
      </c>
      <c r="DO176" s="67" t="str">
        <f t="shared" si="30"/>
        <v>CSI</v>
      </c>
      <c r="DP176" s="1" t="str">
        <f t="shared" si="31"/>
        <v>123</v>
      </c>
      <c r="DQ176" s="1" t="str">
        <f t="shared" si="32"/>
        <v/>
      </c>
      <c r="DR176" s="1">
        <f>VLOOKUP(G176,tableD1,3,0)</f>
        <v>1</v>
      </c>
      <c r="DS176" s="1">
        <f>VLOOKUP(H176,tableI1,3,0)</f>
        <v>1</v>
      </c>
      <c r="DT176" s="1">
        <f>VLOOKUP(I176,table1S,3,0)</f>
        <v>2</v>
      </c>
      <c r="DU176" s="1">
        <f>VLOOKUP(J176,table1C,3,0)</f>
        <v>1</v>
      </c>
      <c r="DV176" s="1">
        <f>VLOOKUP(L176,table2D,3,0)</f>
        <v>8</v>
      </c>
      <c r="DW176" s="1">
        <f>VLOOKUP(M176,table2I,3,0)</f>
        <v>8</v>
      </c>
      <c r="DX176" s="1">
        <f>VLOOKUP(N176,table2S,3,0)</f>
        <v>8</v>
      </c>
      <c r="DY176" s="1">
        <f>VLOOKUP(O176,table2C,3,0)</f>
        <v>8</v>
      </c>
      <c r="DZ176" s="1">
        <f>VLOOKUP(Q176,table3D,3,0)</f>
        <v>4</v>
      </c>
      <c r="EA176" s="1">
        <f>VLOOKUP(R176,table3I,3,0)</f>
        <v>5</v>
      </c>
      <c r="EB176" s="1">
        <f>VLOOKUP(S176,table3S,3,0)</f>
        <v>5</v>
      </c>
      <c r="EC176" s="1">
        <f>VLOOKUP(T176,table3C,3,0)</f>
        <v>5</v>
      </c>
      <c r="ED176" s="67">
        <f t="array" ref="ED176">VLOOKUP(INDEX(JD,data!$AA$1),key!$J$3:$L$27,3,0)</f>
        <v>6</v>
      </c>
      <c r="EE176" s="67">
        <f t="array" ref="EE176">VLOOKUP(INDEX(JI,data!$AA$1),key!$J$3:$L$27,3,0)</f>
        <v>4</v>
      </c>
      <c r="EF176" s="67">
        <f t="array" ref="EF176">VLOOKUP(INDEX(JS,data!$AA$1),key!$J$3:$L$27,3,0)</f>
        <v>4</v>
      </c>
      <c r="EG176" s="67">
        <f t="array" ref="EG176">VLOOKUP(INDEX(JC,data!$AA$1),key!$J$3:$L$27,3,0)</f>
        <v>7</v>
      </c>
      <c r="EH176" s="1">
        <f>VLOOKUP(DR176,tabel_jpm,ED176+1,0)</f>
        <v>8</v>
      </c>
      <c r="EI176" s="1">
        <f>VLOOKUP(DS176,tabel_jpm,EE176+1,0)</f>
        <v>16</v>
      </c>
      <c r="EJ176" s="1">
        <f>VLOOKUP(DT176,tabel_jpm,EF176+1,0)</f>
        <v>20</v>
      </c>
      <c r="EK176" s="1">
        <f>VLOOKUP(DU176,tabel_jpm,EG176+1,0)</f>
        <v>4</v>
      </c>
      <c r="EL176" s="1">
        <f>IF(B176="Pria",VLOOKUP(AVERAGE(EH176:EK176),agreement_p,4),VLOOKUP(AVERAGE(EH176:EK176),agreement_w,4))</f>
        <v>32</v>
      </c>
      <c r="EM176" s="67" t="str">
        <f t="shared" si="33"/>
        <v>N/A</v>
      </c>
      <c r="EN176" s="1">
        <f>VLOOKUP(DV176,tabel_jpm,ED176+1,0)</f>
        <v>20</v>
      </c>
      <c r="EO176" s="1">
        <f>VLOOKUP(DW176,tabel_jpm,EE176+1,0)</f>
        <v>12</v>
      </c>
      <c r="EP176" s="1">
        <f>VLOOKUP(DX176,tabel_jpm,EF176+1,0)</f>
        <v>12</v>
      </c>
      <c r="EQ176" s="1">
        <f>VLOOKUP(DY176,tabel_jpm,EG176+1,0)</f>
        <v>24</v>
      </c>
      <c r="ER176" s="1">
        <f>IF(B176="Pria",VLOOKUP(AVERAGE(EN176:EQ176),agreement_p,4),VLOOKUP(AVERAGE(EN176:EQ176),agreement_w,4))</f>
        <v>50</v>
      </c>
      <c r="ES176" s="67" t="str">
        <f t="shared" si="34"/>
        <v>N/A</v>
      </c>
      <c r="ET176" s="1">
        <f>VLOOKUP(DZ176,tabel_jpm,ED176+1,0)</f>
        <v>20</v>
      </c>
      <c r="EU176" s="1">
        <f>VLOOKUP(EA176,tabel_jpm,EE176+1,0)</f>
        <v>24</v>
      </c>
      <c r="EV176" s="1">
        <f>VLOOKUP(EB176,tabel_jpm,EF176+1,0)</f>
        <v>24</v>
      </c>
      <c r="EW176" s="1">
        <f>VLOOKUP(EC176,tabel_jpm,EG176+1,0)</f>
        <v>20</v>
      </c>
      <c r="EX176" s="1">
        <f>IF(B176="Pria",VLOOKUP(AVERAGE(ET176:EW176),agreement_p,4),VLOOKUP(AVERAGE(ET176:EW176),agreement_w,4))</f>
        <v>68</v>
      </c>
      <c r="EY176" s="67" t="str">
        <f t="shared" si="35"/>
        <v>N/A</v>
      </c>
    </row>
    <row r="177" ht="15.75" customHeight="1">
      <c r="A177" s="1" t="str">
        <f>data!A177</f>
        <v/>
      </c>
      <c r="B177" s="1" t="str">
        <f>data!B177</f>
        <v/>
      </c>
      <c r="C177" s="1" t="str">
        <f>data!C177</f>
        <v/>
      </c>
      <c r="D177" s="65" t="str">
        <f>data!D177</f>
        <v/>
      </c>
      <c r="E177" s="1" t="str">
        <f>data!E177</f>
        <v/>
      </c>
      <c r="F177" s="1" t="str">
        <f>data!F177</f>
        <v/>
      </c>
      <c r="G177" s="1" t="str">
        <f>data!G177</f>
        <v/>
      </c>
      <c r="H177" s="1" t="str">
        <f>data!H177</f>
        <v/>
      </c>
      <c r="I177" s="1" t="str">
        <f>data!I177</f>
        <v/>
      </c>
      <c r="J177" s="1" t="str">
        <f>data!J177</f>
        <v/>
      </c>
      <c r="K177" s="1" t="str">
        <f>data!K177</f>
        <v/>
      </c>
      <c r="L177" s="1" t="str">
        <f>data!L177</f>
        <v/>
      </c>
      <c r="M177" s="1" t="str">
        <f>data!M177</f>
        <v/>
      </c>
      <c r="N177" s="1" t="str">
        <f>data!N177</f>
        <v/>
      </c>
      <c r="O177" s="1" t="str">
        <f>data!O177</f>
        <v/>
      </c>
      <c r="P177" s="1" t="str">
        <f>data!P177</f>
        <v/>
      </c>
      <c r="Q177" s="1">
        <f>data!Q177</f>
        <v>0</v>
      </c>
      <c r="R177" s="1">
        <f>data!R177</f>
        <v>0</v>
      </c>
      <c r="S177" s="1">
        <f>data!S177</f>
        <v>0</v>
      </c>
      <c r="T177" s="1">
        <f>data!T177</f>
        <v>0</v>
      </c>
      <c r="U177" s="1">
        <f>data!U177</f>
        <v>0</v>
      </c>
      <c r="V177" s="1">
        <f>data!V177</f>
        <v>0</v>
      </c>
      <c r="W177" s="1">
        <f>data!W177</f>
        <v>0</v>
      </c>
      <c r="Y177" s="67">
        <f>VLOOKUP(G177,tableD1,2,0)</f>
        <v>4</v>
      </c>
      <c r="Z177" s="67">
        <f>VLOOKUP(H177,tableI1,2,0)</f>
        <v>3</v>
      </c>
      <c r="AA177" s="67">
        <f>VLOOKUP(I177,table1S,2,0)</f>
        <v>5</v>
      </c>
      <c r="AB177" s="67">
        <f>VLOOKUP(J177,table1C,2,0)</f>
        <v>4</v>
      </c>
      <c r="AC177" s="67">
        <f>VLOOKUP(L177,table2D,2,0)</f>
        <v>31</v>
      </c>
      <c r="AD177" s="67">
        <f>VLOOKUP(M177,table2I,2,0)</f>
        <v>31</v>
      </c>
      <c r="AE177" s="67">
        <f>VLOOKUP(N177,table2S,2,0)</f>
        <v>32</v>
      </c>
      <c r="AF177" s="67">
        <f>VLOOKUP(O177,table2C,2,0)</f>
        <v>32</v>
      </c>
      <c r="AG177" s="67">
        <f>VLOOKUP(Q177,table3D,2,0)</f>
        <v>16</v>
      </c>
      <c r="AH177" s="67">
        <f>VLOOKUP(R177,table3I,2,0)</f>
        <v>18</v>
      </c>
      <c r="AI177" s="67">
        <f>VLOOKUP(S177,table3S,2,0)</f>
        <v>19</v>
      </c>
      <c r="AJ177" s="67">
        <f>VLOOKUP(T177,table3C,2,0)</f>
        <v>19</v>
      </c>
      <c r="AL177" s="67">
        <f t="shared" ref="AL177:AO177" si="2100">VALUE(Y177&amp;AL$2)</f>
        <v>41</v>
      </c>
      <c r="AM177" s="67">
        <f t="shared" si="2100"/>
        <v>32</v>
      </c>
      <c r="AN177" s="67">
        <f t="shared" si="2100"/>
        <v>53</v>
      </c>
      <c r="AO177" s="67">
        <f t="shared" si="2100"/>
        <v>44</v>
      </c>
      <c r="AP177" s="67"/>
      <c r="AQ177" s="67">
        <f t="shared" ref="AQ177:AT177" si="2101">LARGE($AL177:$AO177,AQ$2)</f>
        <v>53</v>
      </c>
      <c r="AR177" s="67">
        <f t="shared" si="2101"/>
        <v>44</v>
      </c>
      <c r="AS177" s="67">
        <f t="shared" si="2101"/>
        <v>41</v>
      </c>
      <c r="AT177" s="67">
        <f t="shared" si="2101"/>
        <v>32</v>
      </c>
      <c r="AV177" s="67" t="str">
        <f>VLOOKUP(VALUE(RIGHT(AQ177,1)),misc!$A$2:$B$5,2,0)</f>
        <v>S</v>
      </c>
      <c r="AW177" s="67" t="str">
        <f>VLOOKUP(VALUE(RIGHT(AR177,1)),misc!$A$2:$B$5,2,0)</f>
        <v>C</v>
      </c>
      <c r="AX177" s="67" t="str">
        <f>VLOOKUP(VALUE(RIGHT(AS177,1)),misc!$A$2:$B$5,2,0)</f>
        <v>D</v>
      </c>
      <c r="AY177" s="67" t="str">
        <f>VLOOKUP(VALUE(RIGHT(AT177,1)),misc!$A$2:$B$5,2,0)</f>
        <v>I</v>
      </c>
      <c r="BA177" s="67" t="str">
        <f t="shared" ref="BA177:BD177" si="2102">IF(VALUE(AQ177)&gt;=170,AV177,"")</f>
        <v/>
      </c>
      <c r="BB177" s="67" t="str">
        <f t="shared" si="2102"/>
        <v/>
      </c>
      <c r="BC177" s="67" t="str">
        <f t="shared" si="2102"/>
        <v/>
      </c>
      <c r="BD177" s="67" t="str">
        <f t="shared" si="2102"/>
        <v/>
      </c>
      <c r="BF177" s="67" t="str">
        <f t="shared" ref="BF177:BI177" si="2103">IF(VALUE(AQ177)&lt;170,AV177,"")</f>
        <v>S</v>
      </c>
      <c r="BG177" s="67" t="str">
        <f t="shared" si="2103"/>
        <v>C</v>
      </c>
      <c r="BH177" s="67" t="str">
        <f t="shared" si="2103"/>
        <v>D</v>
      </c>
      <c r="BI177" s="67" t="str">
        <f t="shared" si="2103"/>
        <v>I</v>
      </c>
      <c r="BJ177" s="67">
        <f t="shared" si="17"/>
        <v>1</v>
      </c>
      <c r="BK177" s="67" t="str">
        <f t="shared" si="18"/>
        <v/>
      </c>
      <c r="BN177" s="67">
        <f t="shared" ref="BN177:BQ177" si="2104">VALUE(AC177&amp;BN$2)</f>
        <v>311</v>
      </c>
      <c r="BO177" s="67">
        <f t="shared" si="2104"/>
        <v>312</v>
      </c>
      <c r="BP177" s="67">
        <f t="shared" si="2104"/>
        <v>323</v>
      </c>
      <c r="BQ177" s="67">
        <f t="shared" si="2104"/>
        <v>324</v>
      </c>
      <c r="BR177" s="67"/>
      <c r="BS177" s="67">
        <f t="shared" ref="BS177:BV177" si="2105">LARGE($BN177:$BQ177,BS$2)</f>
        <v>324</v>
      </c>
      <c r="BT177" s="67">
        <f t="shared" si="2105"/>
        <v>323</v>
      </c>
      <c r="BU177" s="67">
        <f t="shared" si="2105"/>
        <v>312</v>
      </c>
      <c r="BV177" s="67">
        <f t="shared" si="2105"/>
        <v>311</v>
      </c>
      <c r="BX177" s="67" t="str">
        <f>VLOOKUP(VALUE(RIGHT(BS177,1)),misc!$A$2:$B$5,2,0)</f>
        <v>C</v>
      </c>
      <c r="BY177" s="67" t="str">
        <f>VLOOKUP(VALUE(RIGHT(BT177,1)),misc!$A$2:$B$5,2,0)</f>
        <v>S</v>
      </c>
      <c r="BZ177" s="67" t="str">
        <f>VLOOKUP(VALUE(RIGHT(BU177,1)),misc!$A$2:$B$5,2,0)</f>
        <v>I</v>
      </c>
      <c r="CA177" s="67" t="str">
        <f>VLOOKUP(VALUE(RIGHT(BV177,1)),misc!$A$2:$B$5,2,0)</f>
        <v>D</v>
      </c>
      <c r="CC177" s="67" t="str">
        <f t="shared" ref="CC177:CF177" si="2106">IF(VALUE(BS177)&gt;=170,BX177,"")</f>
        <v>C</v>
      </c>
      <c r="CD177" s="67" t="str">
        <f t="shared" si="2106"/>
        <v>S</v>
      </c>
      <c r="CE177" s="67" t="str">
        <f t="shared" si="2106"/>
        <v>I</v>
      </c>
      <c r="CF177" s="67" t="str">
        <f t="shared" si="2106"/>
        <v>D</v>
      </c>
      <c r="CH177" s="67" t="str">
        <f t="shared" ref="CH177:CK177" si="2107">IF(VALUE(BS177)&lt;170,BX177,"")</f>
        <v/>
      </c>
      <c r="CI177" s="67" t="str">
        <f t="shared" si="2107"/>
        <v/>
      </c>
      <c r="CJ177" s="67" t="str">
        <f t="shared" si="2107"/>
        <v/>
      </c>
      <c r="CK177" s="67" t="str">
        <f t="shared" si="2107"/>
        <v/>
      </c>
      <c r="CL177" s="67">
        <f t="shared" si="23"/>
        <v>2</v>
      </c>
      <c r="CM177" s="67" t="str">
        <f t="shared" si="24"/>
        <v>CSID</v>
      </c>
      <c r="CP177" s="67">
        <f t="shared" ref="CP177:CS177" si="2108">VALUE(AG177&amp;CP$2)</f>
        <v>161</v>
      </c>
      <c r="CQ177" s="67">
        <f t="shared" si="2108"/>
        <v>182</v>
      </c>
      <c r="CR177" s="67">
        <f t="shared" si="2108"/>
        <v>193</v>
      </c>
      <c r="CS177" s="67">
        <f t="shared" si="2108"/>
        <v>194</v>
      </c>
      <c r="CT177" s="67"/>
      <c r="CU177" s="67">
        <f t="shared" ref="CU177:CX177" si="2109">LARGE($CP177:$CS177,CU$2)</f>
        <v>194</v>
      </c>
      <c r="CV177" s="67">
        <f t="shared" si="2109"/>
        <v>193</v>
      </c>
      <c r="CW177" s="67">
        <f t="shared" si="2109"/>
        <v>182</v>
      </c>
      <c r="CX177" s="67">
        <f t="shared" si="2109"/>
        <v>161</v>
      </c>
      <c r="CZ177" s="67" t="str">
        <f>VLOOKUP(VALUE(RIGHT(CU177,1)),misc!$A$2:$B$5,2,0)</f>
        <v>C</v>
      </c>
      <c r="DA177" s="67" t="str">
        <f>VLOOKUP(VALUE(RIGHT(CV177,1)),misc!$A$2:$B$5,2,0)</f>
        <v>S</v>
      </c>
      <c r="DB177" s="67" t="str">
        <f>VLOOKUP(VALUE(RIGHT(CW177,1)),misc!$A$2:$B$5,2,0)</f>
        <v>I</v>
      </c>
      <c r="DC177" s="67" t="str">
        <f>VLOOKUP(VALUE(RIGHT(CX177,1)),misc!$A$2:$B$5,2,0)</f>
        <v>D</v>
      </c>
      <c r="DE177" s="67" t="str">
        <f t="shared" ref="DE177:DH177" si="2110">IF(VALUE(CU177)&gt;=170,CZ177,"")</f>
        <v>C</v>
      </c>
      <c r="DF177" s="67" t="str">
        <f t="shared" si="2110"/>
        <v>S</v>
      </c>
      <c r="DG177" s="67" t="str">
        <f t="shared" si="2110"/>
        <v>I</v>
      </c>
      <c r="DH177" s="67" t="str">
        <f t="shared" si="2110"/>
        <v/>
      </c>
      <c r="DJ177" s="67" t="str">
        <f t="shared" ref="DJ177:DM177" si="2111">IF(VALUE(CU177)&lt;170,CZ177,"")</f>
        <v/>
      </c>
      <c r="DK177" s="67" t="str">
        <f t="shared" si="2111"/>
        <v/>
      </c>
      <c r="DL177" s="67" t="str">
        <f t="shared" si="2111"/>
        <v/>
      </c>
      <c r="DM177" s="67" t="str">
        <f t="shared" si="2111"/>
        <v>D</v>
      </c>
      <c r="DN177" s="67">
        <f t="shared" si="29"/>
        <v>3</v>
      </c>
      <c r="DO177" s="67" t="str">
        <f t="shared" si="30"/>
        <v>CSI</v>
      </c>
      <c r="DP177" s="1" t="str">
        <f t="shared" si="31"/>
        <v>123</v>
      </c>
      <c r="DQ177" s="1" t="str">
        <f t="shared" si="32"/>
        <v/>
      </c>
      <c r="DR177" s="1">
        <f>VLOOKUP(G177,tableD1,3,0)</f>
        <v>1</v>
      </c>
      <c r="DS177" s="1">
        <f>VLOOKUP(H177,tableI1,3,0)</f>
        <v>1</v>
      </c>
      <c r="DT177" s="1">
        <f>VLOOKUP(I177,table1S,3,0)</f>
        <v>2</v>
      </c>
      <c r="DU177" s="1">
        <f>VLOOKUP(J177,table1C,3,0)</f>
        <v>1</v>
      </c>
      <c r="DV177" s="1">
        <f>VLOOKUP(L177,table2D,3,0)</f>
        <v>8</v>
      </c>
      <c r="DW177" s="1">
        <f>VLOOKUP(M177,table2I,3,0)</f>
        <v>8</v>
      </c>
      <c r="DX177" s="1">
        <f>VLOOKUP(N177,table2S,3,0)</f>
        <v>8</v>
      </c>
      <c r="DY177" s="1">
        <f>VLOOKUP(O177,table2C,3,0)</f>
        <v>8</v>
      </c>
      <c r="DZ177" s="1">
        <f>VLOOKUP(Q177,table3D,3,0)</f>
        <v>4</v>
      </c>
      <c r="EA177" s="1">
        <f>VLOOKUP(R177,table3I,3,0)</f>
        <v>5</v>
      </c>
      <c r="EB177" s="1">
        <f>VLOOKUP(S177,table3S,3,0)</f>
        <v>5</v>
      </c>
      <c r="EC177" s="1">
        <f>VLOOKUP(T177,table3C,3,0)</f>
        <v>5</v>
      </c>
      <c r="ED177" s="67">
        <f t="array" ref="ED177">VLOOKUP(INDEX(JD,data!$AA$1),key!$J$3:$L$27,3,0)</f>
        <v>6</v>
      </c>
      <c r="EE177" s="67">
        <f t="array" ref="EE177">VLOOKUP(INDEX(JI,data!$AA$1),key!$J$3:$L$27,3,0)</f>
        <v>4</v>
      </c>
      <c r="EF177" s="67">
        <f t="array" ref="EF177">VLOOKUP(INDEX(JS,data!$AA$1),key!$J$3:$L$27,3,0)</f>
        <v>4</v>
      </c>
      <c r="EG177" s="67">
        <f t="array" ref="EG177">VLOOKUP(INDEX(JC,data!$AA$1),key!$J$3:$L$27,3,0)</f>
        <v>7</v>
      </c>
      <c r="EH177" s="1">
        <f>VLOOKUP(DR177,tabel_jpm,ED177+1,0)</f>
        <v>8</v>
      </c>
      <c r="EI177" s="1">
        <f>VLOOKUP(DS177,tabel_jpm,EE177+1,0)</f>
        <v>16</v>
      </c>
      <c r="EJ177" s="1">
        <f>VLOOKUP(DT177,tabel_jpm,EF177+1,0)</f>
        <v>20</v>
      </c>
      <c r="EK177" s="1">
        <f>VLOOKUP(DU177,tabel_jpm,EG177+1,0)</f>
        <v>4</v>
      </c>
      <c r="EL177" s="1">
        <f>IF(B177="Pria",VLOOKUP(AVERAGE(EH177:EK177),agreement_p,4),VLOOKUP(AVERAGE(EH177:EK177),agreement_w,4))</f>
        <v>32</v>
      </c>
      <c r="EM177" s="67" t="str">
        <f t="shared" si="33"/>
        <v>N/A</v>
      </c>
      <c r="EN177" s="1">
        <f>VLOOKUP(DV177,tabel_jpm,ED177+1,0)</f>
        <v>20</v>
      </c>
      <c r="EO177" s="1">
        <f>VLOOKUP(DW177,tabel_jpm,EE177+1,0)</f>
        <v>12</v>
      </c>
      <c r="EP177" s="1">
        <f>VLOOKUP(DX177,tabel_jpm,EF177+1,0)</f>
        <v>12</v>
      </c>
      <c r="EQ177" s="1">
        <f>VLOOKUP(DY177,tabel_jpm,EG177+1,0)</f>
        <v>24</v>
      </c>
      <c r="ER177" s="1">
        <f>IF(B177="Pria",VLOOKUP(AVERAGE(EN177:EQ177),agreement_p,4),VLOOKUP(AVERAGE(EN177:EQ177),agreement_w,4))</f>
        <v>50</v>
      </c>
      <c r="ES177" s="67" t="str">
        <f t="shared" si="34"/>
        <v>N/A</v>
      </c>
      <c r="ET177" s="1">
        <f>VLOOKUP(DZ177,tabel_jpm,ED177+1,0)</f>
        <v>20</v>
      </c>
      <c r="EU177" s="1">
        <f>VLOOKUP(EA177,tabel_jpm,EE177+1,0)</f>
        <v>24</v>
      </c>
      <c r="EV177" s="1">
        <f>VLOOKUP(EB177,tabel_jpm,EF177+1,0)</f>
        <v>24</v>
      </c>
      <c r="EW177" s="1">
        <f>VLOOKUP(EC177,tabel_jpm,EG177+1,0)</f>
        <v>20</v>
      </c>
      <c r="EX177" s="1">
        <f>IF(B177="Pria",VLOOKUP(AVERAGE(ET177:EW177),agreement_p,4),VLOOKUP(AVERAGE(ET177:EW177),agreement_w,4))</f>
        <v>68</v>
      </c>
      <c r="EY177" s="67" t="str">
        <f t="shared" si="35"/>
        <v>N/A</v>
      </c>
    </row>
    <row r="178" ht="15.75" customHeight="1">
      <c r="A178" s="1" t="str">
        <f>data!A178</f>
        <v/>
      </c>
      <c r="B178" s="1" t="str">
        <f>data!B178</f>
        <v/>
      </c>
      <c r="C178" s="1" t="str">
        <f>data!C178</f>
        <v/>
      </c>
      <c r="D178" s="65" t="str">
        <f>data!D178</f>
        <v/>
      </c>
      <c r="E178" s="1" t="str">
        <f>data!E178</f>
        <v/>
      </c>
      <c r="F178" s="1" t="str">
        <f>data!F178</f>
        <v/>
      </c>
      <c r="G178" s="1" t="str">
        <f>data!G178</f>
        <v/>
      </c>
      <c r="H178" s="1" t="str">
        <f>data!H178</f>
        <v/>
      </c>
      <c r="I178" s="1" t="str">
        <f>data!I178</f>
        <v/>
      </c>
      <c r="J178" s="1" t="str">
        <f>data!J178</f>
        <v/>
      </c>
      <c r="K178" s="1" t="str">
        <f>data!K178</f>
        <v/>
      </c>
      <c r="L178" s="1" t="str">
        <f>data!L178</f>
        <v/>
      </c>
      <c r="M178" s="1" t="str">
        <f>data!M178</f>
        <v/>
      </c>
      <c r="N178" s="1" t="str">
        <f>data!N178</f>
        <v/>
      </c>
      <c r="O178" s="1" t="str">
        <f>data!O178</f>
        <v/>
      </c>
      <c r="P178" s="1" t="str">
        <f>data!P178</f>
        <v/>
      </c>
      <c r="Q178" s="1">
        <f>data!Q178</f>
        <v>0</v>
      </c>
      <c r="R178" s="1">
        <f>data!R178</f>
        <v>0</v>
      </c>
      <c r="S178" s="1">
        <f>data!S178</f>
        <v>0</v>
      </c>
      <c r="T178" s="1">
        <f>data!T178</f>
        <v>0</v>
      </c>
      <c r="U178" s="1">
        <f>data!U178</f>
        <v>0</v>
      </c>
      <c r="V178" s="1">
        <f>data!V178</f>
        <v>0</v>
      </c>
      <c r="W178" s="1">
        <f>data!W178</f>
        <v>0</v>
      </c>
      <c r="Y178" s="67">
        <f>VLOOKUP(G178,tableD1,2,0)</f>
        <v>4</v>
      </c>
      <c r="Z178" s="67">
        <f>VLOOKUP(H178,tableI1,2,0)</f>
        <v>3</v>
      </c>
      <c r="AA178" s="67">
        <f>VLOOKUP(I178,table1S,2,0)</f>
        <v>5</v>
      </c>
      <c r="AB178" s="67">
        <f>VLOOKUP(J178,table1C,2,0)</f>
        <v>4</v>
      </c>
      <c r="AC178" s="67">
        <f>VLOOKUP(L178,table2D,2,0)</f>
        <v>31</v>
      </c>
      <c r="AD178" s="67">
        <f>VLOOKUP(M178,table2I,2,0)</f>
        <v>31</v>
      </c>
      <c r="AE178" s="67">
        <f>VLOOKUP(N178,table2S,2,0)</f>
        <v>32</v>
      </c>
      <c r="AF178" s="67">
        <f>VLOOKUP(O178,table2C,2,0)</f>
        <v>32</v>
      </c>
      <c r="AG178" s="67">
        <f>VLOOKUP(Q178,table3D,2,0)</f>
        <v>16</v>
      </c>
      <c r="AH178" s="67">
        <f>VLOOKUP(R178,table3I,2,0)</f>
        <v>18</v>
      </c>
      <c r="AI178" s="67">
        <f>VLOOKUP(S178,table3S,2,0)</f>
        <v>19</v>
      </c>
      <c r="AJ178" s="67">
        <f>VLOOKUP(T178,table3C,2,0)</f>
        <v>19</v>
      </c>
      <c r="AL178" s="67">
        <f t="shared" ref="AL178:AO178" si="2112">VALUE(Y178&amp;AL$2)</f>
        <v>41</v>
      </c>
      <c r="AM178" s="67">
        <f t="shared" si="2112"/>
        <v>32</v>
      </c>
      <c r="AN178" s="67">
        <f t="shared" si="2112"/>
        <v>53</v>
      </c>
      <c r="AO178" s="67">
        <f t="shared" si="2112"/>
        <v>44</v>
      </c>
      <c r="AP178" s="67"/>
      <c r="AQ178" s="67">
        <f t="shared" ref="AQ178:AT178" si="2113">LARGE($AL178:$AO178,AQ$2)</f>
        <v>53</v>
      </c>
      <c r="AR178" s="67">
        <f t="shared" si="2113"/>
        <v>44</v>
      </c>
      <c r="AS178" s="67">
        <f t="shared" si="2113"/>
        <v>41</v>
      </c>
      <c r="AT178" s="67">
        <f t="shared" si="2113"/>
        <v>32</v>
      </c>
      <c r="AV178" s="67" t="str">
        <f>VLOOKUP(VALUE(RIGHT(AQ178,1)),misc!$A$2:$B$5,2,0)</f>
        <v>S</v>
      </c>
      <c r="AW178" s="67" t="str">
        <f>VLOOKUP(VALUE(RIGHT(AR178,1)),misc!$A$2:$B$5,2,0)</f>
        <v>C</v>
      </c>
      <c r="AX178" s="67" t="str">
        <f>VLOOKUP(VALUE(RIGHT(AS178,1)),misc!$A$2:$B$5,2,0)</f>
        <v>D</v>
      </c>
      <c r="AY178" s="67" t="str">
        <f>VLOOKUP(VALUE(RIGHT(AT178,1)),misc!$A$2:$B$5,2,0)</f>
        <v>I</v>
      </c>
      <c r="BA178" s="67" t="str">
        <f t="shared" ref="BA178:BD178" si="2114">IF(VALUE(AQ178)&gt;=170,AV178,"")</f>
        <v/>
      </c>
      <c r="BB178" s="67" t="str">
        <f t="shared" si="2114"/>
        <v/>
      </c>
      <c r="BC178" s="67" t="str">
        <f t="shared" si="2114"/>
        <v/>
      </c>
      <c r="BD178" s="67" t="str">
        <f t="shared" si="2114"/>
        <v/>
      </c>
      <c r="BF178" s="67" t="str">
        <f t="shared" ref="BF178:BI178" si="2115">IF(VALUE(AQ178)&lt;170,AV178,"")</f>
        <v>S</v>
      </c>
      <c r="BG178" s="67" t="str">
        <f t="shared" si="2115"/>
        <v>C</v>
      </c>
      <c r="BH178" s="67" t="str">
        <f t="shared" si="2115"/>
        <v>D</v>
      </c>
      <c r="BI178" s="67" t="str">
        <f t="shared" si="2115"/>
        <v>I</v>
      </c>
      <c r="BJ178" s="67">
        <f t="shared" si="17"/>
        <v>1</v>
      </c>
      <c r="BK178" s="67" t="str">
        <f t="shared" si="18"/>
        <v/>
      </c>
      <c r="BN178" s="67">
        <f t="shared" ref="BN178:BQ178" si="2116">VALUE(AC178&amp;BN$2)</f>
        <v>311</v>
      </c>
      <c r="BO178" s="67">
        <f t="shared" si="2116"/>
        <v>312</v>
      </c>
      <c r="BP178" s="67">
        <f t="shared" si="2116"/>
        <v>323</v>
      </c>
      <c r="BQ178" s="67">
        <f t="shared" si="2116"/>
        <v>324</v>
      </c>
      <c r="BR178" s="67"/>
      <c r="BS178" s="67">
        <f t="shared" ref="BS178:BV178" si="2117">LARGE($BN178:$BQ178,BS$2)</f>
        <v>324</v>
      </c>
      <c r="BT178" s="67">
        <f t="shared" si="2117"/>
        <v>323</v>
      </c>
      <c r="BU178" s="67">
        <f t="shared" si="2117"/>
        <v>312</v>
      </c>
      <c r="BV178" s="67">
        <f t="shared" si="2117"/>
        <v>311</v>
      </c>
      <c r="BX178" s="67" t="str">
        <f>VLOOKUP(VALUE(RIGHT(BS178,1)),misc!$A$2:$B$5,2,0)</f>
        <v>C</v>
      </c>
      <c r="BY178" s="67" t="str">
        <f>VLOOKUP(VALUE(RIGHT(BT178,1)),misc!$A$2:$B$5,2,0)</f>
        <v>S</v>
      </c>
      <c r="BZ178" s="67" t="str">
        <f>VLOOKUP(VALUE(RIGHT(BU178,1)),misc!$A$2:$B$5,2,0)</f>
        <v>I</v>
      </c>
      <c r="CA178" s="67" t="str">
        <f>VLOOKUP(VALUE(RIGHT(BV178,1)),misc!$A$2:$B$5,2,0)</f>
        <v>D</v>
      </c>
      <c r="CC178" s="67" t="str">
        <f t="shared" ref="CC178:CF178" si="2118">IF(VALUE(BS178)&gt;=170,BX178,"")</f>
        <v>C</v>
      </c>
      <c r="CD178" s="67" t="str">
        <f t="shared" si="2118"/>
        <v>S</v>
      </c>
      <c r="CE178" s="67" t="str">
        <f t="shared" si="2118"/>
        <v>I</v>
      </c>
      <c r="CF178" s="67" t="str">
        <f t="shared" si="2118"/>
        <v>D</v>
      </c>
      <c r="CH178" s="67" t="str">
        <f t="shared" ref="CH178:CK178" si="2119">IF(VALUE(BS178)&lt;170,BX178,"")</f>
        <v/>
      </c>
      <c r="CI178" s="67" t="str">
        <f t="shared" si="2119"/>
        <v/>
      </c>
      <c r="CJ178" s="67" t="str">
        <f t="shared" si="2119"/>
        <v/>
      </c>
      <c r="CK178" s="67" t="str">
        <f t="shared" si="2119"/>
        <v/>
      </c>
      <c r="CL178" s="67">
        <f t="shared" si="23"/>
        <v>2</v>
      </c>
      <c r="CM178" s="67" t="str">
        <f t="shared" si="24"/>
        <v>CSID</v>
      </c>
      <c r="CP178" s="67">
        <f t="shared" ref="CP178:CS178" si="2120">VALUE(AG178&amp;CP$2)</f>
        <v>161</v>
      </c>
      <c r="CQ178" s="67">
        <f t="shared" si="2120"/>
        <v>182</v>
      </c>
      <c r="CR178" s="67">
        <f t="shared" si="2120"/>
        <v>193</v>
      </c>
      <c r="CS178" s="67">
        <f t="shared" si="2120"/>
        <v>194</v>
      </c>
      <c r="CT178" s="67"/>
      <c r="CU178" s="67">
        <f t="shared" ref="CU178:CX178" si="2121">LARGE($CP178:$CS178,CU$2)</f>
        <v>194</v>
      </c>
      <c r="CV178" s="67">
        <f t="shared" si="2121"/>
        <v>193</v>
      </c>
      <c r="CW178" s="67">
        <f t="shared" si="2121"/>
        <v>182</v>
      </c>
      <c r="CX178" s="67">
        <f t="shared" si="2121"/>
        <v>161</v>
      </c>
      <c r="CZ178" s="67" t="str">
        <f>VLOOKUP(VALUE(RIGHT(CU178,1)),misc!$A$2:$B$5,2,0)</f>
        <v>C</v>
      </c>
      <c r="DA178" s="67" t="str">
        <f>VLOOKUP(VALUE(RIGHT(CV178,1)),misc!$A$2:$B$5,2,0)</f>
        <v>S</v>
      </c>
      <c r="DB178" s="67" t="str">
        <f>VLOOKUP(VALUE(RIGHT(CW178,1)),misc!$A$2:$B$5,2,0)</f>
        <v>I</v>
      </c>
      <c r="DC178" s="67" t="str">
        <f>VLOOKUP(VALUE(RIGHT(CX178,1)),misc!$A$2:$B$5,2,0)</f>
        <v>D</v>
      </c>
      <c r="DE178" s="67" t="str">
        <f t="shared" ref="DE178:DH178" si="2122">IF(VALUE(CU178)&gt;=170,CZ178,"")</f>
        <v>C</v>
      </c>
      <c r="DF178" s="67" t="str">
        <f t="shared" si="2122"/>
        <v>S</v>
      </c>
      <c r="DG178" s="67" t="str">
        <f t="shared" si="2122"/>
        <v>I</v>
      </c>
      <c r="DH178" s="67" t="str">
        <f t="shared" si="2122"/>
        <v/>
      </c>
      <c r="DJ178" s="67" t="str">
        <f t="shared" ref="DJ178:DM178" si="2123">IF(VALUE(CU178)&lt;170,CZ178,"")</f>
        <v/>
      </c>
      <c r="DK178" s="67" t="str">
        <f t="shared" si="2123"/>
        <v/>
      </c>
      <c r="DL178" s="67" t="str">
        <f t="shared" si="2123"/>
        <v/>
      </c>
      <c r="DM178" s="67" t="str">
        <f t="shared" si="2123"/>
        <v>D</v>
      </c>
      <c r="DN178" s="67">
        <f t="shared" si="29"/>
        <v>3</v>
      </c>
      <c r="DO178" s="67" t="str">
        <f t="shared" si="30"/>
        <v>CSI</v>
      </c>
      <c r="DP178" s="1" t="str">
        <f t="shared" si="31"/>
        <v>123</v>
      </c>
      <c r="DQ178" s="1" t="str">
        <f t="shared" si="32"/>
        <v/>
      </c>
      <c r="DR178" s="1">
        <f>VLOOKUP(G178,tableD1,3,0)</f>
        <v>1</v>
      </c>
      <c r="DS178" s="1">
        <f>VLOOKUP(H178,tableI1,3,0)</f>
        <v>1</v>
      </c>
      <c r="DT178" s="1">
        <f>VLOOKUP(I178,table1S,3,0)</f>
        <v>2</v>
      </c>
      <c r="DU178" s="1">
        <f>VLOOKUP(J178,table1C,3,0)</f>
        <v>1</v>
      </c>
      <c r="DV178" s="1">
        <f>VLOOKUP(L178,table2D,3,0)</f>
        <v>8</v>
      </c>
      <c r="DW178" s="1">
        <f>VLOOKUP(M178,table2I,3,0)</f>
        <v>8</v>
      </c>
      <c r="DX178" s="1">
        <f>VLOOKUP(N178,table2S,3,0)</f>
        <v>8</v>
      </c>
      <c r="DY178" s="1">
        <f>VLOOKUP(O178,table2C,3,0)</f>
        <v>8</v>
      </c>
      <c r="DZ178" s="1">
        <f>VLOOKUP(Q178,table3D,3,0)</f>
        <v>4</v>
      </c>
      <c r="EA178" s="1">
        <f>VLOOKUP(R178,table3I,3,0)</f>
        <v>5</v>
      </c>
      <c r="EB178" s="1">
        <f>VLOOKUP(S178,table3S,3,0)</f>
        <v>5</v>
      </c>
      <c r="EC178" s="1">
        <f>VLOOKUP(T178,table3C,3,0)</f>
        <v>5</v>
      </c>
      <c r="ED178" s="67">
        <f t="array" ref="ED178">VLOOKUP(INDEX(JD,data!$AA$1),key!$J$3:$L$27,3,0)</f>
        <v>6</v>
      </c>
      <c r="EE178" s="67">
        <f t="array" ref="EE178">VLOOKUP(INDEX(JI,data!$AA$1),key!$J$3:$L$27,3,0)</f>
        <v>4</v>
      </c>
      <c r="EF178" s="67">
        <f t="array" ref="EF178">VLOOKUP(INDEX(JS,data!$AA$1),key!$J$3:$L$27,3,0)</f>
        <v>4</v>
      </c>
      <c r="EG178" s="67">
        <f t="array" ref="EG178">VLOOKUP(INDEX(JC,data!$AA$1),key!$J$3:$L$27,3,0)</f>
        <v>7</v>
      </c>
      <c r="EH178" s="1">
        <f>VLOOKUP(DR178,tabel_jpm,ED178+1,0)</f>
        <v>8</v>
      </c>
      <c r="EI178" s="1">
        <f>VLOOKUP(DS178,tabel_jpm,EE178+1,0)</f>
        <v>16</v>
      </c>
      <c r="EJ178" s="1">
        <f>VLOOKUP(DT178,tabel_jpm,EF178+1,0)</f>
        <v>20</v>
      </c>
      <c r="EK178" s="1">
        <f>VLOOKUP(DU178,tabel_jpm,EG178+1,0)</f>
        <v>4</v>
      </c>
      <c r="EL178" s="1">
        <f>IF(B178="Pria",VLOOKUP(AVERAGE(EH178:EK178),agreement_p,4),VLOOKUP(AVERAGE(EH178:EK178),agreement_w,4))</f>
        <v>32</v>
      </c>
      <c r="EM178" s="67" t="str">
        <f t="shared" si="33"/>
        <v>N/A</v>
      </c>
      <c r="EN178" s="1">
        <f>VLOOKUP(DV178,tabel_jpm,ED178+1,0)</f>
        <v>20</v>
      </c>
      <c r="EO178" s="1">
        <f>VLOOKUP(DW178,tabel_jpm,EE178+1,0)</f>
        <v>12</v>
      </c>
      <c r="EP178" s="1">
        <f>VLOOKUP(DX178,tabel_jpm,EF178+1,0)</f>
        <v>12</v>
      </c>
      <c r="EQ178" s="1">
        <f>VLOOKUP(DY178,tabel_jpm,EG178+1,0)</f>
        <v>24</v>
      </c>
      <c r="ER178" s="1">
        <f>IF(B178="Pria",VLOOKUP(AVERAGE(EN178:EQ178),agreement_p,4),VLOOKUP(AVERAGE(EN178:EQ178),agreement_w,4))</f>
        <v>50</v>
      </c>
      <c r="ES178" s="67" t="str">
        <f t="shared" si="34"/>
        <v>N/A</v>
      </c>
      <c r="ET178" s="1">
        <f>VLOOKUP(DZ178,tabel_jpm,ED178+1,0)</f>
        <v>20</v>
      </c>
      <c r="EU178" s="1">
        <f>VLOOKUP(EA178,tabel_jpm,EE178+1,0)</f>
        <v>24</v>
      </c>
      <c r="EV178" s="1">
        <f>VLOOKUP(EB178,tabel_jpm,EF178+1,0)</f>
        <v>24</v>
      </c>
      <c r="EW178" s="1">
        <f>VLOOKUP(EC178,tabel_jpm,EG178+1,0)</f>
        <v>20</v>
      </c>
      <c r="EX178" s="1">
        <f>IF(B178="Pria",VLOOKUP(AVERAGE(ET178:EW178),agreement_p,4),VLOOKUP(AVERAGE(ET178:EW178),agreement_w,4))</f>
        <v>68</v>
      </c>
      <c r="EY178" s="67" t="str">
        <f t="shared" si="35"/>
        <v>N/A</v>
      </c>
    </row>
    <row r="179" ht="15.75" customHeight="1">
      <c r="A179" s="1" t="str">
        <f>data!A179</f>
        <v/>
      </c>
      <c r="B179" s="1" t="str">
        <f>data!B179</f>
        <v/>
      </c>
      <c r="C179" s="1" t="str">
        <f>data!C179</f>
        <v/>
      </c>
      <c r="D179" s="65" t="str">
        <f>data!D179</f>
        <v/>
      </c>
      <c r="E179" s="1" t="str">
        <f>data!E179</f>
        <v/>
      </c>
      <c r="F179" s="1" t="str">
        <f>data!F179</f>
        <v/>
      </c>
      <c r="G179" s="1" t="str">
        <f>data!G179</f>
        <v/>
      </c>
      <c r="H179" s="1" t="str">
        <f>data!H179</f>
        <v/>
      </c>
      <c r="I179" s="1" t="str">
        <f>data!I179</f>
        <v/>
      </c>
      <c r="J179" s="1" t="str">
        <f>data!J179</f>
        <v/>
      </c>
      <c r="K179" s="1" t="str">
        <f>data!K179</f>
        <v/>
      </c>
      <c r="L179" s="1" t="str">
        <f>data!L179</f>
        <v/>
      </c>
      <c r="M179" s="1" t="str">
        <f>data!M179</f>
        <v/>
      </c>
      <c r="N179" s="1" t="str">
        <f>data!N179</f>
        <v/>
      </c>
      <c r="O179" s="1" t="str">
        <f>data!O179</f>
        <v/>
      </c>
      <c r="P179" s="1" t="str">
        <f>data!P179</f>
        <v/>
      </c>
      <c r="Q179" s="1">
        <f>data!Q179</f>
        <v>0</v>
      </c>
      <c r="R179" s="1">
        <f>data!R179</f>
        <v>0</v>
      </c>
      <c r="S179" s="1">
        <f>data!S179</f>
        <v>0</v>
      </c>
      <c r="T179" s="1">
        <f>data!T179</f>
        <v>0</v>
      </c>
      <c r="U179" s="1">
        <f>data!U179</f>
        <v>0</v>
      </c>
      <c r="V179" s="1">
        <f>data!V179</f>
        <v>0</v>
      </c>
      <c r="W179" s="1">
        <f>data!W179</f>
        <v>0</v>
      </c>
      <c r="Y179" s="67">
        <f>VLOOKUP(G179,tableD1,2,0)</f>
        <v>4</v>
      </c>
      <c r="Z179" s="67">
        <f>VLOOKUP(H179,tableI1,2,0)</f>
        <v>3</v>
      </c>
      <c r="AA179" s="67">
        <f>VLOOKUP(I179,table1S,2,0)</f>
        <v>5</v>
      </c>
      <c r="AB179" s="67">
        <f>VLOOKUP(J179,table1C,2,0)</f>
        <v>4</v>
      </c>
      <c r="AC179" s="67">
        <f>VLOOKUP(L179,table2D,2,0)</f>
        <v>31</v>
      </c>
      <c r="AD179" s="67">
        <f>VLOOKUP(M179,table2I,2,0)</f>
        <v>31</v>
      </c>
      <c r="AE179" s="67">
        <f>VLOOKUP(N179,table2S,2,0)</f>
        <v>32</v>
      </c>
      <c r="AF179" s="67">
        <f>VLOOKUP(O179,table2C,2,0)</f>
        <v>32</v>
      </c>
      <c r="AG179" s="67">
        <f>VLOOKUP(Q179,table3D,2,0)</f>
        <v>16</v>
      </c>
      <c r="AH179" s="67">
        <f>VLOOKUP(R179,table3I,2,0)</f>
        <v>18</v>
      </c>
      <c r="AI179" s="67">
        <f>VLOOKUP(S179,table3S,2,0)</f>
        <v>19</v>
      </c>
      <c r="AJ179" s="67">
        <f>VLOOKUP(T179,table3C,2,0)</f>
        <v>19</v>
      </c>
      <c r="AL179" s="67">
        <f t="shared" ref="AL179:AO179" si="2124">VALUE(Y179&amp;AL$2)</f>
        <v>41</v>
      </c>
      <c r="AM179" s="67">
        <f t="shared" si="2124"/>
        <v>32</v>
      </c>
      <c r="AN179" s="67">
        <f t="shared" si="2124"/>
        <v>53</v>
      </c>
      <c r="AO179" s="67">
        <f t="shared" si="2124"/>
        <v>44</v>
      </c>
      <c r="AP179" s="67"/>
      <c r="AQ179" s="67">
        <f t="shared" ref="AQ179:AT179" si="2125">LARGE($AL179:$AO179,AQ$2)</f>
        <v>53</v>
      </c>
      <c r="AR179" s="67">
        <f t="shared" si="2125"/>
        <v>44</v>
      </c>
      <c r="AS179" s="67">
        <f t="shared" si="2125"/>
        <v>41</v>
      </c>
      <c r="AT179" s="67">
        <f t="shared" si="2125"/>
        <v>32</v>
      </c>
      <c r="AV179" s="67" t="str">
        <f>VLOOKUP(VALUE(RIGHT(AQ179,1)),misc!$A$2:$B$5,2,0)</f>
        <v>S</v>
      </c>
      <c r="AW179" s="67" t="str">
        <f>VLOOKUP(VALUE(RIGHT(AR179,1)),misc!$A$2:$B$5,2,0)</f>
        <v>C</v>
      </c>
      <c r="AX179" s="67" t="str">
        <f>VLOOKUP(VALUE(RIGHT(AS179,1)),misc!$A$2:$B$5,2,0)</f>
        <v>D</v>
      </c>
      <c r="AY179" s="67" t="str">
        <f>VLOOKUP(VALUE(RIGHT(AT179,1)),misc!$A$2:$B$5,2,0)</f>
        <v>I</v>
      </c>
      <c r="BA179" s="67" t="str">
        <f t="shared" ref="BA179:BD179" si="2126">IF(VALUE(AQ179)&gt;=170,AV179,"")</f>
        <v/>
      </c>
      <c r="BB179" s="67" t="str">
        <f t="shared" si="2126"/>
        <v/>
      </c>
      <c r="BC179" s="67" t="str">
        <f t="shared" si="2126"/>
        <v/>
      </c>
      <c r="BD179" s="67" t="str">
        <f t="shared" si="2126"/>
        <v/>
      </c>
      <c r="BF179" s="67" t="str">
        <f t="shared" ref="BF179:BI179" si="2127">IF(VALUE(AQ179)&lt;170,AV179,"")</f>
        <v>S</v>
      </c>
      <c r="BG179" s="67" t="str">
        <f t="shared" si="2127"/>
        <v>C</v>
      </c>
      <c r="BH179" s="67" t="str">
        <f t="shared" si="2127"/>
        <v>D</v>
      </c>
      <c r="BI179" s="67" t="str">
        <f t="shared" si="2127"/>
        <v>I</v>
      </c>
      <c r="BJ179" s="67">
        <f t="shared" si="17"/>
        <v>1</v>
      </c>
      <c r="BK179" s="67" t="str">
        <f t="shared" si="18"/>
        <v/>
      </c>
      <c r="BN179" s="67">
        <f t="shared" ref="BN179:BQ179" si="2128">VALUE(AC179&amp;BN$2)</f>
        <v>311</v>
      </c>
      <c r="BO179" s="67">
        <f t="shared" si="2128"/>
        <v>312</v>
      </c>
      <c r="BP179" s="67">
        <f t="shared" si="2128"/>
        <v>323</v>
      </c>
      <c r="BQ179" s="67">
        <f t="shared" si="2128"/>
        <v>324</v>
      </c>
      <c r="BR179" s="67"/>
      <c r="BS179" s="67">
        <f t="shared" ref="BS179:BV179" si="2129">LARGE($BN179:$BQ179,BS$2)</f>
        <v>324</v>
      </c>
      <c r="BT179" s="67">
        <f t="shared" si="2129"/>
        <v>323</v>
      </c>
      <c r="BU179" s="67">
        <f t="shared" si="2129"/>
        <v>312</v>
      </c>
      <c r="BV179" s="67">
        <f t="shared" si="2129"/>
        <v>311</v>
      </c>
      <c r="BX179" s="67" t="str">
        <f>VLOOKUP(VALUE(RIGHT(BS179,1)),misc!$A$2:$B$5,2,0)</f>
        <v>C</v>
      </c>
      <c r="BY179" s="67" t="str">
        <f>VLOOKUP(VALUE(RIGHT(BT179,1)),misc!$A$2:$B$5,2,0)</f>
        <v>S</v>
      </c>
      <c r="BZ179" s="67" t="str">
        <f>VLOOKUP(VALUE(RIGHT(BU179,1)),misc!$A$2:$B$5,2,0)</f>
        <v>I</v>
      </c>
      <c r="CA179" s="67" t="str">
        <f>VLOOKUP(VALUE(RIGHT(BV179,1)),misc!$A$2:$B$5,2,0)</f>
        <v>D</v>
      </c>
      <c r="CC179" s="67" t="str">
        <f t="shared" ref="CC179:CF179" si="2130">IF(VALUE(BS179)&gt;=170,BX179,"")</f>
        <v>C</v>
      </c>
      <c r="CD179" s="67" t="str">
        <f t="shared" si="2130"/>
        <v>S</v>
      </c>
      <c r="CE179" s="67" t="str">
        <f t="shared" si="2130"/>
        <v>I</v>
      </c>
      <c r="CF179" s="67" t="str">
        <f t="shared" si="2130"/>
        <v>D</v>
      </c>
      <c r="CH179" s="67" t="str">
        <f t="shared" ref="CH179:CK179" si="2131">IF(VALUE(BS179)&lt;170,BX179,"")</f>
        <v/>
      </c>
      <c r="CI179" s="67" t="str">
        <f t="shared" si="2131"/>
        <v/>
      </c>
      <c r="CJ179" s="67" t="str">
        <f t="shared" si="2131"/>
        <v/>
      </c>
      <c r="CK179" s="67" t="str">
        <f t="shared" si="2131"/>
        <v/>
      </c>
      <c r="CL179" s="67">
        <f t="shared" si="23"/>
        <v>2</v>
      </c>
      <c r="CM179" s="67" t="str">
        <f t="shared" si="24"/>
        <v>CSID</v>
      </c>
      <c r="CP179" s="67">
        <f t="shared" ref="CP179:CS179" si="2132">VALUE(AG179&amp;CP$2)</f>
        <v>161</v>
      </c>
      <c r="CQ179" s="67">
        <f t="shared" si="2132"/>
        <v>182</v>
      </c>
      <c r="CR179" s="67">
        <f t="shared" si="2132"/>
        <v>193</v>
      </c>
      <c r="CS179" s="67">
        <f t="shared" si="2132"/>
        <v>194</v>
      </c>
      <c r="CT179" s="67"/>
      <c r="CU179" s="67">
        <f t="shared" ref="CU179:CX179" si="2133">LARGE($CP179:$CS179,CU$2)</f>
        <v>194</v>
      </c>
      <c r="CV179" s="67">
        <f t="shared" si="2133"/>
        <v>193</v>
      </c>
      <c r="CW179" s="67">
        <f t="shared" si="2133"/>
        <v>182</v>
      </c>
      <c r="CX179" s="67">
        <f t="shared" si="2133"/>
        <v>161</v>
      </c>
      <c r="CZ179" s="67" t="str">
        <f>VLOOKUP(VALUE(RIGHT(CU179,1)),misc!$A$2:$B$5,2,0)</f>
        <v>C</v>
      </c>
      <c r="DA179" s="67" t="str">
        <f>VLOOKUP(VALUE(RIGHT(CV179,1)),misc!$A$2:$B$5,2,0)</f>
        <v>S</v>
      </c>
      <c r="DB179" s="67" t="str">
        <f>VLOOKUP(VALUE(RIGHT(CW179,1)),misc!$A$2:$B$5,2,0)</f>
        <v>I</v>
      </c>
      <c r="DC179" s="67" t="str">
        <f>VLOOKUP(VALUE(RIGHT(CX179,1)),misc!$A$2:$B$5,2,0)</f>
        <v>D</v>
      </c>
      <c r="DE179" s="67" t="str">
        <f t="shared" ref="DE179:DH179" si="2134">IF(VALUE(CU179)&gt;=170,CZ179,"")</f>
        <v>C</v>
      </c>
      <c r="DF179" s="67" t="str">
        <f t="shared" si="2134"/>
        <v>S</v>
      </c>
      <c r="DG179" s="67" t="str">
        <f t="shared" si="2134"/>
        <v>I</v>
      </c>
      <c r="DH179" s="67" t="str">
        <f t="shared" si="2134"/>
        <v/>
      </c>
      <c r="DJ179" s="67" t="str">
        <f t="shared" ref="DJ179:DM179" si="2135">IF(VALUE(CU179)&lt;170,CZ179,"")</f>
        <v/>
      </c>
      <c r="DK179" s="67" t="str">
        <f t="shared" si="2135"/>
        <v/>
      </c>
      <c r="DL179" s="67" t="str">
        <f t="shared" si="2135"/>
        <v/>
      </c>
      <c r="DM179" s="67" t="str">
        <f t="shared" si="2135"/>
        <v>D</v>
      </c>
      <c r="DN179" s="67">
        <f t="shared" si="29"/>
        <v>3</v>
      </c>
      <c r="DO179" s="67" t="str">
        <f t="shared" si="30"/>
        <v>CSI</v>
      </c>
      <c r="DP179" s="1" t="str">
        <f t="shared" si="31"/>
        <v>123</v>
      </c>
      <c r="DQ179" s="1" t="str">
        <f t="shared" si="32"/>
        <v/>
      </c>
      <c r="DR179" s="1">
        <f>VLOOKUP(G179,tableD1,3,0)</f>
        <v>1</v>
      </c>
      <c r="DS179" s="1">
        <f>VLOOKUP(H179,tableI1,3,0)</f>
        <v>1</v>
      </c>
      <c r="DT179" s="1">
        <f>VLOOKUP(I179,table1S,3,0)</f>
        <v>2</v>
      </c>
      <c r="DU179" s="1">
        <f>VLOOKUP(J179,table1C,3,0)</f>
        <v>1</v>
      </c>
      <c r="DV179" s="1">
        <f>VLOOKUP(L179,table2D,3,0)</f>
        <v>8</v>
      </c>
      <c r="DW179" s="1">
        <f>VLOOKUP(M179,table2I,3,0)</f>
        <v>8</v>
      </c>
      <c r="DX179" s="1">
        <f>VLOOKUP(N179,table2S,3,0)</f>
        <v>8</v>
      </c>
      <c r="DY179" s="1">
        <f>VLOOKUP(O179,table2C,3,0)</f>
        <v>8</v>
      </c>
      <c r="DZ179" s="1">
        <f>VLOOKUP(Q179,table3D,3,0)</f>
        <v>4</v>
      </c>
      <c r="EA179" s="1">
        <f>VLOOKUP(R179,table3I,3,0)</f>
        <v>5</v>
      </c>
      <c r="EB179" s="1">
        <f>VLOOKUP(S179,table3S,3,0)</f>
        <v>5</v>
      </c>
      <c r="EC179" s="1">
        <f>VLOOKUP(T179,table3C,3,0)</f>
        <v>5</v>
      </c>
      <c r="ED179" s="67">
        <f t="array" ref="ED179">VLOOKUP(INDEX(JD,data!$AA$1),key!$J$3:$L$27,3,0)</f>
        <v>6</v>
      </c>
      <c r="EE179" s="67">
        <f t="array" ref="EE179">VLOOKUP(INDEX(JI,data!$AA$1),key!$J$3:$L$27,3,0)</f>
        <v>4</v>
      </c>
      <c r="EF179" s="67">
        <f t="array" ref="EF179">VLOOKUP(INDEX(JS,data!$AA$1),key!$J$3:$L$27,3,0)</f>
        <v>4</v>
      </c>
      <c r="EG179" s="67">
        <f t="array" ref="EG179">VLOOKUP(INDEX(JC,data!$AA$1),key!$J$3:$L$27,3,0)</f>
        <v>7</v>
      </c>
      <c r="EH179" s="1">
        <f>VLOOKUP(DR179,tabel_jpm,ED179+1,0)</f>
        <v>8</v>
      </c>
      <c r="EI179" s="1">
        <f>VLOOKUP(DS179,tabel_jpm,EE179+1,0)</f>
        <v>16</v>
      </c>
      <c r="EJ179" s="1">
        <f>VLOOKUP(DT179,tabel_jpm,EF179+1,0)</f>
        <v>20</v>
      </c>
      <c r="EK179" s="1">
        <f>VLOOKUP(DU179,tabel_jpm,EG179+1,0)</f>
        <v>4</v>
      </c>
      <c r="EL179" s="1">
        <f>IF(B179="Pria",VLOOKUP(AVERAGE(EH179:EK179),agreement_p,4),VLOOKUP(AVERAGE(EH179:EK179),agreement_w,4))</f>
        <v>32</v>
      </c>
      <c r="EM179" s="67" t="str">
        <f t="shared" si="33"/>
        <v>N/A</v>
      </c>
      <c r="EN179" s="1">
        <f>VLOOKUP(DV179,tabel_jpm,ED179+1,0)</f>
        <v>20</v>
      </c>
      <c r="EO179" s="1">
        <f>VLOOKUP(DW179,tabel_jpm,EE179+1,0)</f>
        <v>12</v>
      </c>
      <c r="EP179" s="1">
        <f>VLOOKUP(DX179,tabel_jpm,EF179+1,0)</f>
        <v>12</v>
      </c>
      <c r="EQ179" s="1">
        <f>VLOOKUP(DY179,tabel_jpm,EG179+1,0)</f>
        <v>24</v>
      </c>
      <c r="ER179" s="1">
        <f>IF(B179="Pria",VLOOKUP(AVERAGE(EN179:EQ179),agreement_p,4),VLOOKUP(AVERAGE(EN179:EQ179),agreement_w,4))</f>
        <v>50</v>
      </c>
      <c r="ES179" s="67" t="str">
        <f t="shared" si="34"/>
        <v>N/A</v>
      </c>
      <c r="ET179" s="1">
        <f>VLOOKUP(DZ179,tabel_jpm,ED179+1,0)</f>
        <v>20</v>
      </c>
      <c r="EU179" s="1">
        <f>VLOOKUP(EA179,tabel_jpm,EE179+1,0)</f>
        <v>24</v>
      </c>
      <c r="EV179" s="1">
        <f>VLOOKUP(EB179,tabel_jpm,EF179+1,0)</f>
        <v>24</v>
      </c>
      <c r="EW179" s="1">
        <f>VLOOKUP(EC179,tabel_jpm,EG179+1,0)</f>
        <v>20</v>
      </c>
      <c r="EX179" s="1">
        <f>IF(B179="Pria",VLOOKUP(AVERAGE(ET179:EW179),agreement_p,4),VLOOKUP(AVERAGE(ET179:EW179),agreement_w,4))</f>
        <v>68</v>
      </c>
      <c r="EY179" s="67" t="str">
        <f t="shared" si="35"/>
        <v>N/A</v>
      </c>
    </row>
    <row r="180" ht="15.75" customHeight="1">
      <c r="A180" s="1" t="str">
        <f>data!A180</f>
        <v/>
      </c>
      <c r="B180" s="1" t="str">
        <f>data!B180</f>
        <v/>
      </c>
      <c r="C180" s="1" t="str">
        <f>data!C180</f>
        <v/>
      </c>
      <c r="D180" s="65" t="str">
        <f>data!D180</f>
        <v/>
      </c>
      <c r="E180" s="1" t="str">
        <f>data!E180</f>
        <v/>
      </c>
      <c r="F180" s="1" t="str">
        <f>data!F180</f>
        <v/>
      </c>
      <c r="G180" s="1" t="str">
        <f>data!G180</f>
        <v/>
      </c>
      <c r="H180" s="1" t="str">
        <f>data!H180</f>
        <v/>
      </c>
      <c r="I180" s="1" t="str">
        <f>data!I180</f>
        <v/>
      </c>
      <c r="J180" s="1" t="str">
        <f>data!J180</f>
        <v/>
      </c>
      <c r="K180" s="1" t="str">
        <f>data!K180</f>
        <v/>
      </c>
      <c r="L180" s="1" t="str">
        <f>data!L180</f>
        <v/>
      </c>
      <c r="M180" s="1" t="str">
        <f>data!M180</f>
        <v/>
      </c>
      <c r="N180" s="1" t="str">
        <f>data!N180</f>
        <v/>
      </c>
      <c r="O180" s="1" t="str">
        <f>data!O180</f>
        <v/>
      </c>
      <c r="P180" s="1" t="str">
        <f>data!P180</f>
        <v/>
      </c>
      <c r="Q180" s="1">
        <f>data!Q180</f>
        <v>0</v>
      </c>
      <c r="R180" s="1">
        <f>data!R180</f>
        <v>0</v>
      </c>
      <c r="S180" s="1">
        <f>data!S180</f>
        <v>0</v>
      </c>
      <c r="T180" s="1">
        <f>data!T180</f>
        <v>0</v>
      </c>
      <c r="U180" s="1">
        <f>data!U180</f>
        <v>0</v>
      </c>
      <c r="V180" s="1">
        <f>data!V180</f>
        <v>0</v>
      </c>
      <c r="W180" s="1">
        <f>data!W180</f>
        <v>0</v>
      </c>
      <c r="Y180" s="67">
        <f>VLOOKUP(G180,tableD1,2,0)</f>
        <v>4</v>
      </c>
      <c r="Z180" s="67">
        <f>VLOOKUP(H180,tableI1,2,0)</f>
        <v>3</v>
      </c>
      <c r="AA180" s="67">
        <f>VLOOKUP(I180,table1S,2,0)</f>
        <v>5</v>
      </c>
      <c r="AB180" s="67">
        <f>VLOOKUP(J180,table1C,2,0)</f>
        <v>4</v>
      </c>
      <c r="AC180" s="67">
        <f>VLOOKUP(L180,table2D,2,0)</f>
        <v>31</v>
      </c>
      <c r="AD180" s="67">
        <f>VLOOKUP(M180,table2I,2,0)</f>
        <v>31</v>
      </c>
      <c r="AE180" s="67">
        <f>VLOOKUP(N180,table2S,2,0)</f>
        <v>32</v>
      </c>
      <c r="AF180" s="67">
        <f>VLOOKUP(O180,table2C,2,0)</f>
        <v>32</v>
      </c>
      <c r="AG180" s="67">
        <f>VLOOKUP(Q180,table3D,2,0)</f>
        <v>16</v>
      </c>
      <c r="AH180" s="67">
        <f>VLOOKUP(R180,table3I,2,0)</f>
        <v>18</v>
      </c>
      <c r="AI180" s="67">
        <f>VLOOKUP(S180,table3S,2,0)</f>
        <v>19</v>
      </c>
      <c r="AJ180" s="67">
        <f>VLOOKUP(T180,table3C,2,0)</f>
        <v>19</v>
      </c>
      <c r="AL180" s="67">
        <f t="shared" ref="AL180:AO180" si="2136">VALUE(Y180&amp;AL$2)</f>
        <v>41</v>
      </c>
      <c r="AM180" s="67">
        <f t="shared" si="2136"/>
        <v>32</v>
      </c>
      <c r="AN180" s="67">
        <f t="shared" si="2136"/>
        <v>53</v>
      </c>
      <c r="AO180" s="67">
        <f t="shared" si="2136"/>
        <v>44</v>
      </c>
      <c r="AP180" s="67"/>
      <c r="AQ180" s="67">
        <f t="shared" ref="AQ180:AT180" si="2137">LARGE($AL180:$AO180,AQ$2)</f>
        <v>53</v>
      </c>
      <c r="AR180" s="67">
        <f t="shared" si="2137"/>
        <v>44</v>
      </c>
      <c r="AS180" s="67">
        <f t="shared" si="2137"/>
        <v>41</v>
      </c>
      <c r="AT180" s="67">
        <f t="shared" si="2137"/>
        <v>32</v>
      </c>
      <c r="AV180" s="67" t="str">
        <f>VLOOKUP(VALUE(RIGHT(AQ180,1)),misc!$A$2:$B$5,2,0)</f>
        <v>S</v>
      </c>
      <c r="AW180" s="67" t="str">
        <f>VLOOKUP(VALUE(RIGHT(AR180,1)),misc!$A$2:$B$5,2,0)</f>
        <v>C</v>
      </c>
      <c r="AX180" s="67" t="str">
        <f>VLOOKUP(VALUE(RIGHT(AS180,1)),misc!$A$2:$B$5,2,0)</f>
        <v>D</v>
      </c>
      <c r="AY180" s="67" t="str">
        <f>VLOOKUP(VALUE(RIGHT(AT180,1)),misc!$A$2:$B$5,2,0)</f>
        <v>I</v>
      </c>
      <c r="BA180" s="67" t="str">
        <f t="shared" ref="BA180:BD180" si="2138">IF(VALUE(AQ180)&gt;=170,AV180,"")</f>
        <v/>
      </c>
      <c r="BB180" s="67" t="str">
        <f t="shared" si="2138"/>
        <v/>
      </c>
      <c r="BC180" s="67" t="str">
        <f t="shared" si="2138"/>
        <v/>
      </c>
      <c r="BD180" s="67" t="str">
        <f t="shared" si="2138"/>
        <v/>
      </c>
      <c r="BF180" s="67" t="str">
        <f t="shared" ref="BF180:BI180" si="2139">IF(VALUE(AQ180)&lt;170,AV180,"")</f>
        <v>S</v>
      </c>
      <c r="BG180" s="67" t="str">
        <f t="shared" si="2139"/>
        <v>C</v>
      </c>
      <c r="BH180" s="67" t="str">
        <f t="shared" si="2139"/>
        <v>D</v>
      </c>
      <c r="BI180" s="67" t="str">
        <f t="shared" si="2139"/>
        <v>I</v>
      </c>
      <c r="BJ180" s="67">
        <f t="shared" si="17"/>
        <v>1</v>
      </c>
      <c r="BK180" s="67" t="str">
        <f t="shared" si="18"/>
        <v/>
      </c>
      <c r="BN180" s="67">
        <f t="shared" ref="BN180:BQ180" si="2140">VALUE(AC180&amp;BN$2)</f>
        <v>311</v>
      </c>
      <c r="BO180" s="67">
        <f t="shared" si="2140"/>
        <v>312</v>
      </c>
      <c r="BP180" s="67">
        <f t="shared" si="2140"/>
        <v>323</v>
      </c>
      <c r="BQ180" s="67">
        <f t="shared" si="2140"/>
        <v>324</v>
      </c>
      <c r="BR180" s="67"/>
      <c r="BS180" s="67">
        <f t="shared" ref="BS180:BV180" si="2141">LARGE($BN180:$BQ180,BS$2)</f>
        <v>324</v>
      </c>
      <c r="BT180" s="67">
        <f t="shared" si="2141"/>
        <v>323</v>
      </c>
      <c r="BU180" s="67">
        <f t="shared" si="2141"/>
        <v>312</v>
      </c>
      <c r="BV180" s="67">
        <f t="shared" si="2141"/>
        <v>311</v>
      </c>
      <c r="BX180" s="67" t="str">
        <f>VLOOKUP(VALUE(RIGHT(BS180,1)),misc!$A$2:$B$5,2,0)</f>
        <v>C</v>
      </c>
      <c r="BY180" s="67" t="str">
        <f>VLOOKUP(VALUE(RIGHT(BT180,1)),misc!$A$2:$B$5,2,0)</f>
        <v>S</v>
      </c>
      <c r="BZ180" s="67" t="str">
        <f>VLOOKUP(VALUE(RIGHT(BU180,1)),misc!$A$2:$B$5,2,0)</f>
        <v>I</v>
      </c>
      <c r="CA180" s="67" t="str">
        <f>VLOOKUP(VALUE(RIGHT(BV180,1)),misc!$A$2:$B$5,2,0)</f>
        <v>D</v>
      </c>
      <c r="CC180" s="67" t="str">
        <f t="shared" ref="CC180:CF180" si="2142">IF(VALUE(BS180)&gt;=170,BX180,"")</f>
        <v>C</v>
      </c>
      <c r="CD180" s="67" t="str">
        <f t="shared" si="2142"/>
        <v>S</v>
      </c>
      <c r="CE180" s="67" t="str">
        <f t="shared" si="2142"/>
        <v>I</v>
      </c>
      <c r="CF180" s="67" t="str">
        <f t="shared" si="2142"/>
        <v>D</v>
      </c>
      <c r="CH180" s="67" t="str">
        <f t="shared" ref="CH180:CK180" si="2143">IF(VALUE(BS180)&lt;170,BX180,"")</f>
        <v/>
      </c>
      <c r="CI180" s="67" t="str">
        <f t="shared" si="2143"/>
        <v/>
      </c>
      <c r="CJ180" s="67" t="str">
        <f t="shared" si="2143"/>
        <v/>
      </c>
      <c r="CK180" s="67" t="str">
        <f t="shared" si="2143"/>
        <v/>
      </c>
      <c r="CL180" s="67">
        <f t="shared" si="23"/>
        <v>2</v>
      </c>
      <c r="CM180" s="67" t="str">
        <f t="shared" si="24"/>
        <v>CSID</v>
      </c>
      <c r="CP180" s="67">
        <f t="shared" ref="CP180:CS180" si="2144">VALUE(AG180&amp;CP$2)</f>
        <v>161</v>
      </c>
      <c r="CQ180" s="67">
        <f t="shared" si="2144"/>
        <v>182</v>
      </c>
      <c r="CR180" s="67">
        <f t="shared" si="2144"/>
        <v>193</v>
      </c>
      <c r="CS180" s="67">
        <f t="shared" si="2144"/>
        <v>194</v>
      </c>
      <c r="CT180" s="67"/>
      <c r="CU180" s="67">
        <f t="shared" ref="CU180:CX180" si="2145">LARGE($CP180:$CS180,CU$2)</f>
        <v>194</v>
      </c>
      <c r="CV180" s="67">
        <f t="shared" si="2145"/>
        <v>193</v>
      </c>
      <c r="CW180" s="67">
        <f t="shared" si="2145"/>
        <v>182</v>
      </c>
      <c r="CX180" s="67">
        <f t="shared" si="2145"/>
        <v>161</v>
      </c>
      <c r="CZ180" s="67" t="str">
        <f>VLOOKUP(VALUE(RIGHT(CU180,1)),misc!$A$2:$B$5,2,0)</f>
        <v>C</v>
      </c>
      <c r="DA180" s="67" t="str">
        <f>VLOOKUP(VALUE(RIGHT(CV180,1)),misc!$A$2:$B$5,2,0)</f>
        <v>S</v>
      </c>
      <c r="DB180" s="67" t="str">
        <f>VLOOKUP(VALUE(RIGHT(CW180,1)),misc!$A$2:$B$5,2,0)</f>
        <v>I</v>
      </c>
      <c r="DC180" s="67" t="str">
        <f>VLOOKUP(VALUE(RIGHT(CX180,1)),misc!$A$2:$B$5,2,0)</f>
        <v>D</v>
      </c>
      <c r="DE180" s="67" t="str">
        <f t="shared" ref="DE180:DH180" si="2146">IF(VALUE(CU180)&gt;=170,CZ180,"")</f>
        <v>C</v>
      </c>
      <c r="DF180" s="67" t="str">
        <f t="shared" si="2146"/>
        <v>S</v>
      </c>
      <c r="DG180" s="67" t="str">
        <f t="shared" si="2146"/>
        <v>I</v>
      </c>
      <c r="DH180" s="67" t="str">
        <f t="shared" si="2146"/>
        <v/>
      </c>
      <c r="DJ180" s="67" t="str">
        <f t="shared" ref="DJ180:DM180" si="2147">IF(VALUE(CU180)&lt;170,CZ180,"")</f>
        <v/>
      </c>
      <c r="DK180" s="67" t="str">
        <f t="shared" si="2147"/>
        <v/>
      </c>
      <c r="DL180" s="67" t="str">
        <f t="shared" si="2147"/>
        <v/>
      </c>
      <c r="DM180" s="67" t="str">
        <f t="shared" si="2147"/>
        <v>D</v>
      </c>
      <c r="DN180" s="67">
        <f t="shared" si="29"/>
        <v>3</v>
      </c>
      <c r="DO180" s="67" t="str">
        <f t="shared" si="30"/>
        <v>CSI</v>
      </c>
      <c r="DP180" s="1" t="str">
        <f t="shared" si="31"/>
        <v>123</v>
      </c>
      <c r="DQ180" s="1" t="str">
        <f t="shared" si="32"/>
        <v/>
      </c>
      <c r="DR180" s="1">
        <f>VLOOKUP(G180,tableD1,3,0)</f>
        <v>1</v>
      </c>
      <c r="DS180" s="1">
        <f>VLOOKUP(H180,tableI1,3,0)</f>
        <v>1</v>
      </c>
      <c r="DT180" s="1">
        <f>VLOOKUP(I180,table1S,3,0)</f>
        <v>2</v>
      </c>
      <c r="DU180" s="1">
        <f>VLOOKUP(J180,table1C,3,0)</f>
        <v>1</v>
      </c>
      <c r="DV180" s="1">
        <f>VLOOKUP(L180,table2D,3,0)</f>
        <v>8</v>
      </c>
      <c r="DW180" s="1">
        <f>VLOOKUP(M180,table2I,3,0)</f>
        <v>8</v>
      </c>
      <c r="DX180" s="1">
        <f>VLOOKUP(N180,table2S,3,0)</f>
        <v>8</v>
      </c>
      <c r="DY180" s="1">
        <f>VLOOKUP(O180,table2C,3,0)</f>
        <v>8</v>
      </c>
      <c r="DZ180" s="1">
        <f>VLOOKUP(Q180,table3D,3,0)</f>
        <v>4</v>
      </c>
      <c r="EA180" s="1">
        <f>VLOOKUP(R180,table3I,3,0)</f>
        <v>5</v>
      </c>
      <c r="EB180" s="1">
        <f>VLOOKUP(S180,table3S,3,0)</f>
        <v>5</v>
      </c>
      <c r="EC180" s="1">
        <f>VLOOKUP(T180,table3C,3,0)</f>
        <v>5</v>
      </c>
      <c r="ED180" s="67">
        <f t="array" ref="ED180">VLOOKUP(INDEX(JD,data!$AA$1),key!$J$3:$L$27,3,0)</f>
        <v>6</v>
      </c>
      <c r="EE180" s="67">
        <f t="array" ref="EE180">VLOOKUP(INDEX(JI,data!$AA$1),key!$J$3:$L$27,3,0)</f>
        <v>4</v>
      </c>
      <c r="EF180" s="67">
        <f t="array" ref="EF180">VLOOKUP(INDEX(JS,data!$AA$1),key!$J$3:$L$27,3,0)</f>
        <v>4</v>
      </c>
      <c r="EG180" s="67">
        <f t="array" ref="EG180">VLOOKUP(INDEX(JC,data!$AA$1),key!$J$3:$L$27,3,0)</f>
        <v>7</v>
      </c>
      <c r="EH180" s="1">
        <f>VLOOKUP(DR180,tabel_jpm,ED180+1,0)</f>
        <v>8</v>
      </c>
      <c r="EI180" s="1">
        <f>VLOOKUP(DS180,tabel_jpm,EE180+1,0)</f>
        <v>16</v>
      </c>
      <c r="EJ180" s="1">
        <f>VLOOKUP(DT180,tabel_jpm,EF180+1,0)</f>
        <v>20</v>
      </c>
      <c r="EK180" s="1">
        <f>VLOOKUP(DU180,tabel_jpm,EG180+1,0)</f>
        <v>4</v>
      </c>
      <c r="EL180" s="1">
        <f>IF(B180="Pria",VLOOKUP(AVERAGE(EH180:EK180),agreement_p,4),VLOOKUP(AVERAGE(EH180:EK180),agreement_w,4))</f>
        <v>32</v>
      </c>
      <c r="EM180" s="67" t="str">
        <f t="shared" si="33"/>
        <v>N/A</v>
      </c>
      <c r="EN180" s="1">
        <f>VLOOKUP(DV180,tabel_jpm,ED180+1,0)</f>
        <v>20</v>
      </c>
      <c r="EO180" s="1">
        <f>VLOOKUP(DW180,tabel_jpm,EE180+1,0)</f>
        <v>12</v>
      </c>
      <c r="EP180" s="1">
        <f>VLOOKUP(DX180,tabel_jpm,EF180+1,0)</f>
        <v>12</v>
      </c>
      <c r="EQ180" s="1">
        <f>VLOOKUP(DY180,tabel_jpm,EG180+1,0)</f>
        <v>24</v>
      </c>
      <c r="ER180" s="1">
        <f>IF(B180="Pria",VLOOKUP(AVERAGE(EN180:EQ180),agreement_p,4),VLOOKUP(AVERAGE(EN180:EQ180),agreement_w,4))</f>
        <v>50</v>
      </c>
      <c r="ES180" s="67" t="str">
        <f t="shared" si="34"/>
        <v>N/A</v>
      </c>
      <c r="ET180" s="1">
        <f>VLOOKUP(DZ180,tabel_jpm,ED180+1,0)</f>
        <v>20</v>
      </c>
      <c r="EU180" s="1">
        <f>VLOOKUP(EA180,tabel_jpm,EE180+1,0)</f>
        <v>24</v>
      </c>
      <c r="EV180" s="1">
        <f>VLOOKUP(EB180,tabel_jpm,EF180+1,0)</f>
        <v>24</v>
      </c>
      <c r="EW180" s="1">
        <f>VLOOKUP(EC180,tabel_jpm,EG180+1,0)</f>
        <v>20</v>
      </c>
      <c r="EX180" s="1">
        <f>IF(B180="Pria",VLOOKUP(AVERAGE(ET180:EW180),agreement_p,4),VLOOKUP(AVERAGE(ET180:EW180),agreement_w,4))</f>
        <v>68</v>
      </c>
      <c r="EY180" s="67" t="str">
        <f t="shared" si="35"/>
        <v>N/A</v>
      </c>
    </row>
    <row r="181" ht="15.75" customHeight="1">
      <c r="A181" s="1" t="str">
        <f>data!A181</f>
        <v/>
      </c>
      <c r="B181" s="1" t="str">
        <f>data!B181</f>
        <v/>
      </c>
      <c r="C181" s="1" t="str">
        <f>data!C181</f>
        <v/>
      </c>
      <c r="D181" s="65" t="str">
        <f>data!D181</f>
        <v/>
      </c>
      <c r="E181" s="1" t="str">
        <f>data!E181</f>
        <v/>
      </c>
      <c r="F181" s="1" t="str">
        <f>data!F181</f>
        <v/>
      </c>
      <c r="G181" s="1" t="str">
        <f>data!G181</f>
        <v/>
      </c>
      <c r="H181" s="1" t="str">
        <f>data!H181</f>
        <v/>
      </c>
      <c r="I181" s="1" t="str">
        <f>data!I181</f>
        <v/>
      </c>
      <c r="J181" s="1" t="str">
        <f>data!J181</f>
        <v/>
      </c>
      <c r="K181" s="1" t="str">
        <f>data!K181</f>
        <v/>
      </c>
      <c r="L181" s="1" t="str">
        <f>data!L181</f>
        <v/>
      </c>
      <c r="M181" s="1" t="str">
        <f>data!M181</f>
        <v/>
      </c>
      <c r="N181" s="1" t="str">
        <f>data!N181</f>
        <v/>
      </c>
      <c r="O181" s="1" t="str">
        <f>data!O181</f>
        <v/>
      </c>
      <c r="P181" s="1" t="str">
        <f>data!P181</f>
        <v/>
      </c>
      <c r="Q181" s="1">
        <f>data!Q181</f>
        <v>0</v>
      </c>
      <c r="R181" s="1">
        <f>data!R181</f>
        <v>0</v>
      </c>
      <c r="S181" s="1">
        <f>data!S181</f>
        <v>0</v>
      </c>
      <c r="T181" s="1">
        <f>data!T181</f>
        <v>0</v>
      </c>
      <c r="U181" s="1">
        <f>data!U181</f>
        <v>0</v>
      </c>
      <c r="V181" s="1">
        <f>data!V181</f>
        <v>0</v>
      </c>
      <c r="W181" s="1">
        <f>data!W181</f>
        <v>0</v>
      </c>
      <c r="Y181" s="67">
        <f>VLOOKUP(G181,tableD1,2,0)</f>
        <v>4</v>
      </c>
      <c r="Z181" s="67">
        <f>VLOOKUP(H181,tableI1,2,0)</f>
        <v>3</v>
      </c>
      <c r="AA181" s="67">
        <f>VLOOKUP(I181,table1S,2,0)</f>
        <v>5</v>
      </c>
      <c r="AB181" s="67">
        <f>VLOOKUP(J181,table1C,2,0)</f>
        <v>4</v>
      </c>
      <c r="AC181" s="67">
        <f>VLOOKUP(L181,table2D,2,0)</f>
        <v>31</v>
      </c>
      <c r="AD181" s="67">
        <f>VLOOKUP(M181,table2I,2,0)</f>
        <v>31</v>
      </c>
      <c r="AE181" s="67">
        <f>VLOOKUP(N181,table2S,2,0)</f>
        <v>32</v>
      </c>
      <c r="AF181" s="67">
        <f>VLOOKUP(O181,table2C,2,0)</f>
        <v>32</v>
      </c>
      <c r="AG181" s="67">
        <f>VLOOKUP(Q181,table3D,2,0)</f>
        <v>16</v>
      </c>
      <c r="AH181" s="67">
        <f>VLOOKUP(R181,table3I,2,0)</f>
        <v>18</v>
      </c>
      <c r="AI181" s="67">
        <f>VLOOKUP(S181,table3S,2,0)</f>
        <v>19</v>
      </c>
      <c r="AJ181" s="67">
        <f>VLOOKUP(T181,table3C,2,0)</f>
        <v>19</v>
      </c>
      <c r="AL181" s="67">
        <f t="shared" ref="AL181:AO181" si="2148">VALUE(Y181&amp;AL$2)</f>
        <v>41</v>
      </c>
      <c r="AM181" s="67">
        <f t="shared" si="2148"/>
        <v>32</v>
      </c>
      <c r="AN181" s="67">
        <f t="shared" si="2148"/>
        <v>53</v>
      </c>
      <c r="AO181" s="67">
        <f t="shared" si="2148"/>
        <v>44</v>
      </c>
      <c r="AP181" s="67"/>
      <c r="AQ181" s="67">
        <f t="shared" ref="AQ181:AT181" si="2149">LARGE($AL181:$AO181,AQ$2)</f>
        <v>53</v>
      </c>
      <c r="AR181" s="67">
        <f t="shared" si="2149"/>
        <v>44</v>
      </c>
      <c r="AS181" s="67">
        <f t="shared" si="2149"/>
        <v>41</v>
      </c>
      <c r="AT181" s="67">
        <f t="shared" si="2149"/>
        <v>32</v>
      </c>
      <c r="AV181" s="67" t="str">
        <f>VLOOKUP(VALUE(RIGHT(AQ181,1)),misc!$A$2:$B$5,2,0)</f>
        <v>S</v>
      </c>
      <c r="AW181" s="67" t="str">
        <f>VLOOKUP(VALUE(RIGHT(AR181,1)),misc!$A$2:$B$5,2,0)</f>
        <v>C</v>
      </c>
      <c r="AX181" s="67" t="str">
        <f>VLOOKUP(VALUE(RIGHT(AS181,1)),misc!$A$2:$B$5,2,0)</f>
        <v>D</v>
      </c>
      <c r="AY181" s="67" t="str">
        <f>VLOOKUP(VALUE(RIGHT(AT181,1)),misc!$A$2:$B$5,2,0)</f>
        <v>I</v>
      </c>
      <c r="BA181" s="67" t="str">
        <f t="shared" ref="BA181:BD181" si="2150">IF(VALUE(AQ181)&gt;=170,AV181,"")</f>
        <v/>
      </c>
      <c r="BB181" s="67" t="str">
        <f t="shared" si="2150"/>
        <v/>
      </c>
      <c r="BC181" s="67" t="str">
        <f t="shared" si="2150"/>
        <v/>
      </c>
      <c r="BD181" s="67" t="str">
        <f t="shared" si="2150"/>
        <v/>
      </c>
      <c r="BF181" s="67" t="str">
        <f t="shared" ref="BF181:BI181" si="2151">IF(VALUE(AQ181)&lt;170,AV181,"")</f>
        <v>S</v>
      </c>
      <c r="BG181" s="67" t="str">
        <f t="shared" si="2151"/>
        <v>C</v>
      </c>
      <c r="BH181" s="67" t="str">
        <f t="shared" si="2151"/>
        <v>D</v>
      </c>
      <c r="BI181" s="67" t="str">
        <f t="shared" si="2151"/>
        <v>I</v>
      </c>
      <c r="BJ181" s="67">
        <f t="shared" si="17"/>
        <v>1</v>
      </c>
      <c r="BK181" s="67" t="str">
        <f t="shared" si="18"/>
        <v/>
      </c>
      <c r="BN181" s="67">
        <f t="shared" ref="BN181:BQ181" si="2152">VALUE(AC181&amp;BN$2)</f>
        <v>311</v>
      </c>
      <c r="BO181" s="67">
        <f t="shared" si="2152"/>
        <v>312</v>
      </c>
      <c r="BP181" s="67">
        <f t="shared" si="2152"/>
        <v>323</v>
      </c>
      <c r="BQ181" s="67">
        <f t="shared" si="2152"/>
        <v>324</v>
      </c>
      <c r="BR181" s="67"/>
      <c r="BS181" s="67">
        <f t="shared" ref="BS181:BV181" si="2153">LARGE($BN181:$BQ181,BS$2)</f>
        <v>324</v>
      </c>
      <c r="BT181" s="67">
        <f t="shared" si="2153"/>
        <v>323</v>
      </c>
      <c r="BU181" s="67">
        <f t="shared" si="2153"/>
        <v>312</v>
      </c>
      <c r="BV181" s="67">
        <f t="shared" si="2153"/>
        <v>311</v>
      </c>
      <c r="BX181" s="67" t="str">
        <f>VLOOKUP(VALUE(RIGHT(BS181,1)),misc!$A$2:$B$5,2,0)</f>
        <v>C</v>
      </c>
      <c r="BY181" s="67" t="str">
        <f>VLOOKUP(VALUE(RIGHT(BT181,1)),misc!$A$2:$B$5,2,0)</f>
        <v>S</v>
      </c>
      <c r="BZ181" s="67" t="str">
        <f>VLOOKUP(VALUE(RIGHT(BU181,1)),misc!$A$2:$B$5,2,0)</f>
        <v>I</v>
      </c>
      <c r="CA181" s="67" t="str">
        <f>VLOOKUP(VALUE(RIGHT(BV181,1)),misc!$A$2:$B$5,2,0)</f>
        <v>D</v>
      </c>
      <c r="CC181" s="67" t="str">
        <f t="shared" ref="CC181:CF181" si="2154">IF(VALUE(BS181)&gt;=170,BX181,"")</f>
        <v>C</v>
      </c>
      <c r="CD181" s="67" t="str">
        <f t="shared" si="2154"/>
        <v>S</v>
      </c>
      <c r="CE181" s="67" t="str">
        <f t="shared" si="2154"/>
        <v>I</v>
      </c>
      <c r="CF181" s="67" t="str">
        <f t="shared" si="2154"/>
        <v>D</v>
      </c>
      <c r="CH181" s="67" t="str">
        <f t="shared" ref="CH181:CK181" si="2155">IF(VALUE(BS181)&lt;170,BX181,"")</f>
        <v/>
      </c>
      <c r="CI181" s="67" t="str">
        <f t="shared" si="2155"/>
        <v/>
      </c>
      <c r="CJ181" s="67" t="str">
        <f t="shared" si="2155"/>
        <v/>
      </c>
      <c r="CK181" s="67" t="str">
        <f t="shared" si="2155"/>
        <v/>
      </c>
      <c r="CL181" s="67">
        <f t="shared" si="23"/>
        <v>2</v>
      </c>
      <c r="CM181" s="67" t="str">
        <f t="shared" si="24"/>
        <v>CSID</v>
      </c>
      <c r="CP181" s="67">
        <f t="shared" ref="CP181:CS181" si="2156">VALUE(AG181&amp;CP$2)</f>
        <v>161</v>
      </c>
      <c r="CQ181" s="67">
        <f t="shared" si="2156"/>
        <v>182</v>
      </c>
      <c r="CR181" s="67">
        <f t="shared" si="2156"/>
        <v>193</v>
      </c>
      <c r="CS181" s="67">
        <f t="shared" si="2156"/>
        <v>194</v>
      </c>
      <c r="CT181" s="67"/>
      <c r="CU181" s="67">
        <f t="shared" ref="CU181:CX181" si="2157">LARGE($CP181:$CS181,CU$2)</f>
        <v>194</v>
      </c>
      <c r="CV181" s="67">
        <f t="shared" si="2157"/>
        <v>193</v>
      </c>
      <c r="CW181" s="67">
        <f t="shared" si="2157"/>
        <v>182</v>
      </c>
      <c r="CX181" s="67">
        <f t="shared" si="2157"/>
        <v>161</v>
      </c>
      <c r="CZ181" s="67" t="str">
        <f>VLOOKUP(VALUE(RIGHT(CU181,1)),misc!$A$2:$B$5,2,0)</f>
        <v>C</v>
      </c>
      <c r="DA181" s="67" t="str">
        <f>VLOOKUP(VALUE(RIGHT(CV181,1)),misc!$A$2:$B$5,2,0)</f>
        <v>S</v>
      </c>
      <c r="DB181" s="67" t="str">
        <f>VLOOKUP(VALUE(RIGHT(CW181,1)),misc!$A$2:$B$5,2,0)</f>
        <v>I</v>
      </c>
      <c r="DC181" s="67" t="str">
        <f>VLOOKUP(VALUE(RIGHT(CX181,1)),misc!$A$2:$B$5,2,0)</f>
        <v>D</v>
      </c>
      <c r="DE181" s="67" t="str">
        <f t="shared" ref="DE181:DH181" si="2158">IF(VALUE(CU181)&gt;=170,CZ181,"")</f>
        <v>C</v>
      </c>
      <c r="DF181" s="67" t="str">
        <f t="shared" si="2158"/>
        <v>S</v>
      </c>
      <c r="DG181" s="67" t="str">
        <f t="shared" si="2158"/>
        <v>I</v>
      </c>
      <c r="DH181" s="67" t="str">
        <f t="shared" si="2158"/>
        <v/>
      </c>
      <c r="DJ181" s="67" t="str">
        <f t="shared" ref="DJ181:DM181" si="2159">IF(VALUE(CU181)&lt;170,CZ181,"")</f>
        <v/>
      </c>
      <c r="DK181" s="67" t="str">
        <f t="shared" si="2159"/>
        <v/>
      </c>
      <c r="DL181" s="67" t="str">
        <f t="shared" si="2159"/>
        <v/>
      </c>
      <c r="DM181" s="67" t="str">
        <f t="shared" si="2159"/>
        <v>D</v>
      </c>
      <c r="DN181" s="67">
        <f t="shared" si="29"/>
        <v>3</v>
      </c>
      <c r="DO181" s="67" t="str">
        <f t="shared" si="30"/>
        <v>CSI</v>
      </c>
      <c r="DP181" s="1" t="str">
        <f t="shared" si="31"/>
        <v>123</v>
      </c>
      <c r="DQ181" s="1" t="str">
        <f t="shared" si="32"/>
        <v/>
      </c>
      <c r="DR181" s="1">
        <f>VLOOKUP(G181,tableD1,3,0)</f>
        <v>1</v>
      </c>
      <c r="DS181" s="1">
        <f>VLOOKUP(H181,tableI1,3,0)</f>
        <v>1</v>
      </c>
      <c r="DT181" s="1">
        <f>VLOOKUP(I181,table1S,3,0)</f>
        <v>2</v>
      </c>
      <c r="DU181" s="1">
        <f>VLOOKUP(J181,table1C,3,0)</f>
        <v>1</v>
      </c>
      <c r="DV181" s="1">
        <f>VLOOKUP(L181,table2D,3,0)</f>
        <v>8</v>
      </c>
      <c r="DW181" s="1">
        <f>VLOOKUP(M181,table2I,3,0)</f>
        <v>8</v>
      </c>
      <c r="DX181" s="1">
        <f>VLOOKUP(N181,table2S,3,0)</f>
        <v>8</v>
      </c>
      <c r="DY181" s="1">
        <f>VLOOKUP(O181,table2C,3,0)</f>
        <v>8</v>
      </c>
      <c r="DZ181" s="1">
        <f>VLOOKUP(Q181,table3D,3,0)</f>
        <v>4</v>
      </c>
      <c r="EA181" s="1">
        <f>VLOOKUP(R181,table3I,3,0)</f>
        <v>5</v>
      </c>
      <c r="EB181" s="1">
        <f>VLOOKUP(S181,table3S,3,0)</f>
        <v>5</v>
      </c>
      <c r="EC181" s="1">
        <f>VLOOKUP(T181,table3C,3,0)</f>
        <v>5</v>
      </c>
      <c r="ED181" s="67">
        <f t="array" ref="ED181">VLOOKUP(INDEX(JD,data!$AA$1),key!$J$3:$L$27,3,0)</f>
        <v>6</v>
      </c>
      <c r="EE181" s="67">
        <f t="array" ref="EE181">VLOOKUP(INDEX(JI,data!$AA$1),key!$J$3:$L$27,3,0)</f>
        <v>4</v>
      </c>
      <c r="EF181" s="67">
        <f t="array" ref="EF181">VLOOKUP(INDEX(JS,data!$AA$1),key!$J$3:$L$27,3,0)</f>
        <v>4</v>
      </c>
      <c r="EG181" s="67">
        <f t="array" ref="EG181">VLOOKUP(INDEX(JC,data!$AA$1),key!$J$3:$L$27,3,0)</f>
        <v>7</v>
      </c>
      <c r="EH181" s="1">
        <f>VLOOKUP(DR181,tabel_jpm,ED181+1,0)</f>
        <v>8</v>
      </c>
      <c r="EI181" s="1">
        <f>VLOOKUP(DS181,tabel_jpm,EE181+1,0)</f>
        <v>16</v>
      </c>
      <c r="EJ181" s="1">
        <f>VLOOKUP(DT181,tabel_jpm,EF181+1,0)</f>
        <v>20</v>
      </c>
      <c r="EK181" s="1">
        <f>VLOOKUP(DU181,tabel_jpm,EG181+1,0)</f>
        <v>4</v>
      </c>
      <c r="EL181" s="1">
        <f>IF(B181="Pria",VLOOKUP(AVERAGE(EH181:EK181),agreement_p,4),VLOOKUP(AVERAGE(EH181:EK181),agreement_w,4))</f>
        <v>32</v>
      </c>
      <c r="EM181" s="67" t="str">
        <f t="shared" si="33"/>
        <v>N/A</v>
      </c>
      <c r="EN181" s="1">
        <f>VLOOKUP(DV181,tabel_jpm,ED181+1,0)</f>
        <v>20</v>
      </c>
      <c r="EO181" s="1">
        <f>VLOOKUP(DW181,tabel_jpm,EE181+1,0)</f>
        <v>12</v>
      </c>
      <c r="EP181" s="1">
        <f>VLOOKUP(DX181,tabel_jpm,EF181+1,0)</f>
        <v>12</v>
      </c>
      <c r="EQ181" s="1">
        <f>VLOOKUP(DY181,tabel_jpm,EG181+1,0)</f>
        <v>24</v>
      </c>
      <c r="ER181" s="1">
        <f>IF(B181="Pria",VLOOKUP(AVERAGE(EN181:EQ181),agreement_p,4),VLOOKUP(AVERAGE(EN181:EQ181),agreement_w,4))</f>
        <v>50</v>
      </c>
      <c r="ES181" s="67" t="str">
        <f t="shared" si="34"/>
        <v>N/A</v>
      </c>
      <c r="ET181" s="1">
        <f>VLOOKUP(DZ181,tabel_jpm,ED181+1,0)</f>
        <v>20</v>
      </c>
      <c r="EU181" s="1">
        <f>VLOOKUP(EA181,tabel_jpm,EE181+1,0)</f>
        <v>24</v>
      </c>
      <c r="EV181" s="1">
        <f>VLOOKUP(EB181,tabel_jpm,EF181+1,0)</f>
        <v>24</v>
      </c>
      <c r="EW181" s="1">
        <f>VLOOKUP(EC181,tabel_jpm,EG181+1,0)</f>
        <v>20</v>
      </c>
      <c r="EX181" s="1">
        <f>IF(B181="Pria",VLOOKUP(AVERAGE(ET181:EW181),agreement_p,4),VLOOKUP(AVERAGE(ET181:EW181),agreement_w,4))</f>
        <v>68</v>
      </c>
      <c r="EY181" s="67" t="str">
        <f t="shared" si="35"/>
        <v>N/A</v>
      </c>
    </row>
    <row r="182" ht="15.75" customHeight="1">
      <c r="A182" s="1" t="str">
        <f>data!A182</f>
        <v/>
      </c>
      <c r="B182" s="1" t="str">
        <f>data!B182</f>
        <v/>
      </c>
      <c r="C182" s="1" t="str">
        <f>data!C182</f>
        <v/>
      </c>
      <c r="D182" s="65" t="str">
        <f>data!D182</f>
        <v/>
      </c>
      <c r="E182" s="1" t="str">
        <f>data!E182</f>
        <v/>
      </c>
      <c r="F182" s="1" t="str">
        <f>data!F182</f>
        <v/>
      </c>
      <c r="G182" s="1" t="str">
        <f>data!G182</f>
        <v/>
      </c>
      <c r="H182" s="1" t="str">
        <f>data!H182</f>
        <v/>
      </c>
      <c r="I182" s="1" t="str">
        <f>data!I182</f>
        <v/>
      </c>
      <c r="J182" s="1" t="str">
        <f>data!J182</f>
        <v/>
      </c>
      <c r="K182" s="1" t="str">
        <f>data!K182</f>
        <v/>
      </c>
      <c r="L182" s="1" t="str">
        <f>data!L182</f>
        <v/>
      </c>
      <c r="M182" s="1" t="str">
        <f>data!M182</f>
        <v/>
      </c>
      <c r="N182" s="1" t="str">
        <f>data!N182</f>
        <v/>
      </c>
      <c r="O182" s="1" t="str">
        <f>data!O182</f>
        <v/>
      </c>
      <c r="P182" s="1" t="str">
        <f>data!P182</f>
        <v/>
      </c>
      <c r="Q182" s="1">
        <f>data!Q182</f>
        <v>0</v>
      </c>
      <c r="R182" s="1">
        <f>data!R182</f>
        <v>0</v>
      </c>
      <c r="S182" s="1">
        <f>data!S182</f>
        <v>0</v>
      </c>
      <c r="T182" s="1">
        <f>data!T182</f>
        <v>0</v>
      </c>
      <c r="U182" s="1">
        <f>data!U182</f>
        <v>0</v>
      </c>
      <c r="V182" s="1">
        <f>data!V182</f>
        <v>0</v>
      </c>
      <c r="W182" s="1">
        <f>data!W182</f>
        <v>0</v>
      </c>
      <c r="Y182" s="67">
        <f>VLOOKUP(G182,tableD1,2,0)</f>
        <v>4</v>
      </c>
      <c r="Z182" s="67">
        <f>VLOOKUP(H182,tableI1,2,0)</f>
        <v>3</v>
      </c>
      <c r="AA182" s="67">
        <f>VLOOKUP(I182,table1S,2,0)</f>
        <v>5</v>
      </c>
      <c r="AB182" s="67">
        <f>VLOOKUP(J182,table1C,2,0)</f>
        <v>4</v>
      </c>
      <c r="AC182" s="67">
        <f>VLOOKUP(L182,table2D,2,0)</f>
        <v>31</v>
      </c>
      <c r="AD182" s="67">
        <f>VLOOKUP(M182,table2I,2,0)</f>
        <v>31</v>
      </c>
      <c r="AE182" s="67">
        <f>VLOOKUP(N182,table2S,2,0)</f>
        <v>32</v>
      </c>
      <c r="AF182" s="67">
        <f>VLOOKUP(O182,table2C,2,0)</f>
        <v>32</v>
      </c>
      <c r="AG182" s="67">
        <f>VLOOKUP(Q182,table3D,2,0)</f>
        <v>16</v>
      </c>
      <c r="AH182" s="67">
        <f>VLOOKUP(R182,table3I,2,0)</f>
        <v>18</v>
      </c>
      <c r="AI182" s="67">
        <f>VLOOKUP(S182,table3S,2,0)</f>
        <v>19</v>
      </c>
      <c r="AJ182" s="67">
        <f>VLOOKUP(T182,table3C,2,0)</f>
        <v>19</v>
      </c>
      <c r="AL182" s="67">
        <f t="shared" ref="AL182:AO182" si="2160">VALUE(Y182&amp;AL$2)</f>
        <v>41</v>
      </c>
      <c r="AM182" s="67">
        <f t="shared" si="2160"/>
        <v>32</v>
      </c>
      <c r="AN182" s="67">
        <f t="shared" si="2160"/>
        <v>53</v>
      </c>
      <c r="AO182" s="67">
        <f t="shared" si="2160"/>
        <v>44</v>
      </c>
      <c r="AP182" s="67"/>
      <c r="AQ182" s="67">
        <f t="shared" ref="AQ182:AT182" si="2161">LARGE($AL182:$AO182,AQ$2)</f>
        <v>53</v>
      </c>
      <c r="AR182" s="67">
        <f t="shared" si="2161"/>
        <v>44</v>
      </c>
      <c r="AS182" s="67">
        <f t="shared" si="2161"/>
        <v>41</v>
      </c>
      <c r="AT182" s="67">
        <f t="shared" si="2161"/>
        <v>32</v>
      </c>
      <c r="AV182" s="67" t="str">
        <f>VLOOKUP(VALUE(RIGHT(AQ182,1)),misc!$A$2:$B$5,2,0)</f>
        <v>S</v>
      </c>
      <c r="AW182" s="67" t="str">
        <f>VLOOKUP(VALUE(RIGHT(AR182,1)),misc!$A$2:$B$5,2,0)</f>
        <v>C</v>
      </c>
      <c r="AX182" s="67" t="str">
        <f>VLOOKUP(VALUE(RIGHT(AS182,1)),misc!$A$2:$B$5,2,0)</f>
        <v>D</v>
      </c>
      <c r="AY182" s="67" t="str">
        <f>VLOOKUP(VALUE(RIGHT(AT182,1)),misc!$A$2:$B$5,2,0)</f>
        <v>I</v>
      </c>
      <c r="BA182" s="67" t="str">
        <f t="shared" ref="BA182:BD182" si="2162">IF(VALUE(AQ182)&gt;=170,AV182,"")</f>
        <v/>
      </c>
      <c r="BB182" s="67" t="str">
        <f t="shared" si="2162"/>
        <v/>
      </c>
      <c r="BC182" s="67" t="str">
        <f t="shared" si="2162"/>
        <v/>
      </c>
      <c r="BD182" s="67" t="str">
        <f t="shared" si="2162"/>
        <v/>
      </c>
      <c r="BF182" s="67" t="str">
        <f t="shared" ref="BF182:BI182" si="2163">IF(VALUE(AQ182)&lt;170,AV182,"")</f>
        <v>S</v>
      </c>
      <c r="BG182" s="67" t="str">
        <f t="shared" si="2163"/>
        <v>C</v>
      </c>
      <c r="BH182" s="67" t="str">
        <f t="shared" si="2163"/>
        <v>D</v>
      </c>
      <c r="BI182" s="67" t="str">
        <f t="shared" si="2163"/>
        <v>I</v>
      </c>
      <c r="BJ182" s="67">
        <f t="shared" si="17"/>
        <v>1</v>
      </c>
      <c r="BK182" s="67" t="str">
        <f t="shared" si="18"/>
        <v/>
      </c>
      <c r="BN182" s="67">
        <f t="shared" ref="BN182:BQ182" si="2164">VALUE(AC182&amp;BN$2)</f>
        <v>311</v>
      </c>
      <c r="BO182" s="67">
        <f t="shared" si="2164"/>
        <v>312</v>
      </c>
      <c r="BP182" s="67">
        <f t="shared" si="2164"/>
        <v>323</v>
      </c>
      <c r="BQ182" s="67">
        <f t="shared" si="2164"/>
        <v>324</v>
      </c>
      <c r="BR182" s="67"/>
      <c r="BS182" s="67">
        <f t="shared" ref="BS182:BV182" si="2165">LARGE($BN182:$BQ182,BS$2)</f>
        <v>324</v>
      </c>
      <c r="BT182" s="67">
        <f t="shared" si="2165"/>
        <v>323</v>
      </c>
      <c r="BU182" s="67">
        <f t="shared" si="2165"/>
        <v>312</v>
      </c>
      <c r="BV182" s="67">
        <f t="shared" si="2165"/>
        <v>311</v>
      </c>
      <c r="BX182" s="67" t="str">
        <f>VLOOKUP(VALUE(RIGHT(BS182,1)),misc!$A$2:$B$5,2,0)</f>
        <v>C</v>
      </c>
      <c r="BY182" s="67" t="str">
        <f>VLOOKUP(VALUE(RIGHT(BT182,1)),misc!$A$2:$B$5,2,0)</f>
        <v>S</v>
      </c>
      <c r="BZ182" s="67" t="str">
        <f>VLOOKUP(VALUE(RIGHT(BU182,1)),misc!$A$2:$B$5,2,0)</f>
        <v>I</v>
      </c>
      <c r="CA182" s="67" t="str">
        <f>VLOOKUP(VALUE(RIGHT(BV182,1)),misc!$A$2:$B$5,2,0)</f>
        <v>D</v>
      </c>
      <c r="CC182" s="67" t="str">
        <f t="shared" ref="CC182:CF182" si="2166">IF(VALUE(BS182)&gt;=170,BX182,"")</f>
        <v>C</v>
      </c>
      <c r="CD182" s="67" t="str">
        <f t="shared" si="2166"/>
        <v>S</v>
      </c>
      <c r="CE182" s="67" t="str">
        <f t="shared" si="2166"/>
        <v>I</v>
      </c>
      <c r="CF182" s="67" t="str">
        <f t="shared" si="2166"/>
        <v>D</v>
      </c>
      <c r="CH182" s="67" t="str">
        <f t="shared" ref="CH182:CK182" si="2167">IF(VALUE(BS182)&lt;170,BX182,"")</f>
        <v/>
      </c>
      <c r="CI182" s="67" t="str">
        <f t="shared" si="2167"/>
        <v/>
      </c>
      <c r="CJ182" s="67" t="str">
        <f t="shared" si="2167"/>
        <v/>
      </c>
      <c r="CK182" s="67" t="str">
        <f t="shared" si="2167"/>
        <v/>
      </c>
      <c r="CL182" s="67">
        <f t="shared" si="23"/>
        <v>2</v>
      </c>
      <c r="CM182" s="67" t="str">
        <f t="shared" si="24"/>
        <v>CSID</v>
      </c>
      <c r="CP182" s="67">
        <f t="shared" ref="CP182:CS182" si="2168">VALUE(AG182&amp;CP$2)</f>
        <v>161</v>
      </c>
      <c r="CQ182" s="67">
        <f t="shared" si="2168"/>
        <v>182</v>
      </c>
      <c r="CR182" s="67">
        <f t="shared" si="2168"/>
        <v>193</v>
      </c>
      <c r="CS182" s="67">
        <f t="shared" si="2168"/>
        <v>194</v>
      </c>
      <c r="CT182" s="67"/>
      <c r="CU182" s="67">
        <f t="shared" ref="CU182:CX182" si="2169">LARGE($CP182:$CS182,CU$2)</f>
        <v>194</v>
      </c>
      <c r="CV182" s="67">
        <f t="shared" si="2169"/>
        <v>193</v>
      </c>
      <c r="CW182" s="67">
        <f t="shared" si="2169"/>
        <v>182</v>
      </c>
      <c r="CX182" s="67">
        <f t="shared" si="2169"/>
        <v>161</v>
      </c>
      <c r="CZ182" s="67" t="str">
        <f>VLOOKUP(VALUE(RIGHT(CU182,1)),misc!$A$2:$B$5,2,0)</f>
        <v>C</v>
      </c>
      <c r="DA182" s="67" t="str">
        <f>VLOOKUP(VALUE(RIGHT(CV182,1)),misc!$A$2:$B$5,2,0)</f>
        <v>S</v>
      </c>
      <c r="DB182" s="67" t="str">
        <f>VLOOKUP(VALUE(RIGHT(CW182,1)),misc!$A$2:$B$5,2,0)</f>
        <v>I</v>
      </c>
      <c r="DC182" s="67" t="str">
        <f>VLOOKUP(VALUE(RIGHT(CX182,1)),misc!$A$2:$B$5,2,0)</f>
        <v>D</v>
      </c>
      <c r="DE182" s="67" t="str">
        <f t="shared" ref="DE182:DH182" si="2170">IF(VALUE(CU182)&gt;=170,CZ182,"")</f>
        <v>C</v>
      </c>
      <c r="DF182" s="67" t="str">
        <f t="shared" si="2170"/>
        <v>S</v>
      </c>
      <c r="DG182" s="67" t="str">
        <f t="shared" si="2170"/>
        <v>I</v>
      </c>
      <c r="DH182" s="67" t="str">
        <f t="shared" si="2170"/>
        <v/>
      </c>
      <c r="DJ182" s="67" t="str">
        <f t="shared" ref="DJ182:DM182" si="2171">IF(VALUE(CU182)&lt;170,CZ182,"")</f>
        <v/>
      </c>
      <c r="DK182" s="67" t="str">
        <f t="shared" si="2171"/>
        <v/>
      </c>
      <c r="DL182" s="67" t="str">
        <f t="shared" si="2171"/>
        <v/>
      </c>
      <c r="DM182" s="67" t="str">
        <f t="shared" si="2171"/>
        <v>D</v>
      </c>
      <c r="DN182" s="67">
        <f t="shared" si="29"/>
        <v>3</v>
      </c>
      <c r="DO182" s="67" t="str">
        <f t="shared" si="30"/>
        <v>CSI</v>
      </c>
      <c r="DP182" s="1" t="str">
        <f t="shared" si="31"/>
        <v>123</v>
      </c>
      <c r="DQ182" s="1" t="str">
        <f t="shared" si="32"/>
        <v/>
      </c>
      <c r="DR182" s="1">
        <f>VLOOKUP(G182,tableD1,3,0)</f>
        <v>1</v>
      </c>
      <c r="DS182" s="1">
        <f>VLOOKUP(H182,tableI1,3,0)</f>
        <v>1</v>
      </c>
      <c r="DT182" s="1">
        <f>VLOOKUP(I182,table1S,3,0)</f>
        <v>2</v>
      </c>
      <c r="DU182" s="1">
        <f>VLOOKUP(J182,table1C,3,0)</f>
        <v>1</v>
      </c>
      <c r="DV182" s="1">
        <f>VLOOKUP(L182,table2D,3,0)</f>
        <v>8</v>
      </c>
      <c r="DW182" s="1">
        <f>VLOOKUP(M182,table2I,3,0)</f>
        <v>8</v>
      </c>
      <c r="DX182" s="1">
        <f>VLOOKUP(N182,table2S,3,0)</f>
        <v>8</v>
      </c>
      <c r="DY182" s="1">
        <f>VLOOKUP(O182,table2C,3,0)</f>
        <v>8</v>
      </c>
      <c r="DZ182" s="1">
        <f>VLOOKUP(Q182,table3D,3,0)</f>
        <v>4</v>
      </c>
      <c r="EA182" s="1">
        <f>VLOOKUP(R182,table3I,3,0)</f>
        <v>5</v>
      </c>
      <c r="EB182" s="1">
        <f>VLOOKUP(S182,table3S,3,0)</f>
        <v>5</v>
      </c>
      <c r="EC182" s="1">
        <f>VLOOKUP(T182,table3C,3,0)</f>
        <v>5</v>
      </c>
      <c r="ED182" s="67">
        <f t="array" ref="ED182">VLOOKUP(INDEX(JD,data!$AA$1),key!$J$3:$L$27,3,0)</f>
        <v>6</v>
      </c>
      <c r="EE182" s="67">
        <f t="array" ref="EE182">VLOOKUP(INDEX(JI,data!$AA$1),key!$J$3:$L$27,3,0)</f>
        <v>4</v>
      </c>
      <c r="EF182" s="67">
        <f t="array" ref="EF182">VLOOKUP(INDEX(JS,data!$AA$1),key!$J$3:$L$27,3,0)</f>
        <v>4</v>
      </c>
      <c r="EG182" s="67">
        <f t="array" ref="EG182">VLOOKUP(INDEX(JC,data!$AA$1),key!$J$3:$L$27,3,0)</f>
        <v>7</v>
      </c>
      <c r="EH182" s="1">
        <f>VLOOKUP(DR182,tabel_jpm,ED182+1,0)</f>
        <v>8</v>
      </c>
      <c r="EI182" s="1">
        <f>VLOOKUP(DS182,tabel_jpm,EE182+1,0)</f>
        <v>16</v>
      </c>
      <c r="EJ182" s="1">
        <f>VLOOKUP(DT182,tabel_jpm,EF182+1,0)</f>
        <v>20</v>
      </c>
      <c r="EK182" s="1">
        <f>VLOOKUP(DU182,tabel_jpm,EG182+1,0)</f>
        <v>4</v>
      </c>
      <c r="EL182" s="1">
        <f>IF(B182="Pria",VLOOKUP(AVERAGE(EH182:EK182),agreement_p,4),VLOOKUP(AVERAGE(EH182:EK182),agreement_w,4))</f>
        <v>32</v>
      </c>
      <c r="EM182" s="67" t="str">
        <f t="shared" si="33"/>
        <v>N/A</v>
      </c>
      <c r="EN182" s="1">
        <f>VLOOKUP(DV182,tabel_jpm,ED182+1,0)</f>
        <v>20</v>
      </c>
      <c r="EO182" s="1">
        <f>VLOOKUP(DW182,tabel_jpm,EE182+1,0)</f>
        <v>12</v>
      </c>
      <c r="EP182" s="1">
        <f>VLOOKUP(DX182,tabel_jpm,EF182+1,0)</f>
        <v>12</v>
      </c>
      <c r="EQ182" s="1">
        <f>VLOOKUP(DY182,tabel_jpm,EG182+1,0)</f>
        <v>24</v>
      </c>
      <c r="ER182" s="1">
        <f>IF(B182="Pria",VLOOKUP(AVERAGE(EN182:EQ182),agreement_p,4),VLOOKUP(AVERAGE(EN182:EQ182),agreement_w,4))</f>
        <v>50</v>
      </c>
      <c r="ES182" s="67" t="str">
        <f t="shared" si="34"/>
        <v>N/A</v>
      </c>
      <c r="ET182" s="1">
        <f>VLOOKUP(DZ182,tabel_jpm,ED182+1,0)</f>
        <v>20</v>
      </c>
      <c r="EU182" s="1">
        <f>VLOOKUP(EA182,tabel_jpm,EE182+1,0)</f>
        <v>24</v>
      </c>
      <c r="EV182" s="1">
        <f>VLOOKUP(EB182,tabel_jpm,EF182+1,0)</f>
        <v>24</v>
      </c>
      <c r="EW182" s="1">
        <f>VLOOKUP(EC182,tabel_jpm,EG182+1,0)</f>
        <v>20</v>
      </c>
      <c r="EX182" s="1">
        <f>IF(B182="Pria",VLOOKUP(AVERAGE(ET182:EW182),agreement_p,4),VLOOKUP(AVERAGE(ET182:EW182),agreement_w,4))</f>
        <v>68</v>
      </c>
      <c r="EY182" s="67" t="str">
        <f t="shared" si="35"/>
        <v>N/A</v>
      </c>
    </row>
    <row r="183" ht="15.75" customHeight="1">
      <c r="A183" s="1" t="str">
        <f>data!A183</f>
        <v/>
      </c>
      <c r="B183" s="1" t="str">
        <f>data!B183</f>
        <v/>
      </c>
      <c r="C183" s="1" t="str">
        <f>data!C183</f>
        <v/>
      </c>
      <c r="D183" s="65" t="str">
        <f>data!D183</f>
        <v/>
      </c>
      <c r="E183" s="1" t="str">
        <f>data!E183</f>
        <v/>
      </c>
      <c r="F183" s="1" t="str">
        <f>data!F183</f>
        <v/>
      </c>
      <c r="G183" s="1" t="str">
        <f>data!G183</f>
        <v/>
      </c>
      <c r="H183" s="1" t="str">
        <f>data!H183</f>
        <v/>
      </c>
      <c r="I183" s="1" t="str">
        <f>data!I183</f>
        <v/>
      </c>
      <c r="J183" s="1" t="str">
        <f>data!J183</f>
        <v/>
      </c>
      <c r="K183" s="1" t="str">
        <f>data!K183</f>
        <v/>
      </c>
      <c r="L183" s="1" t="str">
        <f>data!L183</f>
        <v/>
      </c>
      <c r="M183" s="1" t="str">
        <f>data!M183</f>
        <v/>
      </c>
      <c r="N183" s="1" t="str">
        <f>data!N183</f>
        <v/>
      </c>
      <c r="O183" s="1" t="str">
        <f>data!O183</f>
        <v/>
      </c>
      <c r="P183" s="1" t="str">
        <f>data!P183</f>
        <v/>
      </c>
      <c r="Q183" s="1">
        <f>data!Q183</f>
        <v>0</v>
      </c>
      <c r="R183" s="1">
        <f>data!R183</f>
        <v>0</v>
      </c>
      <c r="S183" s="1">
        <f>data!S183</f>
        <v>0</v>
      </c>
      <c r="T183" s="1">
        <f>data!T183</f>
        <v>0</v>
      </c>
      <c r="U183" s="1">
        <f>data!U183</f>
        <v>0</v>
      </c>
      <c r="V183" s="1">
        <f>data!V183</f>
        <v>0</v>
      </c>
      <c r="W183" s="1">
        <f>data!W183</f>
        <v>0</v>
      </c>
      <c r="Y183" s="67">
        <f>VLOOKUP(G183,tableD1,2,0)</f>
        <v>4</v>
      </c>
      <c r="Z183" s="67">
        <f>VLOOKUP(H183,tableI1,2,0)</f>
        <v>3</v>
      </c>
      <c r="AA183" s="67">
        <f>VLOOKUP(I183,table1S,2,0)</f>
        <v>5</v>
      </c>
      <c r="AB183" s="67">
        <f>VLOOKUP(J183,table1C,2,0)</f>
        <v>4</v>
      </c>
      <c r="AC183" s="67">
        <f>VLOOKUP(L183,table2D,2,0)</f>
        <v>31</v>
      </c>
      <c r="AD183" s="67">
        <f>VLOOKUP(M183,table2I,2,0)</f>
        <v>31</v>
      </c>
      <c r="AE183" s="67">
        <f>VLOOKUP(N183,table2S,2,0)</f>
        <v>32</v>
      </c>
      <c r="AF183" s="67">
        <f>VLOOKUP(O183,table2C,2,0)</f>
        <v>32</v>
      </c>
      <c r="AG183" s="67">
        <f>VLOOKUP(Q183,table3D,2,0)</f>
        <v>16</v>
      </c>
      <c r="AH183" s="67">
        <f>VLOOKUP(R183,table3I,2,0)</f>
        <v>18</v>
      </c>
      <c r="AI183" s="67">
        <f>VLOOKUP(S183,table3S,2,0)</f>
        <v>19</v>
      </c>
      <c r="AJ183" s="67">
        <f>VLOOKUP(T183,table3C,2,0)</f>
        <v>19</v>
      </c>
      <c r="AL183" s="67">
        <f t="shared" ref="AL183:AO183" si="2172">VALUE(Y183&amp;AL$2)</f>
        <v>41</v>
      </c>
      <c r="AM183" s="67">
        <f t="shared" si="2172"/>
        <v>32</v>
      </c>
      <c r="AN183" s="67">
        <f t="shared" si="2172"/>
        <v>53</v>
      </c>
      <c r="AO183" s="67">
        <f t="shared" si="2172"/>
        <v>44</v>
      </c>
      <c r="AP183" s="67"/>
      <c r="AQ183" s="67">
        <f t="shared" ref="AQ183:AT183" si="2173">LARGE($AL183:$AO183,AQ$2)</f>
        <v>53</v>
      </c>
      <c r="AR183" s="67">
        <f t="shared" si="2173"/>
        <v>44</v>
      </c>
      <c r="AS183" s="67">
        <f t="shared" si="2173"/>
        <v>41</v>
      </c>
      <c r="AT183" s="67">
        <f t="shared" si="2173"/>
        <v>32</v>
      </c>
      <c r="AV183" s="67" t="str">
        <f>VLOOKUP(VALUE(RIGHT(AQ183,1)),misc!$A$2:$B$5,2,0)</f>
        <v>S</v>
      </c>
      <c r="AW183" s="67" t="str">
        <f>VLOOKUP(VALUE(RIGHT(AR183,1)),misc!$A$2:$B$5,2,0)</f>
        <v>C</v>
      </c>
      <c r="AX183" s="67" t="str">
        <f>VLOOKUP(VALUE(RIGHT(AS183,1)),misc!$A$2:$B$5,2,0)</f>
        <v>D</v>
      </c>
      <c r="AY183" s="67" t="str">
        <f>VLOOKUP(VALUE(RIGHT(AT183,1)),misc!$A$2:$B$5,2,0)</f>
        <v>I</v>
      </c>
      <c r="BA183" s="67" t="str">
        <f t="shared" ref="BA183:BD183" si="2174">IF(VALUE(AQ183)&gt;=170,AV183,"")</f>
        <v/>
      </c>
      <c r="BB183" s="67" t="str">
        <f t="shared" si="2174"/>
        <v/>
      </c>
      <c r="BC183" s="67" t="str">
        <f t="shared" si="2174"/>
        <v/>
      </c>
      <c r="BD183" s="67" t="str">
        <f t="shared" si="2174"/>
        <v/>
      </c>
      <c r="BF183" s="67" t="str">
        <f t="shared" ref="BF183:BI183" si="2175">IF(VALUE(AQ183)&lt;170,AV183,"")</f>
        <v>S</v>
      </c>
      <c r="BG183" s="67" t="str">
        <f t="shared" si="2175"/>
        <v>C</v>
      </c>
      <c r="BH183" s="67" t="str">
        <f t="shared" si="2175"/>
        <v>D</v>
      </c>
      <c r="BI183" s="67" t="str">
        <f t="shared" si="2175"/>
        <v>I</v>
      </c>
      <c r="BJ183" s="67">
        <f t="shared" si="17"/>
        <v>1</v>
      </c>
      <c r="BK183" s="67" t="str">
        <f t="shared" si="18"/>
        <v/>
      </c>
      <c r="BN183" s="67">
        <f t="shared" ref="BN183:BQ183" si="2176">VALUE(AC183&amp;BN$2)</f>
        <v>311</v>
      </c>
      <c r="BO183" s="67">
        <f t="shared" si="2176"/>
        <v>312</v>
      </c>
      <c r="BP183" s="67">
        <f t="shared" si="2176"/>
        <v>323</v>
      </c>
      <c r="BQ183" s="67">
        <f t="shared" si="2176"/>
        <v>324</v>
      </c>
      <c r="BR183" s="67"/>
      <c r="BS183" s="67">
        <f t="shared" ref="BS183:BV183" si="2177">LARGE($BN183:$BQ183,BS$2)</f>
        <v>324</v>
      </c>
      <c r="BT183" s="67">
        <f t="shared" si="2177"/>
        <v>323</v>
      </c>
      <c r="BU183" s="67">
        <f t="shared" si="2177"/>
        <v>312</v>
      </c>
      <c r="BV183" s="67">
        <f t="shared" si="2177"/>
        <v>311</v>
      </c>
      <c r="BX183" s="67" t="str">
        <f>VLOOKUP(VALUE(RIGHT(BS183,1)),misc!$A$2:$B$5,2,0)</f>
        <v>C</v>
      </c>
      <c r="BY183" s="67" t="str">
        <f>VLOOKUP(VALUE(RIGHT(BT183,1)),misc!$A$2:$B$5,2,0)</f>
        <v>S</v>
      </c>
      <c r="BZ183" s="67" t="str">
        <f>VLOOKUP(VALUE(RIGHT(BU183,1)),misc!$A$2:$B$5,2,0)</f>
        <v>I</v>
      </c>
      <c r="CA183" s="67" t="str">
        <f>VLOOKUP(VALUE(RIGHT(BV183,1)),misc!$A$2:$B$5,2,0)</f>
        <v>D</v>
      </c>
      <c r="CC183" s="67" t="str">
        <f t="shared" ref="CC183:CF183" si="2178">IF(VALUE(BS183)&gt;=170,BX183,"")</f>
        <v>C</v>
      </c>
      <c r="CD183" s="67" t="str">
        <f t="shared" si="2178"/>
        <v>S</v>
      </c>
      <c r="CE183" s="67" t="str">
        <f t="shared" si="2178"/>
        <v>I</v>
      </c>
      <c r="CF183" s="67" t="str">
        <f t="shared" si="2178"/>
        <v>D</v>
      </c>
      <c r="CH183" s="67" t="str">
        <f t="shared" ref="CH183:CK183" si="2179">IF(VALUE(BS183)&lt;170,BX183,"")</f>
        <v/>
      </c>
      <c r="CI183" s="67" t="str">
        <f t="shared" si="2179"/>
        <v/>
      </c>
      <c r="CJ183" s="67" t="str">
        <f t="shared" si="2179"/>
        <v/>
      </c>
      <c r="CK183" s="67" t="str">
        <f t="shared" si="2179"/>
        <v/>
      </c>
      <c r="CL183" s="67">
        <f t="shared" si="23"/>
        <v>2</v>
      </c>
      <c r="CM183" s="67" t="str">
        <f t="shared" si="24"/>
        <v>CSID</v>
      </c>
      <c r="CP183" s="67">
        <f t="shared" ref="CP183:CS183" si="2180">VALUE(AG183&amp;CP$2)</f>
        <v>161</v>
      </c>
      <c r="CQ183" s="67">
        <f t="shared" si="2180"/>
        <v>182</v>
      </c>
      <c r="CR183" s="67">
        <f t="shared" si="2180"/>
        <v>193</v>
      </c>
      <c r="CS183" s="67">
        <f t="shared" si="2180"/>
        <v>194</v>
      </c>
      <c r="CT183" s="67"/>
      <c r="CU183" s="67">
        <f t="shared" ref="CU183:CX183" si="2181">LARGE($CP183:$CS183,CU$2)</f>
        <v>194</v>
      </c>
      <c r="CV183" s="67">
        <f t="shared" si="2181"/>
        <v>193</v>
      </c>
      <c r="CW183" s="67">
        <f t="shared" si="2181"/>
        <v>182</v>
      </c>
      <c r="CX183" s="67">
        <f t="shared" si="2181"/>
        <v>161</v>
      </c>
      <c r="CZ183" s="67" t="str">
        <f>VLOOKUP(VALUE(RIGHT(CU183,1)),misc!$A$2:$B$5,2,0)</f>
        <v>C</v>
      </c>
      <c r="DA183" s="67" t="str">
        <f>VLOOKUP(VALUE(RIGHT(CV183,1)),misc!$A$2:$B$5,2,0)</f>
        <v>S</v>
      </c>
      <c r="DB183" s="67" t="str">
        <f>VLOOKUP(VALUE(RIGHT(CW183,1)),misc!$A$2:$B$5,2,0)</f>
        <v>I</v>
      </c>
      <c r="DC183" s="67" t="str">
        <f>VLOOKUP(VALUE(RIGHT(CX183,1)),misc!$A$2:$B$5,2,0)</f>
        <v>D</v>
      </c>
      <c r="DE183" s="67" t="str">
        <f t="shared" ref="DE183:DH183" si="2182">IF(VALUE(CU183)&gt;=170,CZ183,"")</f>
        <v>C</v>
      </c>
      <c r="DF183" s="67" t="str">
        <f t="shared" si="2182"/>
        <v>S</v>
      </c>
      <c r="DG183" s="67" t="str">
        <f t="shared" si="2182"/>
        <v>I</v>
      </c>
      <c r="DH183" s="67" t="str">
        <f t="shared" si="2182"/>
        <v/>
      </c>
      <c r="DJ183" s="67" t="str">
        <f t="shared" ref="DJ183:DM183" si="2183">IF(VALUE(CU183)&lt;170,CZ183,"")</f>
        <v/>
      </c>
      <c r="DK183" s="67" t="str">
        <f t="shared" si="2183"/>
        <v/>
      </c>
      <c r="DL183" s="67" t="str">
        <f t="shared" si="2183"/>
        <v/>
      </c>
      <c r="DM183" s="67" t="str">
        <f t="shared" si="2183"/>
        <v>D</v>
      </c>
      <c r="DN183" s="67">
        <f t="shared" si="29"/>
        <v>3</v>
      </c>
      <c r="DO183" s="67" t="str">
        <f t="shared" si="30"/>
        <v>CSI</v>
      </c>
      <c r="DP183" s="1" t="str">
        <f t="shared" si="31"/>
        <v>123</v>
      </c>
      <c r="DQ183" s="1" t="str">
        <f t="shared" si="32"/>
        <v/>
      </c>
      <c r="DR183" s="1">
        <f>VLOOKUP(G183,tableD1,3,0)</f>
        <v>1</v>
      </c>
      <c r="DS183" s="1">
        <f>VLOOKUP(H183,tableI1,3,0)</f>
        <v>1</v>
      </c>
      <c r="DT183" s="1">
        <f>VLOOKUP(I183,table1S,3,0)</f>
        <v>2</v>
      </c>
      <c r="DU183" s="1">
        <f>VLOOKUP(J183,table1C,3,0)</f>
        <v>1</v>
      </c>
      <c r="DV183" s="1">
        <f>VLOOKUP(L183,table2D,3,0)</f>
        <v>8</v>
      </c>
      <c r="DW183" s="1">
        <f>VLOOKUP(M183,table2I,3,0)</f>
        <v>8</v>
      </c>
      <c r="DX183" s="1">
        <f>VLOOKUP(N183,table2S,3,0)</f>
        <v>8</v>
      </c>
      <c r="DY183" s="1">
        <f>VLOOKUP(O183,table2C,3,0)</f>
        <v>8</v>
      </c>
      <c r="DZ183" s="1">
        <f>VLOOKUP(Q183,table3D,3,0)</f>
        <v>4</v>
      </c>
      <c r="EA183" s="1">
        <f>VLOOKUP(R183,table3I,3,0)</f>
        <v>5</v>
      </c>
      <c r="EB183" s="1">
        <f>VLOOKUP(S183,table3S,3,0)</f>
        <v>5</v>
      </c>
      <c r="EC183" s="1">
        <f>VLOOKUP(T183,table3C,3,0)</f>
        <v>5</v>
      </c>
      <c r="ED183" s="67">
        <f t="array" ref="ED183">VLOOKUP(INDEX(JD,data!$AA$1),key!$J$3:$L$27,3,0)</f>
        <v>6</v>
      </c>
      <c r="EE183" s="67">
        <f t="array" ref="EE183">VLOOKUP(INDEX(JI,data!$AA$1),key!$J$3:$L$27,3,0)</f>
        <v>4</v>
      </c>
      <c r="EF183" s="67">
        <f t="array" ref="EF183">VLOOKUP(INDEX(JS,data!$AA$1),key!$J$3:$L$27,3,0)</f>
        <v>4</v>
      </c>
      <c r="EG183" s="67">
        <f t="array" ref="EG183">VLOOKUP(INDEX(JC,data!$AA$1),key!$J$3:$L$27,3,0)</f>
        <v>7</v>
      </c>
      <c r="EH183" s="1">
        <f>VLOOKUP(DR183,tabel_jpm,ED183+1,0)</f>
        <v>8</v>
      </c>
      <c r="EI183" s="1">
        <f>VLOOKUP(DS183,tabel_jpm,EE183+1,0)</f>
        <v>16</v>
      </c>
      <c r="EJ183" s="1">
        <f>VLOOKUP(DT183,tabel_jpm,EF183+1,0)</f>
        <v>20</v>
      </c>
      <c r="EK183" s="1">
        <f>VLOOKUP(DU183,tabel_jpm,EG183+1,0)</f>
        <v>4</v>
      </c>
      <c r="EL183" s="1">
        <f>IF(B183="Pria",VLOOKUP(AVERAGE(EH183:EK183),agreement_p,4),VLOOKUP(AVERAGE(EH183:EK183),agreement_w,4))</f>
        <v>32</v>
      </c>
      <c r="EM183" s="67" t="str">
        <f t="shared" si="33"/>
        <v>N/A</v>
      </c>
      <c r="EN183" s="1">
        <f>VLOOKUP(DV183,tabel_jpm,ED183+1,0)</f>
        <v>20</v>
      </c>
      <c r="EO183" s="1">
        <f>VLOOKUP(DW183,tabel_jpm,EE183+1,0)</f>
        <v>12</v>
      </c>
      <c r="EP183" s="1">
        <f>VLOOKUP(DX183,tabel_jpm,EF183+1,0)</f>
        <v>12</v>
      </c>
      <c r="EQ183" s="1">
        <f>VLOOKUP(DY183,tabel_jpm,EG183+1,0)</f>
        <v>24</v>
      </c>
      <c r="ER183" s="1">
        <f>IF(B183="Pria",VLOOKUP(AVERAGE(EN183:EQ183),agreement_p,4),VLOOKUP(AVERAGE(EN183:EQ183),agreement_w,4))</f>
        <v>50</v>
      </c>
      <c r="ES183" s="67" t="str">
        <f t="shared" si="34"/>
        <v>N/A</v>
      </c>
      <c r="ET183" s="1">
        <f>VLOOKUP(DZ183,tabel_jpm,ED183+1,0)</f>
        <v>20</v>
      </c>
      <c r="EU183" s="1">
        <f>VLOOKUP(EA183,tabel_jpm,EE183+1,0)</f>
        <v>24</v>
      </c>
      <c r="EV183" s="1">
        <f>VLOOKUP(EB183,tabel_jpm,EF183+1,0)</f>
        <v>24</v>
      </c>
      <c r="EW183" s="1">
        <f>VLOOKUP(EC183,tabel_jpm,EG183+1,0)</f>
        <v>20</v>
      </c>
      <c r="EX183" s="1">
        <f>IF(B183="Pria",VLOOKUP(AVERAGE(ET183:EW183),agreement_p,4),VLOOKUP(AVERAGE(ET183:EW183),agreement_w,4))</f>
        <v>68</v>
      </c>
      <c r="EY183" s="67" t="str">
        <f t="shared" si="35"/>
        <v>N/A</v>
      </c>
    </row>
    <row r="184" ht="15.75" customHeight="1">
      <c r="A184" s="1" t="str">
        <f>data!A184</f>
        <v/>
      </c>
      <c r="B184" s="1" t="str">
        <f>data!B184</f>
        <v/>
      </c>
      <c r="C184" s="1" t="str">
        <f>data!C184</f>
        <v/>
      </c>
      <c r="D184" s="65" t="str">
        <f>data!D184</f>
        <v/>
      </c>
      <c r="E184" s="1" t="str">
        <f>data!E184</f>
        <v/>
      </c>
      <c r="F184" s="1" t="str">
        <f>data!F184</f>
        <v/>
      </c>
      <c r="G184" s="1" t="str">
        <f>data!G184</f>
        <v/>
      </c>
      <c r="H184" s="1" t="str">
        <f>data!H184</f>
        <v/>
      </c>
      <c r="I184" s="1" t="str">
        <f>data!I184</f>
        <v/>
      </c>
      <c r="J184" s="1" t="str">
        <f>data!J184</f>
        <v/>
      </c>
      <c r="K184" s="1" t="str">
        <f>data!K184</f>
        <v/>
      </c>
      <c r="L184" s="1" t="str">
        <f>data!L184</f>
        <v/>
      </c>
      <c r="M184" s="1" t="str">
        <f>data!M184</f>
        <v/>
      </c>
      <c r="N184" s="1" t="str">
        <f>data!N184</f>
        <v/>
      </c>
      <c r="O184" s="1" t="str">
        <f>data!O184</f>
        <v/>
      </c>
      <c r="P184" s="1" t="str">
        <f>data!P184</f>
        <v/>
      </c>
      <c r="Q184" s="1">
        <f>data!Q184</f>
        <v>0</v>
      </c>
      <c r="R184" s="1">
        <f>data!R184</f>
        <v>0</v>
      </c>
      <c r="S184" s="1">
        <f>data!S184</f>
        <v>0</v>
      </c>
      <c r="T184" s="1">
        <f>data!T184</f>
        <v>0</v>
      </c>
      <c r="U184" s="1">
        <f>data!U184</f>
        <v>0</v>
      </c>
      <c r="V184" s="1">
        <f>data!V184</f>
        <v>0</v>
      </c>
      <c r="W184" s="1">
        <f>data!W184</f>
        <v>0</v>
      </c>
      <c r="Y184" s="67">
        <f>VLOOKUP(G184,tableD1,2,0)</f>
        <v>4</v>
      </c>
      <c r="Z184" s="67">
        <f>VLOOKUP(H184,tableI1,2,0)</f>
        <v>3</v>
      </c>
      <c r="AA184" s="67">
        <f>VLOOKUP(I184,table1S,2,0)</f>
        <v>5</v>
      </c>
      <c r="AB184" s="67">
        <f>VLOOKUP(J184,table1C,2,0)</f>
        <v>4</v>
      </c>
      <c r="AC184" s="67">
        <f>VLOOKUP(L184,table2D,2,0)</f>
        <v>31</v>
      </c>
      <c r="AD184" s="67">
        <f>VLOOKUP(M184,table2I,2,0)</f>
        <v>31</v>
      </c>
      <c r="AE184" s="67">
        <f>VLOOKUP(N184,table2S,2,0)</f>
        <v>32</v>
      </c>
      <c r="AF184" s="67">
        <f>VLOOKUP(O184,table2C,2,0)</f>
        <v>32</v>
      </c>
      <c r="AG184" s="67">
        <f>VLOOKUP(Q184,table3D,2,0)</f>
        <v>16</v>
      </c>
      <c r="AH184" s="67">
        <f>VLOOKUP(R184,table3I,2,0)</f>
        <v>18</v>
      </c>
      <c r="AI184" s="67">
        <f>VLOOKUP(S184,table3S,2,0)</f>
        <v>19</v>
      </c>
      <c r="AJ184" s="67">
        <f>VLOOKUP(T184,table3C,2,0)</f>
        <v>19</v>
      </c>
      <c r="AL184" s="67">
        <f t="shared" ref="AL184:AO184" si="2184">VALUE(Y184&amp;AL$2)</f>
        <v>41</v>
      </c>
      <c r="AM184" s="67">
        <f t="shared" si="2184"/>
        <v>32</v>
      </c>
      <c r="AN184" s="67">
        <f t="shared" si="2184"/>
        <v>53</v>
      </c>
      <c r="AO184" s="67">
        <f t="shared" si="2184"/>
        <v>44</v>
      </c>
      <c r="AP184" s="67"/>
      <c r="AQ184" s="67">
        <f t="shared" ref="AQ184:AT184" si="2185">LARGE($AL184:$AO184,AQ$2)</f>
        <v>53</v>
      </c>
      <c r="AR184" s="67">
        <f t="shared" si="2185"/>
        <v>44</v>
      </c>
      <c r="AS184" s="67">
        <f t="shared" si="2185"/>
        <v>41</v>
      </c>
      <c r="AT184" s="67">
        <f t="shared" si="2185"/>
        <v>32</v>
      </c>
      <c r="AV184" s="67" t="str">
        <f>VLOOKUP(VALUE(RIGHT(AQ184,1)),misc!$A$2:$B$5,2,0)</f>
        <v>S</v>
      </c>
      <c r="AW184" s="67" t="str">
        <f>VLOOKUP(VALUE(RIGHT(AR184,1)),misc!$A$2:$B$5,2,0)</f>
        <v>C</v>
      </c>
      <c r="AX184" s="67" t="str">
        <f>VLOOKUP(VALUE(RIGHT(AS184,1)),misc!$A$2:$B$5,2,0)</f>
        <v>D</v>
      </c>
      <c r="AY184" s="67" t="str">
        <f>VLOOKUP(VALUE(RIGHT(AT184,1)),misc!$A$2:$B$5,2,0)</f>
        <v>I</v>
      </c>
      <c r="BA184" s="67" t="str">
        <f t="shared" ref="BA184:BD184" si="2186">IF(VALUE(AQ184)&gt;=170,AV184,"")</f>
        <v/>
      </c>
      <c r="BB184" s="67" t="str">
        <f t="shared" si="2186"/>
        <v/>
      </c>
      <c r="BC184" s="67" t="str">
        <f t="shared" si="2186"/>
        <v/>
      </c>
      <c r="BD184" s="67" t="str">
        <f t="shared" si="2186"/>
        <v/>
      </c>
      <c r="BF184" s="67" t="str">
        <f t="shared" ref="BF184:BI184" si="2187">IF(VALUE(AQ184)&lt;170,AV184,"")</f>
        <v>S</v>
      </c>
      <c r="BG184" s="67" t="str">
        <f t="shared" si="2187"/>
        <v>C</v>
      </c>
      <c r="BH184" s="67" t="str">
        <f t="shared" si="2187"/>
        <v>D</v>
      </c>
      <c r="BI184" s="67" t="str">
        <f t="shared" si="2187"/>
        <v>I</v>
      </c>
      <c r="BJ184" s="67">
        <f t="shared" si="17"/>
        <v>1</v>
      </c>
      <c r="BK184" s="67" t="str">
        <f t="shared" si="18"/>
        <v/>
      </c>
      <c r="BN184" s="67">
        <f t="shared" ref="BN184:BQ184" si="2188">VALUE(AC184&amp;BN$2)</f>
        <v>311</v>
      </c>
      <c r="BO184" s="67">
        <f t="shared" si="2188"/>
        <v>312</v>
      </c>
      <c r="BP184" s="67">
        <f t="shared" si="2188"/>
        <v>323</v>
      </c>
      <c r="BQ184" s="67">
        <f t="shared" si="2188"/>
        <v>324</v>
      </c>
      <c r="BR184" s="67"/>
      <c r="BS184" s="67">
        <f t="shared" ref="BS184:BV184" si="2189">LARGE($BN184:$BQ184,BS$2)</f>
        <v>324</v>
      </c>
      <c r="BT184" s="67">
        <f t="shared" si="2189"/>
        <v>323</v>
      </c>
      <c r="BU184" s="67">
        <f t="shared" si="2189"/>
        <v>312</v>
      </c>
      <c r="BV184" s="67">
        <f t="shared" si="2189"/>
        <v>311</v>
      </c>
      <c r="BX184" s="67" t="str">
        <f>VLOOKUP(VALUE(RIGHT(BS184,1)),misc!$A$2:$B$5,2,0)</f>
        <v>C</v>
      </c>
      <c r="BY184" s="67" t="str">
        <f>VLOOKUP(VALUE(RIGHT(BT184,1)),misc!$A$2:$B$5,2,0)</f>
        <v>S</v>
      </c>
      <c r="BZ184" s="67" t="str">
        <f>VLOOKUP(VALUE(RIGHT(BU184,1)),misc!$A$2:$B$5,2,0)</f>
        <v>I</v>
      </c>
      <c r="CA184" s="67" t="str">
        <f>VLOOKUP(VALUE(RIGHT(BV184,1)),misc!$A$2:$B$5,2,0)</f>
        <v>D</v>
      </c>
      <c r="CC184" s="67" t="str">
        <f t="shared" ref="CC184:CF184" si="2190">IF(VALUE(BS184)&gt;=170,BX184,"")</f>
        <v>C</v>
      </c>
      <c r="CD184" s="67" t="str">
        <f t="shared" si="2190"/>
        <v>S</v>
      </c>
      <c r="CE184" s="67" t="str">
        <f t="shared" si="2190"/>
        <v>I</v>
      </c>
      <c r="CF184" s="67" t="str">
        <f t="shared" si="2190"/>
        <v>D</v>
      </c>
      <c r="CH184" s="67" t="str">
        <f t="shared" ref="CH184:CK184" si="2191">IF(VALUE(BS184)&lt;170,BX184,"")</f>
        <v/>
      </c>
      <c r="CI184" s="67" t="str">
        <f t="shared" si="2191"/>
        <v/>
      </c>
      <c r="CJ184" s="67" t="str">
        <f t="shared" si="2191"/>
        <v/>
      </c>
      <c r="CK184" s="67" t="str">
        <f t="shared" si="2191"/>
        <v/>
      </c>
      <c r="CL184" s="67">
        <f t="shared" si="23"/>
        <v>2</v>
      </c>
      <c r="CM184" s="67" t="str">
        <f t="shared" si="24"/>
        <v>CSID</v>
      </c>
      <c r="CP184" s="67">
        <f t="shared" ref="CP184:CS184" si="2192">VALUE(AG184&amp;CP$2)</f>
        <v>161</v>
      </c>
      <c r="CQ184" s="67">
        <f t="shared" si="2192"/>
        <v>182</v>
      </c>
      <c r="CR184" s="67">
        <f t="shared" si="2192"/>
        <v>193</v>
      </c>
      <c r="CS184" s="67">
        <f t="shared" si="2192"/>
        <v>194</v>
      </c>
      <c r="CT184" s="67"/>
      <c r="CU184" s="67">
        <f t="shared" ref="CU184:CX184" si="2193">LARGE($CP184:$CS184,CU$2)</f>
        <v>194</v>
      </c>
      <c r="CV184" s="67">
        <f t="shared" si="2193"/>
        <v>193</v>
      </c>
      <c r="CW184" s="67">
        <f t="shared" si="2193"/>
        <v>182</v>
      </c>
      <c r="CX184" s="67">
        <f t="shared" si="2193"/>
        <v>161</v>
      </c>
      <c r="CZ184" s="67" t="str">
        <f>VLOOKUP(VALUE(RIGHT(CU184,1)),misc!$A$2:$B$5,2,0)</f>
        <v>C</v>
      </c>
      <c r="DA184" s="67" t="str">
        <f>VLOOKUP(VALUE(RIGHT(CV184,1)),misc!$A$2:$B$5,2,0)</f>
        <v>S</v>
      </c>
      <c r="DB184" s="67" t="str">
        <f>VLOOKUP(VALUE(RIGHT(CW184,1)),misc!$A$2:$B$5,2,0)</f>
        <v>I</v>
      </c>
      <c r="DC184" s="67" t="str">
        <f>VLOOKUP(VALUE(RIGHT(CX184,1)),misc!$A$2:$B$5,2,0)</f>
        <v>D</v>
      </c>
      <c r="DE184" s="67" t="str">
        <f t="shared" ref="DE184:DH184" si="2194">IF(VALUE(CU184)&gt;=170,CZ184,"")</f>
        <v>C</v>
      </c>
      <c r="DF184" s="67" t="str">
        <f t="shared" si="2194"/>
        <v>S</v>
      </c>
      <c r="DG184" s="67" t="str">
        <f t="shared" si="2194"/>
        <v>I</v>
      </c>
      <c r="DH184" s="67" t="str">
        <f t="shared" si="2194"/>
        <v/>
      </c>
      <c r="DJ184" s="67" t="str">
        <f t="shared" ref="DJ184:DM184" si="2195">IF(VALUE(CU184)&lt;170,CZ184,"")</f>
        <v/>
      </c>
      <c r="DK184" s="67" t="str">
        <f t="shared" si="2195"/>
        <v/>
      </c>
      <c r="DL184" s="67" t="str">
        <f t="shared" si="2195"/>
        <v/>
      </c>
      <c r="DM184" s="67" t="str">
        <f t="shared" si="2195"/>
        <v>D</v>
      </c>
      <c r="DN184" s="67">
        <f t="shared" si="29"/>
        <v>3</v>
      </c>
      <c r="DO184" s="67" t="str">
        <f t="shared" si="30"/>
        <v>CSI</v>
      </c>
      <c r="DP184" s="1" t="str">
        <f t="shared" si="31"/>
        <v>123</v>
      </c>
      <c r="DQ184" s="1" t="str">
        <f t="shared" si="32"/>
        <v/>
      </c>
      <c r="DR184" s="1">
        <f>VLOOKUP(G184,tableD1,3,0)</f>
        <v>1</v>
      </c>
      <c r="DS184" s="1">
        <f>VLOOKUP(H184,tableI1,3,0)</f>
        <v>1</v>
      </c>
      <c r="DT184" s="1">
        <f>VLOOKUP(I184,table1S,3,0)</f>
        <v>2</v>
      </c>
      <c r="DU184" s="1">
        <f>VLOOKUP(J184,table1C,3,0)</f>
        <v>1</v>
      </c>
      <c r="DV184" s="1">
        <f>VLOOKUP(L184,table2D,3,0)</f>
        <v>8</v>
      </c>
      <c r="DW184" s="1">
        <f>VLOOKUP(M184,table2I,3,0)</f>
        <v>8</v>
      </c>
      <c r="DX184" s="1">
        <f>VLOOKUP(N184,table2S,3,0)</f>
        <v>8</v>
      </c>
      <c r="DY184" s="1">
        <f>VLOOKUP(O184,table2C,3,0)</f>
        <v>8</v>
      </c>
      <c r="DZ184" s="1">
        <f>VLOOKUP(Q184,table3D,3,0)</f>
        <v>4</v>
      </c>
      <c r="EA184" s="1">
        <f>VLOOKUP(R184,table3I,3,0)</f>
        <v>5</v>
      </c>
      <c r="EB184" s="1">
        <f>VLOOKUP(S184,table3S,3,0)</f>
        <v>5</v>
      </c>
      <c r="EC184" s="1">
        <f>VLOOKUP(T184,table3C,3,0)</f>
        <v>5</v>
      </c>
      <c r="ED184" s="67">
        <f t="array" ref="ED184">VLOOKUP(INDEX(JD,data!$AA$1),key!$J$3:$L$27,3,0)</f>
        <v>6</v>
      </c>
      <c r="EE184" s="67">
        <f t="array" ref="EE184">VLOOKUP(INDEX(JI,data!$AA$1),key!$J$3:$L$27,3,0)</f>
        <v>4</v>
      </c>
      <c r="EF184" s="67">
        <f t="array" ref="EF184">VLOOKUP(INDEX(JS,data!$AA$1),key!$J$3:$L$27,3,0)</f>
        <v>4</v>
      </c>
      <c r="EG184" s="67">
        <f t="array" ref="EG184">VLOOKUP(INDEX(JC,data!$AA$1),key!$J$3:$L$27,3,0)</f>
        <v>7</v>
      </c>
      <c r="EH184" s="1">
        <f>VLOOKUP(DR184,tabel_jpm,ED184+1,0)</f>
        <v>8</v>
      </c>
      <c r="EI184" s="1">
        <f>VLOOKUP(DS184,tabel_jpm,EE184+1,0)</f>
        <v>16</v>
      </c>
      <c r="EJ184" s="1">
        <f>VLOOKUP(DT184,tabel_jpm,EF184+1,0)</f>
        <v>20</v>
      </c>
      <c r="EK184" s="1">
        <f>VLOOKUP(DU184,tabel_jpm,EG184+1,0)</f>
        <v>4</v>
      </c>
      <c r="EL184" s="1">
        <f>IF(B184="Pria",VLOOKUP(AVERAGE(EH184:EK184),agreement_p,4),VLOOKUP(AVERAGE(EH184:EK184),agreement_w,4))</f>
        <v>32</v>
      </c>
      <c r="EM184" s="67" t="str">
        <f t="shared" si="33"/>
        <v>N/A</v>
      </c>
      <c r="EN184" s="1">
        <f>VLOOKUP(DV184,tabel_jpm,ED184+1,0)</f>
        <v>20</v>
      </c>
      <c r="EO184" s="1">
        <f>VLOOKUP(DW184,tabel_jpm,EE184+1,0)</f>
        <v>12</v>
      </c>
      <c r="EP184" s="1">
        <f>VLOOKUP(DX184,tabel_jpm,EF184+1,0)</f>
        <v>12</v>
      </c>
      <c r="EQ184" s="1">
        <f>VLOOKUP(DY184,tabel_jpm,EG184+1,0)</f>
        <v>24</v>
      </c>
      <c r="ER184" s="1">
        <f>IF(B184="Pria",VLOOKUP(AVERAGE(EN184:EQ184),agreement_p,4),VLOOKUP(AVERAGE(EN184:EQ184),agreement_w,4))</f>
        <v>50</v>
      </c>
      <c r="ES184" s="67" t="str">
        <f t="shared" si="34"/>
        <v>N/A</v>
      </c>
      <c r="ET184" s="1">
        <f>VLOOKUP(DZ184,tabel_jpm,ED184+1,0)</f>
        <v>20</v>
      </c>
      <c r="EU184" s="1">
        <f>VLOOKUP(EA184,tabel_jpm,EE184+1,0)</f>
        <v>24</v>
      </c>
      <c r="EV184" s="1">
        <f>VLOOKUP(EB184,tabel_jpm,EF184+1,0)</f>
        <v>24</v>
      </c>
      <c r="EW184" s="1">
        <f>VLOOKUP(EC184,tabel_jpm,EG184+1,0)</f>
        <v>20</v>
      </c>
      <c r="EX184" s="1">
        <f>IF(B184="Pria",VLOOKUP(AVERAGE(ET184:EW184),agreement_p,4),VLOOKUP(AVERAGE(ET184:EW184),agreement_w,4))</f>
        <v>68</v>
      </c>
      <c r="EY184" s="67" t="str">
        <f t="shared" si="35"/>
        <v>N/A</v>
      </c>
    </row>
    <row r="185" ht="15.75" customHeight="1">
      <c r="A185" s="1" t="str">
        <f>data!A185</f>
        <v/>
      </c>
      <c r="B185" s="1" t="str">
        <f>data!B185</f>
        <v/>
      </c>
      <c r="C185" s="1" t="str">
        <f>data!C185</f>
        <v/>
      </c>
      <c r="D185" s="65" t="str">
        <f>data!D185</f>
        <v/>
      </c>
      <c r="E185" s="1" t="str">
        <f>data!E185</f>
        <v/>
      </c>
      <c r="F185" s="1" t="str">
        <f>data!F185</f>
        <v/>
      </c>
      <c r="G185" s="1" t="str">
        <f>data!G185</f>
        <v/>
      </c>
      <c r="H185" s="1" t="str">
        <f>data!H185</f>
        <v/>
      </c>
      <c r="I185" s="1" t="str">
        <f>data!I185</f>
        <v/>
      </c>
      <c r="J185" s="1" t="str">
        <f>data!J185</f>
        <v/>
      </c>
      <c r="K185" s="1" t="str">
        <f>data!K185</f>
        <v/>
      </c>
      <c r="L185" s="1" t="str">
        <f>data!L185</f>
        <v/>
      </c>
      <c r="M185" s="1" t="str">
        <f>data!M185</f>
        <v/>
      </c>
      <c r="N185" s="1" t="str">
        <f>data!N185</f>
        <v/>
      </c>
      <c r="O185" s="1" t="str">
        <f>data!O185</f>
        <v/>
      </c>
      <c r="P185" s="1" t="str">
        <f>data!P185</f>
        <v/>
      </c>
      <c r="Q185" s="1">
        <f>data!Q185</f>
        <v>0</v>
      </c>
      <c r="R185" s="1">
        <f>data!R185</f>
        <v>0</v>
      </c>
      <c r="S185" s="1">
        <f>data!S185</f>
        <v>0</v>
      </c>
      <c r="T185" s="1">
        <f>data!T185</f>
        <v>0</v>
      </c>
      <c r="U185" s="1">
        <f>data!U185</f>
        <v>0</v>
      </c>
      <c r="V185" s="1">
        <f>data!V185</f>
        <v>0</v>
      </c>
      <c r="W185" s="1">
        <f>data!W185</f>
        <v>0</v>
      </c>
      <c r="Y185" s="67">
        <f>VLOOKUP(G185,tableD1,2,0)</f>
        <v>4</v>
      </c>
      <c r="Z185" s="67">
        <f>VLOOKUP(H185,tableI1,2,0)</f>
        <v>3</v>
      </c>
      <c r="AA185" s="67">
        <f>VLOOKUP(I185,table1S,2,0)</f>
        <v>5</v>
      </c>
      <c r="AB185" s="67">
        <f>VLOOKUP(J185,table1C,2,0)</f>
        <v>4</v>
      </c>
      <c r="AC185" s="67">
        <f>VLOOKUP(L185,table2D,2,0)</f>
        <v>31</v>
      </c>
      <c r="AD185" s="67">
        <f>VLOOKUP(M185,table2I,2,0)</f>
        <v>31</v>
      </c>
      <c r="AE185" s="67">
        <f>VLOOKUP(N185,table2S,2,0)</f>
        <v>32</v>
      </c>
      <c r="AF185" s="67">
        <f>VLOOKUP(O185,table2C,2,0)</f>
        <v>32</v>
      </c>
      <c r="AG185" s="67">
        <f>VLOOKUP(Q185,table3D,2,0)</f>
        <v>16</v>
      </c>
      <c r="AH185" s="67">
        <f>VLOOKUP(R185,table3I,2,0)</f>
        <v>18</v>
      </c>
      <c r="AI185" s="67">
        <f>VLOOKUP(S185,table3S,2,0)</f>
        <v>19</v>
      </c>
      <c r="AJ185" s="67">
        <f>VLOOKUP(T185,table3C,2,0)</f>
        <v>19</v>
      </c>
      <c r="AL185" s="67">
        <f t="shared" ref="AL185:AO185" si="2196">VALUE(Y185&amp;AL$2)</f>
        <v>41</v>
      </c>
      <c r="AM185" s="67">
        <f t="shared" si="2196"/>
        <v>32</v>
      </c>
      <c r="AN185" s="67">
        <f t="shared" si="2196"/>
        <v>53</v>
      </c>
      <c r="AO185" s="67">
        <f t="shared" si="2196"/>
        <v>44</v>
      </c>
      <c r="AP185" s="67"/>
      <c r="AQ185" s="67">
        <f t="shared" ref="AQ185:AT185" si="2197">LARGE($AL185:$AO185,AQ$2)</f>
        <v>53</v>
      </c>
      <c r="AR185" s="67">
        <f t="shared" si="2197"/>
        <v>44</v>
      </c>
      <c r="AS185" s="67">
        <f t="shared" si="2197"/>
        <v>41</v>
      </c>
      <c r="AT185" s="67">
        <f t="shared" si="2197"/>
        <v>32</v>
      </c>
      <c r="AV185" s="67" t="str">
        <f>VLOOKUP(VALUE(RIGHT(AQ185,1)),misc!$A$2:$B$5,2,0)</f>
        <v>S</v>
      </c>
      <c r="AW185" s="67" t="str">
        <f>VLOOKUP(VALUE(RIGHT(AR185,1)),misc!$A$2:$B$5,2,0)</f>
        <v>C</v>
      </c>
      <c r="AX185" s="67" t="str">
        <f>VLOOKUP(VALUE(RIGHT(AS185,1)),misc!$A$2:$B$5,2,0)</f>
        <v>D</v>
      </c>
      <c r="AY185" s="67" t="str">
        <f>VLOOKUP(VALUE(RIGHT(AT185,1)),misc!$A$2:$B$5,2,0)</f>
        <v>I</v>
      </c>
      <c r="BA185" s="67" t="str">
        <f t="shared" ref="BA185:BD185" si="2198">IF(VALUE(AQ185)&gt;=170,AV185,"")</f>
        <v/>
      </c>
      <c r="BB185" s="67" t="str">
        <f t="shared" si="2198"/>
        <v/>
      </c>
      <c r="BC185" s="67" t="str">
        <f t="shared" si="2198"/>
        <v/>
      </c>
      <c r="BD185" s="67" t="str">
        <f t="shared" si="2198"/>
        <v/>
      </c>
      <c r="BF185" s="67" t="str">
        <f t="shared" ref="BF185:BI185" si="2199">IF(VALUE(AQ185)&lt;170,AV185,"")</f>
        <v>S</v>
      </c>
      <c r="BG185" s="67" t="str">
        <f t="shared" si="2199"/>
        <v>C</v>
      </c>
      <c r="BH185" s="67" t="str">
        <f t="shared" si="2199"/>
        <v>D</v>
      </c>
      <c r="BI185" s="67" t="str">
        <f t="shared" si="2199"/>
        <v>I</v>
      </c>
      <c r="BJ185" s="67">
        <f t="shared" si="17"/>
        <v>1</v>
      </c>
      <c r="BK185" s="67" t="str">
        <f t="shared" si="18"/>
        <v/>
      </c>
      <c r="BN185" s="67">
        <f t="shared" ref="BN185:BQ185" si="2200">VALUE(AC185&amp;BN$2)</f>
        <v>311</v>
      </c>
      <c r="BO185" s="67">
        <f t="shared" si="2200"/>
        <v>312</v>
      </c>
      <c r="BP185" s="67">
        <f t="shared" si="2200"/>
        <v>323</v>
      </c>
      <c r="BQ185" s="67">
        <f t="shared" si="2200"/>
        <v>324</v>
      </c>
      <c r="BR185" s="67"/>
      <c r="BS185" s="67">
        <f t="shared" ref="BS185:BV185" si="2201">LARGE($BN185:$BQ185,BS$2)</f>
        <v>324</v>
      </c>
      <c r="BT185" s="67">
        <f t="shared" si="2201"/>
        <v>323</v>
      </c>
      <c r="BU185" s="67">
        <f t="shared" si="2201"/>
        <v>312</v>
      </c>
      <c r="BV185" s="67">
        <f t="shared" si="2201"/>
        <v>311</v>
      </c>
      <c r="BX185" s="67" t="str">
        <f>VLOOKUP(VALUE(RIGHT(BS185,1)),misc!$A$2:$B$5,2,0)</f>
        <v>C</v>
      </c>
      <c r="BY185" s="67" t="str">
        <f>VLOOKUP(VALUE(RIGHT(BT185,1)),misc!$A$2:$B$5,2,0)</f>
        <v>S</v>
      </c>
      <c r="BZ185" s="67" t="str">
        <f>VLOOKUP(VALUE(RIGHT(BU185,1)),misc!$A$2:$B$5,2,0)</f>
        <v>I</v>
      </c>
      <c r="CA185" s="67" t="str">
        <f>VLOOKUP(VALUE(RIGHT(BV185,1)),misc!$A$2:$B$5,2,0)</f>
        <v>D</v>
      </c>
      <c r="CC185" s="67" t="str">
        <f t="shared" ref="CC185:CF185" si="2202">IF(VALUE(BS185)&gt;=170,BX185,"")</f>
        <v>C</v>
      </c>
      <c r="CD185" s="67" t="str">
        <f t="shared" si="2202"/>
        <v>S</v>
      </c>
      <c r="CE185" s="67" t="str">
        <f t="shared" si="2202"/>
        <v>I</v>
      </c>
      <c r="CF185" s="67" t="str">
        <f t="shared" si="2202"/>
        <v>D</v>
      </c>
      <c r="CH185" s="67" t="str">
        <f t="shared" ref="CH185:CK185" si="2203">IF(VALUE(BS185)&lt;170,BX185,"")</f>
        <v/>
      </c>
      <c r="CI185" s="67" t="str">
        <f t="shared" si="2203"/>
        <v/>
      </c>
      <c r="CJ185" s="67" t="str">
        <f t="shared" si="2203"/>
        <v/>
      </c>
      <c r="CK185" s="67" t="str">
        <f t="shared" si="2203"/>
        <v/>
      </c>
      <c r="CL185" s="67">
        <f t="shared" si="23"/>
        <v>2</v>
      </c>
      <c r="CM185" s="67" t="str">
        <f t="shared" si="24"/>
        <v>CSID</v>
      </c>
      <c r="CP185" s="67">
        <f t="shared" ref="CP185:CS185" si="2204">VALUE(AG185&amp;CP$2)</f>
        <v>161</v>
      </c>
      <c r="CQ185" s="67">
        <f t="shared" si="2204"/>
        <v>182</v>
      </c>
      <c r="CR185" s="67">
        <f t="shared" si="2204"/>
        <v>193</v>
      </c>
      <c r="CS185" s="67">
        <f t="shared" si="2204"/>
        <v>194</v>
      </c>
      <c r="CT185" s="67"/>
      <c r="CU185" s="67">
        <f t="shared" ref="CU185:CX185" si="2205">LARGE($CP185:$CS185,CU$2)</f>
        <v>194</v>
      </c>
      <c r="CV185" s="67">
        <f t="shared" si="2205"/>
        <v>193</v>
      </c>
      <c r="CW185" s="67">
        <f t="shared" si="2205"/>
        <v>182</v>
      </c>
      <c r="CX185" s="67">
        <f t="shared" si="2205"/>
        <v>161</v>
      </c>
      <c r="CZ185" s="67" t="str">
        <f>VLOOKUP(VALUE(RIGHT(CU185,1)),misc!$A$2:$B$5,2,0)</f>
        <v>C</v>
      </c>
      <c r="DA185" s="67" t="str">
        <f>VLOOKUP(VALUE(RIGHT(CV185,1)),misc!$A$2:$B$5,2,0)</f>
        <v>S</v>
      </c>
      <c r="DB185" s="67" t="str">
        <f>VLOOKUP(VALUE(RIGHT(CW185,1)),misc!$A$2:$B$5,2,0)</f>
        <v>I</v>
      </c>
      <c r="DC185" s="67" t="str">
        <f>VLOOKUP(VALUE(RIGHT(CX185,1)),misc!$A$2:$B$5,2,0)</f>
        <v>D</v>
      </c>
      <c r="DE185" s="67" t="str">
        <f t="shared" ref="DE185:DH185" si="2206">IF(VALUE(CU185)&gt;=170,CZ185,"")</f>
        <v>C</v>
      </c>
      <c r="DF185" s="67" t="str">
        <f t="shared" si="2206"/>
        <v>S</v>
      </c>
      <c r="DG185" s="67" t="str">
        <f t="shared" si="2206"/>
        <v>I</v>
      </c>
      <c r="DH185" s="67" t="str">
        <f t="shared" si="2206"/>
        <v/>
      </c>
      <c r="DJ185" s="67" t="str">
        <f t="shared" ref="DJ185:DM185" si="2207">IF(VALUE(CU185)&lt;170,CZ185,"")</f>
        <v/>
      </c>
      <c r="DK185" s="67" t="str">
        <f t="shared" si="2207"/>
        <v/>
      </c>
      <c r="DL185" s="67" t="str">
        <f t="shared" si="2207"/>
        <v/>
      </c>
      <c r="DM185" s="67" t="str">
        <f t="shared" si="2207"/>
        <v>D</v>
      </c>
      <c r="DN185" s="67">
        <f t="shared" si="29"/>
        <v>3</v>
      </c>
      <c r="DO185" s="67" t="str">
        <f t="shared" si="30"/>
        <v>CSI</v>
      </c>
      <c r="DP185" s="1" t="str">
        <f t="shared" si="31"/>
        <v>123</v>
      </c>
      <c r="DQ185" s="1" t="str">
        <f t="shared" si="32"/>
        <v/>
      </c>
      <c r="DR185" s="1">
        <f>VLOOKUP(G185,tableD1,3,0)</f>
        <v>1</v>
      </c>
      <c r="DS185" s="1">
        <f>VLOOKUP(H185,tableI1,3,0)</f>
        <v>1</v>
      </c>
      <c r="DT185" s="1">
        <f>VLOOKUP(I185,table1S,3,0)</f>
        <v>2</v>
      </c>
      <c r="DU185" s="1">
        <f>VLOOKUP(J185,table1C,3,0)</f>
        <v>1</v>
      </c>
      <c r="DV185" s="1">
        <f>VLOOKUP(L185,table2D,3,0)</f>
        <v>8</v>
      </c>
      <c r="DW185" s="1">
        <f>VLOOKUP(M185,table2I,3,0)</f>
        <v>8</v>
      </c>
      <c r="DX185" s="1">
        <f>VLOOKUP(N185,table2S,3,0)</f>
        <v>8</v>
      </c>
      <c r="DY185" s="1">
        <f>VLOOKUP(O185,table2C,3,0)</f>
        <v>8</v>
      </c>
      <c r="DZ185" s="1">
        <f>VLOOKUP(Q185,table3D,3,0)</f>
        <v>4</v>
      </c>
      <c r="EA185" s="1">
        <f>VLOOKUP(R185,table3I,3,0)</f>
        <v>5</v>
      </c>
      <c r="EB185" s="1">
        <f>VLOOKUP(S185,table3S,3,0)</f>
        <v>5</v>
      </c>
      <c r="EC185" s="1">
        <f>VLOOKUP(T185,table3C,3,0)</f>
        <v>5</v>
      </c>
      <c r="ED185" s="67">
        <f t="array" ref="ED185">VLOOKUP(INDEX(JD,data!$AA$1),key!$J$3:$L$27,3,0)</f>
        <v>6</v>
      </c>
      <c r="EE185" s="67">
        <f t="array" ref="EE185">VLOOKUP(INDEX(JI,data!$AA$1),key!$J$3:$L$27,3,0)</f>
        <v>4</v>
      </c>
      <c r="EF185" s="67">
        <f t="array" ref="EF185">VLOOKUP(INDEX(JS,data!$AA$1),key!$J$3:$L$27,3,0)</f>
        <v>4</v>
      </c>
      <c r="EG185" s="67">
        <f t="array" ref="EG185">VLOOKUP(INDEX(JC,data!$AA$1),key!$J$3:$L$27,3,0)</f>
        <v>7</v>
      </c>
      <c r="EH185" s="1">
        <f>VLOOKUP(DR185,tabel_jpm,ED185+1,0)</f>
        <v>8</v>
      </c>
      <c r="EI185" s="1">
        <f>VLOOKUP(DS185,tabel_jpm,EE185+1,0)</f>
        <v>16</v>
      </c>
      <c r="EJ185" s="1">
        <f>VLOOKUP(DT185,tabel_jpm,EF185+1,0)</f>
        <v>20</v>
      </c>
      <c r="EK185" s="1">
        <f>VLOOKUP(DU185,tabel_jpm,EG185+1,0)</f>
        <v>4</v>
      </c>
      <c r="EL185" s="1">
        <f>IF(B185="Pria",VLOOKUP(AVERAGE(EH185:EK185),agreement_p,4),VLOOKUP(AVERAGE(EH185:EK185),agreement_w,4))</f>
        <v>32</v>
      </c>
      <c r="EM185" s="67" t="str">
        <f t="shared" si="33"/>
        <v>N/A</v>
      </c>
      <c r="EN185" s="1">
        <f>VLOOKUP(DV185,tabel_jpm,ED185+1,0)</f>
        <v>20</v>
      </c>
      <c r="EO185" s="1">
        <f>VLOOKUP(DW185,tabel_jpm,EE185+1,0)</f>
        <v>12</v>
      </c>
      <c r="EP185" s="1">
        <f>VLOOKUP(DX185,tabel_jpm,EF185+1,0)</f>
        <v>12</v>
      </c>
      <c r="EQ185" s="1">
        <f>VLOOKUP(DY185,tabel_jpm,EG185+1,0)</f>
        <v>24</v>
      </c>
      <c r="ER185" s="1">
        <f>IF(B185="Pria",VLOOKUP(AVERAGE(EN185:EQ185),agreement_p,4),VLOOKUP(AVERAGE(EN185:EQ185),agreement_w,4))</f>
        <v>50</v>
      </c>
      <c r="ES185" s="67" t="str">
        <f t="shared" si="34"/>
        <v>N/A</v>
      </c>
      <c r="ET185" s="1">
        <f>VLOOKUP(DZ185,tabel_jpm,ED185+1,0)</f>
        <v>20</v>
      </c>
      <c r="EU185" s="1">
        <f>VLOOKUP(EA185,tabel_jpm,EE185+1,0)</f>
        <v>24</v>
      </c>
      <c r="EV185" s="1">
        <f>VLOOKUP(EB185,tabel_jpm,EF185+1,0)</f>
        <v>24</v>
      </c>
      <c r="EW185" s="1">
        <f>VLOOKUP(EC185,tabel_jpm,EG185+1,0)</f>
        <v>20</v>
      </c>
      <c r="EX185" s="1">
        <f>IF(B185="Pria",VLOOKUP(AVERAGE(ET185:EW185),agreement_p,4),VLOOKUP(AVERAGE(ET185:EW185),agreement_w,4))</f>
        <v>68</v>
      </c>
      <c r="EY185" s="67" t="str">
        <f t="shared" si="35"/>
        <v>N/A</v>
      </c>
    </row>
    <row r="186" ht="15.75" customHeight="1">
      <c r="A186" s="1" t="str">
        <f>data!A186</f>
        <v/>
      </c>
      <c r="B186" s="1" t="str">
        <f>data!B186</f>
        <v/>
      </c>
      <c r="C186" s="1" t="str">
        <f>data!C186</f>
        <v/>
      </c>
      <c r="D186" s="65" t="str">
        <f>data!D186</f>
        <v/>
      </c>
      <c r="E186" s="1" t="str">
        <f>data!E186</f>
        <v/>
      </c>
      <c r="F186" s="1" t="str">
        <f>data!F186</f>
        <v/>
      </c>
      <c r="G186" s="1" t="str">
        <f>data!G186</f>
        <v/>
      </c>
      <c r="H186" s="1" t="str">
        <f>data!H186</f>
        <v/>
      </c>
      <c r="I186" s="1" t="str">
        <f>data!I186</f>
        <v/>
      </c>
      <c r="J186" s="1" t="str">
        <f>data!J186</f>
        <v/>
      </c>
      <c r="K186" s="1" t="str">
        <f>data!K186</f>
        <v/>
      </c>
      <c r="L186" s="1" t="str">
        <f>data!L186</f>
        <v/>
      </c>
      <c r="M186" s="1" t="str">
        <f>data!M186</f>
        <v/>
      </c>
      <c r="N186" s="1" t="str">
        <f>data!N186</f>
        <v/>
      </c>
      <c r="O186" s="1" t="str">
        <f>data!O186</f>
        <v/>
      </c>
      <c r="P186" s="1" t="str">
        <f>data!P186</f>
        <v/>
      </c>
      <c r="Q186" s="1">
        <f>data!Q186</f>
        <v>0</v>
      </c>
      <c r="R186" s="1">
        <f>data!R186</f>
        <v>0</v>
      </c>
      <c r="S186" s="1">
        <f>data!S186</f>
        <v>0</v>
      </c>
      <c r="T186" s="1">
        <f>data!T186</f>
        <v>0</v>
      </c>
      <c r="U186" s="1">
        <f>data!U186</f>
        <v>0</v>
      </c>
      <c r="V186" s="1">
        <f>data!V186</f>
        <v>0</v>
      </c>
      <c r="W186" s="1">
        <f>data!W186</f>
        <v>0</v>
      </c>
      <c r="Y186" s="67">
        <f>VLOOKUP(G186,tableD1,2,0)</f>
        <v>4</v>
      </c>
      <c r="Z186" s="67">
        <f>VLOOKUP(H186,tableI1,2,0)</f>
        <v>3</v>
      </c>
      <c r="AA186" s="67">
        <f>VLOOKUP(I186,table1S,2,0)</f>
        <v>5</v>
      </c>
      <c r="AB186" s="67">
        <f>VLOOKUP(J186,table1C,2,0)</f>
        <v>4</v>
      </c>
      <c r="AC186" s="67">
        <f>VLOOKUP(L186,table2D,2,0)</f>
        <v>31</v>
      </c>
      <c r="AD186" s="67">
        <f>VLOOKUP(M186,table2I,2,0)</f>
        <v>31</v>
      </c>
      <c r="AE186" s="67">
        <f>VLOOKUP(N186,table2S,2,0)</f>
        <v>32</v>
      </c>
      <c r="AF186" s="67">
        <f>VLOOKUP(O186,table2C,2,0)</f>
        <v>32</v>
      </c>
      <c r="AG186" s="67">
        <f>VLOOKUP(Q186,table3D,2,0)</f>
        <v>16</v>
      </c>
      <c r="AH186" s="67">
        <f>VLOOKUP(R186,table3I,2,0)</f>
        <v>18</v>
      </c>
      <c r="AI186" s="67">
        <f>VLOOKUP(S186,table3S,2,0)</f>
        <v>19</v>
      </c>
      <c r="AJ186" s="67">
        <f>VLOOKUP(T186,table3C,2,0)</f>
        <v>19</v>
      </c>
      <c r="AL186" s="67">
        <f t="shared" ref="AL186:AO186" si="2208">VALUE(Y186&amp;AL$2)</f>
        <v>41</v>
      </c>
      <c r="AM186" s="67">
        <f t="shared" si="2208"/>
        <v>32</v>
      </c>
      <c r="AN186" s="67">
        <f t="shared" si="2208"/>
        <v>53</v>
      </c>
      <c r="AO186" s="67">
        <f t="shared" si="2208"/>
        <v>44</v>
      </c>
      <c r="AP186" s="67"/>
      <c r="AQ186" s="67">
        <f t="shared" ref="AQ186:AT186" si="2209">LARGE($AL186:$AO186,AQ$2)</f>
        <v>53</v>
      </c>
      <c r="AR186" s="67">
        <f t="shared" si="2209"/>
        <v>44</v>
      </c>
      <c r="AS186" s="67">
        <f t="shared" si="2209"/>
        <v>41</v>
      </c>
      <c r="AT186" s="67">
        <f t="shared" si="2209"/>
        <v>32</v>
      </c>
      <c r="AV186" s="67" t="str">
        <f>VLOOKUP(VALUE(RIGHT(AQ186,1)),misc!$A$2:$B$5,2,0)</f>
        <v>S</v>
      </c>
      <c r="AW186" s="67" t="str">
        <f>VLOOKUP(VALUE(RIGHT(AR186,1)),misc!$A$2:$B$5,2,0)</f>
        <v>C</v>
      </c>
      <c r="AX186" s="67" t="str">
        <f>VLOOKUP(VALUE(RIGHT(AS186,1)),misc!$A$2:$B$5,2,0)</f>
        <v>D</v>
      </c>
      <c r="AY186" s="67" t="str">
        <f>VLOOKUP(VALUE(RIGHT(AT186,1)),misc!$A$2:$B$5,2,0)</f>
        <v>I</v>
      </c>
      <c r="BA186" s="67" t="str">
        <f t="shared" ref="BA186:BD186" si="2210">IF(VALUE(AQ186)&gt;=170,AV186,"")</f>
        <v/>
      </c>
      <c r="BB186" s="67" t="str">
        <f t="shared" si="2210"/>
        <v/>
      </c>
      <c r="BC186" s="67" t="str">
        <f t="shared" si="2210"/>
        <v/>
      </c>
      <c r="BD186" s="67" t="str">
        <f t="shared" si="2210"/>
        <v/>
      </c>
      <c r="BF186" s="67" t="str">
        <f t="shared" ref="BF186:BI186" si="2211">IF(VALUE(AQ186)&lt;170,AV186,"")</f>
        <v>S</v>
      </c>
      <c r="BG186" s="67" t="str">
        <f t="shared" si="2211"/>
        <v>C</v>
      </c>
      <c r="BH186" s="67" t="str">
        <f t="shared" si="2211"/>
        <v>D</v>
      </c>
      <c r="BI186" s="67" t="str">
        <f t="shared" si="2211"/>
        <v>I</v>
      </c>
      <c r="BJ186" s="67">
        <f t="shared" si="17"/>
        <v>1</v>
      </c>
      <c r="BK186" s="67" t="str">
        <f t="shared" si="18"/>
        <v/>
      </c>
      <c r="BN186" s="67">
        <f t="shared" ref="BN186:BQ186" si="2212">VALUE(AC186&amp;BN$2)</f>
        <v>311</v>
      </c>
      <c r="BO186" s="67">
        <f t="shared" si="2212"/>
        <v>312</v>
      </c>
      <c r="BP186" s="67">
        <f t="shared" si="2212"/>
        <v>323</v>
      </c>
      <c r="BQ186" s="67">
        <f t="shared" si="2212"/>
        <v>324</v>
      </c>
      <c r="BR186" s="67"/>
      <c r="BS186" s="67">
        <f t="shared" ref="BS186:BV186" si="2213">LARGE($BN186:$BQ186,BS$2)</f>
        <v>324</v>
      </c>
      <c r="BT186" s="67">
        <f t="shared" si="2213"/>
        <v>323</v>
      </c>
      <c r="BU186" s="67">
        <f t="shared" si="2213"/>
        <v>312</v>
      </c>
      <c r="BV186" s="67">
        <f t="shared" si="2213"/>
        <v>311</v>
      </c>
      <c r="BX186" s="67" t="str">
        <f>VLOOKUP(VALUE(RIGHT(BS186,1)),misc!$A$2:$B$5,2,0)</f>
        <v>C</v>
      </c>
      <c r="BY186" s="67" t="str">
        <f>VLOOKUP(VALUE(RIGHT(BT186,1)),misc!$A$2:$B$5,2,0)</f>
        <v>S</v>
      </c>
      <c r="BZ186" s="67" t="str">
        <f>VLOOKUP(VALUE(RIGHT(BU186,1)),misc!$A$2:$B$5,2,0)</f>
        <v>I</v>
      </c>
      <c r="CA186" s="67" t="str">
        <f>VLOOKUP(VALUE(RIGHT(BV186,1)),misc!$A$2:$B$5,2,0)</f>
        <v>D</v>
      </c>
      <c r="CC186" s="67" t="str">
        <f t="shared" ref="CC186:CF186" si="2214">IF(VALUE(BS186)&gt;=170,BX186,"")</f>
        <v>C</v>
      </c>
      <c r="CD186" s="67" t="str">
        <f t="shared" si="2214"/>
        <v>S</v>
      </c>
      <c r="CE186" s="67" t="str">
        <f t="shared" si="2214"/>
        <v>I</v>
      </c>
      <c r="CF186" s="67" t="str">
        <f t="shared" si="2214"/>
        <v>D</v>
      </c>
      <c r="CH186" s="67" t="str">
        <f t="shared" ref="CH186:CK186" si="2215">IF(VALUE(BS186)&lt;170,BX186,"")</f>
        <v/>
      </c>
      <c r="CI186" s="67" t="str">
        <f t="shared" si="2215"/>
        <v/>
      </c>
      <c r="CJ186" s="67" t="str">
        <f t="shared" si="2215"/>
        <v/>
      </c>
      <c r="CK186" s="67" t="str">
        <f t="shared" si="2215"/>
        <v/>
      </c>
      <c r="CL186" s="67">
        <f t="shared" si="23"/>
        <v>2</v>
      </c>
      <c r="CM186" s="67" t="str">
        <f t="shared" si="24"/>
        <v>CSID</v>
      </c>
      <c r="CP186" s="67">
        <f t="shared" ref="CP186:CS186" si="2216">VALUE(AG186&amp;CP$2)</f>
        <v>161</v>
      </c>
      <c r="CQ186" s="67">
        <f t="shared" si="2216"/>
        <v>182</v>
      </c>
      <c r="CR186" s="67">
        <f t="shared" si="2216"/>
        <v>193</v>
      </c>
      <c r="CS186" s="67">
        <f t="shared" si="2216"/>
        <v>194</v>
      </c>
      <c r="CT186" s="67"/>
      <c r="CU186" s="67">
        <f t="shared" ref="CU186:CX186" si="2217">LARGE($CP186:$CS186,CU$2)</f>
        <v>194</v>
      </c>
      <c r="CV186" s="67">
        <f t="shared" si="2217"/>
        <v>193</v>
      </c>
      <c r="CW186" s="67">
        <f t="shared" si="2217"/>
        <v>182</v>
      </c>
      <c r="CX186" s="67">
        <f t="shared" si="2217"/>
        <v>161</v>
      </c>
      <c r="CZ186" s="67" t="str">
        <f>VLOOKUP(VALUE(RIGHT(CU186,1)),misc!$A$2:$B$5,2,0)</f>
        <v>C</v>
      </c>
      <c r="DA186" s="67" t="str">
        <f>VLOOKUP(VALUE(RIGHT(CV186,1)),misc!$A$2:$B$5,2,0)</f>
        <v>S</v>
      </c>
      <c r="DB186" s="67" t="str">
        <f>VLOOKUP(VALUE(RIGHT(CW186,1)),misc!$A$2:$B$5,2,0)</f>
        <v>I</v>
      </c>
      <c r="DC186" s="67" t="str">
        <f>VLOOKUP(VALUE(RIGHT(CX186,1)),misc!$A$2:$B$5,2,0)</f>
        <v>D</v>
      </c>
      <c r="DE186" s="67" t="str">
        <f t="shared" ref="DE186:DH186" si="2218">IF(VALUE(CU186)&gt;=170,CZ186,"")</f>
        <v>C</v>
      </c>
      <c r="DF186" s="67" t="str">
        <f t="shared" si="2218"/>
        <v>S</v>
      </c>
      <c r="DG186" s="67" t="str">
        <f t="shared" si="2218"/>
        <v>I</v>
      </c>
      <c r="DH186" s="67" t="str">
        <f t="shared" si="2218"/>
        <v/>
      </c>
      <c r="DJ186" s="67" t="str">
        <f t="shared" ref="DJ186:DM186" si="2219">IF(VALUE(CU186)&lt;170,CZ186,"")</f>
        <v/>
      </c>
      <c r="DK186" s="67" t="str">
        <f t="shared" si="2219"/>
        <v/>
      </c>
      <c r="DL186" s="67" t="str">
        <f t="shared" si="2219"/>
        <v/>
      </c>
      <c r="DM186" s="67" t="str">
        <f t="shared" si="2219"/>
        <v>D</v>
      </c>
      <c r="DN186" s="67">
        <f t="shared" si="29"/>
        <v>3</v>
      </c>
      <c r="DO186" s="67" t="str">
        <f t="shared" si="30"/>
        <v>CSI</v>
      </c>
      <c r="DP186" s="1" t="str">
        <f t="shared" si="31"/>
        <v>123</v>
      </c>
      <c r="DQ186" s="1" t="str">
        <f t="shared" si="32"/>
        <v/>
      </c>
      <c r="DR186" s="1">
        <f>VLOOKUP(G186,tableD1,3,0)</f>
        <v>1</v>
      </c>
      <c r="DS186" s="1">
        <f>VLOOKUP(H186,tableI1,3,0)</f>
        <v>1</v>
      </c>
      <c r="DT186" s="1">
        <f>VLOOKUP(I186,table1S,3,0)</f>
        <v>2</v>
      </c>
      <c r="DU186" s="1">
        <f>VLOOKUP(J186,table1C,3,0)</f>
        <v>1</v>
      </c>
      <c r="DV186" s="1">
        <f>VLOOKUP(L186,table2D,3,0)</f>
        <v>8</v>
      </c>
      <c r="DW186" s="1">
        <f>VLOOKUP(M186,table2I,3,0)</f>
        <v>8</v>
      </c>
      <c r="DX186" s="1">
        <f>VLOOKUP(N186,table2S,3,0)</f>
        <v>8</v>
      </c>
      <c r="DY186" s="1">
        <f>VLOOKUP(O186,table2C,3,0)</f>
        <v>8</v>
      </c>
      <c r="DZ186" s="1">
        <f>VLOOKUP(Q186,table3D,3,0)</f>
        <v>4</v>
      </c>
      <c r="EA186" s="1">
        <f>VLOOKUP(R186,table3I,3,0)</f>
        <v>5</v>
      </c>
      <c r="EB186" s="1">
        <f>VLOOKUP(S186,table3S,3,0)</f>
        <v>5</v>
      </c>
      <c r="EC186" s="1">
        <f>VLOOKUP(T186,table3C,3,0)</f>
        <v>5</v>
      </c>
      <c r="ED186" s="67">
        <f t="array" ref="ED186">VLOOKUP(INDEX(JD,data!$AA$1),key!$J$3:$L$27,3,0)</f>
        <v>6</v>
      </c>
      <c r="EE186" s="67">
        <f t="array" ref="EE186">VLOOKUP(INDEX(JI,data!$AA$1),key!$J$3:$L$27,3,0)</f>
        <v>4</v>
      </c>
      <c r="EF186" s="67">
        <f t="array" ref="EF186">VLOOKUP(INDEX(JS,data!$AA$1),key!$J$3:$L$27,3,0)</f>
        <v>4</v>
      </c>
      <c r="EG186" s="67">
        <f t="array" ref="EG186">VLOOKUP(INDEX(JC,data!$AA$1),key!$J$3:$L$27,3,0)</f>
        <v>7</v>
      </c>
      <c r="EH186" s="1">
        <f>VLOOKUP(DR186,tabel_jpm,ED186+1,0)</f>
        <v>8</v>
      </c>
      <c r="EI186" s="1">
        <f>VLOOKUP(DS186,tabel_jpm,EE186+1,0)</f>
        <v>16</v>
      </c>
      <c r="EJ186" s="1">
        <f>VLOOKUP(DT186,tabel_jpm,EF186+1,0)</f>
        <v>20</v>
      </c>
      <c r="EK186" s="1">
        <f>VLOOKUP(DU186,tabel_jpm,EG186+1,0)</f>
        <v>4</v>
      </c>
      <c r="EL186" s="1">
        <f>IF(B186="Pria",VLOOKUP(AVERAGE(EH186:EK186),agreement_p,4),VLOOKUP(AVERAGE(EH186:EK186),agreement_w,4))</f>
        <v>32</v>
      </c>
      <c r="EM186" s="67" t="str">
        <f t="shared" si="33"/>
        <v>N/A</v>
      </c>
      <c r="EN186" s="1">
        <f>VLOOKUP(DV186,tabel_jpm,ED186+1,0)</f>
        <v>20</v>
      </c>
      <c r="EO186" s="1">
        <f>VLOOKUP(DW186,tabel_jpm,EE186+1,0)</f>
        <v>12</v>
      </c>
      <c r="EP186" s="1">
        <f>VLOOKUP(DX186,tabel_jpm,EF186+1,0)</f>
        <v>12</v>
      </c>
      <c r="EQ186" s="1">
        <f>VLOOKUP(DY186,tabel_jpm,EG186+1,0)</f>
        <v>24</v>
      </c>
      <c r="ER186" s="1">
        <f>IF(B186="Pria",VLOOKUP(AVERAGE(EN186:EQ186),agreement_p,4),VLOOKUP(AVERAGE(EN186:EQ186),agreement_w,4))</f>
        <v>50</v>
      </c>
      <c r="ES186" s="67" t="str">
        <f t="shared" si="34"/>
        <v>N/A</v>
      </c>
      <c r="ET186" s="1">
        <f>VLOOKUP(DZ186,tabel_jpm,ED186+1,0)</f>
        <v>20</v>
      </c>
      <c r="EU186" s="1">
        <f>VLOOKUP(EA186,tabel_jpm,EE186+1,0)</f>
        <v>24</v>
      </c>
      <c r="EV186" s="1">
        <f>VLOOKUP(EB186,tabel_jpm,EF186+1,0)</f>
        <v>24</v>
      </c>
      <c r="EW186" s="1">
        <f>VLOOKUP(EC186,tabel_jpm,EG186+1,0)</f>
        <v>20</v>
      </c>
      <c r="EX186" s="1">
        <f>IF(B186="Pria",VLOOKUP(AVERAGE(ET186:EW186),agreement_p,4),VLOOKUP(AVERAGE(ET186:EW186),agreement_w,4))</f>
        <v>68</v>
      </c>
      <c r="EY186" s="67" t="str">
        <f t="shared" si="35"/>
        <v>N/A</v>
      </c>
    </row>
    <row r="187" ht="15.75" customHeight="1">
      <c r="A187" s="1" t="str">
        <f>data!A187</f>
        <v/>
      </c>
      <c r="B187" s="1" t="str">
        <f>data!B187</f>
        <v/>
      </c>
      <c r="C187" s="1" t="str">
        <f>data!C187</f>
        <v/>
      </c>
      <c r="D187" s="65" t="str">
        <f>data!D187</f>
        <v/>
      </c>
      <c r="E187" s="1" t="str">
        <f>data!E187</f>
        <v/>
      </c>
      <c r="F187" s="1" t="str">
        <f>data!F187</f>
        <v/>
      </c>
      <c r="G187" s="1" t="str">
        <f>data!G187</f>
        <v/>
      </c>
      <c r="H187" s="1" t="str">
        <f>data!H187</f>
        <v/>
      </c>
      <c r="I187" s="1" t="str">
        <f>data!I187</f>
        <v/>
      </c>
      <c r="J187" s="1" t="str">
        <f>data!J187</f>
        <v/>
      </c>
      <c r="K187" s="1" t="str">
        <f>data!K187</f>
        <v/>
      </c>
      <c r="L187" s="1" t="str">
        <f>data!L187</f>
        <v/>
      </c>
      <c r="M187" s="1" t="str">
        <f>data!M187</f>
        <v/>
      </c>
      <c r="N187" s="1" t="str">
        <f>data!N187</f>
        <v/>
      </c>
      <c r="O187" s="1" t="str">
        <f>data!O187</f>
        <v/>
      </c>
      <c r="P187" s="1" t="str">
        <f>data!P187</f>
        <v/>
      </c>
      <c r="Q187" s="1">
        <f>data!Q187</f>
        <v>0</v>
      </c>
      <c r="R187" s="1">
        <f>data!R187</f>
        <v>0</v>
      </c>
      <c r="S187" s="1">
        <f>data!S187</f>
        <v>0</v>
      </c>
      <c r="T187" s="1">
        <f>data!T187</f>
        <v>0</v>
      </c>
      <c r="U187" s="1">
        <f>data!U187</f>
        <v>0</v>
      </c>
      <c r="V187" s="1">
        <f>data!V187</f>
        <v>0</v>
      </c>
      <c r="W187" s="1">
        <f>data!W187</f>
        <v>0</v>
      </c>
      <c r="Y187" s="67">
        <f>VLOOKUP(G187,tableD1,2,0)</f>
        <v>4</v>
      </c>
      <c r="Z187" s="67">
        <f>VLOOKUP(H187,tableI1,2,0)</f>
        <v>3</v>
      </c>
      <c r="AA187" s="67">
        <f>VLOOKUP(I187,table1S,2,0)</f>
        <v>5</v>
      </c>
      <c r="AB187" s="67">
        <f>VLOOKUP(J187,table1C,2,0)</f>
        <v>4</v>
      </c>
      <c r="AC187" s="67">
        <f>VLOOKUP(L187,table2D,2,0)</f>
        <v>31</v>
      </c>
      <c r="AD187" s="67">
        <f>VLOOKUP(M187,table2I,2,0)</f>
        <v>31</v>
      </c>
      <c r="AE187" s="67">
        <f>VLOOKUP(N187,table2S,2,0)</f>
        <v>32</v>
      </c>
      <c r="AF187" s="67">
        <f>VLOOKUP(O187,table2C,2,0)</f>
        <v>32</v>
      </c>
      <c r="AG187" s="67">
        <f>VLOOKUP(Q187,table3D,2,0)</f>
        <v>16</v>
      </c>
      <c r="AH187" s="67">
        <f>VLOOKUP(R187,table3I,2,0)</f>
        <v>18</v>
      </c>
      <c r="AI187" s="67">
        <f>VLOOKUP(S187,table3S,2,0)</f>
        <v>19</v>
      </c>
      <c r="AJ187" s="67">
        <f>VLOOKUP(T187,table3C,2,0)</f>
        <v>19</v>
      </c>
      <c r="AL187" s="67">
        <f t="shared" ref="AL187:AO187" si="2220">VALUE(Y187&amp;AL$2)</f>
        <v>41</v>
      </c>
      <c r="AM187" s="67">
        <f t="shared" si="2220"/>
        <v>32</v>
      </c>
      <c r="AN187" s="67">
        <f t="shared" si="2220"/>
        <v>53</v>
      </c>
      <c r="AO187" s="67">
        <f t="shared" si="2220"/>
        <v>44</v>
      </c>
      <c r="AP187" s="67"/>
      <c r="AQ187" s="67">
        <f t="shared" ref="AQ187:AT187" si="2221">LARGE($AL187:$AO187,AQ$2)</f>
        <v>53</v>
      </c>
      <c r="AR187" s="67">
        <f t="shared" si="2221"/>
        <v>44</v>
      </c>
      <c r="AS187" s="67">
        <f t="shared" si="2221"/>
        <v>41</v>
      </c>
      <c r="AT187" s="67">
        <f t="shared" si="2221"/>
        <v>32</v>
      </c>
      <c r="AV187" s="67" t="str">
        <f>VLOOKUP(VALUE(RIGHT(AQ187,1)),misc!$A$2:$B$5,2,0)</f>
        <v>S</v>
      </c>
      <c r="AW187" s="67" t="str">
        <f>VLOOKUP(VALUE(RIGHT(AR187,1)),misc!$A$2:$B$5,2,0)</f>
        <v>C</v>
      </c>
      <c r="AX187" s="67" t="str">
        <f>VLOOKUP(VALUE(RIGHT(AS187,1)),misc!$A$2:$B$5,2,0)</f>
        <v>D</v>
      </c>
      <c r="AY187" s="67" t="str">
        <f>VLOOKUP(VALUE(RIGHT(AT187,1)),misc!$A$2:$B$5,2,0)</f>
        <v>I</v>
      </c>
      <c r="BA187" s="67" t="str">
        <f t="shared" ref="BA187:BD187" si="2222">IF(VALUE(AQ187)&gt;=170,AV187,"")</f>
        <v/>
      </c>
      <c r="BB187" s="67" t="str">
        <f t="shared" si="2222"/>
        <v/>
      </c>
      <c r="BC187" s="67" t="str">
        <f t="shared" si="2222"/>
        <v/>
      </c>
      <c r="BD187" s="67" t="str">
        <f t="shared" si="2222"/>
        <v/>
      </c>
      <c r="BF187" s="67" t="str">
        <f t="shared" ref="BF187:BI187" si="2223">IF(VALUE(AQ187)&lt;170,AV187,"")</f>
        <v>S</v>
      </c>
      <c r="BG187" s="67" t="str">
        <f t="shared" si="2223"/>
        <v>C</v>
      </c>
      <c r="BH187" s="67" t="str">
        <f t="shared" si="2223"/>
        <v>D</v>
      </c>
      <c r="BI187" s="67" t="str">
        <f t="shared" si="2223"/>
        <v>I</v>
      </c>
      <c r="BJ187" s="67">
        <f t="shared" si="17"/>
        <v>1</v>
      </c>
      <c r="BK187" s="67" t="str">
        <f t="shared" si="18"/>
        <v/>
      </c>
      <c r="BN187" s="67">
        <f t="shared" ref="BN187:BQ187" si="2224">VALUE(AC187&amp;BN$2)</f>
        <v>311</v>
      </c>
      <c r="BO187" s="67">
        <f t="shared" si="2224"/>
        <v>312</v>
      </c>
      <c r="BP187" s="67">
        <f t="shared" si="2224"/>
        <v>323</v>
      </c>
      <c r="BQ187" s="67">
        <f t="shared" si="2224"/>
        <v>324</v>
      </c>
      <c r="BR187" s="67"/>
      <c r="BS187" s="67">
        <f t="shared" ref="BS187:BV187" si="2225">LARGE($BN187:$BQ187,BS$2)</f>
        <v>324</v>
      </c>
      <c r="BT187" s="67">
        <f t="shared" si="2225"/>
        <v>323</v>
      </c>
      <c r="BU187" s="67">
        <f t="shared" si="2225"/>
        <v>312</v>
      </c>
      <c r="BV187" s="67">
        <f t="shared" si="2225"/>
        <v>311</v>
      </c>
      <c r="BX187" s="67" t="str">
        <f>VLOOKUP(VALUE(RIGHT(BS187,1)),misc!$A$2:$B$5,2,0)</f>
        <v>C</v>
      </c>
      <c r="BY187" s="67" t="str">
        <f>VLOOKUP(VALUE(RIGHT(BT187,1)),misc!$A$2:$B$5,2,0)</f>
        <v>S</v>
      </c>
      <c r="BZ187" s="67" t="str">
        <f>VLOOKUP(VALUE(RIGHT(BU187,1)),misc!$A$2:$B$5,2,0)</f>
        <v>I</v>
      </c>
      <c r="CA187" s="67" t="str">
        <f>VLOOKUP(VALUE(RIGHT(BV187,1)),misc!$A$2:$B$5,2,0)</f>
        <v>D</v>
      </c>
      <c r="CC187" s="67" t="str">
        <f t="shared" ref="CC187:CF187" si="2226">IF(VALUE(BS187)&gt;=170,BX187,"")</f>
        <v>C</v>
      </c>
      <c r="CD187" s="67" t="str">
        <f t="shared" si="2226"/>
        <v>S</v>
      </c>
      <c r="CE187" s="67" t="str">
        <f t="shared" si="2226"/>
        <v>I</v>
      </c>
      <c r="CF187" s="67" t="str">
        <f t="shared" si="2226"/>
        <v>D</v>
      </c>
      <c r="CH187" s="67" t="str">
        <f t="shared" ref="CH187:CK187" si="2227">IF(VALUE(BS187)&lt;170,BX187,"")</f>
        <v/>
      </c>
      <c r="CI187" s="67" t="str">
        <f t="shared" si="2227"/>
        <v/>
      </c>
      <c r="CJ187" s="67" t="str">
        <f t="shared" si="2227"/>
        <v/>
      </c>
      <c r="CK187" s="67" t="str">
        <f t="shared" si="2227"/>
        <v/>
      </c>
      <c r="CL187" s="67">
        <f t="shared" si="23"/>
        <v>2</v>
      </c>
      <c r="CM187" s="67" t="str">
        <f t="shared" si="24"/>
        <v>CSID</v>
      </c>
      <c r="CP187" s="67">
        <f t="shared" ref="CP187:CS187" si="2228">VALUE(AG187&amp;CP$2)</f>
        <v>161</v>
      </c>
      <c r="CQ187" s="67">
        <f t="shared" si="2228"/>
        <v>182</v>
      </c>
      <c r="CR187" s="67">
        <f t="shared" si="2228"/>
        <v>193</v>
      </c>
      <c r="CS187" s="67">
        <f t="shared" si="2228"/>
        <v>194</v>
      </c>
      <c r="CT187" s="67"/>
      <c r="CU187" s="67">
        <f t="shared" ref="CU187:CX187" si="2229">LARGE($CP187:$CS187,CU$2)</f>
        <v>194</v>
      </c>
      <c r="CV187" s="67">
        <f t="shared" si="2229"/>
        <v>193</v>
      </c>
      <c r="CW187" s="67">
        <f t="shared" si="2229"/>
        <v>182</v>
      </c>
      <c r="CX187" s="67">
        <f t="shared" si="2229"/>
        <v>161</v>
      </c>
      <c r="CZ187" s="67" t="str">
        <f>VLOOKUP(VALUE(RIGHT(CU187,1)),misc!$A$2:$B$5,2,0)</f>
        <v>C</v>
      </c>
      <c r="DA187" s="67" t="str">
        <f>VLOOKUP(VALUE(RIGHT(CV187,1)),misc!$A$2:$B$5,2,0)</f>
        <v>S</v>
      </c>
      <c r="DB187" s="67" t="str">
        <f>VLOOKUP(VALUE(RIGHT(CW187,1)),misc!$A$2:$B$5,2,0)</f>
        <v>I</v>
      </c>
      <c r="DC187" s="67" t="str">
        <f>VLOOKUP(VALUE(RIGHT(CX187,1)),misc!$A$2:$B$5,2,0)</f>
        <v>D</v>
      </c>
      <c r="DE187" s="67" t="str">
        <f t="shared" ref="DE187:DH187" si="2230">IF(VALUE(CU187)&gt;=170,CZ187,"")</f>
        <v>C</v>
      </c>
      <c r="DF187" s="67" t="str">
        <f t="shared" si="2230"/>
        <v>S</v>
      </c>
      <c r="DG187" s="67" t="str">
        <f t="shared" si="2230"/>
        <v>I</v>
      </c>
      <c r="DH187" s="67" t="str">
        <f t="shared" si="2230"/>
        <v/>
      </c>
      <c r="DJ187" s="67" t="str">
        <f t="shared" ref="DJ187:DM187" si="2231">IF(VALUE(CU187)&lt;170,CZ187,"")</f>
        <v/>
      </c>
      <c r="DK187" s="67" t="str">
        <f t="shared" si="2231"/>
        <v/>
      </c>
      <c r="DL187" s="67" t="str">
        <f t="shared" si="2231"/>
        <v/>
      </c>
      <c r="DM187" s="67" t="str">
        <f t="shared" si="2231"/>
        <v>D</v>
      </c>
      <c r="DN187" s="67">
        <f t="shared" si="29"/>
        <v>3</v>
      </c>
      <c r="DO187" s="67" t="str">
        <f t="shared" si="30"/>
        <v>CSI</v>
      </c>
      <c r="DP187" s="1" t="str">
        <f t="shared" si="31"/>
        <v>123</v>
      </c>
      <c r="DQ187" s="1" t="str">
        <f t="shared" si="32"/>
        <v/>
      </c>
      <c r="DR187" s="1">
        <f>VLOOKUP(G187,tableD1,3,0)</f>
        <v>1</v>
      </c>
      <c r="DS187" s="1">
        <f>VLOOKUP(H187,tableI1,3,0)</f>
        <v>1</v>
      </c>
      <c r="DT187" s="1">
        <f>VLOOKUP(I187,table1S,3,0)</f>
        <v>2</v>
      </c>
      <c r="DU187" s="1">
        <f>VLOOKUP(J187,table1C,3,0)</f>
        <v>1</v>
      </c>
      <c r="DV187" s="1">
        <f>VLOOKUP(L187,table2D,3,0)</f>
        <v>8</v>
      </c>
      <c r="DW187" s="1">
        <f>VLOOKUP(M187,table2I,3,0)</f>
        <v>8</v>
      </c>
      <c r="DX187" s="1">
        <f>VLOOKUP(N187,table2S,3,0)</f>
        <v>8</v>
      </c>
      <c r="DY187" s="1">
        <f>VLOOKUP(O187,table2C,3,0)</f>
        <v>8</v>
      </c>
      <c r="DZ187" s="1">
        <f>VLOOKUP(Q187,table3D,3,0)</f>
        <v>4</v>
      </c>
      <c r="EA187" s="1">
        <f>VLOOKUP(R187,table3I,3,0)</f>
        <v>5</v>
      </c>
      <c r="EB187" s="1">
        <f>VLOOKUP(S187,table3S,3,0)</f>
        <v>5</v>
      </c>
      <c r="EC187" s="1">
        <f>VLOOKUP(T187,table3C,3,0)</f>
        <v>5</v>
      </c>
      <c r="ED187" s="67">
        <f t="array" ref="ED187">VLOOKUP(INDEX(JD,data!$AA$1),key!$J$3:$L$27,3,0)</f>
        <v>6</v>
      </c>
      <c r="EE187" s="67">
        <f t="array" ref="EE187">VLOOKUP(INDEX(JI,data!$AA$1),key!$J$3:$L$27,3,0)</f>
        <v>4</v>
      </c>
      <c r="EF187" s="67">
        <f t="array" ref="EF187">VLOOKUP(INDEX(JS,data!$AA$1),key!$J$3:$L$27,3,0)</f>
        <v>4</v>
      </c>
      <c r="EG187" s="67">
        <f t="array" ref="EG187">VLOOKUP(INDEX(JC,data!$AA$1),key!$J$3:$L$27,3,0)</f>
        <v>7</v>
      </c>
      <c r="EH187" s="1">
        <f>VLOOKUP(DR187,tabel_jpm,ED187+1,0)</f>
        <v>8</v>
      </c>
      <c r="EI187" s="1">
        <f>VLOOKUP(DS187,tabel_jpm,EE187+1,0)</f>
        <v>16</v>
      </c>
      <c r="EJ187" s="1">
        <f>VLOOKUP(DT187,tabel_jpm,EF187+1,0)</f>
        <v>20</v>
      </c>
      <c r="EK187" s="1">
        <f>VLOOKUP(DU187,tabel_jpm,EG187+1,0)</f>
        <v>4</v>
      </c>
      <c r="EL187" s="1">
        <f>IF(B187="Pria",VLOOKUP(AVERAGE(EH187:EK187),agreement_p,4),VLOOKUP(AVERAGE(EH187:EK187),agreement_w,4))</f>
        <v>32</v>
      </c>
      <c r="EM187" s="67" t="str">
        <f t="shared" si="33"/>
        <v>N/A</v>
      </c>
      <c r="EN187" s="1">
        <f>VLOOKUP(DV187,tabel_jpm,ED187+1,0)</f>
        <v>20</v>
      </c>
      <c r="EO187" s="1">
        <f>VLOOKUP(DW187,tabel_jpm,EE187+1,0)</f>
        <v>12</v>
      </c>
      <c r="EP187" s="1">
        <f>VLOOKUP(DX187,tabel_jpm,EF187+1,0)</f>
        <v>12</v>
      </c>
      <c r="EQ187" s="1">
        <f>VLOOKUP(DY187,tabel_jpm,EG187+1,0)</f>
        <v>24</v>
      </c>
      <c r="ER187" s="1">
        <f>IF(B187="Pria",VLOOKUP(AVERAGE(EN187:EQ187),agreement_p,4),VLOOKUP(AVERAGE(EN187:EQ187),agreement_w,4))</f>
        <v>50</v>
      </c>
      <c r="ES187" s="67" t="str">
        <f t="shared" si="34"/>
        <v>N/A</v>
      </c>
      <c r="ET187" s="1">
        <f>VLOOKUP(DZ187,tabel_jpm,ED187+1,0)</f>
        <v>20</v>
      </c>
      <c r="EU187" s="1">
        <f>VLOOKUP(EA187,tabel_jpm,EE187+1,0)</f>
        <v>24</v>
      </c>
      <c r="EV187" s="1">
        <f>VLOOKUP(EB187,tabel_jpm,EF187+1,0)</f>
        <v>24</v>
      </c>
      <c r="EW187" s="1">
        <f>VLOOKUP(EC187,tabel_jpm,EG187+1,0)</f>
        <v>20</v>
      </c>
      <c r="EX187" s="1">
        <f>IF(B187="Pria",VLOOKUP(AVERAGE(ET187:EW187),agreement_p,4),VLOOKUP(AVERAGE(ET187:EW187),agreement_w,4))</f>
        <v>68</v>
      </c>
      <c r="EY187" s="67" t="str">
        <f t="shared" si="35"/>
        <v>N/A</v>
      </c>
    </row>
    <row r="188" ht="15.75" customHeight="1">
      <c r="A188" s="1" t="str">
        <f>data!A188</f>
        <v/>
      </c>
      <c r="B188" s="1" t="str">
        <f>data!B188</f>
        <v/>
      </c>
      <c r="C188" s="1" t="str">
        <f>data!C188</f>
        <v/>
      </c>
      <c r="D188" s="65" t="str">
        <f>data!D188</f>
        <v/>
      </c>
      <c r="E188" s="1" t="str">
        <f>data!E188</f>
        <v/>
      </c>
      <c r="F188" s="1" t="str">
        <f>data!F188</f>
        <v/>
      </c>
      <c r="G188" s="1" t="str">
        <f>data!G188</f>
        <v/>
      </c>
      <c r="H188" s="1" t="str">
        <f>data!H188</f>
        <v/>
      </c>
      <c r="I188" s="1" t="str">
        <f>data!I188</f>
        <v/>
      </c>
      <c r="J188" s="1" t="str">
        <f>data!J188</f>
        <v/>
      </c>
      <c r="K188" s="1" t="str">
        <f>data!K188</f>
        <v/>
      </c>
      <c r="L188" s="1" t="str">
        <f>data!L188</f>
        <v/>
      </c>
      <c r="M188" s="1" t="str">
        <f>data!M188</f>
        <v/>
      </c>
      <c r="N188" s="1" t="str">
        <f>data!N188</f>
        <v/>
      </c>
      <c r="O188" s="1" t="str">
        <f>data!O188</f>
        <v/>
      </c>
      <c r="P188" s="1" t="str">
        <f>data!P188</f>
        <v/>
      </c>
      <c r="Q188" s="1">
        <f>data!Q188</f>
        <v>0</v>
      </c>
      <c r="R188" s="1">
        <f>data!R188</f>
        <v>0</v>
      </c>
      <c r="S188" s="1">
        <f>data!S188</f>
        <v>0</v>
      </c>
      <c r="T188" s="1">
        <f>data!T188</f>
        <v>0</v>
      </c>
      <c r="U188" s="1">
        <f>data!U188</f>
        <v>0</v>
      </c>
      <c r="V188" s="1">
        <f>data!V188</f>
        <v>0</v>
      </c>
      <c r="W188" s="1">
        <f>data!W188</f>
        <v>0</v>
      </c>
      <c r="Y188" s="67">
        <f>VLOOKUP(G188,tableD1,2,0)</f>
        <v>4</v>
      </c>
      <c r="Z188" s="67">
        <f>VLOOKUP(H188,tableI1,2,0)</f>
        <v>3</v>
      </c>
      <c r="AA188" s="67">
        <f>VLOOKUP(I188,table1S,2,0)</f>
        <v>5</v>
      </c>
      <c r="AB188" s="67">
        <f>VLOOKUP(J188,table1C,2,0)</f>
        <v>4</v>
      </c>
      <c r="AC188" s="67">
        <f>VLOOKUP(L188,table2D,2,0)</f>
        <v>31</v>
      </c>
      <c r="AD188" s="67">
        <f>VLOOKUP(M188,table2I,2,0)</f>
        <v>31</v>
      </c>
      <c r="AE188" s="67">
        <f>VLOOKUP(N188,table2S,2,0)</f>
        <v>32</v>
      </c>
      <c r="AF188" s="67">
        <f>VLOOKUP(O188,table2C,2,0)</f>
        <v>32</v>
      </c>
      <c r="AG188" s="67">
        <f>VLOOKUP(Q188,table3D,2,0)</f>
        <v>16</v>
      </c>
      <c r="AH188" s="67">
        <f>VLOOKUP(R188,table3I,2,0)</f>
        <v>18</v>
      </c>
      <c r="AI188" s="67">
        <f>VLOOKUP(S188,table3S,2,0)</f>
        <v>19</v>
      </c>
      <c r="AJ188" s="67">
        <f>VLOOKUP(T188,table3C,2,0)</f>
        <v>19</v>
      </c>
      <c r="AL188" s="67">
        <f t="shared" ref="AL188:AO188" si="2232">VALUE(Y188&amp;AL$2)</f>
        <v>41</v>
      </c>
      <c r="AM188" s="67">
        <f t="shared" si="2232"/>
        <v>32</v>
      </c>
      <c r="AN188" s="67">
        <f t="shared" si="2232"/>
        <v>53</v>
      </c>
      <c r="AO188" s="67">
        <f t="shared" si="2232"/>
        <v>44</v>
      </c>
      <c r="AP188" s="67"/>
      <c r="AQ188" s="67">
        <f t="shared" ref="AQ188:AT188" si="2233">LARGE($AL188:$AO188,AQ$2)</f>
        <v>53</v>
      </c>
      <c r="AR188" s="67">
        <f t="shared" si="2233"/>
        <v>44</v>
      </c>
      <c r="AS188" s="67">
        <f t="shared" si="2233"/>
        <v>41</v>
      </c>
      <c r="AT188" s="67">
        <f t="shared" si="2233"/>
        <v>32</v>
      </c>
      <c r="AV188" s="67" t="str">
        <f>VLOOKUP(VALUE(RIGHT(AQ188,1)),misc!$A$2:$B$5,2,0)</f>
        <v>S</v>
      </c>
      <c r="AW188" s="67" t="str">
        <f>VLOOKUP(VALUE(RIGHT(AR188,1)),misc!$A$2:$B$5,2,0)</f>
        <v>C</v>
      </c>
      <c r="AX188" s="67" t="str">
        <f>VLOOKUP(VALUE(RIGHT(AS188,1)),misc!$A$2:$B$5,2,0)</f>
        <v>D</v>
      </c>
      <c r="AY188" s="67" t="str">
        <f>VLOOKUP(VALUE(RIGHT(AT188,1)),misc!$A$2:$B$5,2,0)</f>
        <v>I</v>
      </c>
      <c r="BA188" s="67" t="str">
        <f t="shared" ref="BA188:BD188" si="2234">IF(VALUE(AQ188)&gt;=170,AV188,"")</f>
        <v/>
      </c>
      <c r="BB188" s="67" t="str">
        <f t="shared" si="2234"/>
        <v/>
      </c>
      <c r="BC188" s="67" t="str">
        <f t="shared" si="2234"/>
        <v/>
      </c>
      <c r="BD188" s="67" t="str">
        <f t="shared" si="2234"/>
        <v/>
      </c>
      <c r="BF188" s="67" t="str">
        <f t="shared" ref="BF188:BI188" si="2235">IF(VALUE(AQ188)&lt;170,AV188,"")</f>
        <v>S</v>
      </c>
      <c r="BG188" s="67" t="str">
        <f t="shared" si="2235"/>
        <v>C</v>
      </c>
      <c r="BH188" s="67" t="str">
        <f t="shared" si="2235"/>
        <v>D</v>
      </c>
      <c r="BI188" s="67" t="str">
        <f t="shared" si="2235"/>
        <v>I</v>
      </c>
      <c r="BJ188" s="67">
        <f t="shared" si="17"/>
        <v>1</v>
      </c>
      <c r="BK188" s="67" t="str">
        <f t="shared" si="18"/>
        <v/>
      </c>
      <c r="BN188" s="67">
        <f t="shared" ref="BN188:BQ188" si="2236">VALUE(AC188&amp;BN$2)</f>
        <v>311</v>
      </c>
      <c r="BO188" s="67">
        <f t="shared" si="2236"/>
        <v>312</v>
      </c>
      <c r="BP188" s="67">
        <f t="shared" si="2236"/>
        <v>323</v>
      </c>
      <c r="BQ188" s="67">
        <f t="shared" si="2236"/>
        <v>324</v>
      </c>
      <c r="BR188" s="67"/>
      <c r="BS188" s="67">
        <f t="shared" ref="BS188:BV188" si="2237">LARGE($BN188:$BQ188,BS$2)</f>
        <v>324</v>
      </c>
      <c r="BT188" s="67">
        <f t="shared" si="2237"/>
        <v>323</v>
      </c>
      <c r="BU188" s="67">
        <f t="shared" si="2237"/>
        <v>312</v>
      </c>
      <c r="BV188" s="67">
        <f t="shared" si="2237"/>
        <v>311</v>
      </c>
      <c r="BX188" s="67" t="str">
        <f>VLOOKUP(VALUE(RIGHT(BS188,1)),misc!$A$2:$B$5,2,0)</f>
        <v>C</v>
      </c>
      <c r="BY188" s="67" t="str">
        <f>VLOOKUP(VALUE(RIGHT(BT188,1)),misc!$A$2:$B$5,2,0)</f>
        <v>S</v>
      </c>
      <c r="BZ188" s="67" t="str">
        <f>VLOOKUP(VALUE(RIGHT(BU188,1)),misc!$A$2:$B$5,2,0)</f>
        <v>I</v>
      </c>
      <c r="CA188" s="67" t="str">
        <f>VLOOKUP(VALUE(RIGHT(BV188,1)),misc!$A$2:$B$5,2,0)</f>
        <v>D</v>
      </c>
      <c r="CC188" s="67" t="str">
        <f t="shared" ref="CC188:CF188" si="2238">IF(VALUE(BS188)&gt;=170,BX188,"")</f>
        <v>C</v>
      </c>
      <c r="CD188" s="67" t="str">
        <f t="shared" si="2238"/>
        <v>S</v>
      </c>
      <c r="CE188" s="67" t="str">
        <f t="shared" si="2238"/>
        <v>I</v>
      </c>
      <c r="CF188" s="67" t="str">
        <f t="shared" si="2238"/>
        <v>D</v>
      </c>
      <c r="CH188" s="67" t="str">
        <f t="shared" ref="CH188:CK188" si="2239">IF(VALUE(BS188)&lt;170,BX188,"")</f>
        <v/>
      </c>
      <c r="CI188" s="67" t="str">
        <f t="shared" si="2239"/>
        <v/>
      </c>
      <c r="CJ188" s="67" t="str">
        <f t="shared" si="2239"/>
        <v/>
      </c>
      <c r="CK188" s="67" t="str">
        <f t="shared" si="2239"/>
        <v/>
      </c>
      <c r="CL188" s="67">
        <f t="shared" si="23"/>
        <v>2</v>
      </c>
      <c r="CM188" s="67" t="str">
        <f t="shared" si="24"/>
        <v>CSID</v>
      </c>
      <c r="CP188" s="67">
        <f t="shared" ref="CP188:CS188" si="2240">VALUE(AG188&amp;CP$2)</f>
        <v>161</v>
      </c>
      <c r="CQ188" s="67">
        <f t="shared" si="2240"/>
        <v>182</v>
      </c>
      <c r="CR188" s="67">
        <f t="shared" si="2240"/>
        <v>193</v>
      </c>
      <c r="CS188" s="67">
        <f t="shared" si="2240"/>
        <v>194</v>
      </c>
      <c r="CT188" s="67"/>
      <c r="CU188" s="67">
        <f t="shared" ref="CU188:CX188" si="2241">LARGE($CP188:$CS188,CU$2)</f>
        <v>194</v>
      </c>
      <c r="CV188" s="67">
        <f t="shared" si="2241"/>
        <v>193</v>
      </c>
      <c r="CW188" s="67">
        <f t="shared" si="2241"/>
        <v>182</v>
      </c>
      <c r="CX188" s="67">
        <f t="shared" si="2241"/>
        <v>161</v>
      </c>
      <c r="CZ188" s="67" t="str">
        <f>VLOOKUP(VALUE(RIGHT(CU188,1)),misc!$A$2:$B$5,2,0)</f>
        <v>C</v>
      </c>
      <c r="DA188" s="67" t="str">
        <f>VLOOKUP(VALUE(RIGHT(CV188,1)),misc!$A$2:$B$5,2,0)</f>
        <v>S</v>
      </c>
      <c r="DB188" s="67" t="str">
        <f>VLOOKUP(VALUE(RIGHT(CW188,1)),misc!$A$2:$B$5,2,0)</f>
        <v>I</v>
      </c>
      <c r="DC188" s="67" t="str">
        <f>VLOOKUP(VALUE(RIGHT(CX188,1)),misc!$A$2:$B$5,2,0)</f>
        <v>D</v>
      </c>
      <c r="DE188" s="67" t="str">
        <f t="shared" ref="DE188:DH188" si="2242">IF(VALUE(CU188)&gt;=170,CZ188,"")</f>
        <v>C</v>
      </c>
      <c r="DF188" s="67" t="str">
        <f t="shared" si="2242"/>
        <v>S</v>
      </c>
      <c r="DG188" s="67" t="str">
        <f t="shared" si="2242"/>
        <v>I</v>
      </c>
      <c r="DH188" s="67" t="str">
        <f t="shared" si="2242"/>
        <v/>
      </c>
      <c r="DJ188" s="67" t="str">
        <f t="shared" ref="DJ188:DM188" si="2243">IF(VALUE(CU188)&lt;170,CZ188,"")</f>
        <v/>
      </c>
      <c r="DK188" s="67" t="str">
        <f t="shared" si="2243"/>
        <v/>
      </c>
      <c r="DL188" s="67" t="str">
        <f t="shared" si="2243"/>
        <v/>
      </c>
      <c r="DM188" s="67" t="str">
        <f t="shared" si="2243"/>
        <v>D</v>
      </c>
      <c r="DN188" s="67">
        <f t="shared" si="29"/>
        <v>3</v>
      </c>
      <c r="DO188" s="67" t="str">
        <f t="shared" si="30"/>
        <v>CSI</v>
      </c>
      <c r="DP188" s="1" t="str">
        <f t="shared" si="31"/>
        <v>123</v>
      </c>
      <c r="DQ188" s="1" t="str">
        <f t="shared" si="32"/>
        <v/>
      </c>
      <c r="DR188" s="1">
        <f>VLOOKUP(G188,tableD1,3,0)</f>
        <v>1</v>
      </c>
      <c r="DS188" s="1">
        <f>VLOOKUP(H188,tableI1,3,0)</f>
        <v>1</v>
      </c>
      <c r="DT188" s="1">
        <f>VLOOKUP(I188,table1S,3,0)</f>
        <v>2</v>
      </c>
      <c r="DU188" s="1">
        <f>VLOOKUP(J188,table1C,3,0)</f>
        <v>1</v>
      </c>
      <c r="DV188" s="1">
        <f>VLOOKUP(L188,table2D,3,0)</f>
        <v>8</v>
      </c>
      <c r="DW188" s="1">
        <f>VLOOKUP(M188,table2I,3,0)</f>
        <v>8</v>
      </c>
      <c r="DX188" s="1">
        <f>VLOOKUP(N188,table2S,3,0)</f>
        <v>8</v>
      </c>
      <c r="DY188" s="1">
        <f>VLOOKUP(O188,table2C,3,0)</f>
        <v>8</v>
      </c>
      <c r="DZ188" s="1">
        <f>VLOOKUP(Q188,table3D,3,0)</f>
        <v>4</v>
      </c>
      <c r="EA188" s="1">
        <f>VLOOKUP(R188,table3I,3,0)</f>
        <v>5</v>
      </c>
      <c r="EB188" s="1">
        <f>VLOOKUP(S188,table3S,3,0)</f>
        <v>5</v>
      </c>
      <c r="EC188" s="1">
        <f>VLOOKUP(T188,table3C,3,0)</f>
        <v>5</v>
      </c>
      <c r="ED188" s="67">
        <f t="array" ref="ED188">VLOOKUP(INDEX(JD,data!$AA$1),key!$J$3:$L$27,3,0)</f>
        <v>6</v>
      </c>
      <c r="EE188" s="67">
        <f t="array" ref="EE188">VLOOKUP(INDEX(JI,data!$AA$1),key!$J$3:$L$27,3,0)</f>
        <v>4</v>
      </c>
      <c r="EF188" s="67">
        <f t="array" ref="EF188">VLOOKUP(INDEX(JS,data!$AA$1),key!$J$3:$L$27,3,0)</f>
        <v>4</v>
      </c>
      <c r="EG188" s="67">
        <f t="array" ref="EG188">VLOOKUP(INDEX(JC,data!$AA$1),key!$J$3:$L$27,3,0)</f>
        <v>7</v>
      </c>
      <c r="EH188" s="1">
        <f>VLOOKUP(DR188,tabel_jpm,ED188+1,0)</f>
        <v>8</v>
      </c>
      <c r="EI188" s="1">
        <f>VLOOKUP(DS188,tabel_jpm,EE188+1,0)</f>
        <v>16</v>
      </c>
      <c r="EJ188" s="1">
        <f>VLOOKUP(DT188,tabel_jpm,EF188+1,0)</f>
        <v>20</v>
      </c>
      <c r="EK188" s="1">
        <f>VLOOKUP(DU188,tabel_jpm,EG188+1,0)</f>
        <v>4</v>
      </c>
      <c r="EL188" s="1">
        <f>IF(B188="Pria",VLOOKUP(AVERAGE(EH188:EK188),agreement_p,4),VLOOKUP(AVERAGE(EH188:EK188),agreement_w,4))</f>
        <v>32</v>
      </c>
      <c r="EM188" s="67" t="str">
        <f t="shared" si="33"/>
        <v>N/A</v>
      </c>
      <c r="EN188" s="1">
        <f>VLOOKUP(DV188,tabel_jpm,ED188+1,0)</f>
        <v>20</v>
      </c>
      <c r="EO188" s="1">
        <f>VLOOKUP(DW188,tabel_jpm,EE188+1,0)</f>
        <v>12</v>
      </c>
      <c r="EP188" s="1">
        <f>VLOOKUP(DX188,tabel_jpm,EF188+1,0)</f>
        <v>12</v>
      </c>
      <c r="EQ188" s="1">
        <f>VLOOKUP(DY188,tabel_jpm,EG188+1,0)</f>
        <v>24</v>
      </c>
      <c r="ER188" s="1">
        <f>IF(B188="Pria",VLOOKUP(AVERAGE(EN188:EQ188),agreement_p,4),VLOOKUP(AVERAGE(EN188:EQ188),agreement_w,4))</f>
        <v>50</v>
      </c>
      <c r="ES188" s="67" t="str">
        <f t="shared" si="34"/>
        <v>N/A</v>
      </c>
      <c r="ET188" s="1">
        <f>VLOOKUP(DZ188,tabel_jpm,ED188+1,0)</f>
        <v>20</v>
      </c>
      <c r="EU188" s="1">
        <f>VLOOKUP(EA188,tabel_jpm,EE188+1,0)</f>
        <v>24</v>
      </c>
      <c r="EV188" s="1">
        <f>VLOOKUP(EB188,tabel_jpm,EF188+1,0)</f>
        <v>24</v>
      </c>
      <c r="EW188" s="1">
        <f>VLOOKUP(EC188,tabel_jpm,EG188+1,0)</f>
        <v>20</v>
      </c>
      <c r="EX188" s="1">
        <f>IF(B188="Pria",VLOOKUP(AVERAGE(ET188:EW188),agreement_p,4),VLOOKUP(AVERAGE(ET188:EW188),agreement_w,4))</f>
        <v>68</v>
      </c>
      <c r="EY188" s="67" t="str">
        <f t="shared" si="35"/>
        <v>N/A</v>
      </c>
    </row>
    <row r="189" ht="15.75" customHeight="1">
      <c r="A189" s="1" t="str">
        <f>data!A189</f>
        <v/>
      </c>
      <c r="B189" s="1" t="str">
        <f>data!B189</f>
        <v/>
      </c>
      <c r="C189" s="1" t="str">
        <f>data!C189</f>
        <v/>
      </c>
      <c r="D189" s="65" t="str">
        <f>data!D189</f>
        <v/>
      </c>
      <c r="E189" s="1" t="str">
        <f>data!E189</f>
        <v/>
      </c>
      <c r="F189" s="1" t="str">
        <f>data!F189</f>
        <v/>
      </c>
      <c r="G189" s="1" t="str">
        <f>data!G189</f>
        <v/>
      </c>
      <c r="H189" s="1" t="str">
        <f>data!H189</f>
        <v/>
      </c>
      <c r="I189" s="1" t="str">
        <f>data!I189</f>
        <v/>
      </c>
      <c r="J189" s="1" t="str">
        <f>data!J189</f>
        <v/>
      </c>
      <c r="K189" s="1" t="str">
        <f>data!K189</f>
        <v/>
      </c>
      <c r="L189" s="1" t="str">
        <f>data!L189</f>
        <v/>
      </c>
      <c r="M189" s="1" t="str">
        <f>data!M189</f>
        <v/>
      </c>
      <c r="N189" s="1" t="str">
        <f>data!N189</f>
        <v/>
      </c>
      <c r="O189" s="1" t="str">
        <f>data!O189</f>
        <v/>
      </c>
      <c r="P189" s="1" t="str">
        <f>data!P189</f>
        <v/>
      </c>
      <c r="Q189" s="1">
        <f>data!Q189</f>
        <v>0</v>
      </c>
      <c r="R189" s="1">
        <f>data!R189</f>
        <v>0</v>
      </c>
      <c r="S189" s="1">
        <f>data!S189</f>
        <v>0</v>
      </c>
      <c r="T189" s="1">
        <f>data!T189</f>
        <v>0</v>
      </c>
      <c r="U189" s="1">
        <f>data!U189</f>
        <v>0</v>
      </c>
      <c r="V189" s="1">
        <f>data!V189</f>
        <v>0</v>
      </c>
      <c r="W189" s="1">
        <f>data!W189</f>
        <v>0</v>
      </c>
      <c r="Y189" s="67">
        <f>VLOOKUP(G189,tableD1,2,0)</f>
        <v>4</v>
      </c>
      <c r="Z189" s="67">
        <f>VLOOKUP(H189,tableI1,2,0)</f>
        <v>3</v>
      </c>
      <c r="AA189" s="67">
        <f>VLOOKUP(I189,table1S,2,0)</f>
        <v>5</v>
      </c>
      <c r="AB189" s="67">
        <f>VLOOKUP(J189,table1C,2,0)</f>
        <v>4</v>
      </c>
      <c r="AC189" s="67">
        <f>VLOOKUP(L189,table2D,2,0)</f>
        <v>31</v>
      </c>
      <c r="AD189" s="67">
        <f>VLOOKUP(M189,table2I,2,0)</f>
        <v>31</v>
      </c>
      <c r="AE189" s="67">
        <f>VLOOKUP(N189,table2S,2,0)</f>
        <v>32</v>
      </c>
      <c r="AF189" s="67">
        <f>VLOOKUP(O189,table2C,2,0)</f>
        <v>32</v>
      </c>
      <c r="AG189" s="67">
        <f>VLOOKUP(Q189,table3D,2,0)</f>
        <v>16</v>
      </c>
      <c r="AH189" s="67">
        <f>VLOOKUP(R189,table3I,2,0)</f>
        <v>18</v>
      </c>
      <c r="AI189" s="67">
        <f>VLOOKUP(S189,table3S,2,0)</f>
        <v>19</v>
      </c>
      <c r="AJ189" s="67">
        <f>VLOOKUP(T189,table3C,2,0)</f>
        <v>19</v>
      </c>
      <c r="AL189" s="67">
        <f t="shared" ref="AL189:AO189" si="2244">VALUE(Y189&amp;AL$2)</f>
        <v>41</v>
      </c>
      <c r="AM189" s="67">
        <f t="shared" si="2244"/>
        <v>32</v>
      </c>
      <c r="AN189" s="67">
        <f t="shared" si="2244"/>
        <v>53</v>
      </c>
      <c r="AO189" s="67">
        <f t="shared" si="2244"/>
        <v>44</v>
      </c>
      <c r="AP189" s="67"/>
      <c r="AQ189" s="67">
        <f t="shared" ref="AQ189:AT189" si="2245">LARGE($AL189:$AO189,AQ$2)</f>
        <v>53</v>
      </c>
      <c r="AR189" s="67">
        <f t="shared" si="2245"/>
        <v>44</v>
      </c>
      <c r="AS189" s="67">
        <f t="shared" si="2245"/>
        <v>41</v>
      </c>
      <c r="AT189" s="67">
        <f t="shared" si="2245"/>
        <v>32</v>
      </c>
      <c r="AV189" s="67" t="str">
        <f>VLOOKUP(VALUE(RIGHT(AQ189,1)),misc!$A$2:$B$5,2,0)</f>
        <v>S</v>
      </c>
      <c r="AW189" s="67" t="str">
        <f>VLOOKUP(VALUE(RIGHT(AR189,1)),misc!$A$2:$B$5,2,0)</f>
        <v>C</v>
      </c>
      <c r="AX189" s="67" t="str">
        <f>VLOOKUP(VALUE(RIGHT(AS189,1)),misc!$A$2:$B$5,2,0)</f>
        <v>D</v>
      </c>
      <c r="AY189" s="67" t="str">
        <f>VLOOKUP(VALUE(RIGHT(AT189,1)),misc!$A$2:$B$5,2,0)</f>
        <v>I</v>
      </c>
      <c r="BA189" s="67" t="str">
        <f t="shared" ref="BA189:BD189" si="2246">IF(VALUE(AQ189)&gt;=170,AV189,"")</f>
        <v/>
      </c>
      <c r="BB189" s="67" t="str">
        <f t="shared" si="2246"/>
        <v/>
      </c>
      <c r="BC189" s="67" t="str">
        <f t="shared" si="2246"/>
        <v/>
      </c>
      <c r="BD189" s="67" t="str">
        <f t="shared" si="2246"/>
        <v/>
      </c>
      <c r="BF189" s="67" t="str">
        <f t="shared" ref="BF189:BI189" si="2247">IF(VALUE(AQ189)&lt;170,AV189,"")</f>
        <v>S</v>
      </c>
      <c r="BG189" s="67" t="str">
        <f t="shared" si="2247"/>
        <v>C</v>
      </c>
      <c r="BH189" s="67" t="str">
        <f t="shared" si="2247"/>
        <v>D</v>
      </c>
      <c r="BI189" s="67" t="str">
        <f t="shared" si="2247"/>
        <v>I</v>
      </c>
      <c r="BJ189" s="67">
        <f t="shared" si="17"/>
        <v>1</v>
      </c>
      <c r="BK189" s="67" t="str">
        <f t="shared" si="18"/>
        <v/>
      </c>
      <c r="BN189" s="67">
        <f t="shared" ref="BN189:BQ189" si="2248">VALUE(AC189&amp;BN$2)</f>
        <v>311</v>
      </c>
      <c r="BO189" s="67">
        <f t="shared" si="2248"/>
        <v>312</v>
      </c>
      <c r="BP189" s="67">
        <f t="shared" si="2248"/>
        <v>323</v>
      </c>
      <c r="BQ189" s="67">
        <f t="shared" si="2248"/>
        <v>324</v>
      </c>
      <c r="BR189" s="67"/>
      <c r="BS189" s="67">
        <f t="shared" ref="BS189:BV189" si="2249">LARGE($BN189:$BQ189,BS$2)</f>
        <v>324</v>
      </c>
      <c r="BT189" s="67">
        <f t="shared" si="2249"/>
        <v>323</v>
      </c>
      <c r="BU189" s="67">
        <f t="shared" si="2249"/>
        <v>312</v>
      </c>
      <c r="BV189" s="67">
        <f t="shared" si="2249"/>
        <v>311</v>
      </c>
      <c r="BX189" s="67" t="str">
        <f>VLOOKUP(VALUE(RIGHT(BS189,1)),misc!$A$2:$B$5,2,0)</f>
        <v>C</v>
      </c>
      <c r="BY189" s="67" t="str">
        <f>VLOOKUP(VALUE(RIGHT(BT189,1)),misc!$A$2:$B$5,2,0)</f>
        <v>S</v>
      </c>
      <c r="BZ189" s="67" t="str">
        <f>VLOOKUP(VALUE(RIGHT(BU189,1)),misc!$A$2:$B$5,2,0)</f>
        <v>I</v>
      </c>
      <c r="CA189" s="67" t="str">
        <f>VLOOKUP(VALUE(RIGHT(BV189,1)),misc!$A$2:$B$5,2,0)</f>
        <v>D</v>
      </c>
      <c r="CC189" s="67" t="str">
        <f t="shared" ref="CC189:CF189" si="2250">IF(VALUE(BS189)&gt;=170,BX189,"")</f>
        <v>C</v>
      </c>
      <c r="CD189" s="67" t="str">
        <f t="shared" si="2250"/>
        <v>S</v>
      </c>
      <c r="CE189" s="67" t="str">
        <f t="shared" si="2250"/>
        <v>I</v>
      </c>
      <c r="CF189" s="67" t="str">
        <f t="shared" si="2250"/>
        <v>D</v>
      </c>
      <c r="CH189" s="67" t="str">
        <f t="shared" ref="CH189:CK189" si="2251">IF(VALUE(BS189)&lt;170,BX189,"")</f>
        <v/>
      </c>
      <c r="CI189" s="67" t="str">
        <f t="shared" si="2251"/>
        <v/>
      </c>
      <c r="CJ189" s="67" t="str">
        <f t="shared" si="2251"/>
        <v/>
      </c>
      <c r="CK189" s="67" t="str">
        <f t="shared" si="2251"/>
        <v/>
      </c>
      <c r="CL189" s="67">
        <f t="shared" si="23"/>
        <v>2</v>
      </c>
      <c r="CM189" s="67" t="str">
        <f t="shared" si="24"/>
        <v>CSID</v>
      </c>
      <c r="CP189" s="67">
        <f t="shared" ref="CP189:CS189" si="2252">VALUE(AG189&amp;CP$2)</f>
        <v>161</v>
      </c>
      <c r="CQ189" s="67">
        <f t="shared" si="2252"/>
        <v>182</v>
      </c>
      <c r="CR189" s="67">
        <f t="shared" si="2252"/>
        <v>193</v>
      </c>
      <c r="CS189" s="67">
        <f t="shared" si="2252"/>
        <v>194</v>
      </c>
      <c r="CT189" s="67"/>
      <c r="CU189" s="67">
        <f t="shared" ref="CU189:CX189" si="2253">LARGE($CP189:$CS189,CU$2)</f>
        <v>194</v>
      </c>
      <c r="CV189" s="67">
        <f t="shared" si="2253"/>
        <v>193</v>
      </c>
      <c r="CW189" s="67">
        <f t="shared" si="2253"/>
        <v>182</v>
      </c>
      <c r="CX189" s="67">
        <f t="shared" si="2253"/>
        <v>161</v>
      </c>
      <c r="CZ189" s="67" t="str">
        <f>VLOOKUP(VALUE(RIGHT(CU189,1)),misc!$A$2:$B$5,2,0)</f>
        <v>C</v>
      </c>
      <c r="DA189" s="67" t="str">
        <f>VLOOKUP(VALUE(RIGHT(CV189,1)),misc!$A$2:$B$5,2,0)</f>
        <v>S</v>
      </c>
      <c r="DB189" s="67" t="str">
        <f>VLOOKUP(VALUE(RIGHT(CW189,1)),misc!$A$2:$B$5,2,0)</f>
        <v>I</v>
      </c>
      <c r="DC189" s="67" t="str">
        <f>VLOOKUP(VALUE(RIGHT(CX189,1)),misc!$A$2:$B$5,2,0)</f>
        <v>D</v>
      </c>
      <c r="DE189" s="67" t="str">
        <f t="shared" ref="DE189:DH189" si="2254">IF(VALUE(CU189)&gt;=170,CZ189,"")</f>
        <v>C</v>
      </c>
      <c r="DF189" s="67" t="str">
        <f t="shared" si="2254"/>
        <v>S</v>
      </c>
      <c r="DG189" s="67" t="str">
        <f t="shared" si="2254"/>
        <v>I</v>
      </c>
      <c r="DH189" s="67" t="str">
        <f t="shared" si="2254"/>
        <v/>
      </c>
      <c r="DJ189" s="67" t="str">
        <f t="shared" ref="DJ189:DM189" si="2255">IF(VALUE(CU189)&lt;170,CZ189,"")</f>
        <v/>
      </c>
      <c r="DK189" s="67" t="str">
        <f t="shared" si="2255"/>
        <v/>
      </c>
      <c r="DL189" s="67" t="str">
        <f t="shared" si="2255"/>
        <v/>
      </c>
      <c r="DM189" s="67" t="str">
        <f t="shared" si="2255"/>
        <v>D</v>
      </c>
      <c r="DN189" s="67">
        <f t="shared" si="29"/>
        <v>3</v>
      </c>
      <c r="DO189" s="67" t="str">
        <f t="shared" si="30"/>
        <v>CSI</v>
      </c>
      <c r="DP189" s="1" t="str">
        <f t="shared" si="31"/>
        <v>123</v>
      </c>
      <c r="DQ189" s="1" t="str">
        <f t="shared" si="32"/>
        <v/>
      </c>
      <c r="DR189" s="1">
        <f>VLOOKUP(G189,tableD1,3,0)</f>
        <v>1</v>
      </c>
      <c r="DS189" s="1">
        <f>VLOOKUP(H189,tableI1,3,0)</f>
        <v>1</v>
      </c>
      <c r="DT189" s="1">
        <f>VLOOKUP(I189,table1S,3,0)</f>
        <v>2</v>
      </c>
      <c r="DU189" s="1">
        <f>VLOOKUP(J189,table1C,3,0)</f>
        <v>1</v>
      </c>
      <c r="DV189" s="1">
        <f>VLOOKUP(L189,table2D,3,0)</f>
        <v>8</v>
      </c>
      <c r="DW189" s="1">
        <f>VLOOKUP(M189,table2I,3,0)</f>
        <v>8</v>
      </c>
      <c r="DX189" s="1">
        <f>VLOOKUP(N189,table2S,3,0)</f>
        <v>8</v>
      </c>
      <c r="DY189" s="1">
        <f>VLOOKUP(O189,table2C,3,0)</f>
        <v>8</v>
      </c>
      <c r="DZ189" s="1">
        <f>VLOOKUP(Q189,table3D,3,0)</f>
        <v>4</v>
      </c>
      <c r="EA189" s="1">
        <f>VLOOKUP(R189,table3I,3,0)</f>
        <v>5</v>
      </c>
      <c r="EB189" s="1">
        <f>VLOOKUP(S189,table3S,3,0)</f>
        <v>5</v>
      </c>
      <c r="EC189" s="1">
        <f>VLOOKUP(T189,table3C,3,0)</f>
        <v>5</v>
      </c>
      <c r="ED189" s="67">
        <f t="array" ref="ED189">VLOOKUP(INDEX(JD,data!$AA$1),key!$J$3:$L$27,3,0)</f>
        <v>6</v>
      </c>
      <c r="EE189" s="67">
        <f t="array" ref="EE189">VLOOKUP(INDEX(JI,data!$AA$1),key!$J$3:$L$27,3,0)</f>
        <v>4</v>
      </c>
      <c r="EF189" s="67">
        <f t="array" ref="EF189">VLOOKUP(INDEX(JS,data!$AA$1),key!$J$3:$L$27,3,0)</f>
        <v>4</v>
      </c>
      <c r="EG189" s="67">
        <f t="array" ref="EG189">VLOOKUP(INDEX(JC,data!$AA$1),key!$J$3:$L$27,3,0)</f>
        <v>7</v>
      </c>
      <c r="EH189" s="1">
        <f>VLOOKUP(DR189,tabel_jpm,ED189+1,0)</f>
        <v>8</v>
      </c>
      <c r="EI189" s="1">
        <f>VLOOKUP(DS189,tabel_jpm,EE189+1,0)</f>
        <v>16</v>
      </c>
      <c r="EJ189" s="1">
        <f>VLOOKUP(DT189,tabel_jpm,EF189+1,0)</f>
        <v>20</v>
      </c>
      <c r="EK189" s="1">
        <f>VLOOKUP(DU189,tabel_jpm,EG189+1,0)</f>
        <v>4</v>
      </c>
      <c r="EL189" s="1">
        <f>IF(B189="Pria",VLOOKUP(AVERAGE(EH189:EK189),agreement_p,4),VLOOKUP(AVERAGE(EH189:EK189),agreement_w,4))</f>
        <v>32</v>
      </c>
      <c r="EM189" s="67" t="str">
        <f t="shared" si="33"/>
        <v>N/A</v>
      </c>
      <c r="EN189" s="1">
        <f>VLOOKUP(DV189,tabel_jpm,ED189+1,0)</f>
        <v>20</v>
      </c>
      <c r="EO189" s="1">
        <f>VLOOKUP(DW189,tabel_jpm,EE189+1,0)</f>
        <v>12</v>
      </c>
      <c r="EP189" s="1">
        <f>VLOOKUP(DX189,tabel_jpm,EF189+1,0)</f>
        <v>12</v>
      </c>
      <c r="EQ189" s="1">
        <f>VLOOKUP(DY189,tabel_jpm,EG189+1,0)</f>
        <v>24</v>
      </c>
      <c r="ER189" s="1">
        <f>IF(B189="Pria",VLOOKUP(AVERAGE(EN189:EQ189),agreement_p,4),VLOOKUP(AVERAGE(EN189:EQ189),agreement_w,4))</f>
        <v>50</v>
      </c>
      <c r="ES189" s="67" t="str">
        <f t="shared" si="34"/>
        <v>N/A</v>
      </c>
      <c r="ET189" s="1">
        <f>VLOOKUP(DZ189,tabel_jpm,ED189+1,0)</f>
        <v>20</v>
      </c>
      <c r="EU189" s="1">
        <f>VLOOKUP(EA189,tabel_jpm,EE189+1,0)</f>
        <v>24</v>
      </c>
      <c r="EV189" s="1">
        <f>VLOOKUP(EB189,tabel_jpm,EF189+1,0)</f>
        <v>24</v>
      </c>
      <c r="EW189" s="1">
        <f>VLOOKUP(EC189,tabel_jpm,EG189+1,0)</f>
        <v>20</v>
      </c>
      <c r="EX189" s="1">
        <f>IF(B189="Pria",VLOOKUP(AVERAGE(ET189:EW189),agreement_p,4),VLOOKUP(AVERAGE(ET189:EW189),agreement_w,4))</f>
        <v>68</v>
      </c>
      <c r="EY189" s="67" t="str">
        <f t="shared" si="35"/>
        <v>N/A</v>
      </c>
    </row>
    <row r="190" ht="15.75" customHeight="1">
      <c r="A190" s="1" t="str">
        <f>data!A190</f>
        <v/>
      </c>
      <c r="B190" s="1" t="str">
        <f>data!B190</f>
        <v/>
      </c>
      <c r="C190" s="1" t="str">
        <f>data!C190</f>
        <v/>
      </c>
      <c r="D190" s="65" t="str">
        <f>data!D190</f>
        <v/>
      </c>
      <c r="E190" s="1" t="str">
        <f>data!E190</f>
        <v/>
      </c>
      <c r="F190" s="1" t="str">
        <f>data!F190</f>
        <v/>
      </c>
      <c r="G190" s="1" t="str">
        <f>data!G190</f>
        <v/>
      </c>
      <c r="H190" s="1" t="str">
        <f>data!H190</f>
        <v/>
      </c>
      <c r="I190" s="1" t="str">
        <f>data!I190</f>
        <v/>
      </c>
      <c r="J190" s="1" t="str">
        <f>data!J190</f>
        <v/>
      </c>
      <c r="K190" s="1" t="str">
        <f>data!K190</f>
        <v/>
      </c>
      <c r="L190" s="1" t="str">
        <f>data!L190</f>
        <v/>
      </c>
      <c r="M190" s="1" t="str">
        <f>data!M190</f>
        <v/>
      </c>
      <c r="N190" s="1" t="str">
        <f>data!N190</f>
        <v/>
      </c>
      <c r="O190" s="1" t="str">
        <f>data!O190</f>
        <v/>
      </c>
      <c r="P190" s="1" t="str">
        <f>data!P190</f>
        <v/>
      </c>
      <c r="Q190" s="1">
        <f>data!Q190</f>
        <v>0</v>
      </c>
      <c r="R190" s="1">
        <f>data!R190</f>
        <v>0</v>
      </c>
      <c r="S190" s="1">
        <f>data!S190</f>
        <v>0</v>
      </c>
      <c r="T190" s="1">
        <f>data!T190</f>
        <v>0</v>
      </c>
      <c r="U190" s="1">
        <f>data!U190</f>
        <v>0</v>
      </c>
      <c r="V190" s="1">
        <f>data!V190</f>
        <v>0</v>
      </c>
      <c r="W190" s="1">
        <f>data!W190</f>
        <v>0</v>
      </c>
      <c r="Y190" s="67">
        <f>VLOOKUP(G190,tableD1,2,0)</f>
        <v>4</v>
      </c>
      <c r="Z190" s="67">
        <f>VLOOKUP(H190,tableI1,2,0)</f>
        <v>3</v>
      </c>
      <c r="AA190" s="67">
        <f>VLOOKUP(I190,table1S,2,0)</f>
        <v>5</v>
      </c>
      <c r="AB190" s="67">
        <f>VLOOKUP(J190,table1C,2,0)</f>
        <v>4</v>
      </c>
      <c r="AC190" s="67">
        <f>VLOOKUP(L190,table2D,2,0)</f>
        <v>31</v>
      </c>
      <c r="AD190" s="67">
        <f>VLOOKUP(M190,table2I,2,0)</f>
        <v>31</v>
      </c>
      <c r="AE190" s="67">
        <f>VLOOKUP(N190,table2S,2,0)</f>
        <v>32</v>
      </c>
      <c r="AF190" s="67">
        <f>VLOOKUP(O190,table2C,2,0)</f>
        <v>32</v>
      </c>
      <c r="AG190" s="67">
        <f>VLOOKUP(Q190,table3D,2,0)</f>
        <v>16</v>
      </c>
      <c r="AH190" s="67">
        <f>VLOOKUP(R190,table3I,2,0)</f>
        <v>18</v>
      </c>
      <c r="AI190" s="67">
        <f>VLOOKUP(S190,table3S,2,0)</f>
        <v>19</v>
      </c>
      <c r="AJ190" s="67">
        <f>VLOOKUP(T190,table3C,2,0)</f>
        <v>19</v>
      </c>
      <c r="AL190" s="67">
        <f t="shared" ref="AL190:AO190" si="2256">VALUE(Y190&amp;AL$2)</f>
        <v>41</v>
      </c>
      <c r="AM190" s="67">
        <f t="shared" si="2256"/>
        <v>32</v>
      </c>
      <c r="AN190" s="67">
        <f t="shared" si="2256"/>
        <v>53</v>
      </c>
      <c r="AO190" s="67">
        <f t="shared" si="2256"/>
        <v>44</v>
      </c>
      <c r="AP190" s="67"/>
      <c r="AQ190" s="67">
        <f t="shared" ref="AQ190:AT190" si="2257">LARGE($AL190:$AO190,AQ$2)</f>
        <v>53</v>
      </c>
      <c r="AR190" s="67">
        <f t="shared" si="2257"/>
        <v>44</v>
      </c>
      <c r="AS190" s="67">
        <f t="shared" si="2257"/>
        <v>41</v>
      </c>
      <c r="AT190" s="67">
        <f t="shared" si="2257"/>
        <v>32</v>
      </c>
      <c r="AV190" s="67" t="str">
        <f>VLOOKUP(VALUE(RIGHT(AQ190,1)),misc!$A$2:$B$5,2,0)</f>
        <v>S</v>
      </c>
      <c r="AW190" s="67" t="str">
        <f>VLOOKUP(VALUE(RIGHT(AR190,1)),misc!$A$2:$B$5,2,0)</f>
        <v>C</v>
      </c>
      <c r="AX190" s="67" t="str">
        <f>VLOOKUP(VALUE(RIGHT(AS190,1)),misc!$A$2:$B$5,2,0)</f>
        <v>D</v>
      </c>
      <c r="AY190" s="67" t="str">
        <f>VLOOKUP(VALUE(RIGHT(AT190,1)),misc!$A$2:$B$5,2,0)</f>
        <v>I</v>
      </c>
      <c r="BA190" s="67" t="str">
        <f t="shared" ref="BA190:BD190" si="2258">IF(VALUE(AQ190)&gt;=170,AV190,"")</f>
        <v/>
      </c>
      <c r="BB190" s="67" t="str">
        <f t="shared" si="2258"/>
        <v/>
      </c>
      <c r="BC190" s="67" t="str">
        <f t="shared" si="2258"/>
        <v/>
      </c>
      <c r="BD190" s="67" t="str">
        <f t="shared" si="2258"/>
        <v/>
      </c>
      <c r="BF190" s="67" t="str">
        <f t="shared" ref="BF190:BI190" si="2259">IF(VALUE(AQ190)&lt;170,AV190,"")</f>
        <v>S</v>
      </c>
      <c r="BG190" s="67" t="str">
        <f t="shared" si="2259"/>
        <v>C</v>
      </c>
      <c r="BH190" s="67" t="str">
        <f t="shared" si="2259"/>
        <v>D</v>
      </c>
      <c r="BI190" s="67" t="str">
        <f t="shared" si="2259"/>
        <v>I</v>
      </c>
      <c r="BJ190" s="67">
        <f t="shared" si="17"/>
        <v>1</v>
      </c>
      <c r="BK190" s="67" t="str">
        <f t="shared" si="18"/>
        <v/>
      </c>
      <c r="BN190" s="67">
        <f t="shared" ref="BN190:BQ190" si="2260">VALUE(AC190&amp;BN$2)</f>
        <v>311</v>
      </c>
      <c r="BO190" s="67">
        <f t="shared" si="2260"/>
        <v>312</v>
      </c>
      <c r="BP190" s="67">
        <f t="shared" si="2260"/>
        <v>323</v>
      </c>
      <c r="BQ190" s="67">
        <f t="shared" si="2260"/>
        <v>324</v>
      </c>
      <c r="BR190" s="67"/>
      <c r="BS190" s="67">
        <f t="shared" ref="BS190:BV190" si="2261">LARGE($BN190:$BQ190,BS$2)</f>
        <v>324</v>
      </c>
      <c r="BT190" s="67">
        <f t="shared" si="2261"/>
        <v>323</v>
      </c>
      <c r="BU190" s="67">
        <f t="shared" si="2261"/>
        <v>312</v>
      </c>
      <c r="BV190" s="67">
        <f t="shared" si="2261"/>
        <v>311</v>
      </c>
      <c r="BX190" s="67" t="str">
        <f>VLOOKUP(VALUE(RIGHT(BS190,1)),misc!$A$2:$B$5,2,0)</f>
        <v>C</v>
      </c>
      <c r="BY190" s="67" t="str">
        <f>VLOOKUP(VALUE(RIGHT(BT190,1)),misc!$A$2:$B$5,2,0)</f>
        <v>S</v>
      </c>
      <c r="BZ190" s="67" t="str">
        <f>VLOOKUP(VALUE(RIGHT(BU190,1)),misc!$A$2:$B$5,2,0)</f>
        <v>I</v>
      </c>
      <c r="CA190" s="67" t="str">
        <f>VLOOKUP(VALUE(RIGHT(BV190,1)),misc!$A$2:$B$5,2,0)</f>
        <v>D</v>
      </c>
      <c r="CC190" s="67" t="str">
        <f t="shared" ref="CC190:CF190" si="2262">IF(VALUE(BS190)&gt;=170,BX190,"")</f>
        <v>C</v>
      </c>
      <c r="CD190" s="67" t="str">
        <f t="shared" si="2262"/>
        <v>S</v>
      </c>
      <c r="CE190" s="67" t="str">
        <f t="shared" si="2262"/>
        <v>I</v>
      </c>
      <c r="CF190" s="67" t="str">
        <f t="shared" si="2262"/>
        <v>D</v>
      </c>
      <c r="CH190" s="67" t="str">
        <f t="shared" ref="CH190:CK190" si="2263">IF(VALUE(BS190)&lt;170,BX190,"")</f>
        <v/>
      </c>
      <c r="CI190" s="67" t="str">
        <f t="shared" si="2263"/>
        <v/>
      </c>
      <c r="CJ190" s="67" t="str">
        <f t="shared" si="2263"/>
        <v/>
      </c>
      <c r="CK190" s="67" t="str">
        <f t="shared" si="2263"/>
        <v/>
      </c>
      <c r="CL190" s="67">
        <f t="shared" si="23"/>
        <v>2</v>
      </c>
      <c r="CM190" s="67" t="str">
        <f t="shared" si="24"/>
        <v>CSID</v>
      </c>
      <c r="CP190" s="67">
        <f t="shared" ref="CP190:CS190" si="2264">VALUE(AG190&amp;CP$2)</f>
        <v>161</v>
      </c>
      <c r="CQ190" s="67">
        <f t="shared" si="2264"/>
        <v>182</v>
      </c>
      <c r="CR190" s="67">
        <f t="shared" si="2264"/>
        <v>193</v>
      </c>
      <c r="CS190" s="67">
        <f t="shared" si="2264"/>
        <v>194</v>
      </c>
      <c r="CT190" s="67"/>
      <c r="CU190" s="67">
        <f t="shared" ref="CU190:CX190" si="2265">LARGE($CP190:$CS190,CU$2)</f>
        <v>194</v>
      </c>
      <c r="CV190" s="67">
        <f t="shared" si="2265"/>
        <v>193</v>
      </c>
      <c r="CW190" s="67">
        <f t="shared" si="2265"/>
        <v>182</v>
      </c>
      <c r="CX190" s="67">
        <f t="shared" si="2265"/>
        <v>161</v>
      </c>
      <c r="CZ190" s="67" t="str">
        <f>VLOOKUP(VALUE(RIGHT(CU190,1)),misc!$A$2:$B$5,2,0)</f>
        <v>C</v>
      </c>
      <c r="DA190" s="67" t="str">
        <f>VLOOKUP(VALUE(RIGHT(CV190,1)),misc!$A$2:$B$5,2,0)</f>
        <v>S</v>
      </c>
      <c r="DB190" s="67" t="str">
        <f>VLOOKUP(VALUE(RIGHT(CW190,1)),misc!$A$2:$B$5,2,0)</f>
        <v>I</v>
      </c>
      <c r="DC190" s="67" t="str">
        <f>VLOOKUP(VALUE(RIGHT(CX190,1)),misc!$A$2:$B$5,2,0)</f>
        <v>D</v>
      </c>
      <c r="DE190" s="67" t="str">
        <f t="shared" ref="DE190:DH190" si="2266">IF(VALUE(CU190)&gt;=170,CZ190,"")</f>
        <v>C</v>
      </c>
      <c r="DF190" s="67" t="str">
        <f t="shared" si="2266"/>
        <v>S</v>
      </c>
      <c r="DG190" s="67" t="str">
        <f t="shared" si="2266"/>
        <v>I</v>
      </c>
      <c r="DH190" s="67" t="str">
        <f t="shared" si="2266"/>
        <v/>
      </c>
      <c r="DJ190" s="67" t="str">
        <f t="shared" ref="DJ190:DM190" si="2267">IF(VALUE(CU190)&lt;170,CZ190,"")</f>
        <v/>
      </c>
      <c r="DK190" s="67" t="str">
        <f t="shared" si="2267"/>
        <v/>
      </c>
      <c r="DL190" s="67" t="str">
        <f t="shared" si="2267"/>
        <v/>
      </c>
      <c r="DM190" s="67" t="str">
        <f t="shared" si="2267"/>
        <v>D</v>
      </c>
      <c r="DN190" s="67">
        <f t="shared" si="29"/>
        <v>3</v>
      </c>
      <c r="DO190" s="67" t="str">
        <f t="shared" si="30"/>
        <v>CSI</v>
      </c>
      <c r="DP190" s="1" t="str">
        <f t="shared" si="31"/>
        <v>123</v>
      </c>
      <c r="DQ190" s="1" t="str">
        <f t="shared" si="32"/>
        <v/>
      </c>
      <c r="DR190" s="1">
        <f>VLOOKUP(G190,tableD1,3,0)</f>
        <v>1</v>
      </c>
      <c r="DS190" s="1">
        <f>VLOOKUP(H190,tableI1,3,0)</f>
        <v>1</v>
      </c>
      <c r="DT190" s="1">
        <f>VLOOKUP(I190,table1S,3,0)</f>
        <v>2</v>
      </c>
      <c r="DU190" s="1">
        <f>VLOOKUP(J190,table1C,3,0)</f>
        <v>1</v>
      </c>
      <c r="DV190" s="1">
        <f>VLOOKUP(L190,table2D,3,0)</f>
        <v>8</v>
      </c>
      <c r="DW190" s="1">
        <f>VLOOKUP(M190,table2I,3,0)</f>
        <v>8</v>
      </c>
      <c r="DX190" s="1">
        <f>VLOOKUP(N190,table2S,3,0)</f>
        <v>8</v>
      </c>
      <c r="DY190" s="1">
        <f>VLOOKUP(O190,table2C,3,0)</f>
        <v>8</v>
      </c>
      <c r="DZ190" s="1">
        <f>VLOOKUP(Q190,table3D,3,0)</f>
        <v>4</v>
      </c>
      <c r="EA190" s="1">
        <f>VLOOKUP(R190,table3I,3,0)</f>
        <v>5</v>
      </c>
      <c r="EB190" s="1">
        <f>VLOOKUP(S190,table3S,3,0)</f>
        <v>5</v>
      </c>
      <c r="EC190" s="1">
        <f>VLOOKUP(T190,table3C,3,0)</f>
        <v>5</v>
      </c>
      <c r="ED190" s="67">
        <f t="array" ref="ED190">VLOOKUP(INDEX(JD,data!$AA$1),key!$J$3:$L$27,3,0)</f>
        <v>6</v>
      </c>
      <c r="EE190" s="67">
        <f t="array" ref="EE190">VLOOKUP(INDEX(JI,data!$AA$1),key!$J$3:$L$27,3,0)</f>
        <v>4</v>
      </c>
      <c r="EF190" s="67">
        <f t="array" ref="EF190">VLOOKUP(INDEX(JS,data!$AA$1),key!$J$3:$L$27,3,0)</f>
        <v>4</v>
      </c>
      <c r="EG190" s="67">
        <f t="array" ref="EG190">VLOOKUP(INDEX(JC,data!$AA$1),key!$J$3:$L$27,3,0)</f>
        <v>7</v>
      </c>
      <c r="EH190" s="1">
        <f>VLOOKUP(DR190,tabel_jpm,ED190+1,0)</f>
        <v>8</v>
      </c>
      <c r="EI190" s="1">
        <f>VLOOKUP(DS190,tabel_jpm,EE190+1,0)</f>
        <v>16</v>
      </c>
      <c r="EJ190" s="1">
        <f>VLOOKUP(DT190,tabel_jpm,EF190+1,0)</f>
        <v>20</v>
      </c>
      <c r="EK190" s="1">
        <f>VLOOKUP(DU190,tabel_jpm,EG190+1,0)</f>
        <v>4</v>
      </c>
      <c r="EL190" s="1">
        <f>IF(B190="Pria",VLOOKUP(AVERAGE(EH190:EK190),agreement_p,4),VLOOKUP(AVERAGE(EH190:EK190),agreement_w,4))</f>
        <v>32</v>
      </c>
      <c r="EM190" s="67" t="str">
        <f t="shared" si="33"/>
        <v>N/A</v>
      </c>
      <c r="EN190" s="1">
        <f>VLOOKUP(DV190,tabel_jpm,ED190+1,0)</f>
        <v>20</v>
      </c>
      <c r="EO190" s="1">
        <f>VLOOKUP(DW190,tabel_jpm,EE190+1,0)</f>
        <v>12</v>
      </c>
      <c r="EP190" s="1">
        <f>VLOOKUP(DX190,tabel_jpm,EF190+1,0)</f>
        <v>12</v>
      </c>
      <c r="EQ190" s="1">
        <f>VLOOKUP(DY190,tabel_jpm,EG190+1,0)</f>
        <v>24</v>
      </c>
      <c r="ER190" s="1">
        <f>IF(B190="Pria",VLOOKUP(AVERAGE(EN190:EQ190),agreement_p,4),VLOOKUP(AVERAGE(EN190:EQ190),agreement_w,4))</f>
        <v>50</v>
      </c>
      <c r="ES190" s="67" t="str">
        <f t="shared" si="34"/>
        <v>N/A</v>
      </c>
      <c r="ET190" s="1">
        <f>VLOOKUP(DZ190,tabel_jpm,ED190+1,0)</f>
        <v>20</v>
      </c>
      <c r="EU190" s="1">
        <f>VLOOKUP(EA190,tabel_jpm,EE190+1,0)</f>
        <v>24</v>
      </c>
      <c r="EV190" s="1">
        <f>VLOOKUP(EB190,tabel_jpm,EF190+1,0)</f>
        <v>24</v>
      </c>
      <c r="EW190" s="1">
        <f>VLOOKUP(EC190,tabel_jpm,EG190+1,0)</f>
        <v>20</v>
      </c>
      <c r="EX190" s="1">
        <f>IF(B190="Pria",VLOOKUP(AVERAGE(ET190:EW190),agreement_p,4),VLOOKUP(AVERAGE(ET190:EW190),agreement_w,4))</f>
        <v>68</v>
      </c>
      <c r="EY190" s="67" t="str">
        <f t="shared" si="35"/>
        <v>N/A</v>
      </c>
    </row>
    <row r="191" ht="15.75" customHeight="1">
      <c r="A191" s="1" t="str">
        <f>data!A191</f>
        <v/>
      </c>
      <c r="B191" s="1" t="str">
        <f>data!B191</f>
        <v/>
      </c>
      <c r="C191" s="1" t="str">
        <f>data!C191</f>
        <v/>
      </c>
      <c r="D191" s="65" t="str">
        <f>data!D191</f>
        <v/>
      </c>
      <c r="E191" s="1" t="str">
        <f>data!E191</f>
        <v/>
      </c>
      <c r="F191" s="1" t="str">
        <f>data!F191</f>
        <v/>
      </c>
      <c r="G191" s="1" t="str">
        <f>data!G191</f>
        <v/>
      </c>
      <c r="H191" s="1" t="str">
        <f>data!H191</f>
        <v/>
      </c>
      <c r="I191" s="1" t="str">
        <f>data!I191</f>
        <v/>
      </c>
      <c r="J191" s="1" t="str">
        <f>data!J191</f>
        <v/>
      </c>
      <c r="K191" s="1" t="str">
        <f>data!K191</f>
        <v/>
      </c>
      <c r="L191" s="1" t="str">
        <f>data!L191</f>
        <v/>
      </c>
      <c r="M191" s="1" t="str">
        <f>data!M191</f>
        <v/>
      </c>
      <c r="N191" s="1" t="str">
        <f>data!N191</f>
        <v/>
      </c>
      <c r="O191" s="1" t="str">
        <f>data!O191</f>
        <v/>
      </c>
      <c r="P191" s="1" t="str">
        <f>data!P191</f>
        <v/>
      </c>
      <c r="Q191" s="1">
        <f>data!Q191</f>
        <v>0</v>
      </c>
      <c r="R191" s="1">
        <f>data!R191</f>
        <v>0</v>
      </c>
      <c r="S191" s="1">
        <f>data!S191</f>
        <v>0</v>
      </c>
      <c r="T191" s="1">
        <f>data!T191</f>
        <v>0</v>
      </c>
      <c r="U191" s="1">
        <f>data!U191</f>
        <v>0</v>
      </c>
      <c r="V191" s="1">
        <f>data!V191</f>
        <v>0</v>
      </c>
      <c r="W191" s="1">
        <f>data!W191</f>
        <v>0</v>
      </c>
      <c r="Y191" s="67">
        <f>VLOOKUP(G191,tableD1,2,0)</f>
        <v>4</v>
      </c>
      <c r="Z191" s="67">
        <f>VLOOKUP(H191,tableI1,2,0)</f>
        <v>3</v>
      </c>
      <c r="AA191" s="67">
        <f>VLOOKUP(I191,table1S,2,0)</f>
        <v>5</v>
      </c>
      <c r="AB191" s="67">
        <f>VLOOKUP(J191,table1C,2,0)</f>
        <v>4</v>
      </c>
      <c r="AC191" s="67">
        <f>VLOOKUP(L191,table2D,2,0)</f>
        <v>31</v>
      </c>
      <c r="AD191" s="67">
        <f>VLOOKUP(M191,table2I,2,0)</f>
        <v>31</v>
      </c>
      <c r="AE191" s="67">
        <f>VLOOKUP(N191,table2S,2,0)</f>
        <v>32</v>
      </c>
      <c r="AF191" s="67">
        <f>VLOOKUP(O191,table2C,2,0)</f>
        <v>32</v>
      </c>
      <c r="AG191" s="67">
        <f>VLOOKUP(Q191,table3D,2,0)</f>
        <v>16</v>
      </c>
      <c r="AH191" s="67">
        <f>VLOOKUP(R191,table3I,2,0)</f>
        <v>18</v>
      </c>
      <c r="AI191" s="67">
        <f>VLOOKUP(S191,table3S,2,0)</f>
        <v>19</v>
      </c>
      <c r="AJ191" s="67">
        <f>VLOOKUP(T191,table3C,2,0)</f>
        <v>19</v>
      </c>
      <c r="AL191" s="67">
        <f t="shared" ref="AL191:AO191" si="2268">VALUE(Y191&amp;AL$2)</f>
        <v>41</v>
      </c>
      <c r="AM191" s="67">
        <f t="shared" si="2268"/>
        <v>32</v>
      </c>
      <c r="AN191" s="67">
        <f t="shared" si="2268"/>
        <v>53</v>
      </c>
      <c r="AO191" s="67">
        <f t="shared" si="2268"/>
        <v>44</v>
      </c>
      <c r="AP191" s="67"/>
      <c r="AQ191" s="67">
        <f t="shared" ref="AQ191:AT191" si="2269">LARGE($AL191:$AO191,AQ$2)</f>
        <v>53</v>
      </c>
      <c r="AR191" s="67">
        <f t="shared" si="2269"/>
        <v>44</v>
      </c>
      <c r="AS191" s="67">
        <f t="shared" si="2269"/>
        <v>41</v>
      </c>
      <c r="AT191" s="67">
        <f t="shared" si="2269"/>
        <v>32</v>
      </c>
      <c r="AV191" s="67" t="str">
        <f>VLOOKUP(VALUE(RIGHT(AQ191,1)),misc!$A$2:$B$5,2,0)</f>
        <v>S</v>
      </c>
      <c r="AW191" s="67" t="str">
        <f>VLOOKUP(VALUE(RIGHT(AR191,1)),misc!$A$2:$B$5,2,0)</f>
        <v>C</v>
      </c>
      <c r="AX191" s="67" t="str">
        <f>VLOOKUP(VALUE(RIGHT(AS191,1)),misc!$A$2:$B$5,2,0)</f>
        <v>D</v>
      </c>
      <c r="AY191" s="67" t="str">
        <f>VLOOKUP(VALUE(RIGHT(AT191,1)),misc!$A$2:$B$5,2,0)</f>
        <v>I</v>
      </c>
      <c r="BA191" s="67" t="str">
        <f t="shared" ref="BA191:BD191" si="2270">IF(VALUE(AQ191)&gt;=170,AV191,"")</f>
        <v/>
      </c>
      <c r="BB191" s="67" t="str">
        <f t="shared" si="2270"/>
        <v/>
      </c>
      <c r="BC191" s="67" t="str">
        <f t="shared" si="2270"/>
        <v/>
      </c>
      <c r="BD191" s="67" t="str">
        <f t="shared" si="2270"/>
        <v/>
      </c>
      <c r="BF191" s="67" t="str">
        <f t="shared" ref="BF191:BI191" si="2271">IF(VALUE(AQ191)&lt;170,AV191,"")</f>
        <v>S</v>
      </c>
      <c r="BG191" s="67" t="str">
        <f t="shared" si="2271"/>
        <v>C</v>
      </c>
      <c r="BH191" s="67" t="str">
        <f t="shared" si="2271"/>
        <v>D</v>
      </c>
      <c r="BI191" s="67" t="str">
        <f t="shared" si="2271"/>
        <v>I</v>
      </c>
      <c r="BJ191" s="67">
        <f t="shared" si="17"/>
        <v>1</v>
      </c>
      <c r="BK191" s="67" t="str">
        <f t="shared" si="18"/>
        <v/>
      </c>
      <c r="BN191" s="67">
        <f t="shared" ref="BN191:BQ191" si="2272">VALUE(AC191&amp;BN$2)</f>
        <v>311</v>
      </c>
      <c r="BO191" s="67">
        <f t="shared" si="2272"/>
        <v>312</v>
      </c>
      <c r="BP191" s="67">
        <f t="shared" si="2272"/>
        <v>323</v>
      </c>
      <c r="BQ191" s="67">
        <f t="shared" si="2272"/>
        <v>324</v>
      </c>
      <c r="BR191" s="67"/>
      <c r="BS191" s="67">
        <f t="shared" ref="BS191:BV191" si="2273">LARGE($BN191:$BQ191,BS$2)</f>
        <v>324</v>
      </c>
      <c r="BT191" s="67">
        <f t="shared" si="2273"/>
        <v>323</v>
      </c>
      <c r="BU191" s="67">
        <f t="shared" si="2273"/>
        <v>312</v>
      </c>
      <c r="BV191" s="67">
        <f t="shared" si="2273"/>
        <v>311</v>
      </c>
      <c r="BX191" s="67" t="str">
        <f>VLOOKUP(VALUE(RIGHT(BS191,1)),misc!$A$2:$B$5,2,0)</f>
        <v>C</v>
      </c>
      <c r="BY191" s="67" t="str">
        <f>VLOOKUP(VALUE(RIGHT(BT191,1)),misc!$A$2:$B$5,2,0)</f>
        <v>S</v>
      </c>
      <c r="BZ191" s="67" t="str">
        <f>VLOOKUP(VALUE(RIGHT(BU191,1)),misc!$A$2:$B$5,2,0)</f>
        <v>I</v>
      </c>
      <c r="CA191" s="67" t="str">
        <f>VLOOKUP(VALUE(RIGHT(BV191,1)),misc!$A$2:$B$5,2,0)</f>
        <v>D</v>
      </c>
      <c r="CC191" s="67" t="str">
        <f t="shared" ref="CC191:CF191" si="2274">IF(VALUE(BS191)&gt;=170,BX191,"")</f>
        <v>C</v>
      </c>
      <c r="CD191" s="67" t="str">
        <f t="shared" si="2274"/>
        <v>S</v>
      </c>
      <c r="CE191" s="67" t="str">
        <f t="shared" si="2274"/>
        <v>I</v>
      </c>
      <c r="CF191" s="67" t="str">
        <f t="shared" si="2274"/>
        <v>D</v>
      </c>
      <c r="CH191" s="67" t="str">
        <f t="shared" ref="CH191:CK191" si="2275">IF(VALUE(BS191)&lt;170,BX191,"")</f>
        <v/>
      </c>
      <c r="CI191" s="67" t="str">
        <f t="shared" si="2275"/>
        <v/>
      </c>
      <c r="CJ191" s="67" t="str">
        <f t="shared" si="2275"/>
        <v/>
      </c>
      <c r="CK191" s="67" t="str">
        <f t="shared" si="2275"/>
        <v/>
      </c>
      <c r="CL191" s="67">
        <f t="shared" si="23"/>
        <v>2</v>
      </c>
      <c r="CM191" s="67" t="str">
        <f t="shared" si="24"/>
        <v>CSID</v>
      </c>
      <c r="CP191" s="67">
        <f t="shared" ref="CP191:CS191" si="2276">VALUE(AG191&amp;CP$2)</f>
        <v>161</v>
      </c>
      <c r="CQ191" s="67">
        <f t="shared" si="2276"/>
        <v>182</v>
      </c>
      <c r="CR191" s="67">
        <f t="shared" si="2276"/>
        <v>193</v>
      </c>
      <c r="CS191" s="67">
        <f t="shared" si="2276"/>
        <v>194</v>
      </c>
      <c r="CT191" s="67"/>
      <c r="CU191" s="67">
        <f t="shared" ref="CU191:CX191" si="2277">LARGE($CP191:$CS191,CU$2)</f>
        <v>194</v>
      </c>
      <c r="CV191" s="67">
        <f t="shared" si="2277"/>
        <v>193</v>
      </c>
      <c r="CW191" s="67">
        <f t="shared" si="2277"/>
        <v>182</v>
      </c>
      <c r="CX191" s="67">
        <f t="shared" si="2277"/>
        <v>161</v>
      </c>
      <c r="CZ191" s="67" t="str">
        <f>VLOOKUP(VALUE(RIGHT(CU191,1)),misc!$A$2:$B$5,2,0)</f>
        <v>C</v>
      </c>
      <c r="DA191" s="67" t="str">
        <f>VLOOKUP(VALUE(RIGHT(CV191,1)),misc!$A$2:$B$5,2,0)</f>
        <v>S</v>
      </c>
      <c r="DB191" s="67" t="str">
        <f>VLOOKUP(VALUE(RIGHT(CW191,1)),misc!$A$2:$B$5,2,0)</f>
        <v>I</v>
      </c>
      <c r="DC191" s="67" t="str">
        <f>VLOOKUP(VALUE(RIGHT(CX191,1)),misc!$A$2:$B$5,2,0)</f>
        <v>D</v>
      </c>
      <c r="DE191" s="67" t="str">
        <f t="shared" ref="DE191:DH191" si="2278">IF(VALUE(CU191)&gt;=170,CZ191,"")</f>
        <v>C</v>
      </c>
      <c r="DF191" s="67" t="str">
        <f t="shared" si="2278"/>
        <v>S</v>
      </c>
      <c r="DG191" s="67" t="str">
        <f t="shared" si="2278"/>
        <v>I</v>
      </c>
      <c r="DH191" s="67" t="str">
        <f t="shared" si="2278"/>
        <v/>
      </c>
      <c r="DJ191" s="67" t="str">
        <f t="shared" ref="DJ191:DM191" si="2279">IF(VALUE(CU191)&lt;170,CZ191,"")</f>
        <v/>
      </c>
      <c r="DK191" s="67" t="str">
        <f t="shared" si="2279"/>
        <v/>
      </c>
      <c r="DL191" s="67" t="str">
        <f t="shared" si="2279"/>
        <v/>
      </c>
      <c r="DM191" s="67" t="str">
        <f t="shared" si="2279"/>
        <v>D</v>
      </c>
      <c r="DN191" s="67">
        <f t="shared" si="29"/>
        <v>3</v>
      </c>
      <c r="DO191" s="67" t="str">
        <f t="shared" si="30"/>
        <v>CSI</v>
      </c>
      <c r="DP191" s="1" t="str">
        <f t="shared" si="31"/>
        <v>123</v>
      </c>
      <c r="DQ191" s="1" t="str">
        <f t="shared" si="32"/>
        <v/>
      </c>
      <c r="DR191" s="1">
        <f>VLOOKUP(G191,tableD1,3,0)</f>
        <v>1</v>
      </c>
      <c r="DS191" s="1">
        <f>VLOOKUP(H191,tableI1,3,0)</f>
        <v>1</v>
      </c>
      <c r="DT191" s="1">
        <f>VLOOKUP(I191,table1S,3,0)</f>
        <v>2</v>
      </c>
      <c r="DU191" s="1">
        <f>VLOOKUP(J191,table1C,3,0)</f>
        <v>1</v>
      </c>
      <c r="DV191" s="1">
        <f>VLOOKUP(L191,table2D,3,0)</f>
        <v>8</v>
      </c>
      <c r="DW191" s="1">
        <f>VLOOKUP(M191,table2I,3,0)</f>
        <v>8</v>
      </c>
      <c r="DX191" s="1">
        <f>VLOOKUP(N191,table2S,3,0)</f>
        <v>8</v>
      </c>
      <c r="DY191" s="1">
        <f>VLOOKUP(O191,table2C,3,0)</f>
        <v>8</v>
      </c>
      <c r="DZ191" s="1">
        <f>VLOOKUP(Q191,table3D,3,0)</f>
        <v>4</v>
      </c>
      <c r="EA191" s="1">
        <f>VLOOKUP(R191,table3I,3,0)</f>
        <v>5</v>
      </c>
      <c r="EB191" s="1">
        <f>VLOOKUP(S191,table3S,3,0)</f>
        <v>5</v>
      </c>
      <c r="EC191" s="1">
        <f>VLOOKUP(T191,table3C,3,0)</f>
        <v>5</v>
      </c>
      <c r="ED191" s="67">
        <f t="array" ref="ED191">VLOOKUP(INDEX(JD,data!$AA$1),key!$J$3:$L$27,3,0)</f>
        <v>6</v>
      </c>
      <c r="EE191" s="67">
        <f t="array" ref="EE191">VLOOKUP(INDEX(JI,data!$AA$1),key!$J$3:$L$27,3,0)</f>
        <v>4</v>
      </c>
      <c r="EF191" s="67">
        <f t="array" ref="EF191">VLOOKUP(INDEX(JS,data!$AA$1),key!$J$3:$L$27,3,0)</f>
        <v>4</v>
      </c>
      <c r="EG191" s="67">
        <f t="array" ref="EG191">VLOOKUP(INDEX(JC,data!$AA$1),key!$J$3:$L$27,3,0)</f>
        <v>7</v>
      </c>
      <c r="EH191" s="1">
        <f>VLOOKUP(DR191,tabel_jpm,ED191+1,0)</f>
        <v>8</v>
      </c>
      <c r="EI191" s="1">
        <f>VLOOKUP(DS191,tabel_jpm,EE191+1,0)</f>
        <v>16</v>
      </c>
      <c r="EJ191" s="1">
        <f>VLOOKUP(DT191,tabel_jpm,EF191+1,0)</f>
        <v>20</v>
      </c>
      <c r="EK191" s="1">
        <f>VLOOKUP(DU191,tabel_jpm,EG191+1,0)</f>
        <v>4</v>
      </c>
      <c r="EL191" s="1">
        <f>IF(B191="Pria",VLOOKUP(AVERAGE(EH191:EK191),agreement_p,4),VLOOKUP(AVERAGE(EH191:EK191),agreement_w,4))</f>
        <v>32</v>
      </c>
      <c r="EM191" s="67" t="str">
        <f t="shared" si="33"/>
        <v>N/A</v>
      </c>
      <c r="EN191" s="1">
        <f>VLOOKUP(DV191,tabel_jpm,ED191+1,0)</f>
        <v>20</v>
      </c>
      <c r="EO191" s="1">
        <f>VLOOKUP(DW191,tabel_jpm,EE191+1,0)</f>
        <v>12</v>
      </c>
      <c r="EP191" s="1">
        <f>VLOOKUP(DX191,tabel_jpm,EF191+1,0)</f>
        <v>12</v>
      </c>
      <c r="EQ191" s="1">
        <f>VLOOKUP(DY191,tabel_jpm,EG191+1,0)</f>
        <v>24</v>
      </c>
      <c r="ER191" s="1">
        <f>IF(B191="Pria",VLOOKUP(AVERAGE(EN191:EQ191),agreement_p,4),VLOOKUP(AVERAGE(EN191:EQ191),agreement_w,4))</f>
        <v>50</v>
      </c>
      <c r="ES191" s="67" t="str">
        <f t="shared" si="34"/>
        <v>N/A</v>
      </c>
      <c r="ET191" s="1">
        <f>VLOOKUP(DZ191,tabel_jpm,ED191+1,0)</f>
        <v>20</v>
      </c>
      <c r="EU191" s="1">
        <f>VLOOKUP(EA191,tabel_jpm,EE191+1,0)</f>
        <v>24</v>
      </c>
      <c r="EV191" s="1">
        <f>VLOOKUP(EB191,tabel_jpm,EF191+1,0)</f>
        <v>24</v>
      </c>
      <c r="EW191" s="1">
        <f>VLOOKUP(EC191,tabel_jpm,EG191+1,0)</f>
        <v>20</v>
      </c>
      <c r="EX191" s="1">
        <f>IF(B191="Pria",VLOOKUP(AVERAGE(ET191:EW191),agreement_p,4),VLOOKUP(AVERAGE(ET191:EW191),agreement_w,4))</f>
        <v>68</v>
      </c>
      <c r="EY191" s="67" t="str">
        <f t="shared" si="35"/>
        <v>N/A</v>
      </c>
    </row>
    <row r="192" ht="15.75" customHeight="1">
      <c r="A192" s="1" t="str">
        <f>data!A192</f>
        <v/>
      </c>
      <c r="B192" s="1" t="str">
        <f>data!B192</f>
        <v/>
      </c>
      <c r="C192" s="1" t="str">
        <f>data!C192</f>
        <v/>
      </c>
      <c r="D192" s="65" t="str">
        <f>data!D192</f>
        <v/>
      </c>
      <c r="E192" s="1" t="str">
        <f>data!E192</f>
        <v/>
      </c>
      <c r="F192" s="1" t="str">
        <f>data!F192</f>
        <v/>
      </c>
      <c r="G192" s="1" t="str">
        <f>data!G192</f>
        <v/>
      </c>
      <c r="H192" s="1" t="str">
        <f>data!H192</f>
        <v/>
      </c>
      <c r="I192" s="1" t="str">
        <f>data!I192</f>
        <v/>
      </c>
      <c r="J192" s="1" t="str">
        <f>data!J192</f>
        <v/>
      </c>
      <c r="K192" s="1" t="str">
        <f>data!K192</f>
        <v/>
      </c>
      <c r="L192" s="1" t="str">
        <f>data!L192</f>
        <v/>
      </c>
      <c r="M192" s="1" t="str">
        <f>data!M192</f>
        <v/>
      </c>
      <c r="N192" s="1" t="str">
        <f>data!N192</f>
        <v/>
      </c>
      <c r="O192" s="1" t="str">
        <f>data!O192</f>
        <v/>
      </c>
      <c r="P192" s="1" t="str">
        <f>data!P192</f>
        <v/>
      </c>
      <c r="Q192" s="1">
        <f>data!Q192</f>
        <v>0</v>
      </c>
      <c r="R192" s="1">
        <f>data!R192</f>
        <v>0</v>
      </c>
      <c r="S192" s="1">
        <f>data!S192</f>
        <v>0</v>
      </c>
      <c r="T192" s="1">
        <f>data!T192</f>
        <v>0</v>
      </c>
      <c r="U192" s="1">
        <f>data!U192</f>
        <v>0</v>
      </c>
      <c r="V192" s="1">
        <f>data!V192</f>
        <v>0</v>
      </c>
      <c r="W192" s="1">
        <f>data!W192</f>
        <v>0</v>
      </c>
      <c r="Y192" s="67">
        <f>VLOOKUP(G192,tableD1,2,0)</f>
        <v>4</v>
      </c>
      <c r="Z192" s="67">
        <f>VLOOKUP(H192,tableI1,2,0)</f>
        <v>3</v>
      </c>
      <c r="AA192" s="67">
        <f>VLOOKUP(I192,table1S,2,0)</f>
        <v>5</v>
      </c>
      <c r="AB192" s="67">
        <f>VLOOKUP(J192,table1C,2,0)</f>
        <v>4</v>
      </c>
      <c r="AC192" s="67">
        <f>VLOOKUP(L192,table2D,2,0)</f>
        <v>31</v>
      </c>
      <c r="AD192" s="67">
        <f>VLOOKUP(M192,table2I,2,0)</f>
        <v>31</v>
      </c>
      <c r="AE192" s="67">
        <f>VLOOKUP(N192,table2S,2,0)</f>
        <v>32</v>
      </c>
      <c r="AF192" s="67">
        <f>VLOOKUP(O192,table2C,2,0)</f>
        <v>32</v>
      </c>
      <c r="AG192" s="67">
        <f>VLOOKUP(Q192,table3D,2,0)</f>
        <v>16</v>
      </c>
      <c r="AH192" s="67">
        <f>VLOOKUP(R192,table3I,2,0)</f>
        <v>18</v>
      </c>
      <c r="AI192" s="67">
        <f>VLOOKUP(S192,table3S,2,0)</f>
        <v>19</v>
      </c>
      <c r="AJ192" s="67">
        <f>VLOOKUP(T192,table3C,2,0)</f>
        <v>19</v>
      </c>
      <c r="AL192" s="67">
        <f t="shared" ref="AL192:AO192" si="2280">VALUE(Y192&amp;AL$2)</f>
        <v>41</v>
      </c>
      <c r="AM192" s="67">
        <f t="shared" si="2280"/>
        <v>32</v>
      </c>
      <c r="AN192" s="67">
        <f t="shared" si="2280"/>
        <v>53</v>
      </c>
      <c r="AO192" s="67">
        <f t="shared" si="2280"/>
        <v>44</v>
      </c>
      <c r="AP192" s="67"/>
      <c r="AQ192" s="67">
        <f t="shared" ref="AQ192:AT192" si="2281">LARGE($AL192:$AO192,AQ$2)</f>
        <v>53</v>
      </c>
      <c r="AR192" s="67">
        <f t="shared" si="2281"/>
        <v>44</v>
      </c>
      <c r="AS192" s="67">
        <f t="shared" si="2281"/>
        <v>41</v>
      </c>
      <c r="AT192" s="67">
        <f t="shared" si="2281"/>
        <v>32</v>
      </c>
      <c r="AV192" s="67" t="str">
        <f>VLOOKUP(VALUE(RIGHT(AQ192,1)),misc!$A$2:$B$5,2,0)</f>
        <v>S</v>
      </c>
      <c r="AW192" s="67" t="str">
        <f>VLOOKUP(VALUE(RIGHT(AR192,1)),misc!$A$2:$B$5,2,0)</f>
        <v>C</v>
      </c>
      <c r="AX192" s="67" t="str">
        <f>VLOOKUP(VALUE(RIGHT(AS192,1)),misc!$A$2:$B$5,2,0)</f>
        <v>D</v>
      </c>
      <c r="AY192" s="67" t="str">
        <f>VLOOKUP(VALUE(RIGHT(AT192,1)),misc!$A$2:$B$5,2,0)</f>
        <v>I</v>
      </c>
      <c r="BA192" s="67" t="str">
        <f t="shared" ref="BA192:BD192" si="2282">IF(VALUE(AQ192)&gt;=170,AV192,"")</f>
        <v/>
      </c>
      <c r="BB192" s="67" t="str">
        <f t="shared" si="2282"/>
        <v/>
      </c>
      <c r="BC192" s="67" t="str">
        <f t="shared" si="2282"/>
        <v/>
      </c>
      <c r="BD192" s="67" t="str">
        <f t="shared" si="2282"/>
        <v/>
      </c>
      <c r="BF192" s="67" t="str">
        <f t="shared" ref="BF192:BI192" si="2283">IF(VALUE(AQ192)&lt;170,AV192,"")</f>
        <v>S</v>
      </c>
      <c r="BG192" s="67" t="str">
        <f t="shared" si="2283"/>
        <v>C</v>
      </c>
      <c r="BH192" s="67" t="str">
        <f t="shared" si="2283"/>
        <v>D</v>
      </c>
      <c r="BI192" s="67" t="str">
        <f t="shared" si="2283"/>
        <v>I</v>
      </c>
      <c r="BJ192" s="67">
        <f t="shared" si="17"/>
        <v>1</v>
      </c>
      <c r="BK192" s="67" t="str">
        <f t="shared" si="18"/>
        <v/>
      </c>
      <c r="BN192" s="67">
        <f t="shared" ref="BN192:BQ192" si="2284">VALUE(AC192&amp;BN$2)</f>
        <v>311</v>
      </c>
      <c r="BO192" s="67">
        <f t="shared" si="2284"/>
        <v>312</v>
      </c>
      <c r="BP192" s="67">
        <f t="shared" si="2284"/>
        <v>323</v>
      </c>
      <c r="BQ192" s="67">
        <f t="shared" si="2284"/>
        <v>324</v>
      </c>
      <c r="BR192" s="67"/>
      <c r="BS192" s="67">
        <f t="shared" ref="BS192:BV192" si="2285">LARGE($BN192:$BQ192,BS$2)</f>
        <v>324</v>
      </c>
      <c r="BT192" s="67">
        <f t="shared" si="2285"/>
        <v>323</v>
      </c>
      <c r="BU192" s="67">
        <f t="shared" si="2285"/>
        <v>312</v>
      </c>
      <c r="BV192" s="67">
        <f t="shared" si="2285"/>
        <v>311</v>
      </c>
      <c r="BX192" s="67" t="str">
        <f>VLOOKUP(VALUE(RIGHT(BS192,1)),misc!$A$2:$B$5,2,0)</f>
        <v>C</v>
      </c>
      <c r="BY192" s="67" t="str">
        <f>VLOOKUP(VALUE(RIGHT(BT192,1)),misc!$A$2:$B$5,2,0)</f>
        <v>S</v>
      </c>
      <c r="BZ192" s="67" t="str">
        <f>VLOOKUP(VALUE(RIGHT(BU192,1)),misc!$A$2:$B$5,2,0)</f>
        <v>I</v>
      </c>
      <c r="CA192" s="67" t="str">
        <f>VLOOKUP(VALUE(RIGHT(BV192,1)),misc!$A$2:$B$5,2,0)</f>
        <v>D</v>
      </c>
      <c r="CC192" s="67" t="str">
        <f t="shared" ref="CC192:CF192" si="2286">IF(VALUE(BS192)&gt;=170,BX192,"")</f>
        <v>C</v>
      </c>
      <c r="CD192" s="67" t="str">
        <f t="shared" si="2286"/>
        <v>S</v>
      </c>
      <c r="CE192" s="67" t="str">
        <f t="shared" si="2286"/>
        <v>I</v>
      </c>
      <c r="CF192" s="67" t="str">
        <f t="shared" si="2286"/>
        <v>D</v>
      </c>
      <c r="CH192" s="67" t="str">
        <f t="shared" ref="CH192:CK192" si="2287">IF(VALUE(BS192)&lt;170,BX192,"")</f>
        <v/>
      </c>
      <c r="CI192" s="67" t="str">
        <f t="shared" si="2287"/>
        <v/>
      </c>
      <c r="CJ192" s="67" t="str">
        <f t="shared" si="2287"/>
        <v/>
      </c>
      <c r="CK192" s="67" t="str">
        <f t="shared" si="2287"/>
        <v/>
      </c>
      <c r="CL192" s="67">
        <f t="shared" si="23"/>
        <v>2</v>
      </c>
      <c r="CM192" s="67" t="str">
        <f t="shared" si="24"/>
        <v>CSID</v>
      </c>
      <c r="CP192" s="67">
        <f t="shared" ref="CP192:CS192" si="2288">VALUE(AG192&amp;CP$2)</f>
        <v>161</v>
      </c>
      <c r="CQ192" s="67">
        <f t="shared" si="2288"/>
        <v>182</v>
      </c>
      <c r="CR192" s="67">
        <f t="shared" si="2288"/>
        <v>193</v>
      </c>
      <c r="CS192" s="67">
        <f t="shared" si="2288"/>
        <v>194</v>
      </c>
      <c r="CT192" s="67"/>
      <c r="CU192" s="67">
        <f t="shared" ref="CU192:CX192" si="2289">LARGE($CP192:$CS192,CU$2)</f>
        <v>194</v>
      </c>
      <c r="CV192" s="67">
        <f t="shared" si="2289"/>
        <v>193</v>
      </c>
      <c r="CW192" s="67">
        <f t="shared" si="2289"/>
        <v>182</v>
      </c>
      <c r="CX192" s="67">
        <f t="shared" si="2289"/>
        <v>161</v>
      </c>
      <c r="CZ192" s="67" t="str">
        <f>VLOOKUP(VALUE(RIGHT(CU192,1)),misc!$A$2:$B$5,2,0)</f>
        <v>C</v>
      </c>
      <c r="DA192" s="67" t="str">
        <f>VLOOKUP(VALUE(RIGHT(CV192,1)),misc!$A$2:$B$5,2,0)</f>
        <v>S</v>
      </c>
      <c r="DB192" s="67" t="str">
        <f>VLOOKUP(VALUE(RIGHT(CW192,1)),misc!$A$2:$B$5,2,0)</f>
        <v>I</v>
      </c>
      <c r="DC192" s="67" t="str">
        <f>VLOOKUP(VALUE(RIGHT(CX192,1)),misc!$A$2:$B$5,2,0)</f>
        <v>D</v>
      </c>
      <c r="DE192" s="67" t="str">
        <f t="shared" ref="DE192:DH192" si="2290">IF(VALUE(CU192)&gt;=170,CZ192,"")</f>
        <v>C</v>
      </c>
      <c r="DF192" s="67" t="str">
        <f t="shared" si="2290"/>
        <v>S</v>
      </c>
      <c r="DG192" s="67" t="str">
        <f t="shared" si="2290"/>
        <v>I</v>
      </c>
      <c r="DH192" s="67" t="str">
        <f t="shared" si="2290"/>
        <v/>
      </c>
      <c r="DJ192" s="67" t="str">
        <f t="shared" ref="DJ192:DM192" si="2291">IF(VALUE(CU192)&lt;170,CZ192,"")</f>
        <v/>
      </c>
      <c r="DK192" s="67" t="str">
        <f t="shared" si="2291"/>
        <v/>
      </c>
      <c r="DL192" s="67" t="str">
        <f t="shared" si="2291"/>
        <v/>
      </c>
      <c r="DM192" s="67" t="str">
        <f t="shared" si="2291"/>
        <v>D</v>
      </c>
      <c r="DN192" s="67">
        <f t="shared" si="29"/>
        <v>3</v>
      </c>
      <c r="DO192" s="67" t="str">
        <f t="shared" si="30"/>
        <v>CSI</v>
      </c>
      <c r="DP192" s="1" t="str">
        <f t="shared" si="31"/>
        <v>123</v>
      </c>
      <c r="DQ192" s="1" t="str">
        <f t="shared" si="32"/>
        <v/>
      </c>
      <c r="DR192" s="1">
        <f>VLOOKUP(G192,tableD1,3,0)</f>
        <v>1</v>
      </c>
      <c r="DS192" s="1">
        <f>VLOOKUP(H192,tableI1,3,0)</f>
        <v>1</v>
      </c>
      <c r="DT192" s="1">
        <f>VLOOKUP(I192,table1S,3,0)</f>
        <v>2</v>
      </c>
      <c r="DU192" s="1">
        <f>VLOOKUP(J192,table1C,3,0)</f>
        <v>1</v>
      </c>
      <c r="DV192" s="1">
        <f>VLOOKUP(L192,table2D,3,0)</f>
        <v>8</v>
      </c>
      <c r="DW192" s="1">
        <f>VLOOKUP(M192,table2I,3,0)</f>
        <v>8</v>
      </c>
      <c r="DX192" s="1">
        <f>VLOOKUP(N192,table2S,3,0)</f>
        <v>8</v>
      </c>
      <c r="DY192" s="1">
        <f>VLOOKUP(O192,table2C,3,0)</f>
        <v>8</v>
      </c>
      <c r="DZ192" s="1">
        <f>VLOOKUP(Q192,table3D,3,0)</f>
        <v>4</v>
      </c>
      <c r="EA192" s="1">
        <f>VLOOKUP(R192,table3I,3,0)</f>
        <v>5</v>
      </c>
      <c r="EB192" s="1">
        <f>VLOOKUP(S192,table3S,3,0)</f>
        <v>5</v>
      </c>
      <c r="EC192" s="1">
        <f>VLOOKUP(T192,table3C,3,0)</f>
        <v>5</v>
      </c>
      <c r="ED192" s="67">
        <f t="array" ref="ED192">VLOOKUP(INDEX(JD,data!$AA$1),key!$J$3:$L$27,3,0)</f>
        <v>6</v>
      </c>
      <c r="EE192" s="67">
        <f t="array" ref="EE192">VLOOKUP(INDEX(JI,data!$AA$1),key!$J$3:$L$27,3,0)</f>
        <v>4</v>
      </c>
      <c r="EF192" s="67">
        <f t="array" ref="EF192">VLOOKUP(INDEX(JS,data!$AA$1),key!$J$3:$L$27,3,0)</f>
        <v>4</v>
      </c>
      <c r="EG192" s="67">
        <f t="array" ref="EG192">VLOOKUP(INDEX(JC,data!$AA$1),key!$J$3:$L$27,3,0)</f>
        <v>7</v>
      </c>
      <c r="EH192" s="1">
        <f>VLOOKUP(DR192,tabel_jpm,ED192+1,0)</f>
        <v>8</v>
      </c>
      <c r="EI192" s="1">
        <f>VLOOKUP(DS192,tabel_jpm,EE192+1,0)</f>
        <v>16</v>
      </c>
      <c r="EJ192" s="1">
        <f>VLOOKUP(DT192,tabel_jpm,EF192+1,0)</f>
        <v>20</v>
      </c>
      <c r="EK192" s="1">
        <f>VLOOKUP(DU192,tabel_jpm,EG192+1,0)</f>
        <v>4</v>
      </c>
      <c r="EL192" s="1">
        <f>IF(B192="Pria",VLOOKUP(AVERAGE(EH192:EK192),agreement_p,4),VLOOKUP(AVERAGE(EH192:EK192),agreement_w,4))</f>
        <v>32</v>
      </c>
      <c r="EM192" s="67" t="str">
        <f t="shared" si="33"/>
        <v>N/A</v>
      </c>
      <c r="EN192" s="1">
        <f>VLOOKUP(DV192,tabel_jpm,ED192+1,0)</f>
        <v>20</v>
      </c>
      <c r="EO192" s="1">
        <f>VLOOKUP(DW192,tabel_jpm,EE192+1,0)</f>
        <v>12</v>
      </c>
      <c r="EP192" s="1">
        <f>VLOOKUP(DX192,tabel_jpm,EF192+1,0)</f>
        <v>12</v>
      </c>
      <c r="EQ192" s="1">
        <f>VLOOKUP(DY192,tabel_jpm,EG192+1,0)</f>
        <v>24</v>
      </c>
      <c r="ER192" s="1">
        <f>IF(B192="Pria",VLOOKUP(AVERAGE(EN192:EQ192),agreement_p,4),VLOOKUP(AVERAGE(EN192:EQ192),agreement_w,4))</f>
        <v>50</v>
      </c>
      <c r="ES192" s="67" t="str">
        <f t="shared" si="34"/>
        <v>N/A</v>
      </c>
      <c r="ET192" s="1">
        <f>VLOOKUP(DZ192,tabel_jpm,ED192+1,0)</f>
        <v>20</v>
      </c>
      <c r="EU192" s="1">
        <f>VLOOKUP(EA192,tabel_jpm,EE192+1,0)</f>
        <v>24</v>
      </c>
      <c r="EV192" s="1">
        <f>VLOOKUP(EB192,tabel_jpm,EF192+1,0)</f>
        <v>24</v>
      </c>
      <c r="EW192" s="1">
        <f>VLOOKUP(EC192,tabel_jpm,EG192+1,0)</f>
        <v>20</v>
      </c>
      <c r="EX192" s="1">
        <f>IF(B192="Pria",VLOOKUP(AVERAGE(ET192:EW192),agreement_p,4),VLOOKUP(AVERAGE(ET192:EW192),agreement_w,4))</f>
        <v>68</v>
      </c>
      <c r="EY192" s="67" t="str">
        <f t="shared" si="35"/>
        <v>N/A</v>
      </c>
    </row>
    <row r="193" ht="15.75" customHeight="1">
      <c r="A193" s="1" t="str">
        <f>data!A193</f>
        <v/>
      </c>
      <c r="B193" s="1" t="str">
        <f>data!B193</f>
        <v/>
      </c>
      <c r="C193" s="1" t="str">
        <f>data!C193</f>
        <v/>
      </c>
      <c r="D193" s="65" t="str">
        <f>data!D193</f>
        <v/>
      </c>
      <c r="E193" s="1" t="str">
        <f>data!E193</f>
        <v/>
      </c>
      <c r="F193" s="1" t="str">
        <f>data!F193</f>
        <v/>
      </c>
      <c r="G193" s="1" t="str">
        <f>data!G193</f>
        <v/>
      </c>
      <c r="H193" s="1" t="str">
        <f>data!H193</f>
        <v/>
      </c>
      <c r="I193" s="1" t="str">
        <f>data!I193</f>
        <v/>
      </c>
      <c r="J193" s="1" t="str">
        <f>data!J193</f>
        <v/>
      </c>
      <c r="K193" s="1" t="str">
        <f>data!K193</f>
        <v/>
      </c>
      <c r="L193" s="1" t="str">
        <f>data!L193</f>
        <v/>
      </c>
      <c r="M193" s="1" t="str">
        <f>data!M193</f>
        <v/>
      </c>
      <c r="N193" s="1" t="str">
        <f>data!N193</f>
        <v/>
      </c>
      <c r="O193" s="1" t="str">
        <f>data!O193</f>
        <v/>
      </c>
      <c r="P193" s="1" t="str">
        <f>data!P193</f>
        <v/>
      </c>
      <c r="Q193" s="1">
        <f>data!Q193</f>
        <v>0</v>
      </c>
      <c r="R193" s="1">
        <f>data!R193</f>
        <v>0</v>
      </c>
      <c r="S193" s="1">
        <f>data!S193</f>
        <v>0</v>
      </c>
      <c r="T193" s="1">
        <f>data!T193</f>
        <v>0</v>
      </c>
      <c r="U193" s="1">
        <f>data!U193</f>
        <v>0</v>
      </c>
      <c r="V193" s="1">
        <f>data!V193</f>
        <v>0</v>
      </c>
      <c r="W193" s="1">
        <f>data!W193</f>
        <v>0</v>
      </c>
      <c r="Y193" s="67">
        <f>VLOOKUP(G193,tableD1,2,0)</f>
        <v>4</v>
      </c>
      <c r="Z193" s="67">
        <f>VLOOKUP(H193,tableI1,2,0)</f>
        <v>3</v>
      </c>
      <c r="AA193" s="67">
        <f>VLOOKUP(I193,table1S,2,0)</f>
        <v>5</v>
      </c>
      <c r="AB193" s="67">
        <f>VLOOKUP(J193,table1C,2,0)</f>
        <v>4</v>
      </c>
      <c r="AC193" s="67">
        <f>VLOOKUP(L193,table2D,2,0)</f>
        <v>31</v>
      </c>
      <c r="AD193" s="67">
        <f>VLOOKUP(M193,table2I,2,0)</f>
        <v>31</v>
      </c>
      <c r="AE193" s="67">
        <f>VLOOKUP(N193,table2S,2,0)</f>
        <v>32</v>
      </c>
      <c r="AF193" s="67">
        <f>VLOOKUP(O193,table2C,2,0)</f>
        <v>32</v>
      </c>
      <c r="AG193" s="67">
        <f>VLOOKUP(Q193,table3D,2,0)</f>
        <v>16</v>
      </c>
      <c r="AH193" s="67">
        <f>VLOOKUP(R193,table3I,2,0)</f>
        <v>18</v>
      </c>
      <c r="AI193" s="67">
        <f>VLOOKUP(S193,table3S,2,0)</f>
        <v>19</v>
      </c>
      <c r="AJ193" s="67">
        <f>VLOOKUP(T193,table3C,2,0)</f>
        <v>19</v>
      </c>
      <c r="AL193" s="67">
        <f t="shared" ref="AL193:AO193" si="2292">VALUE(Y193&amp;AL$2)</f>
        <v>41</v>
      </c>
      <c r="AM193" s="67">
        <f t="shared" si="2292"/>
        <v>32</v>
      </c>
      <c r="AN193" s="67">
        <f t="shared" si="2292"/>
        <v>53</v>
      </c>
      <c r="AO193" s="67">
        <f t="shared" si="2292"/>
        <v>44</v>
      </c>
      <c r="AP193" s="67"/>
      <c r="AQ193" s="67">
        <f t="shared" ref="AQ193:AT193" si="2293">LARGE($AL193:$AO193,AQ$2)</f>
        <v>53</v>
      </c>
      <c r="AR193" s="67">
        <f t="shared" si="2293"/>
        <v>44</v>
      </c>
      <c r="AS193" s="67">
        <f t="shared" si="2293"/>
        <v>41</v>
      </c>
      <c r="AT193" s="67">
        <f t="shared" si="2293"/>
        <v>32</v>
      </c>
      <c r="AV193" s="67" t="str">
        <f>VLOOKUP(VALUE(RIGHT(AQ193,1)),misc!$A$2:$B$5,2,0)</f>
        <v>S</v>
      </c>
      <c r="AW193" s="67" t="str">
        <f>VLOOKUP(VALUE(RIGHT(AR193,1)),misc!$A$2:$B$5,2,0)</f>
        <v>C</v>
      </c>
      <c r="AX193" s="67" t="str">
        <f>VLOOKUP(VALUE(RIGHT(AS193,1)),misc!$A$2:$B$5,2,0)</f>
        <v>D</v>
      </c>
      <c r="AY193" s="67" t="str">
        <f>VLOOKUP(VALUE(RIGHT(AT193,1)),misc!$A$2:$B$5,2,0)</f>
        <v>I</v>
      </c>
      <c r="BA193" s="67" t="str">
        <f t="shared" ref="BA193:BD193" si="2294">IF(VALUE(AQ193)&gt;=170,AV193,"")</f>
        <v/>
      </c>
      <c r="BB193" s="67" t="str">
        <f t="shared" si="2294"/>
        <v/>
      </c>
      <c r="BC193" s="67" t="str">
        <f t="shared" si="2294"/>
        <v/>
      </c>
      <c r="BD193" s="67" t="str">
        <f t="shared" si="2294"/>
        <v/>
      </c>
      <c r="BF193" s="67" t="str">
        <f t="shared" ref="BF193:BI193" si="2295">IF(VALUE(AQ193)&lt;170,AV193,"")</f>
        <v>S</v>
      </c>
      <c r="BG193" s="67" t="str">
        <f t="shared" si="2295"/>
        <v>C</v>
      </c>
      <c r="BH193" s="67" t="str">
        <f t="shared" si="2295"/>
        <v>D</v>
      </c>
      <c r="BI193" s="67" t="str">
        <f t="shared" si="2295"/>
        <v>I</v>
      </c>
      <c r="BJ193" s="67">
        <f t="shared" si="17"/>
        <v>1</v>
      </c>
      <c r="BK193" s="67" t="str">
        <f t="shared" si="18"/>
        <v/>
      </c>
      <c r="BN193" s="67">
        <f t="shared" ref="BN193:BQ193" si="2296">VALUE(AC193&amp;BN$2)</f>
        <v>311</v>
      </c>
      <c r="BO193" s="67">
        <f t="shared" si="2296"/>
        <v>312</v>
      </c>
      <c r="BP193" s="67">
        <f t="shared" si="2296"/>
        <v>323</v>
      </c>
      <c r="BQ193" s="67">
        <f t="shared" si="2296"/>
        <v>324</v>
      </c>
      <c r="BR193" s="67"/>
      <c r="BS193" s="67">
        <f t="shared" ref="BS193:BV193" si="2297">LARGE($BN193:$BQ193,BS$2)</f>
        <v>324</v>
      </c>
      <c r="BT193" s="67">
        <f t="shared" si="2297"/>
        <v>323</v>
      </c>
      <c r="BU193" s="67">
        <f t="shared" si="2297"/>
        <v>312</v>
      </c>
      <c r="BV193" s="67">
        <f t="shared" si="2297"/>
        <v>311</v>
      </c>
      <c r="BX193" s="67" t="str">
        <f>VLOOKUP(VALUE(RIGHT(BS193,1)),misc!$A$2:$B$5,2,0)</f>
        <v>C</v>
      </c>
      <c r="BY193" s="67" t="str">
        <f>VLOOKUP(VALUE(RIGHT(BT193,1)),misc!$A$2:$B$5,2,0)</f>
        <v>S</v>
      </c>
      <c r="BZ193" s="67" t="str">
        <f>VLOOKUP(VALUE(RIGHT(BU193,1)),misc!$A$2:$B$5,2,0)</f>
        <v>I</v>
      </c>
      <c r="CA193" s="67" t="str">
        <f>VLOOKUP(VALUE(RIGHT(BV193,1)),misc!$A$2:$B$5,2,0)</f>
        <v>D</v>
      </c>
      <c r="CC193" s="67" t="str">
        <f t="shared" ref="CC193:CF193" si="2298">IF(VALUE(BS193)&gt;=170,BX193,"")</f>
        <v>C</v>
      </c>
      <c r="CD193" s="67" t="str">
        <f t="shared" si="2298"/>
        <v>S</v>
      </c>
      <c r="CE193" s="67" t="str">
        <f t="shared" si="2298"/>
        <v>I</v>
      </c>
      <c r="CF193" s="67" t="str">
        <f t="shared" si="2298"/>
        <v>D</v>
      </c>
      <c r="CH193" s="67" t="str">
        <f t="shared" ref="CH193:CK193" si="2299">IF(VALUE(BS193)&lt;170,BX193,"")</f>
        <v/>
      </c>
      <c r="CI193" s="67" t="str">
        <f t="shared" si="2299"/>
        <v/>
      </c>
      <c r="CJ193" s="67" t="str">
        <f t="shared" si="2299"/>
        <v/>
      </c>
      <c r="CK193" s="67" t="str">
        <f t="shared" si="2299"/>
        <v/>
      </c>
      <c r="CL193" s="67">
        <f t="shared" si="23"/>
        <v>2</v>
      </c>
      <c r="CM193" s="67" t="str">
        <f t="shared" si="24"/>
        <v>CSID</v>
      </c>
      <c r="CP193" s="67">
        <f t="shared" ref="CP193:CS193" si="2300">VALUE(AG193&amp;CP$2)</f>
        <v>161</v>
      </c>
      <c r="CQ193" s="67">
        <f t="shared" si="2300"/>
        <v>182</v>
      </c>
      <c r="CR193" s="67">
        <f t="shared" si="2300"/>
        <v>193</v>
      </c>
      <c r="CS193" s="67">
        <f t="shared" si="2300"/>
        <v>194</v>
      </c>
      <c r="CT193" s="67"/>
      <c r="CU193" s="67">
        <f t="shared" ref="CU193:CX193" si="2301">LARGE($CP193:$CS193,CU$2)</f>
        <v>194</v>
      </c>
      <c r="CV193" s="67">
        <f t="shared" si="2301"/>
        <v>193</v>
      </c>
      <c r="CW193" s="67">
        <f t="shared" si="2301"/>
        <v>182</v>
      </c>
      <c r="CX193" s="67">
        <f t="shared" si="2301"/>
        <v>161</v>
      </c>
      <c r="CZ193" s="67" t="str">
        <f>VLOOKUP(VALUE(RIGHT(CU193,1)),misc!$A$2:$B$5,2,0)</f>
        <v>C</v>
      </c>
      <c r="DA193" s="67" t="str">
        <f>VLOOKUP(VALUE(RIGHT(CV193,1)),misc!$A$2:$B$5,2,0)</f>
        <v>S</v>
      </c>
      <c r="DB193" s="67" t="str">
        <f>VLOOKUP(VALUE(RIGHT(CW193,1)),misc!$A$2:$B$5,2,0)</f>
        <v>I</v>
      </c>
      <c r="DC193" s="67" t="str">
        <f>VLOOKUP(VALUE(RIGHT(CX193,1)),misc!$A$2:$B$5,2,0)</f>
        <v>D</v>
      </c>
      <c r="DE193" s="67" t="str">
        <f t="shared" ref="DE193:DH193" si="2302">IF(VALUE(CU193)&gt;=170,CZ193,"")</f>
        <v>C</v>
      </c>
      <c r="DF193" s="67" t="str">
        <f t="shared" si="2302"/>
        <v>S</v>
      </c>
      <c r="DG193" s="67" t="str">
        <f t="shared" si="2302"/>
        <v>I</v>
      </c>
      <c r="DH193" s="67" t="str">
        <f t="shared" si="2302"/>
        <v/>
      </c>
      <c r="DJ193" s="67" t="str">
        <f t="shared" ref="DJ193:DM193" si="2303">IF(VALUE(CU193)&lt;170,CZ193,"")</f>
        <v/>
      </c>
      <c r="DK193" s="67" t="str">
        <f t="shared" si="2303"/>
        <v/>
      </c>
      <c r="DL193" s="67" t="str">
        <f t="shared" si="2303"/>
        <v/>
      </c>
      <c r="DM193" s="67" t="str">
        <f t="shared" si="2303"/>
        <v>D</v>
      </c>
      <c r="DN193" s="67">
        <f t="shared" si="29"/>
        <v>3</v>
      </c>
      <c r="DO193" s="67" t="str">
        <f t="shared" si="30"/>
        <v>CSI</v>
      </c>
      <c r="DP193" s="1" t="str">
        <f t="shared" si="31"/>
        <v>123</v>
      </c>
      <c r="DQ193" s="1" t="str">
        <f t="shared" si="32"/>
        <v/>
      </c>
      <c r="DR193" s="1">
        <f>VLOOKUP(G193,tableD1,3,0)</f>
        <v>1</v>
      </c>
      <c r="DS193" s="1">
        <f>VLOOKUP(H193,tableI1,3,0)</f>
        <v>1</v>
      </c>
      <c r="DT193" s="1">
        <f>VLOOKUP(I193,table1S,3,0)</f>
        <v>2</v>
      </c>
      <c r="DU193" s="1">
        <f>VLOOKUP(J193,table1C,3,0)</f>
        <v>1</v>
      </c>
      <c r="DV193" s="1">
        <f>VLOOKUP(L193,table2D,3,0)</f>
        <v>8</v>
      </c>
      <c r="DW193" s="1">
        <f>VLOOKUP(M193,table2I,3,0)</f>
        <v>8</v>
      </c>
      <c r="DX193" s="1">
        <f>VLOOKUP(N193,table2S,3,0)</f>
        <v>8</v>
      </c>
      <c r="DY193" s="1">
        <f>VLOOKUP(O193,table2C,3,0)</f>
        <v>8</v>
      </c>
      <c r="DZ193" s="1">
        <f>VLOOKUP(Q193,table3D,3,0)</f>
        <v>4</v>
      </c>
      <c r="EA193" s="1">
        <f>VLOOKUP(R193,table3I,3,0)</f>
        <v>5</v>
      </c>
      <c r="EB193" s="1">
        <f>VLOOKUP(S193,table3S,3,0)</f>
        <v>5</v>
      </c>
      <c r="EC193" s="1">
        <f>VLOOKUP(T193,table3C,3,0)</f>
        <v>5</v>
      </c>
      <c r="ED193" s="67">
        <f t="array" ref="ED193">VLOOKUP(INDEX(JD,data!$AA$1),key!$J$3:$L$27,3,0)</f>
        <v>6</v>
      </c>
      <c r="EE193" s="67">
        <f t="array" ref="EE193">VLOOKUP(INDEX(JI,data!$AA$1),key!$J$3:$L$27,3,0)</f>
        <v>4</v>
      </c>
      <c r="EF193" s="67">
        <f t="array" ref="EF193">VLOOKUP(INDEX(JS,data!$AA$1),key!$J$3:$L$27,3,0)</f>
        <v>4</v>
      </c>
      <c r="EG193" s="67">
        <f t="array" ref="EG193">VLOOKUP(INDEX(JC,data!$AA$1),key!$J$3:$L$27,3,0)</f>
        <v>7</v>
      </c>
      <c r="EH193" s="1">
        <f>VLOOKUP(DR193,tabel_jpm,ED193+1,0)</f>
        <v>8</v>
      </c>
      <c r="EI193" s="1">
        <f>VLOOKUP(DS193,tabel_jpm,EE193+1,0)</f>
        <v>16</v>
      </c>
      <c r="EJ193" s="1">
        <f>VLOOKUP(DT193,tabel_jpm,EF193+1,0)</f>
        <v>20</v>
      </c>
      <c r="EK193" s="1">
        <f>VLOOKUP(DU193,tabel_jpm,EG193+1,0)</f>
        <v>4</v>
      </c>
      <c r="EL193" s="1">
        <f>IF(B193="Pria",VLOOKUP(AVERAGE(EH193:EK193),agreement_p,4),VLOOKUP(AVERAGE(EH193:EK193),agreement_w,4))</f>
        <v>32</v>
      </c>
      <c r="EM193" s="67" t="str">
        <f t="shared" si="33"/>
        <v>N/A</v>
      </c>
      <c r="EN193" s="1">
        <f>VLOOKUP(DV193,tabel_jpm,ED193+1,0)</f>
        <v>20</v>
      </c>
      <c r="EO193" s="1">
        <f>VLOOKUP(DW193,tabel_jpm,EE193+1,0)</f>
        <v>12</v>
      </c>
      <c r="EP193" s="1">
        <f>VLOOKUP(DX193,tabel_jpm,EF193+1,0)</f>
        <v>12</v>
      </c>
      <c r="EQ193" s="1">
        <f>VLOOKUP(DY193,tabel_jpm,EG193+1,0)</f>
        <v>24</v>
      </c>
      <c r="ER193" s="1">
        <f>IF(B193="Pria",VLOOKUP(AVERAGE(EN193:EQ193),agreement_p,4),VLOOKUP(AVERAGE(EN193:EQ193),agreement_w,4))</f>
        <v>50</v>
      </c>
      <c r="ES193" s="67" t="str">
        <f t="shared" si="34"/>
        <v>N/A</v>
      </c>
      <c r="ET193" s="1">
        <f>VLOOKUP(DZ193,tabel_jpm,ED193+1,0)</f>
        <v>20</v>
      </c>
      <c r="EU193" s="1">
        <f>VLOOKUP(EA193,tabel_jpm,EE193+1,0)</f>
        <v>24</v>
      </c>
      <c r="EV193" s="1">
        <f>VLOOKUP(EB193,tabel_jpm,EF193+1,0)</f>
        <v>24</v>
      </c>
      <c r="EW193" s="1">
        <f>VLOOKUP(EC193,tabel_jpm,EG193+1,0)</f>
        <v>20</v>
      </c>
      <c r="EX193" s="1">
        <f>IF(B193="Pria",VLOOKUP(AVERAGE(ET193:EW193),agreement_p,4),VLOOKUP(AVERAGE(ET193:EW193),agreement_w,4))</f>
        <v>68</v>
      </c>
      <c r="EY193" s="67" t="str">
        <f t="shared" si="35"/>
        <v>N/A</v>
      </c>
    </row>
    <row r="194" ht="15.75" customHeight="1">
      <c r="A194" s="1" t="str">
        <f>data!A194</f>
        <v/>
      </c>
      <c r="B194" s="1" t="str">
        <f>data!B194</f>
        <v/>
      </c>
      <c r="C194" s="1" t="str">
        <f>data!C194</f>
        <v/>
      </c>
      <c r="D194" s="65" t="str">
        <f>data!D194</f>
        <v/>
      </c>
      <c r="E194" s="1" t="str">
        <f>data!E194</f>
        <v/>
      </c>
      <c r="F194" s="1" t="str">
        <f>data!F194</f>
        <v/>
      </c>
      <c r="G194" s="1" t="str">
        <f>data!G194</f>
        <v/>
      </c>
      <c r="H194" s="1" t="str">
        <f>data!H194</f>
        <v/>
      </c>
      <c r="I194" s="1" t="str">
        <f>data!I194</f>
        <v/>
      </c>
      <c r="J194" s="1" t="str">
        <f>data!J194</f>
        <v/>
      </c>
      <c r="K194" s="1" t="str">
        <f>data!K194</f>
        <v/>
      </c>
      <c r="L194" s="1" t="str">
        <f>data!L194</f>
        <v/>
      </c>
      <c r="M194" s="1" t="str">
        <f>data!M194</f>
        <v/>
      </c>
      <c r="N194" s="1" t="str">
        <f>data!N194</f>
        <v/>
      </c>
      <c r="O194" s="1" t="str">
        <f>data!O194</f>
        <v/>
      </c>
      <c r="P194" s="1" t="str">
        <f>data!P194</f>
        <v/>
      </c>
      <c r="Q194" s="1">
        <f>data!Q194</f>
        <v>0</v>
      </c>
      <c r="R194" s="1">
        <f>data!R194</f>
        <v>0</v>
      </c>
      <c r="S194" s="1">
        <f>data!S194</f>
        <v>0</v>
      </c>
      <c r="T194" s="1">
        <f>data!T194</f>
        <v>0</v>
      </c>
      <c r="U194" s="1">
        <f>data!U194</f>
        <v>0</v>
      </c>
      <c r="V194" s="1">
        <f>data!V194</f>
        <v>0</v>
      </c>
      <c r="W194" s="1">
        <f>data!W194</f>
        <v>0</v>
      </c>
      <c r="Y194" s="67">
        <f>VLOOKUP(G194,tableD1,2,0)</f>
        <v>4</v>
      </c>
      <c r="Z194" s="67">
        <f>VLOOKUP(H194,tableI1,2,0)</f>
        <v>3</v>
      </c>
      <c r="AA194" s="67">
        <f>VLOOKUP(I194,table1S,2,0)</f>
        <v>5</v>
      </c>
      <c r="AB194" s="67">
        <f>VLOOKUP(J194,table1C,2,0)</f>
        <v>4</v>
      </c>
      <c r="AC194" s="67">
        <f>VLOOKUP(L194,table2D,2,0)</f>
        <v>31</v>
      </c>
      <c r="AD194" s="67">
        <f>VLOOKUP(M194,table2I,2,0)</f>
        <v>31</v>
      </c>
      <c r="AE194" s="67">
        <f>VLOOKUP(N194,table2S,2,0)</f>
        <v>32</v>
      </c>
      <c r="AF194" s="67">
        <f>VLOOKUP(O194,table2C,2,0)</f>
        <v>32</v>
      </c>
      <c r="AG194" s="67">
        <f>VLOOKUP(Q194,table3D,2,0)</f>
        <v>16</v>
      </c>
      <c r="AH194" s="67">
        <f>VLOOKUP(R194,table3I,2,0)</f>
        <v>18</v>
      </c>
      <c r="AI194" s="67">
        <f>VLOOKUP(S194,table3S,2,0)</f>
        <v>19</v>
      </c>
      <c r="AJ194" s="67">
        <f>VLOOKUP(T194,table3C,2,0)</f>
        <v>19</v>
      </c>
      <c r="AL194" s="67">
        <f t="shared" ref="AL194:AO194" si="2304">VALUE(Y194&amp;AL$2)</f>
        <v>41</v>
      </c>
      <c r="AM194" s="67">
        <f t="shared" si="2304"/>
        <v>32</v>
      </c>
      <c r="AN194" s="67">
        <f t="shared" si="2304"/>
        <v>53</v>
      </c>
      <c r="AO194" s="67">
        <f t="shared" si="2304"/>
        <v>44</v>
      </c>
      <c r="AP194" s="67"/>
      <c r="AQ194" s="67">
        <f t="shared" ref="AQ194:AT194" si="2305">LARGE($AL194:$AO194,AQ$2)</f>
        <v>53</v>
      </c>
      <c r="AR194" s="67">
        <f t="shared" si="2305"/>
        <v>44</v>
      </c>
      <c r="AS194" s="67">
        <f t="shared" si="2305"/>
        <v>41</v>
      </c>
      <c r="AT194" s="67">
        <f t="shared" si="2305"/>
        <v>32</v>
      </c>
      <c r="AV194" s="67" t="str">
        <f>VLOOKUP(VALUE(RIGHT(AQ194,1)),misc!$A$2:$B$5,2,0)</f>
        <v>S</v>
      </c>
      <c r="AW194" s="67" t="str">
        <f>VLOOKUP(VALUE(RIGHT(AR194,1)),misc!$A$2:$B$5,2,0)</f>
        <v>C</v>
      </c>
      <c r="AX194" s="67" t="str">
        <f>VLOOKUP(VALUE(RIGHT(AS194,1)),misc!$A$2:$B$5,2,0)</f>
        <v>D</v>
      </c>
      <c r="AY194" s="67" t="str">
        <f>VLOOKUP(VALUE(RIGHT(AT194,1)),misc!$A$2:$B$5,2,0)</f>
        <v>I</v>
      </c>
      <c r="BA194" s="67" t="str">
        <f t="shared" ref="BA194:BD194" si="2306">IF(VALUE(AQ194)&gt;=170,AV194,"")</f>
        <v/>
      </c>
      <c r="BB194" s="67" t="str">
        <f t="shared" si="2306"/>
        <v/>
      </c>
      <c r="BC194" s="67" t="str">
        <f t="shared" si="2306"/>
        <v/>
      </c>
      <c r="BD194" s="67" t="str">
        <f t="shared" si="2306"/>
        <v/>
      </c>
      <c r="BF194" s="67" t="str">
        <f t="shared" ref="BF194:BI194" si="2307">IF(VALUE(AQ194)&lt;170,AV194,"")</f>
        <v>S</v>
      </c>
      <c r="BG194" s="67" t="str">
        <f t="shared" si="2307"/>
        <v>C</v>
      </c>
      <c r="BH194" s="67" t="str">
        <f t="shared" si="2307"/>
        <v>D</v>
      </c>
      <c r="BI194" s="67" t="str">
        <f t="shared" si="2307"/>
        <v>I</v>
      </c>
      <c r="BJ194" s="67">
        <f t="shared" si="17"/>
        <v>1</v>
      </c>
      <c r="BK194" s="67" t="str">
        <f t="shared" si="18"/>
        <v/>
      </c>
      <c r="BN194" s="67">
        <f t="shared" ref="BN194:BQ194" si="2308">VALUE(AC194&amp;BN$2)</f>
        <v>311</v>
      </c>
      <c r="BO194" s="67">
        <f t="shared" si="2308"/>
        <v>312</v>
      </c>
      <c r="BP194" s="67">
        <f t="shared" si="2308"/>
        <v>323</v>
      </c>
      <c r="BQ194" s="67">
        <f t="shared" si="2308"/>
        <v>324</v>
      </c>
      <c r="BR194" s="67"/>
      <c r="BS194" s="67">
        <f t="shared" ref="BS194:BV194" si="2309">LARGE($BN194:$BQ194,BS$2)</f>
        <v>324</v>
      </c>
      <c r="BT194" s="67">
        <f t="shared" si="2309"/>
        <v>323</v>
      </c>
      <c r="BU194" s="67">
        <f t="shared" si="2309"/>
        <v>312</v>
      </c>
      <c r="BV194" s="67">
        <f t="shared" si="2309"/>
        <v>311</v>
      </c>
      <c r="BX194" s="67" t="str">
        <f>VLOOKUP(VALUE(RIGHT(BS194,1)),misc!$A$2:$B$5,2,0)</f>
        <v>C</v>
      </c>
      <c r="BY194" s="67" t="str">
        <f>VLOOKUP(VALUE(RIGHT(BT194,1)),misc!$A$2:$B$5,2,0)</f>
        <v>S</v>
      </c>
      <c r="BZ194" s="67" t="str">
        <f>VLOOKUP(VALUE(RIGHT(BU194,1)),misc!$A$2:$B$5,2,0)</f>
        <v>I</v>
      </c>
      <c r="CA194" s="67" t="str">
        <f>VLOOKUP(VALUE(RIGHT(BV194,1)),misc!$A$2:$B$5,2,0)</f>
        <v>D</v>
      </c>
      <c r="CC194" s="67" t="str">
        <f t="shared" ref="CC194:CF194" si="2310">IF(VALUE(BS194)&gt;=170,BX194,"")</f>
        <v>C</v>
      </c>
      <c r="CD194" s="67" t="str">
        <f t="shared" si="2310"/>
        <v>S</v>
      </c>
      <c r="CE194" s="67" t="str">
        <f t="shared" si="2310"/>
        <v>I</v>
      </c>
      <c r="CF194" s="67" t="str">
        <f t="shared" si="2310"/>
        <v>D</v>
      </c>
      <c r="CH194" s="67" t="str">
        <f t="shared" ref="CH194:CK194" si="2311">IF(VALUE(BS194)&lt;170,BX194,"")</f>
        <v/>
      </c>
      <c r="CI194" s="67" t="str">
        <f t="shared" si="2311"/>
        <v/>
      </c>
      <c r="CJ194" s="67" t="str">
        <f t="shared" si="2311"/>
        <v/>
      </c>
      <c r="CK194" s="67" t="str">
        <f t="shared" si="2311"/>
        <v/>
      </c>
      <c r="CL194" s="67">
        <f t="shared" si="23"/>
        <v>2</v>
      </c>
      <c r="CM194" s="67" t="str">
        <f t="shared" si="24"/>
        <v>CSID</v>
      </c>
      <c r="CP194" s="67">
        <f t="shared" ref="CP194:CS194" si="2312">VALUE(AG194&amp;CP$2)</f>
        <v>161</v>
      </c>
      <c r="CQ194" s="67">
        <f t="shared" si="2312"/>
        <v>182</v>
      </c>
      <c r="CR194" s="67">
        <f t="shared" si="2312"/>
        <v>193</v>
      </c>
      <c r="CS194" s="67">
        <f t="shared" si="2312"/>
        <v>194</v>
      </c>
      <c r="CT194" s="67"/>
      <c r="CU194" s="67">
        <f t="shared" ref="CU194:CX194" si="2313">LARGE($CP194:$CS194,CU$2)</f>
        <v>194</v>
      </c>
      <c r="CV194" s="67">
        <f t="shared" si="2313"/>
        <v>193</v>
      </c>
      <c r="CW194" s="67">
        <f t="shared" si="2313"/>
        <v>182</v>
      </c>
      <c r="CX194" s="67">
        <f t="shared" si="2313"/>
        <v>161</v>
      </c>
      <c r="CZ194" s="67" t="str">
        <f>VLOOKUP(VALUE(RIGHT(CU194,1)),misc!$A$2:$B$5,2,0)</f>
        <v>C</v>
      </c>
      <c r="DA194" s="67" t="str">
        <f>VLOOKUP(VALUE(RIGHT(CV194,1)),misc!$A$2:$B$5,2,0)</f>
        <v>S</v>
      </c>
      <c r="DB194" s="67" t="str">
        <f>VLOOKUP(VALUE(RIGHT(CW194,1)),misc!$A$2:$B$5,2,0)</f>
        <v>I</v>
      </c>
      <c r="DC194" s="67" t="str">
        <f>VLOOKUP(VALUE(RIGHT(CX194,1)),misc!$A$2:$B$5,2,0)</f>
        <v>D</v>
      </c>
      <c r="DE194" s="67" t="str">
        <f t="shared" ref="DE194:DH194" si="2314">IF(VALUE(CU194)&gt;=170,CZ194,"")</f>
        <v>C</v>
      </c>
      <c r="DF194" s="67" t="str">
        <f t="shared" si="2314"/>
        <v>S</v>
      </c>
      <c r="DG194" s="67" t="str">
        <f t="shared" si="2314"/>
        <v>I</v>
      </c>
      <c r="DH194" s="67" t="str">
        <f t="shared" si="2314"/>
        <v/>
      </c>
      <c r="DJ194" s="67" t="str">
        <f t="shared" ref="DJ194:DM194" si="2315">IF(VALUE(CU194)&lt;170,CZ194,"")</f>
        <v/>
      </c>
      <c r="DK194" s="67" t="str">
        <f t="shared" si="2315"/>
        <v/>
      </c>
      <c r="DL194" s="67" t="str">
        <f t="shared" si="2315"/>
        <v/>
      </c>
      <c r="DM194" s="67" t="str">
        <f t="shared" si="2315"/>
        <v>D</v>
      </c>
      <c r="DN194" s="67">
        <f t="shared" si="29"/>
        <v>3</v>
      </c>
      <c r="DO194" s="67" t="str">
        <f t="shared" si="30"/>
        <v>CSI</v>
      </c>
      <c r="DP194" s="1" t="str">
        <f t="shared" si="31"/>
        <v>123</v>
      </c>
      <c r="DQ194" s="1" t="str">
        <f t="shared" si="32"/>
        <v/>
      </c>
      <c r="DR194" s="1">
        <f>VLOOKUP(G194,tableD1,3,0)</f>
        <v>1</v>
      </c>
      <c r="DS194" s="1">
        <f>VLOOKUP(H194,tableI1,3,0)</f>
        <v>1</v>
      </c>
      <c r="DT194" s="1">
        <f>VLOOKUP(I194,table1S,3,0)</f>
        <v>2</v>
      </c>
      <c r="DU194" s="1">
        <f>VLOOKUP(J194,table1C,3,0)</f>
        <v>1</v>
      </c>
      <c r="DV194" s="1">
        <f>VLOOKUP(L194,table2D,3,0)</f>
        <v>8</v>
      </c>
      <c r="DW194" s="1">
        <f>VLOOKUP(M194,table2I,3,0)</f>
        <v>8</v>
      </c>
      <c r="DX194" s="1">
        <f>VLOOKUP(N194,table2S,3,0)</f>
        <v>8</v>
      </c>
      <c r="DY194" s="1">
        <f>VLOOKUP(O194,table2C,3,0)</f>
        <v>8</v>
      </c>
      <c r="DZ194" s="1">
        <f>VLOOKUP(Q194,table3D,3,0)</f>
        <v>4</v>
      </c>
      <c r="EA194" s="1">
        <f>VLOOKUP(R194,table3I,3,0)</f>
        <v>5</v>
      </c>
      <c r="EB194" s="1">
        <f>VLOOKUP(S194,table3S,3,0)</f>
        <v>5</v>
      </c>
      <c r="EC194" s="1">
        <f>VLOOKUP(T194,table3C,3,0)</f>
        <v>5</v>
      </c>
      <c r="ED194" s="67">
        <f t="array" ref="ED194">VLOOKUP(INDEX(JD,data!$AA$1),key!$J$3:$L$27,3,0)</f>
        <v>6</v>
      </c>
      <c r="EE194" s="67">
        <f t="array" ref="EE194">VLOOKUP(INDEX(JI,data!$AA$1),key!$J$3:$L$27,3,0)</f>
        <v>4</v>
      </c>
      <c r="EF194" s="67">
        <f t="array" ref="EF194">VLOOKUP(INDEX(JS,data!$AA$1),key!$J$3:$L$27,3,0)</f>
        <v>4</v>
      </c>
      <c r="EG194" s="67">
        <f t="array" ref="EG194">VLOOKUP(INDEX(JC,data!$AA$1),key!$J$3:$L$27,3,0)</f>
        <v>7</v>
      </c>
      <c r="EH194" s="1">
        <f>VLOOKUP(DR194,tabel_jpm,ED194+1,0)</f>
        <v>8</v>
      </c>
      <c r="EI194" s="1">
        <f>VLOOKUP(DS194,tabel_jpm,EE194+1,0)</f>
        <v>16</v>
      </c>
      <c r="EJ194" s="1">
        <f>VLOOKUP(DT194,tabel_jpm,EF194+1,0)</f>
        <v>20</v>
      </c>
      <c r="EK194" s="1">
        <f>VLOOKUP(DU194,tabel_jpm,EG194+1,0)</f>
        <v>4</v>
      </c>
      <c r="EL194" s="1">
        <f>IF(B194="Pria",VLOOKUP(AVERAGE(EH194:EK194),agreement_p,4),VLOOKUP(AVERAGE(EH194:EK194),agreement_w,4))</f>
        <v>32</v>
      </c>
      <c r="EM194" s="67" t="str">
        <f t="shared" si="33"/>
        <v>N/A</v>
      </c>
      <c r="EN194" s="1">
        <f>VLOOKUP(DV194,tabel_jpm,ED194+1,0)</f>
        <v>20</v>
      </c>
      <c r="EO194" s="1">
        <f>VLOOKUP(DW194,tabel_jpm,EE194+1,0)</f>
        <v>12</v>
      </c>
      <c r="EP194" s="1">
        <f>VLOOKUP(DX194,tabel_jpm,EF194+1,0)</f>
        <v>12</v>
      </c>
      <c r="EQ194" s="1">
        <f>VLOOKUP(DY194,tabel_jpm,EG194+1,0)</f>
        <v>24</v>
      </c>
      <c r="ER194" s="1">
        <f>IF(B194="Pria",VLOOKUP(AVERAGE(EN194:EQ194),agreement_p,4),VLOOKUP(AVERAGE(EN194:EQ194),agreement_w,4))</f>
        <v>50</v>
      </c>
      <c r="ES194" s="67" t="str">
        <f t="shared" si="34"/>
        <v>N/A</v>
      </c>
      <c r="ET194" s="1">
        <f>VLOOKUP(DZ194,tabel_jpm,ED194+1,0)</f>
        <v>20</v>
      </c>
      <c r="EU194" s="1">
        <f>VLOOKUP(EA194,tabel_jpm,EE194+1,0)</f>
        <v>24</v>
      </c>
      <c r="EV194" s="1">
        <f>VLOOKUP(EB194,tabel_jpm,EF194+1,0)</f>
        <v>24</v>
      </c>
      <c r="EW194" s="1">
        <f>VLOOKUP(EC194,tabel_jpm,EG194+1,0)</f>
        <v>20</v>
      </c>
      <c r="EX194" s="1">
        <f>IF(B194="Pria",VLOOKUP(AVERAGE(ET194:EW194),agreement_p,4),VLOOKUP(AVERAGE(ET194:EW194),agreement_w,4))</f>
        <v>68</v>
      </c>
      <c r="EY194" s="67" t="str">
        <f t="shared" si="35"/>
        <v>N/A</v>
      </c>
    </row>
    <row r="195" ht="15.75" customHeight="1">
      <c r="A195" s="1" t="str">
        <f>data!A195</f>
        <v/>
      </c>
      <c r="B195" s="1" t="str">
        <f>data!B195</f>
        <v/>
      </c>
      <c r="C195" s="1" t="str">
        <f>data!C195</f>
        <v/>
      </c>
      <c r="D195" s="65" t="str">
        <f>data!D195</f>
        <v/>
      </c>
      <c r="E195" s="1" t="str">
        <f>data!E195</f>
        <v/>
      </c>
      <c r="F195" s="1" t="str">
        <f>data!F195</f>
        <v/>
      </c>
      <c r="G195" s="1" t="str">
        <f>data!G195</f>
        <v/>
      </c>
      <c r="H195" s="1" t="str">
        <f>data!H195</f>
        <v/>
      </c>
      <c r="I195" s="1" t="str">
        <f>data!I195</f>
        <v/>
      </c>
      <c r="J195" s="1" t="str">
        <f>data!J195</f>
        <v/>
      </c>
      <c r="K195" s="1" t="str">
        <f>data!K195</f>
        <v/>
      </c>
      <c r="L195" s="1" t="str">
        <f>data!L195</f>
        <v/>
      </c>
      <c r="M195" s="1" t="str">
        <f>data!M195</f>
        <v/>
      </c>
      <c r="N195" s="1" t="str">
        <f>data!N195</f>
        <v/>
      </c>
      <c r="O195" s="1" t="str">
        <f>data!O195</f>
        <v/>
      </c>
      <c r="P195" s="1" t="str">
        <f>data!P195</f>
        <v/>
      </c>
      <c r="Q195" s="1">
        <f>data!Q195</f>
        <v>0</v>
      </c>
      <c r="R195" s="1">
        <f>data!R195</f>
        <v>0</v>
      </c>
      <c r="S195" s="1">
        <f>data!S195</f>
        <v>0</v>
      </c>
      <c r="T195" s="1">
        <f>data!T195</f>
        <v>0</v>
      </c>
      <c r="U195" s="1">
        <f>data!U195</f>
        <v>0</v>
      </c>
      <c r="V195" s="1">
        <f>data!V195</f>
        <v>0</v>
      </c>
      <c r="W195" s="1">
        <f>data!W195</f>
        <v>0</v>
      </c>
      <c r="Y195" s="67">
        <f>VLOOKUP(G195,tableD1,2,0)</f>
        <v>4</v>
      </c>
      <c r="Z195" s="67">
        <f>VLOOKUP(H195,tableI1,2,0)</f>
        <v>3</v>
      </c>
      <c r="AA195" s="67">
        <f>VLOOKUP(I195,table1S,2,0)</f>
        <v>5</v>
      </c>
      <c r="AB195" s="67">
        <f>VLOOKUP(J195,table1C,2,0)</f>
        <v>4</v>
      </c>
      <c r="AC195" s="67">
        <f>VLOOKUP(L195,table2D,2,0)</f>
        <v>31</v>
      </c>
      <c r="AD195" s="67">
        <f>VLOOKUP(M195,table2I,2,0)</f>
        <v>31</v>
      </c>
      <c r="AE195" s="67">
        <f>VLOOKUP(N195,table2S,2,0)</f>
        <v>32</v>
      </c>
      <c r="AF195" s="67">
        <f>VLOOKUP(O195,table2C,2,0)</f>
        <v>32</v>
      </c>
      <c r="AG195" s="67">
        <f>VLOOKUP(Q195,table3D,2,0)</f>
        <v>16</v>
      </c>
      <c r="AH195" s="67">
        <f>VLOOKUP(R195,table3I,2,0)</f>
        <v>18</v>
      </c>
      <c r="AI195" s="67">
        <f>VLOOKUP(S195,table3S,2,0)</f>
        <v>19</v>
      </c>
      <c r="AJ195" s="67">
        <f>VLOOKUP(T195,table3C,2,0)</f>
        <v>19</v>
      </c>
      <c r="AL195" s="67">
        <f t="shared" ref="AL195:AO195" si="2316">VALUE(Y195&amp;AL$2)</f>
        <v>41</v>
      </c>
      <c r="AM195" s="67">
        <f t="shared" si="2316"/>
        <v>32</v>
      </c>
      <c r="AN195" s="67">
        <f t="shared" si="2316"/>
        <v>53</v>
      </c>
      <c r="AO195" s="67">
        <f t="shared" si="2316"/>
        <v>44</v>
      </c>
      <c r="AP195" s="67"/>
      <c r="AQ195" s="67">
        <f t="shared" ref="AQ195:AT195" si="2317">LARGE($AL195:$AO195,AQ$2)</f>
        <v>53</v>
      </c>
      <c r="AR195" s="67">
        <f t="shared" si="2317"/>
        <v>44</v>
      </c>
      <c r="AS195" s="67">
        <f t="shared" si="2317"/>
        <v>41</v>
      </c>
      <c r="AT195" s="67">
        <f t="shared" si="2317"/>
        <v>32</v>
      </c>
      <c r="AV195" s="67" t="str">
        <f>VLOOKUP(VALUE(RIGHT(AQ195,1)),misc!$A$2:$B$5,2,0)</f>
        <v>S</v>
      </c>
      <c r="AW195" s="67" t="str">
        <f>VLOOKUP(VALUE(RIGHT(AR195,1)),misc!$A$2:$B$5,2,0)</f>
        <v>C</v>
      </c>
      <c r="AX195" s="67" t="str">
        <f>VLOOKUP(VALUE(RIGHT(AS195,1)),misc!$A$2:$B$5,2,0)</f>
        <v>D</v>
      </c>
      <c r="AY195" s="67" t="str">
        <f>VLOOKUP(VALUE(RIGHT(AT195,1)),misc!$A$2:$B$5,2,0)</f>
        <v>I</v>
      </c>
      <c r="BA195" s="67" t="str">
        <f t="shared" ref="BA195:BD195" si="2318">IF(VALUE(AQ195)&gt;=170,AV195,"")</f>
        <v/>
      </c>
      <c r="BB195" s="67" t="str">
        <f t="shared" si="2318"/>
        <v/>
      </c>
      <c r="BC195" s="67" t="str">
        <f t="shared" si="2318"/>
        <v/>
      </c>
      <c r="BD195" s="67" t="str">
        <f t="shared" si="2318"/>
        <v/>
      </c>
      <c r="BF195" s="67" t="str">
        <f t="shared" ref="BF195:BI195" si="2319">IF(VALUE(AQ195)&lt;170,AV195,"")</f>
        <v>S</v>
      </c>
      <c r="BG195" s="67" t="str">
        <f t="shared" si="2319"/>
        <v>C</v>
      </c>
      <c r="BH195" s="67" t="str">
        <f t="shared" si="2319"/>
        <v>D</v>
      </c>
      <c r="BI195" s="67" t="str">
        <f t="shared" si="2319"/>
        <v>I</v>
      </c>
      <c r="BJ195" s="67">
        <f t="shared" si="17"/>
        <v>1</v>
      </c>
      <c r="BK195" s="67" t="str">
        <f t="shared" si="18"/>
        <v/>
      </c>
      <c r="BN195" s="67">
        <f t="shared" ref="BN195:BQ195" si="2320">VALUE(AC195&amp;BN$2)</f>
        <v>311</v>
      </c>
      <c r="BO195" s="67">
        <f t="shared" si="2320"/>
        <v>312</v>
      </c>
      <c r="BP195" s="67">
        <f t="shared" si="2320"/>
        <v>323</v>
      </c>
      <c r="BQ195" s="67">
        <f t="shared" si="2320"/>
        <v>324</v>
      </c>
      <c r="BR195" s="67"/>
      <c r="BS195" s="67">
        <f t="shared" ref="BS195:BV195" si="2321">LARGE($BN195:$BQ195,BS$2)</f>
        <v>324</v>
      </c>
      <c r="BT195" s="67">
        <f t="shared" si="2321"/>
        <v>323</v>
      </c>
      <c r="BU195" s="67">
        <f t="shared" si="2321"/>
        <v>312</v>
      </c>
      <c r="BV195" s="67">
        <f t="shared" si="2321"/>
        <v>311</v>
      </c>
      <c r="BX195" s="67" t="str">
        <f>VLOOKUP(VALUE(RIGHT(BS195,1)),misc!$A$2:$B$5,2,0)</f>
        <v>C</v>
      </c>
      <c r="BY195" s="67" t="str">
        <f>VLOOKUP(VALUE(RIGHT(BT195,1)),misc!$A$2:$B$5,2,0)</f>
        <v>S</v>
      </c>
      <c r="BZ195" s="67" t="str">
        <f>VLOOKUP(VALUE(RIGHT(BU195,1)),misc!$A$2:$B$5,2,0)</f>
        <v>I</v>
      </c>
      <c r="CA195" s="67" t="str">
        <f>VLOOKUP(VALUE(RIGHT(BV195,1)),misc!$A$2:$B$5,2,0)</f>
        <v>D</v>
      </c>
      <c r="CC195" s="67" t="str">
        <f t="shared" ref="CC195:CF195" si="2322">IF(VALUE(BS195)&gt;=170,BX195,"")</f>
        <v>C</v>
      </c>
      <c r="CD195" s="67" t="str">
        <f t="shared" si="2322"/>
        <v>S</v>
      </c>
      <c r="CE195" s="67" t="str">
        <f t="shared" si="2322"/>
        <v>I</v>
      </c>
      <c r="CF195" s="67" t="str">
        <f t="shared" si="2322"/>
        <v>D</v>
      </c>
      <c r="CH195" s="67" t="str">
        <f t="shared" ref="CH195:CK195" si="2323">IF(VALUE(BS195)&lt;170,BX195,"")</f>
        <v/>
      </c>
      <c r="CI195" s="67" t="str">
        <f t="shared" si="2323"/>
        <v/>
      </c>
      <c r="CJ195" s="67" t="str">
        <f t="shared" si="2323"/>
        <v/>
      </c>
      <c r="CK195" s="67" t="str">
        <f t="shared" si="2323"/>
        <v/>
      </c>
      <c r="CL195" s="67">
        <f t="shared" si="23"/>
        <v>2</v>
      </c>
      <c r="CM195" s="67" t="str">
        <f t="shared" si="24"/>
        <v>CSID</v>
      </c>
      <c r="CP195" s="67">
        <f t="shared" ref="CP195:CS195" si="2324">VALUE(AG195&amp;CP$2)</f>
        <v>161</v>
      </c>
      <c r="CQ195" s="67">
        <f t="shared" si="2324"/>
        <v>182</v>
      </c>
      <c r="CR195" s="67">
        <f t="shared" si="2324"/>
        <v>193</v>
      </c>
      <c r="CS195" s="67">
        <f t="shared" si="2324"/>
        <v>194</v>
      </c>
      <c r="CT195" s="67"/>
      <c r="CU195" s="67">
        <f t="shared" ref="CU195:CX195" si="2325">LARGE($CP195:$CS195,CU$2)</f>
        <v>194</v>
      </c>
      <c r="CV195" s="67">
        <f t="shared" si="2325"/>
        <v>193</v>
      </c>
      <c r="CW195" s="67">
        <f t="shared" si="2325"/>
        <v>182</v>
      </c>
      <c r="CX195" s="67">
        <f t="shared" si="2325"/>
        <v>161</v>
      </c>
      <c r="CZ195" s="67" t="str">
        <f>VLOOKUP(VALUE(RIGHT(CU195,1)),misc!$A$2:$B$5,2,0)</f>
        <v>C</v>
      </c>
      <c r="DA195" s="67" t="str">
        <f>VLOOKUP(VALUE(RIGHT(CV195,1)),misc!$A$2:$B$5,2,0)</f>
        <v>S</v>
      </c>
      <c r="DB195" s="67" t="str">
        <f>VLOOKUP(VALUE(RIGHT(CW195,1)),misc!$A$2:$B$5,2,0)</f>
        <v>I</v>
      </c>
      <c r="DC195" s="67" t="str">
        <f>VLOOKUP(VALUE(RIGHT(CX195,1)),misc!$A$2:$B$5,2,0)</f>
        <v>D</v>
      </c>
      <c r="DE195" s="67" t="str">
        <f t="shared" ref="DE195:DH195" si="2326">IF(VALUE(CU195)&gt;=170,CZ195,"")</f>
        <v>C</v>
      </c>
      <c r="DF195" s="67" t="str">
        <f t="shared" si="2326"/>
        <v>S</v>
      </c>
      <c r="DG195" s="67" t="str">
        <f t="shared" si="2326"/>
        <v>I</v>
      </c>
      <c r="DH195" s="67" t="str">
        <f t="shared" si="2326"/>
        <v/>
      </c>
      <c r="DJ195" s="67" t="str">
        <f t="shared" ref="DJ195:DM195" si="2327">IF(VALUE(CU195)&lt;170,CZ195,"")</f>
        <v/>
      </c>
      <c r="DK195" s="67" t="str">
        <f t="shared" si="2327"/>
        <v/>
      </c>
      <c r="DL195" s="67" t="str">
        <f t="shared" si="2327"/>
        <v/>
      </c>
      <c r="DM195" s="67" t="str">
        <f t="shared" si="2327"/>
        <v>D</v>
      </c>
      <c r="DN195" s="67">
        <f t="shared" si="29"/>
        <v>3</v>
      </c>
      <c r="DO195" s="67" t="str">
        <f t="shared" si="30"/>
        <v>CSI</v>
      </c>
      <c r="DP195" s="1" t="str">
        <f t="shared" si="31"/>
        <v>123</v>
      </c>
      <c r="DQ195" s="1" t="str">
        <f t="shared" si="32"/>
        <v/>
      </c>
      <c r="DR195" s="1">
        <f>VLOOKUP(G195,tableD1,3,0)</f>
        <v>1</v>
      </c>
      <c r="DS195" s="1">
        <f>VLOOKUP(H195,tableI1,3,0)</f>
        <v>1</v>
      </c>
      <c r="DT195" s="1">
        <f>VLOOKUP(I195,table1S,3,0)</f>
        <v>2</v>
      </c>
      <c r="DU195" s="1">
        <f>VLOOKUP(J195,table1C,3,0)</f>
        <v>1</v>
      </c>
      <c r="DV195" s="1">
        <f>VLOOKUP(L195,table2D,3,0)</f>
        <v>8</v>
      </c>
      <c r="DW195" s="1">
        <f>VLOOKUP(M195,table2I,3,0)</f>
        <v>8</v>
      </c>
      <c r="DX195" s="1">
        <f>VLOOKUP(N195,table2S,3,0)</f>
        <v>8</v>
      </c>
      <c r="DY195" s="1">
        <f>VLOOKUP(O195,table2C,3,0)</f>
        <v>8</v>
      </c>
      <c r="DZ195" s="1">
        <f>VLOOKUP(Q195,table3D,3,0)</f>
        <v>4</v>
      </c>
      <c r="EA195" s="1">
        <f>VLOOKUP(R195,table3I,3,0)</f>
        <v>5</v>
      </c>
      <c r="EB195" s="1">
        <f>VLOOKUP(S195,table3S,3,0)</f>
        <v>5</v>
      </c>
      <c r="EC195" s="1">
        <f>VLOOKUP(T195,table3C,3,0)</f>
        <v>5</v>
      </c>
      <c r="ED195" s="67">
        <f t="array" ref="ED195">VLOOKUP(INDEX(JD,data!$AA$1),key!$J$3:$L$27,3,0)</f>
        <v>6</v>
      </c>
      <c r="EE195" s="67">
        <f t="array" ref="EE195">VLOOKUP(INDEX(JI,data!$AA$1),key!$J$3:$L$27,3,0)</f>
        <v>4</v>
      </c>
      <c r="EF195" s="67">
        <f t="array" ref="EF195">VLOOKUP(INDEX(JS,data!$AA$1),key!$J$3:$L$27,3,0)</f>
        <v>4</v>
      </c>
      <c r="EG195" s="67">
        <f t="array" ref="EG195">VLOOKUP(INDEX(JC,data!$AA$1),key!$J$3:$L$27,3,0)</f>
        <v>7</v>
      </c>
      <c r="EH195" s="1">
        <f>VLOOKUP(DR195,tabel_jpm,ED195+1,0)</f>
        <v>8</v>
      </c>
      <c r="EI195" s="1">
        <f>VLOOKUP(DS195,tabel_jpm,EE195+1,0)</f>
        <v>16</v>
      </c>
      <c r="EJ195" s="1">
        <f>VLOOKUP(DT195,tabel_jpm,EF195+1,0)</f>
        <v>20</v>
      </c>
      <c r="EK195" s="1">
        <f>VLOOKUP(DU195,tabel_jpm,EG195+1,0)</f>
        <v>4</v>
      </c>
      <c r="EL195" s="1">
        <f>IF(B195="Pria",VLOOKUP(AVERAGE(EH195:EK195),agreement_p,4),VLOOKUP(AVERAGE(EH195:EK195),agreement_w,4))</f>
        <v>32</v>
      </c>
      <c r="EM195" s="67" t="str">
        <f t="shared" si="33"/>
        <v>N/A</v>
      </c>
      <c r="EN195" s="1">
        <f>VLOOKUP(DV195,tabel_jpm,ED195+1,0)</f>
        <v>20</v>
      </c>
      <c r="EO195" s="1">
        <f>VLOOKUP(DW195,tabel_jpm,EE195+1,0)</f>
        <v>12</v>
      </c>
      <c r="EP195" s="1">
        <f>VLOOKUP(DX195,tabel_jpm,EF195+1,0)</f>
        <v>12</v>
      </c>
      <c r="EQ195" s="1">
        <f>VLOOKUP(DY195,tabel_jpm,EG195+1,0)</f>
        <v>24</v>
      </c>
      <c r="ER195" s="1">
        <f>IF(B195="Pria",VLOOKUP(AVERAGE(EN195:EQ195),agreement_p,4),VLOOKUP(AVERAGE(EN195:EQ195),agreement_w,4))</f>
        <v>50</v>
      </c>
      <c r="ES195" s="67" t="str">
        <f t="shared" si="34"/>
        <v>N/A</v>
      </c>
      <c r="ET195" s="1">
        <f>VLOOKUP(DZ195,tabel_jpm,ED195+1,0)</f>
        <v>20</v>
      </c>
      <c r="EU195" s="1">
        <f>VLOOKUP(EA195,tabel_jpm,EE195+1,0)</f>
        <v>24</v>
      </c>
      <c r="EV195" s="1">
        <f>VLOOKUP(EB195,tabel_jpm,EF195+1,0)</f>
        <v>24</v>
      </c>
      <c r="EW195" s="1">
        <f>VLOOKUP(EC195,tabel_jpm,EG195+1,0)</f>
        <v>20</v>
      </c>
      <c r="EX195" s="1">
        <f>IF(B195="Pria",VLOOKUP(AVERAGE(ET195:EW195),agreement_p,4),VLOOKUP(AVERAGE(ET195:EW195),agreement_w,4))</f>
        <v>68</v>
      </c>
      <c r="EY195" s="67" t="str">
        <f t="shared" si="35"/>
        <v>N/A</v>
      </c>
    </row>
    <row r="196" ht="15.75" customHeight="1">
      <c r="A196" s="1" t="str">
        <f>data!A196</f>
        <v/>
      </c>
      <c r="B196" s="1" t="str">
        <f>data!B196</f>
        <v/>
      </c>
      <c r="C196" s="1" t="str">
        <f>data!C196</f>
        <v/>
      </c>
      <c r="D196" s="65" t="str">
        <f>data!D196</f>
        <v/>
      </c>
      <c r="E196" s="1" t="str">
        <f>data!E196</f>
        <v/>
      </c>
      <c r="F196" s="1" t="str">
        <f>data!F196</f>
        <v/>
      </c>
      <c r="G196" s="1" t="str">
        <f>data!G196</f>
        <v/>
      </c>
      <c r="H196" s="1" t="str">
        <f>data!H196</f>
        <v/>
      </c>
      <c r="I196" s="1" t="str">
        <f>data!I196</f>
        <v/>
      </c>
      <c r="J196" s="1" t="str">
        <f>data!J196</f>
        <v/>
      </c>
      <c r="K196" s="1" t="str">
        <f>data!K196</f>
        <v/>
      </c>
      <c r="L196" s="1" t="str">
        <f>data!L196</f>
        <v/>
      </c>
      <c r="M196" s="1" t="str">
        <f>data!M196</f>
        <v/>
      </c>
      <c r="N196" s="1" t="str">
        <f>data!N196</f>
        <v/>
      </c>
      <c r="O196" s="1" t="str">
        <f>data!O196</f>
        <v/>
      </c>
      <c r="P196" s="1" t="str">
        <f>data!P196</f>
        <v/>
      </c>
      <c r="Q196" s="1">
        <f>data!Q196</f>
        <v>0</v>
      </c>
      <c r="R196" s="1">
        <f>data!R196</f>
        <v>0</v>
      </c>
      <c r="S196" s="1">
        <f>data!S196</f>
        <v>0</v>
      </c>
      <c r="T196" s="1">
        <f>data!T196</f>
        <v>0</v>
      </c>
      <c r="U196" s="1">
        <f>data!U196</f>
        <v>0</v>
      </c>
      <c r="V196" s="1">
        <f>data!V196</f>
        <v>0</v>
      </c>
      <c r="W196" s="1">
        <f>data!W196</f>
        <v>0</v>
      </c>
      <c r="Y196" s="67">
        <f>VLOOKUP(G196,tableD1,2,0)</f>
        <v>4</v>
      </c>
      <c r="Z196" s="67">
        <f>VLOOKUP(H196,tableI1,2,0)</f>
        <v>3</v>
      </c>
      <c r="AA196" s="67">
        <f>VLOOKUP(I196,table1S,2,0)</f>
        <v>5</v>
      </c>
      <c r="AB196" s="67">
        <f>VLOOKUP(J196,table1C,2,0)</f>
        <v>4</v>
      </c>
      <c r="AC196" s="67">
        <f>VLOOKUP(L196,table2D,2,0)</f>
        <v>31</v>
      </c>
      <c r="AD196" s="67">
        <f>VLOOKUP(M196,table2I,2,0)</f>
        <v>31</v>
      </c>
      <c r="AE196" s="67">
        <f>VLOOKUP(N196,table2S,2,0)</f>
        <v>32</v>
      </c>
      <c r="AF196" s="67">
        <f>VLOOKUP(O196,table2C,2,0)</f>
        <v>32</v>
      </c>
      <c r="AG196" s="67">
        <f>VLOOKUP(Q196,table3D,2,0)</f>
        <v>16</v>
      </c>
      <c r="AH196" s="67">
        <f>VLOOKUP(R196,table3I,2,0)</f>
        <v>18</v>
      </c>
      <c r="AI196" s="67">
        <f>VLOOKUP(S196,table3S,2,0)</f>
        <v>19</v>
      </c>
      <c r="AJ196" s="67">
        <f>VLOOKUP(T196,table3C,2,0)</f>
        <v>19</v>
      </c>
      <c r="AL196" s="67">
        <f t="shared" ref="AL196:AO196" si="2328">VALUE(Y196&amp;AL$2)</f>
        <v>41</v>
      </c>
      <c r="AM196" s="67">
        <f t="shared" si="2328"/>
        <v>32</v>
      </c>
      <c r="AN196" s="67">
        <f t="shared" si="2328"/>
        <v>53</v>
      </c>
      <c r="AO196" s="67">
        <f t="shared" si="2328"/>
        <v>44</v>
      </c>
      <c r="AP196" s="67"/>
      <c r="AQ196" s="67">
        <f t="shared" ref="AQ196:AT196" si="2329">LARGE($AL196:$AO196,AQ$2)</f>
        <v>53</v>
      </c>
      <c r="AR196" s="67">
        <f t="shared" si="2329"/>
        <v>44</v>
      </c>
      <c r="AS196" s="67">
        <f t="shared" si="2329"/>
        <v>41</v>
      </c>
      <c r="AT196" s="67">
        <f t="shared" si="2329"/>
        <v>32</v>
      </c>
      <c r="AV196" s="67" t="str">
        <f>VLOOKUP(VALUE(RIGHT(AQ196,1)),misc!$A$2:$B$5,2,0)</f>
        <v>S</v>
      </c>
      <c r="AW196" s="67" t="str">
        <f>VLOOKUP(VALUE(RIGHT(AR196,1)),misc!$A$2:$B$5,2,0)</f>
        <v>C</v>
      </c>
      <c r="AX196" s="67" t="str">
        <f>VLOOKUP(VALUE(RIGHT(AS196,1)),misc!$A$2:$B$5,2,0)</f>
        <v>D</v>
      </c>
      <c r="AY196" s="67" t="str">
        <f>VLOOKUP(VALUE(RIGHT(AT196,1)),misc!$A$2:$B$5,2,0)</f>
        <v>I</v>
      </c>
      <c r="BA196" s="67" t="str">
        <f t="shared" ref="BA196:BD196" si="2330">IF(VALUE(AQ196)&gt;=170,AV196,"")</f>
        <v/>
      </c>
      <c r="BB196" s="67" t="str">
        <f t="shared" si="2330"/>
        <v/>
      </c>
      <c r="BC196" s="67" t="str">
        <f t="shared" si="2330"/>
        <v/>
      </c>
      <c r="BD196" s="67" t="str">
        <f t="shared" si="2330"/>
        <v/>
      </c>
      <c r="BF196" s="67" t="str">
        <f t="shared" ref="BF196:BI196" si="2331">IF(VALUE(AQ196)&lt;170,AV196,"")</f>
        <v>S</v>
      </c>
      <c r="BG196" s="67" t="str">
        <f t="shared" si="2331"/>
        <v>C</v>
      </c>
      <c r="BH196" s="67" t="str">
        <f t="shared" si="2331"/>
        <v>D</v>
      </c>
      <c r="BI196" s="67" t="str">
        <f t="shared" si="2331"/>
        <v>I</v>
      </c>
      <c r="BJ196" s="67">
        <f t="shared" si="17"/>
        <v>1</v>
      </c>
      <c r="BK196" s="67" t="str">
        <f t="shared" si="18"/>
        <v/>
      </c>
      <c r="BN196" s="67">
        <f t="shared" ref="BN196:BQ196" si="2332">VALUE(AC196&amp;BN$2)</f>
        <v>311</v>
      </c>
      <c r="BO196" s="67">
        <f t="shared" si="2332"/>
        <v>312</v>
      </c>
      <c r="BP196" s="67">
        <f t="shared" si="2332"/>
        <v>323</v>
      </c>
      <c r="BQ196" s="67">
        <f t="shared" si="2332"/>
        <v>324</v>
      </c>
      <c r="BR196" s="67"/>
      <c r="BS196" s="67">
        <f t="shared" ref="BS196:BV196" si="2333">LARGE($BN196:$BQ196,BS$2)</f>
        <v>324</v>
      </c>
      <c r="BT196" s="67">
        <f t="shared" si="2333"/>
        <v>323</v>
      </c>
      <c r="BU196" s="67">
        <f t="shared" si="2333"/>
        <v>312</v>
      </c>
      <c r="BV196" s="67">
        <f t="shared" si="2333"/>
        <v>311</v>
      </c>
      <c r="BX196" s="67" t="str">
        <f>VLOOKUP(VALUE(RIGHT(BS196,1)),misc!$A$2:$B$5,2,0)</f>
        <v>C</v>
      </c>
      <c r="BY196" s="67" t="str">
        <f>VLOOKUP(VALUE(RIGHT(BT196,1)),misc!$A$2:$B$5,2,0)</f>
        <v>S</v>
      </c>
      <c r="BZ196" s="67" t="str">
        <f>VLOOKUP(VALUE(RIGHT(BU196,1)),misc!$A$2:$B$5,2,0)</f>
        <v>I</v>
      </c>
      <c r="CA196" s="67" t="str">
        <f>VLOOKUP(VALUE(RIGHT(BV196,1)),misc!$A$2:$B$5,2,0)</f>
        <v>D</v>
      </c>
      <c r="CC196" s="67" t="str">
        <f t="shared" ref="CC196:CF196" si="2334">IF(VALUE(BS196)&gt;=170,BX196,"")</f>
        <v>C</v>
      </c>
      <c r="CD196" s="67" t="str">
        <f t="shared" si="2334"/>
        <v>S</v>
      </c>
      <c r="CE196" s="67" t="str">
        <f t="shared" si="2334"/>
        <v>I</v>
      </c>
      <c r="CF196" s="67" t="str">
        <f t="shared" si="2334"/>
        <v>D</v>
      </c>
      <c r="CH196" s="67" t="str">
        <f t="shared" ref="CH196:CK196" si="2335">IF(VALUE(BS196)&lt;170,BX196,"")</f>
        <v/>
      </c>
      <c r="CI196" s="67" t="str">
        <f t="shared" si="2335"/>
        <v/>
      </c>
      <c r="CJ196" s="67" t="str">
        <f t="shared" si="2335"/>
        <v/>
      </c>
      <c r="CK196" s="67" t="str">
        <f t="shared" si="2335"/>
        <v/>
      </c>
      <c r="CL196" s="67">
        <f t="shared" si="23"/>
        <v>2</v>
      </c>
      <c r="CM196" s="67" t="str">
        <f t="shared" si="24"/>
        <v>CSID</v>
      </c>
      <c r="CP196" s="67">
        <f t="shared" ref="CP196:CS196" si="2336">VALUE(AG196&amp;CP$2)</f>
        <v>161</v>
      </c>
      <c r="CQ196" s="67">
        <f t="shared" si="2336"/>
        <v>182</v>
      </c>
      <c r="CR196" s="67">
        <f t="shared" si="2336"/>
        <v>193</v>
      </c>
      <c r="CS196" s="67">
        <f t="shared" si="2336"/>
        <v>194</v>
      </c>
      <c r="CT196" s="67"/>
      <c r="CU196" s="67">
        <f t="shared" ref="CU196:CX196" si="2337">LARGE($CP196:$CS196,CU$2)</f>
        <v>194</v>
      </c>
      <c r="CV196" s="67">
        <f t="shared" si="2337"/>
        <v>193</v>
      </c>
      <c r="CW196" s="67">
        <f t="shared" si="2337"/>
        <v>182</v>
      </c>
      <c r="CX196" s="67">
        <f t="shared" si="2337"/>
        <v>161</v>
      </c>
      <c r="CZ196" s="67" t="str">
        <f>VLOOKUP(VALUE(RIGHT(CU196,1)),misc!$A$2:$B$5,2,0)</f>
        <v>C</v>
      </c>
      <c r="DA196" s="67" t="str">
        <f>VLOOKUP(VALUE(RIGHT(CV196,1)),misc!$A$2:$B$5,2,0)</f>
        <v>S</v>
      </c>
      <c r="DB196" s="67" t="str">
        <f>VLOOKUP(VALUE(RIGHT(CW196,1)),misc!$A$2:$B$5,2,0)</f>
        <v>I</v>
      </c>
      <c r="DC196" s="67" t="str">
        <f>VLOOKUP(VALUE(RIGHT(CX196,1)),misc!$A$2:$B$5,2,0)</f>
        <v>D</v>
      </c>
      <c r="DE196" s="67" t="str">
        <f t="shared" ref="DE196:DH196" si="2338">IF(VALUE(CU196)&gt;=170,CZ196,"")</f>
        <v>C</v>
      </c>
      <c r="DF196" s="67" t="str">
        <f t="shared" si="2338"/>
        <v>S</v>
      </c>
      <c r="DG196" s="67" t="str">
        <f t="shared" si="2338"/>
        <v>I</v>
      </c>
      <c r="DH196" s="67" t="str">
        <f t="shared" si="2338"/>
        <v/>
      </c>
      <c r="DJ196" s="67" t="str">
        <f t="shared" ref="DJ196:DM196" si="2339">IF(VALUE(CU196)&lt;170,CZ196,"")</f>
        <v/>
      </c>
      <c r="DK196" s="67" t="str">
        <f t="shared" si="2339"/>
        <v/>
      </c>
      <c r="DL196" s="67" t="str">
        <f t="shared" si="2339"/>
        <v/>
      </c>
      <c r="DM196" s="67" t="str">
        <f t="shared" si="2339"/>
        <v>D</v>
      </c>
      <c r="DN196" s="67">
        <f t="shared" si="29"/>
        <v>3</v>
      </c>
      <c r="DO196" s="67" t="str">
        <f t="shared" si="30"/>
        <v>CSI</v>
      </c>
      <c r="DP196" s="1" t="str">
        <f t="shared" si="31"/>
        <v>123</v>
      </c>
      <c r="DQ196" s="1" t="str">
        <f t="shared" si="32"/>
        <v/>
      </c>
      <c r="DR196" s="1">
        <f>VLOOKUP(G196,tableD1,3,0)</f>
        <v>1</v>
      </c>
      <c r="DS196" s="1">
        <f>VLOOKUP(H196,tableI1,3,0)</f>
        <v>1</v>
      </c>
      <c r="DT196" s="1">
        <f>VLOOKUP(I196,table1S,3,0)</f>
        <v>2</v>
      </c>
      <c r="DU196" s="1">
        <f>VLOOKUP(J196,table1C,3,0)</f>
        <v>1</v>
      </c>
      <c r="DV196" s="1">
        <f>VLOOKUP(L196,table2D,3,0)</f>
        <v>8</v>
      </c>
      <c r="DW196" s="1">
        <f>VLOOKUP(M196,table2I,3,0)</f>
        <v>8</v>
      </c>
      <c r="DX196" s="1">
        <f>VLOOKUP(N196,table2S,3,0)</f>
        <v>8</v>
      </c>
      <c r="DY196" s="1">
        <f>VLOOKUP(O196,table2C,3,0)</f>
        <v>8</v>
      </c>
      <c r="DZ196" s="1">
        <f>VLOOKUP(Q196,table3D,3,0)</f>
        <v>4</v>
      </c>
      <c r="EA196" s="1">
        <f>VLOOKUP(R196,table3I,3,0)</f>
        <v>5</v>
      </c>
      <c r="EB196" s="1">
        <f>VLOOKUP(S196,table3S,3,0)</f>
        <v>5</v>
      </c>
      <c r="EC196" s="1">
        <f>VLOOKUP(T196,table3C,3,0)</f>
        <v>5</v>
      </c>
      <c r="ED196" s="67">
        <f t="array" ref="ED196">VLOOKUP(INDEX(JD,data!$AA$1),key!$J$3:$L$27,3,0)</f>
        <v>6</v>
      </c>
      <c r="EE196" s="67">
        <f t="array" ref="EE196">VLOOKUP(INDEX(JI,data!$AA$1),key!$J$3:$L$27,3,0)</f>
        <v>4</v>
      </c>
      <c r="EF196" s="67">
        <f t="array" ref="EF196">VLOOKUP(INDEX(JS,data!$AA$1),key!$J$3:$L$27,3,0)</f>
        <v>4</v>
      </c>
      <c r="EG196" s="67">
        <f t="array" ref="EG196">VLOOKUP(INDEX(JC,data!$AA$1),key!$J$3:$L$27,3,0)</f>
        <v>7</v>
      </c>
      <c r="EH196" s="1">
        <f>VLOOKUP(DR196,tabel_jpm,ED196+1,0)</f>
        <v>8</v>
      </c>
      <c r="EI196" s="1">
        <f>VLOOKUP(DS196,tabel_jpm,EE196+1,0)</f>
        <v>16</v>
      </c>
      <c r="EJ196" s="1">
        <f>VLOOKUP(DT196,tabel_jpm,EF196+1,0)</f>
        <v>20</v>
      </c>
      <c r="EK196" s="1">
        <f>VLOOKUP(DU196,tabel_jpm,EG196+1,0)</f>
        <v>4</v>
      </c>
      <c r="EL196" s="1">
        <f>IF(B196="Pria",VLOOKUP(AVERAGE(EH196:EK196),agreement_p,4),VLOOKUP(AVERAGE(EH196:EK196),agreement_w,4))</f>
        <v>32</v>
      </c>
      <c r="EM196" s="67" t="str">
        <f t="shared" si="33"/>
        <v>N/A</v>
      </c>
      <c r="EN196" s="1">
        <f>VLOOKUP(DV196,tabel_jpm,ED196+1,0)</f>
        <v>20</v>
      </c>
      <c r="EO196" s="1">
        <f>VLOOKUP(DW196,tabel_jpm,EE196+1,0)</f>
        <v>12</v>
      </c>
      <c r="EP196" s="1">
        <f>VLOOKUP(DX196,tabel_jpm,EF196+1,0)</f>
        <v>12</v>
      </c>
      <c r="EQ196" s="1">
        <f>VLOOKUP(DY196,tabel_jpm,EG196+1,0)</f>
        <v>24</v>
      </c>
      <c r="ER196" s="1">
        <f>IF(B196="Pria",VLOOKUP(AVERAGE(EN196:EQ196),agreement_p,4),VLOOKUP(AVERAGE(EN196:EQ196),agreement_w,4))</f>
        <v>50</v>
      </c>
      <c r="ES196" s="67" t="str">
        <f t="shared" si="34"/>
        <v>N/A</v>
      </c>
      <c r="ET196" s="1">
        <f>VLOOKUP(DZ196,tabel_jpm,ED196+1,0)</f>
        <v>20</v>
      </c>
      <c r="EU196" s="1">
        <f>VLOOKUP(EA196,tabel_jpm,EE196+1,0)</f>
        <v>24</v>
      </c>
      <c r="EV196" s="1">
        <f>VLOOKUP(EB196,tabel_jpm,EF196+1,0)</f>
        <v>24</v>
      </c>
      <c r="EW196" s="1">
        <f>VLOOKUP(EC196,tabel_jpm,EG196+1,0)</f>
        <v>20</v>
      </c>
      <c r="EX196" s="1">
        <f>IF(B196="Pria",VLOOKUP(AVERAGE(ET196:EW196),agreement_p,4),VLOOKUP(AVERAGE(ET196:EW196),agreement_w,4))</f>
        <v>68</v>
      </c>
      <c r="EY196" s="67" t="str">
        <f t="shared" si="35"/>
        <v>N/A</v>
      </c>
    </row>
    <row r="197" ht="15.75" customHeight="1">
      <c r="A197" s="1" t="str">
        <f>data!A197</f>
        <v/>
      </c>
      <c r="B197" s="1" t="str">
        <f>data!B197</f>
        <v/>
      </c>
      <c r="C197" s="1" t="str">
        <f>data!C197</f>
        <v/>
      </c>
      <c r="D197" s="65" t="str">
        <f>data!D197</f>
        <v/>
      </c>
      <c r="E197" s="1" t="str">
        <f>data!E197</f>
        <v/>
      </c>
      <c r="F197" s="1" t="str">
        <f>data!F197</f>
        <v/>
      </c>
      <c r="G197" s="1" t="str">
        <f>data!G197</f>
        <v/>
      </c>
      <c r="H197" s="1" t="str">
        <f>data!H197</f>
        <v/>
      </c>
      <c r="I197" s="1" t="str">
        <f>data!I197</f>
        <v/>
      </c>
      <c r="J197" s="1" t="str">
        <f>data!J197</f>
        <v/>
      </c>
      <c r="K197" s="1" t="str">
        <f>data!K197</f>
        <v/>
      </c>
      <c r="L197" s="1" t="str">
        <f>data!L197</f>
        <v/>
      </c>
      <c r="M197" s="1" t="str">
        <f>data!M197</f>
        <v/>
      </c>
      <c r="N197" s="1" t="str">
        <f>data!N197</f>
        <v/>
      </c>
      <c r="O197" s="1" t="str">
        <f>data!O197</f>
        <v/>
      </c>
      <c r="P197" s="1" t="str">
        <f>data!P197</f>
        <v/>
      </c>
      <c r="Q197" s="1">
        <f>data!Q197</f>
        <v>0</v>
      </c>
      <c r="R197" s="1">
        <f>data!R197</f>
        <v>0</v>
      </c>
      <c r="S197" s="1">
        <f>data!S197</f>
        <v>0</v>
      </c>
      <c r="T197" s="1">
        <f>data!T197</f>
        <v>0</v>
      </c>
      <c r="U197" s="1">
        <f>data!U197</f>
        <v>0</v>
      </c>
      <c r="V197" s="1">
        <f>data!V197</f>
        <v>0</v>
      </c>
      <c r="W197" s="1">
        <f>data!W197</f>
        <v>0</v>
      </c>
      <c r="Y197" s="67">
        <f>VLOOKUP(G197,tableD1,2,0)</f>
        <v>4</v>
      </c>
      <c r="Z197" s="67">
        <f>VLOOKUP(H197,tableI1,2,0)</f>
        <v>3</v>
      </c>
      <c r="AA197" s="67">
        <f>VLOOKUP(I197,table1S,2,0)</f>
        <v>5</v>
      </c>
      <c r="AB197" s="67">
        <f>VLOOKUP(J197,table1C,2,0)</f>
        <v>4</v>
      </c>
      <c r="AC197" s="67">
        <f>VLOOKUP(L197,table2D,2,0)</f>
        <v>31</v>
      </c>
      <c r="AD197" s="67">
        <f>VLOOKUP(M197,table2I,2,0)</f>
        <v>31</v>
      </c>
      <c r="AE197" s="67">
        <f>VLOOKUP(N197,table2S,2,0)</f>
        <v>32</v>
      </c>
      <c r="AF197" s="67">
        <f>VLOOKUP(O197,table2C,2,0)</f>
        <v>32</v>
      </c>
      <c r="AG197" s="67">
        <f>VLOOKUP(Q197,table3D,2,0)</f>
        <v>16</v>
      </c>
      <c r="AH197" s="67">
        <f>VLOOKUP(R197,table3I,2,0)</f>
        <v>18</v>
      </c>
      <c r="AI197" s="67">
        <f>VLOOKUP(S197,table3S,2,0)</f>
        <v>19</v>
      </c>
      <c r="AJ197" s="67">
        <f>VLOOKUP(T197,table3C,2,0)</f>
        <v>19</v>
      </c>
      <c r="AL197" s="67">
        <f t="shared" ref="AL197:AO197" si="2340">VALUE(Y197&amp;AL$2)</f>
        <v>41</v>
      </c>
      <c r="AM197" s="67">
        <f t="shared" si="2340"/>
        <v>32</v>
      </c>
      <c r="AN197" s="67">
        <f t="shared" si="2340"/>
        <v>53</v>
      </c>
      <c r="AO197" s="67">
        <f t="shared" si="2340"/>
        <v>44</v>
      </c>
      <c r="AP197" s="67"/>
      <c r="AQ197" s="67">
        <f t="shared" ref="AQ197:AT197" si="2341">LARGE($AL197:$AO197,AQ$2)</f>
        <v>53</v>
      </c>
      <c r="AR197" s="67">
        <f t="shared" si="2341"/>
        <v>44</v>
      </c>
      <c r="AS197" s="67">
        <f t="shared" si="2341"/>
        <v>41</v>
      </c>
      <c r="AT197" s="67">
        <f t="shared" si="2341"/>
        <v>32</v>
      </c>
      <c r="AV197" s="67" t="str">
        <f>VLOOKUP(VALUE(RIGHT(AQ197,1)),misc!$A$2:$B$5,2,0)</f>
        <v>S</v>
      </c>
      <c r="AW197" s="67" t="str">
        <f>VLOOKUP(VALUE(RIGHT(AR197,1)),misc!$A$2:$B$5,2,0)</f>
        <v>C</v>
      </c>
      <c r="AX197" s="67" t="str">
        <f>VLOOKUP(VALUE(RIGHT(AS197,1)),misc!$A$2:$B$5,2,0)</f>
        <v>D</v>
      </c>
      <c r="AY197" s="67" t="str">
        <f>VLOOKUP(VALUE(RIGHT(AT197,1)),misc!$A$2:$B$5,2,0)</f>
        <v>I</v>
      </c>
      <c r="BA197" s="67" t="str">
        <f t="shared" ref="BA197:BD197" si="2342">IF(VALUE(AQ197)&gt;=170,AV197,"")</f>
        <v/>
      </c>
      <c r="BB197" s="67" t="str">
        <f t="shared" si="2342"/>
        <v/>
      </c>
      <c r="BC197" s="67" t="str">
        <f t="shared" si="2342"/>
        <v/>
      </c>
      <c r="BD197" s="67" t="str">
        <f t="shared" si="2342"/>
        <v/>
      </c>
      <c r="BF197" s="67" t="str">
        <f t="shared" ref="BF197:BI197" si="2343">IF(VALUE(AQ197)&lt;170,AV197,"")</f>
        <v>S</v>
      </c>
      <c r="BG197" s="67" t="str">
        <f t="shared" si="2343"/>
        <v>C</v>
      </c>
      <c r="BH197" s="67" t="str">
        <f t="shared" si="2343"/>
        <v>D</v>
      </c>
      <c r="BI197" s="67" t="str">
        <f t="shared" si="2343"/>
        <v>I</v>
      </c>
      <c r="BJ197" s="67">
        <f t="shared" si="17"/>
        <v>1</v>
      </c>
      <c r="BK197" s="67" t="str">
        <f t="shared" si="18"/>
        <v/>
      </c>
      <c r="BN197" s="67">
        <f t="shared" ref="BN197:BQ197" si="2344">VALUE(AC197&amp;BN$2)</f>
        <v>311</v>
      </c>
      <c r="BO197" s="67">
        <f t="shared" si="2344"/>
        <v>312</v>
      </c>
      <c r="BP197" s="67">
        <f t="shared" si="2344"/>
        <v>323</v>
      </c>
      <c r="BQ197" s="67">
        <f t="shared" si="2344"/>
        <v>324</v>
      </c>
      <c r="BR197" s="67"/>
      <c r="BS197" s="67">
        <f t="shared" ref="BS197:BV197" si="2345">LARGE($BN197:$BQ197,BS$2)</f>
        <v>324</v>
      </c>
      <c r="BT197" s="67">
        <f t="shared" si="2345"/>
        <v>323</v>
      </c>
      <c r="BU197" s="67">
        <f t="shared" si="2345"/>
        <v>312</v>
      </c>
      <c r="BV197" s="67">
        <f t="shared" si="2345"/>
        <v>311</v>
      </c>
      <c r="BX197" s="67" t="str">
        <f>VLOOKUP(VALUE(RIGHT(BS197,1)),misc!$A$2:$B$5,2,0)</f>
        <v>C</v>
      </c>
      <c r="BY197" s="67" t="str">
        <f>VLOOKUP(VALUE(RIGHT(BT197,1)),misc!$A$2:$B$5,2,0)</f>
        <v>S</v>
      </c>
      <c r="BZ197" s="67" t="str">
        <f>VLOOKUP(VALUE(RIGHT(BU197,1)),misc!$A$2:$B$5,2,0)</f>
        <v>I</v>
      </c>
      <c r="CA197" s="67" t="str">
        <f>VLOOKUP(VALUE(RIGHT(BV197,1)),misc!$A$2:$B$5,2,0)</f>
        <v>D</v>
      </c>
      <c r="CC197" s="67" t="str">
        <f t="shared" ref="CC197:CF197" si="2346">IF(VALUE(BS197)&gt;=170,BX197,"")</f>
        <v>C</v>
      </c>
      <c r="CD197" s="67" t="str">
        <f t="shared" si="2346"/>
        <v>S</v>
      </c>
      <c r="CE197" s="67" t="str">
        <f t="shared" si="2346"/>
        <v>I</v>
      </c>
      <c r="CF197" s="67" t="str">
        <f t="shared" si="2346"/>
        <v>D</v>
      </c>
      <c r="CH197" s="67" t="str">
        <f t="shared" ref="CH197:CK197" si="2347">IF(VALUE(BS197)&lt;170,BX197,"")</f>
        <v/>
      </c>
      <c r="CI197" s="67" t="str">
        <f t="shared" si="2347"/>
        <v/>
      </c>
      <c r="CJ197" s="67" t="str">
        <f t="shared" si="2347"/>
        <v/>
      </c>
      <c r="CK197" s="67" t="str">
        <f t="shared" si="2347"/>
        <v/>
      </c>
      <c r="CL197" s="67">
        <f t="shared" si="23"/>
        <v>2</v>
      </c>
      <c r="CM197" s="67" t="str">
        <f t="shared" si="24"/>
        <v>CSID</v>
      </c>
      <c r="CP197" s="67">
        <f t="shared" ref="CP197:CS197" si="2348">VALUE(AG197&amp;CP$2)</f>
        <v>161</v>
      </c>
      <c r="CQ197" s="67">
        <f t="shared" si="2348"/>
        <v>182</v>
      </c>
      <c r="CR197" s="67">
        <f t="shared" si="2348"/>
        <v>193</v>
      </c>
      <c r="CS197" s="67">
        <f t="shared" si="2348"/>
        <v>194</v>
      </c>
      <c r="CT197" s="67"/>
      <c r="CU197" s="67">
        <f t="shared" ref="CU197:CX197" si="2349">LARGE($CP197:$CS197,CU$2)</f>
        <v>194</v>
      </c>
      <c r="CV197" s="67">
        <f t="shared" si="2349"/>
        <v>193</v>
      </c>
      <c r="CW197" s="67">
        <f t="shared" si="2349"/>
        <v>182</v>
      </c>
      <c r="CX197" s="67">
        <f t="shared" si="2349"/>
        <v>161</v>
      </c>
      <c r="CZ197" s="67" t="str">
        <f>VLOOKUP(VALUE(RIGHT(CU197,1)),misc!$A$2:$B$5,2,0)</f>
        <v>C</v>
      </c>
      <c r="DA197" s="67" t="str">
        <f>VLOOKUP(VALUE(RIGHT(CV197,1)),misc!$A$2:$B$5,2,0)</f>
        <v>S</v>
      </c>
      <c r="DB197" s="67" t="str">
        <f>VLOOKUP(VALUE(RIGHT(CW197,1)),misc!$A$2:$B$5,2,0)</f>
        <v>I</v>
      </c>
      <c r="DC197" s="67" t="str">
        <f>VLOOKUP(VALUE(RIGHT(CX197,1)),misc!$A$2:$B$5,2,0)</f>
        <v>D</v>
      </c>
      <c r="DE197" s="67" t="str">
        <f t="shared" ref="DE197:DH197" si="2350">IF(VALUE(CU197)&gt;=170,CZ197,"")</f>
        <v>C</v>
      </c>
      <c r="DF197" s="67" t="str">
        <f t="shared" si="2350"/>
        <v>S</v>
      </c>
      <c r="DG197" s="67" t="str">
        <f t="shared" si="2350"/>
        <v>I</v>
      </c>
      <c r="DH197" s="67" t="str">
        <f t="shared" si="2350"/>
        <v/>
      </c>
      <c r="DJ197" s="67" t="str">
        <f t="shared" ref="DJ197:DM197" si="2351">IF(VALUE(CU197)&lt;170,CZ197,"")</f>
        <v/>
      </c>
      <c r="DK197" s="67" t="str">
        <f t="shared" si="2351"/>
        <v/>
      </c>
      <c r="DL197" s="67" t="str">
        <f t="shared" si="2351"/>
        <v/>
      </c>
      <c r="DM197" s="67" t="str">
        <f t="shared" si="2351"/>
        <v>D</v>
      </c>
      <c r="DN197" s="67">
        <f t="shared" si="29"/>
        <v>3</v>
      </c>
      <c r="DO197" s="67" t="str">
        <f t="shared" si="30"/>
        <v>CSI</v>
      </c>
      <c r="DP197" s="1" t="str">
        <f t="shared" si="31"/>
        <v>123</v>
      </c>
      <c r="DQ197" s="1" t="str">
        <f t="shared" si="32"/>
        <v/>
      </c>
      <c r="DR197" s="1">
        <f>VLOOKUP(G197,tableD1,3,0)</f>
        <v>1</v>
      </c>
      <c r="DS197" s="1">
        <f>VLOOKUP(H197,tableI1,3,0)</f>
        <v>1</v>
      </c>
      <c r="DT197" s="1">
        <f>VLOOKUP(I197,table1S,3,0)</f>
        <v>2</v>
      </c>
      <c r="DU197" s="1">
        <f>VLOOKUP(J197,table1C,3,0)</f>
        <v>1</v>
      </c>
      <c r="DV197" s="1">
        <f>VLOOKUP(L197,table2D,3,0)</f>
        <v>8</v>
      </c>
      <c r="DW197" s="1">
        <f>VLOOKUP(M197,table2I,3,0)</f>
        <v>8</v>
      </c>
      <c r="DX197" s="1">
        <f>VLOOKUP(N197,table2S,3,0)</f>
        <v>8</v>
      </c>
      <c r="DY197" s="1">
        <f>VLOOKUP(O197,table2C,3,0)</f>
        <v>8</v>
      </c>
      <c r="DZ197" s="1">
        <f>VLOOKUP(Q197,table3D,3,0)</f>
        <v>4</v>
      </c>
      <c r="EA197" s="1">
        <f>VLOOKUP(R197,table3I,3,0)</f>
        <v>5</v>
      </c>
      <c r="EB197" s="1">
        <f>VLOOKUP(S197,table3S,3,0)</f>
        <v>5</v>
      </c>
      <c r="EC197" s="1">
        <f>VLOOKUP(T197,table3C,3,0)</f>
        <v>5</v>
      </c>
      <c r="ED197" s="67">
        <f t="array" ref="ED197">VLOOKUP(INDEX(JD,data!$AA$1),key!$J$3:$L$27,3,0)</f>
        <v>6</v>
      </c>
      <c r="EE197" s="67">
        <f t="array" ref="EE197">VLOOKUP(INDEX(JI,data!$AA$1),key!$J$3:$L$27,3,0)</f>
        <v>4</v>
      </c>
      <c r="EF197" s="67">
        <f t="array" ref="EF197">VLOOKUP(INDEX(JS,data!$AA$1),key!$J$3:$L$27,3,0)</f>
        <v>4</v>
      </c>
      <c r="EG197" s="67">
        <f t="array" ref="EG197">VLOOKUP(INDEX(JC,data!$AA$1),key!$J$3:$L$27,3,0)</f>
        <v>7</v>
      </c>
      <c r="EH197" s="1">
        <f>VLOOKUP(DR197,tabel_jpm,ED197+1,0)</f>
        <v>8</v>
      </c>
      <c r="EI197" s="1">
        <f>VLOOKUP(DS197,tabel_jpm,EE197+1,0)</f>
        <v>16</v>
      </c>
      <c r="EJ197" s="1">
        <f>VLOOKUP(DT197,tabel_jpm,EF197+1,0)</f>
        <v>20</v>
      </c>
      <c r="EK197" s="1">
        <f>VLOOKUP(DU197,tabel_jpm,EG197+1,0)</f>
        <v>4</v>
      </c>
      <c r="EL197" s="1">
        <f>IF(B197="Pria",VLOOKUP(AVERAGE(EH197:EK197),agreement_p,4),VLOOKUP(AVERAGE(EH197:EK197),agreement_w,4))</f>
        <v>32</v>
      </c>
      <c r="EM197" s="67" t="str">
        <f t="shared" si="33"/>
        <v>N/A</v>
      </c>
      <c r="EN197" s="1">
        <f>VLOOKUP(DV197,tabel_jpm,ED197+1,0)</f>
        <v>20</v>
      </c>
      <c r="EO197" s="1">
        <f>VLOOKUP(DW197,tabel_jpm,EE197+1,0)</f>
        <v>12</v>
      </c>
      <c r="EP197" s="1">
        <f>VLOOKUP(DX197,tabel_jpm,EF197+1,0)</f>
        <v>12</v>
      </c>
      <c r="EQ197" s="1">
        <f>VLOOKUP(DY197,tabel_jpm,EG197+1,0)</f>
        <v>24</v>
      </c>
      <c r="ER197" s="1">
        <f>IF(B197="Pria",VLOOKUP(AVERAGE(EN197:EQ197),agreement_p,4),VLOOKUP(AVERAGE(EN197:EQ197),agreement_w,4))</f>
        <v>50</v>
      </c>
      <c r="ES197" s="67" t="str">
        <f t="shared" si="34"/>
        <v>N/A</v>
      </c>
      <c r="ET197" s="1">
        <f>VLOOKUP(DZ197,tabel_jpm,ED197+1,0)</f>
        <v>20</v>
      </c>
      <c r="EU197" s="1">
        <f>VLOOKUP(EA197,tabel_jpm,EE197+1,0)</f>
        <v>24</v>
      </c>
      <c r="EV197" s="1">
        <f>VLOOKUP(EB197,tabel_jpm,EF197+1,0)</f>
        <v>24</v>
      </c>
      <c r="EW197" s="1">
        <f>VLOOKUP(EC197,tabel_jpm,EG197+1,0)</f>
        <v>20</v>
      </c>
      <c r="EX197" s="1">
        <f>IF(B197="Pria",VLOOKUP(AVERAGE(ET197:EW197),agreement_p,4),VLOOKUP(AVERAGE(ET197:EW197),agreement_w,4))</f>
        <v>68</v>
      </c>
      <c r="EY197" s="67" t="str">
        <f t="shared" si="35"/>
        <v>N/A</v>
      </c>
    </row>
    <row r="198" ht="15.75" customHeight="1">
      <c r="A198" s="1" t="str">
        <f>data!A198</f>
        <v/>
      </c>
      <c r="B198" s="1" t="str">
        <f>data!B198</f>
        <v/>
      </c>
      <c r="C198" s="1" t="str">
        <f>data!C198</f>
        <v/>
      </c>
      <c r="D198" s="65" t="str">
        <f>data!D198</f>
        <v/>
      </c>
      <c r="E198" s="1" t="str">
        <f>data!E198</f>
        <v/>
      </c>
      <c r="F198" s="1" t="str">
        <f>data!F198</f>
        <v/>
      </c>
      <c r="G198" s="1" t="str">
        <f>data!G198</f>
        <v/>
      </c>
      <c r="H198" s="1" t="str">
        <f>data!H198</f>
        <v/>
      </c>
      <c r="I198" s="1" t="str">
        <f>data!I198</f>
        <v/>
      </c>
      <c r="J198" s="1" t="str">
        <f>data!J198</f>
        <v/>
      </c>
      <c r="K198" s="1" t="str">
        <f>data!K198</f>
        <v/>
      </c>
      <c r="L198" s="1" t="str">
        <f>data!L198</f>
        <v/>
      </c>
      <c r="M198" s="1" t="str">
        <f>data!M198</f>
        <v/>
      </c>
      <c r="N198" s="1" t="str">
        <f>data!N198</f>
        <v/>
      </c>
      <c r="O198" s="1" t="str">
        <f>data!O198</f>
        <v/>
      </c>
      <c r="P198" s="1" t="str">
        <f>data!P198</f>
        <v/>
      </c>
      <c r="Q198" s="1">
        <f>data!Q198</f>
        <v>0</v>
      </c>
      <c r="R198" s="1">
        <f>data!R198</f>
        <v>0</v>
      </c>
      <c r="S198" s="1">
        <f>data!S198</f>
        <v>0</v>
      </c>
      <c r="T198" s="1">
        <f>data!T198</f>
        <v>0</v>
      </c>
      <c r="U198" s="1">
        <f>data!U198</f>
        <v>0</v>
      </c>
      <c r="V198" s="1">
        <f>data!V198</f>
        <v>0</v>
      </c>
      <c r="W198" s="1">
        <f>data!W198</f>
        <v>0</v>
      </c>
      <c r="Y198" s="67">
        <f>VLOOKUP(G198,tableD1,2,0)</f>
        <v>4</v>
      </c>
      <c r="Z198" s="67">
        <f>VLOOKUP(H198,tableI1,2,0)</f>
        <v>3</v>
      </c>
      <c r="AA198" s="67">
        <f>VLOOKUP(I198,table1S,2,0)</f>
        <v>5</v>
      </c>
      <c r="AB198" s="67">
        <f>VLOOKUP(J198,table1C,2,0)</f>
        <v>4</v>
      </c>
      <c r="AC198" s="67">
        <f>VLOOKUP(L198,table2D,2,0)</f>
        <v>31</v>
      </c>
      <c r="AD198" s="67">
        <f>VLOOKUP(M198,table2I,2,0)</f>
        <v>31</v>
      </c>
      <c r="AE198" s="67">
        <f>VLOOKUP(N198,table2S,2,0)</f>
        <v>32</v>
      </c>
      <c r="AF198" s="67">
        <f>VLOOKUP(O198,table2C,2,0)</f>
        <v>32</v>
      </c>
      <c r="AG198" s="67">
        <f>VLOOKUP(Q198,table3D,2,0)</f>
        <v>16</v>
      </c>
      <c r="AH198" s="67">
        <f>VLOOKUP(R198,table3I,2,0)</f>
        <v>18</v>
      </c>
      <c r="AI198" s="67">
        <f>VLOOKUP(S198,table3S,2,0)</f>
        <v>19</v>
      </c>
      <c r="AJ198" s="67">
        <f>VLOOKUP(T198,table3C,2,0)</f>
        <v>19</v>
      </c>
      <c r="AL198" s="67">
        <f t="shared" ref="AL198:AO198" si="2352">VALUE(Y198&amp;AL$2)</f>
        <v>41</v>
      </c>
      <c r="AM198" s="67">
        <f t="shared" si="2352"/>
        <v>32</v>
      </c>
      <c r="AN198" s="67">
        <f t="shared" si="2352"/>
        <v>53</v>
      </c>
      <c r="AO198" s="67">
        <f t="shared" si="2352"/>
        <v>44</v>
      </c>
      <c r="AP198" s="67"/>
      <c r="AQ198" s="67">
        <f t="shared" ref="AQ198:AT198" si="2353">LARGE($AL198:$AO198,AQ$2)</f>
        <v>53</v>
      </c>
      <c r="AR198" s="67">
        <f t="shared" si="2353"/>
        <v>44</v>
      </c>
      <c r="AS198" s="67">
        <f t="shared" si="2353"/>
        <v>41</v>
      </c>
      <c r="AT198" s="67">
        <f t="shared" si="2353"/>
        <v>32</v>
      </c>
      <c r="AV198" s="67" t="str">
        <f>VLOOKUP(VALUE(RIGHT(AQ198,1)),misc!$A$2:$B$5,2,0)</f>
        <v>S</v>
      </c>
      <c r="AW198" s="67" t="str">
        <f>VLOOKUP(VALUE(RIGHT(AR198,1)),misc!$A$2:$B$5,2,0)</f>
        <v>C</v>
      </c>
      <c r="AX198" s="67" t="str">
        <f>VLOOKUP(VALUE(RIGHT(AS198,1)),misc!$A$2:$B$5,2,0)</f>
        <v>D</v>
      </c>
      <c r="AY198" s="67" t="str">
        <f>VLOOKUP(VALUE(RIGHT(AT198,1)),misc!$A$2:$B$5,2,0)</f>
        <v>I</v>
      </c>
      <c r="BA198" s="67" t="str">
        <f t="shared" ref="BA198:BD198" si="2354">IF(VALUE(AQ198)&gt;=170,AV198,"")</f>
        <v/>
      </c>
      <c r="BB198" s="67" t="str">
        <f t="shared" si="2354"/>
        <v/>
      </c>
      <c r="BC198" s="67" t="str">
        <f t="shared" si="2354"/>
        <v/>
      </c>
      <c r="BD198" s="67" t="str">
        <f t="shared" si="2354"/>
        <v/>
      </c>
      <c r="BF198" s="67" t="str">
        <f t="shared" ref="BF198:BI198" si="2355">IF(VALUE(AQ198)&lt;170,AV198,"")</f>
        <v>S</v>
      </c>
      <c r="BG198" s="67" t="str">
        <f t="shared" si="2355"/>
        <v>C</v>
      </c>
      <c r="BH198" s="67" t="str">
        <f t="shared" si="2355"/>
        <v>D</v>
      </c>
      <c r="BI198" s="67" t="str">
        <f t="shared" si="2355"/>
        <v>I</v>
      </c>
      <c r="BJ198" s="67">
        <f t="shared" si="17"/>
        <v>1</v>
      </c>
      <c r="BK198" s="67" t="str">
        <f t="shared" si="18"/>
        <v/>
      </c>
      <c r="BN198" s="67">
        <f t="shared" ref="BN198:BQ198" si="2356">VALUE(AC198&amp;BN$2)</f>
        <v>311</v>
      </c>
      <c r="BO198" s="67">
        <f t="shared" si="2356"/>
        <v>312</v>
      </c>
      <c r="BP198" s="67">
        <f t="shared" si="2356"/>
        <v>323</v>
      </c>
      <c r="BQ198" s="67">
        <f t="shared" si="2356"/>
        <v>324</v>
      </c>
      <c r="BR198" s="67"/>
      <c r="BS198" s="67">
        <f t="shared" ref="BS198:BV198" si="2357">LARGE($BN198:$BQ198,BS$2)</f>
        <v>324</v>
      </c>
      <c r="BT198" s="67">
        <f t="shared" si="2357"/>
        <v>323</v>
      </c>
      <c r="BU198" s="67">
        <f t="shared" si="2357"/>
        <v>312</v>
      </c>
      <c r="BV198" s="67">
        <f t="shared" si="2357"/>
        <v>311</v>
      </c>
      <c r="BX198" s="67" t="str">
        <f>VLOOKUP(VALUE(RIGHT(BS198,1)),misc!$A$2:$B$5,2,0)</f>
        <v>C</v>
      </c>
      <c r="BY198" s="67" t="str">
        <f>VLOOKUP(VALUE(RIGHT(BT198,1)),misc!$A$2:$B$5,2,0)</f>
        <v>S</v>
      </c>
      <c r="BZ198" s="67" t="str">
        <f>VLOOKUP(VALUE(RIGHT(BU198,1)),misc!$A$2:$B$5,2,0)</f>
        <v>I</v>
      </c>
      <c r="CA198" s="67" t="str">
        <f>VLOOKUP(VALUE(RIGHT(BV198,1)),misc!$A$2:$B$5,2,0)</f>
        <v>D</v>
      </c>
      <c r="CC198" s="67" t="str">
        <f t="shared" ref="CC198:CF198" si="2358">IF(VALUE(BS198)&gt;=170,BX198,"")</f>
        <v>C</v>
      </c>
      <c r="CD198" s="67" t="str">
        <f t="shared" si="2358"/>
        <v>S</v>
      </c>
      <c r="CE198" s="67" t="str">
        <f t="shared" si="2358"/>
        <v>I</v>
      </c>
      <c r="CF198" s="67" t="str">
        <f t="shared" si="2358"/>
        <v>D</v>
      </c>
      <c r="CH198" s="67" t="str">
        <f t="shared" ref="CH198:CK198" si="2359">IF(VALUE(BS198)&lt;170,BX198,"")</f>
        <v/>
      </c>
      <c r="CI198" s="67" t="str">
        <f t="shared" si="2359"/>
        <v/>
      </c>
      <c r="CJ198" s="67" t="str">
        <f t="shared" si="2359"/>
        <v/>
      </c>
      <c r="CK198" s="67" t="str">
        <f t="shared" si="2359"/>
        <v/>
      </c>
      <c r="CL198" s="67">
        <f t="shared" si="23"/>
        <v>2</v>
      </c>
      <c r="CM198" s="67" t="str">
        <f t="shared" si="24"/>
        <v>CSID</v>
      </c>
      <c r="CP198" s="67">
        <f t="shared" ref="CP198:CS198" si="2360">VALUE(AG198&amp;CP$2)</f>
        <v>161</v>
      </c>
      <c r="CQ198" s="67">
        <f t="shared" si="2360"/>
        <v>182</v>
      </c>
      <c r="CR198" s="67">
        <f t="shared" si="2360"/>
        <v>193</v>
      </c>
      <c r="CS198" s="67">
        <f t="shared" si="2360"/>
        <v>194</v>
      </c>
      <c r="CT198" s="67"/>
      <c r="CU198" s="67">
        <f t="shared" ref="CU198:CX198" si="2361">LARGE($CP198:$CS198,CU$2)</f>
        <v>194</v>
      </c>
      <c r="CV198" s="67">
        <f t="shared" si="2361"/>
        <v>193</v>
      </c>
      <c r="CW198" s="67">
        <f t="shared" si="2361"/>
        <v>182</v>
      </c>
      <c r="CX198" s="67">
        <f t="shared" si="2361"/>
        <v>161</v>
      </c>
      <c r="CZ198" s="67" t="str">
        <f>VLOOKUP(VALUE(RIGHT(CU198,1)),misc!$A$2:$B$5,2,0)</f>
        <v>C</v>
      </c>
      <c r="DA198" s="67" t="str">
        <f>VLOOKUP(VALUE(RIGHT(CV198,1)),misc!$A$2:$B$5,2,0)</f>
        <v>S</v>
      </c>
      <c r="DB198" s="67" t="str">
        <f>VLOOKUP(VALUE(RIGHT(CW198,1)),misc!$A$2:$B$5,2,0)</f>
        <v>I</v>
      </c>
      <c r="DC198" s="67" t="str">
        <f>VLOOKUP(VALUE(RIGHT(CX198,1)),misc!$A$2:$B$5,2,0)</f>
        <v>D</v>
      </c>
      <c r="DE198" s="67" t="str">
        <f t="shared" ref="DE198:DH198" si="2362">IF(VALUE(CU198)&gt;=170,CZ198,"")</f>
        <v>C</v>
      </c>
      <c r="DF198" s="67" t="str">
        <f t="shared" si="2362"/>
        <v>S</v>
      </c>
      <c r="DG198" s="67" t="str">
        <f t="shared" si="2362"/>
        <v>I</v>
      </c>
      <c r="DH198" s="67" t="str">
        <f t="shared" si="2362"/>
        <v/>
      </c>
      <c r="DJ198" s="67" t="str">
        <f t="shared" ref="DJ198:DM198" si="2363">IF(VALUE(CU198)&lt;170,CZ198,"")</f>
        <v/>
      </c>
      <c r="DK198" s="67" t="str">
        <f t="shared" si="2363"/>
        <v/>
      </c>
      <c r="DL198" s="67" t="str">
        <f t="shared" si="2363"/>
        <v/>
      </c>
      <c r="DM198" s="67" t="str">
        <f t="shared" si="2363"/>
        <v>D</v>
      </c>
      <c r="DN198" s="67">
        <f t="shared" si="29"/>
        <v>3</v>
      </c>
      <c r="DO198" s="67" t="str">
        <f t="shared" si="30"/>
        <v>CSI</v>
      </c>
      <c r="DP198" s="1" t="str">
        <f t="shared" si="31"/>
        <v>123</v>
      </c>
      <c r="DQ198" s="1" t="str">
        <f t="shared" si="32"/>
        <v/>
      </c>
      <c r="DR198" s="1">
        <f>VLOOKUP(G198,tableD1,3,0)</f>
        <v>1</v>
      </c>
      <c r="DS198" s="1">
        <f>VLOOKUP(H198,tableI1,3,0)</f>
        <v>1</v>
      </c>
      <c r="DT198" s="1">
        <f>VLOOKUP(I198,table1S,3,0)</f>
        <v>2</v>
      </c>
      <c r="DU198" s="1">
        <f>VLOOKUP(J198,table1C,3,0)</f>
        <v>1</v>
      </c>
      <c r="DV198" s="1">
        <f>VLOOKUP(L198,table2D,3,0)</f>
        <v>8</v>
      </c>
      <c r="DW198" s="1">
        <f>VLOOKUP(M198,table2I,3,0)</f>
        <v>8</v>
      </c>
      <c r="DX198" s="1">
        <f>VLOOKUP(N198,table2S,3,0)</f>
        <v>8</v>
      </c>
      <c r="DY198" s="1">
        <f>VLOOKUP(O198,table2C,3,0)</f>
        <v>8</v>
      </c>
      <c r="DZ198" s="1">
        <f>VLOOKUP(Q198,table3D,3,0)</f>
        <v>4</v>
      </c>
      <c r="EA198" s="1">
        <f>VLOOKUP(R198,table3I,3,0)</f>
        <v>5</v>
      </c>
      <c r="EB198" s="1">
        <f>VLOOKUP(S198,table3S,3,0)</f>
        <v>5</v>
      </c>
      <c r="EC198" s="1">
        <f>VLOOKUP(T198,table3C,3,0)</f>
        <v>5</v>
      </c>
      <c r="ED198" s="67">
        <f t="array" ref="ED198">VLOOKUP(INDEX(JD,data!$AA$1),key!$J$3:$L$27,3,0)</f>
        <v>6</v>
      </c>
      <c r="EE198" s="67">
        <f t="array" ref="EE198">VLOOKUP(INDEX(JI,data!$AA$1),key!$J$3:$L$27,3,0)</f>
        <v>4</v>
      </c>
      <c r="EF198" s="67">
        <f t="array" ref="EF198">VLOOKUP(INDEX(JS,data!$AA$1),key!$J$3:$L$27,3,0)</f>
        <v>4</v>
      </c>
      <c r="EG198" s="67">
        <f t="array" ref="EG198">VLOOKUP(INDEX(JC,data!$AA$1),key!$J$3:$L$27,3,0)</f>
        <v>7</v>
      </c>
      <c r="EH198" s="1">
        <f>VLOOKUP(DR198,tabel_jpm,ED198+1,0)</f>
        <v>8</v>
      </c>
      <c r="EI198" s="1">
        <f>VLOOKUP(DS198,tabel_jpm,EE198+1,0)</f>
        <v>16</v>
      </c>
      <c r="EJ198" s="1">
        <f>VLOOKUP(DT198,tabel_jpm,EF198+1,0)</f>
        <v>20</v>
      </c>
      <c r="EK198" s="1">
        <f>VLOOKUP(DU198,tabel_jpm,EG198+1,0)</f>
        <v>4</v>
      </c>
      <c r="EL198" s="1">
        <f>IF(B198="Pria",VLOOKUP(AVERAGE(EH198:EK198),agreement_p,4),VLOOKUP(AVERAGE(EH198:EK198),agreement_w,4))</f>
        <v>32</v>
      </c>
      <c r="EM198" s="67" t="str">
        <f t="shared" si="33"/>
        <v>N/A</v>
      </c>
      <c r="EN198" s="1">
        <f>VLOOKUP(DV198,tabel_jpm,ED198+1,0)</f>
        <v>20</v>
      </c>
      <c r="EO198" s="1">
        <f>VLOOKUP(DW198,tabel_jpm,EE198+1,0)</f>
        <v>12</v>
      </c>
      <c r="EP198" s="1">
        <f>VLOOKUP(DX198,tabel_jpm,EF198+1,0)</f>
        <v>12</v>
      </c>
      <c r="EQ198" s="1">
        <f>VLOOKUP(DY198,tabel_jpm,EG198+1,0)</f>
        <v>24</v>
      </c>
      <c r="ER198" s="1">
        <f>IF(B198="Pria",VLOOKUP(AVERAGE(EN198:EQ198),agreement_p,4),VLOOKUP(AVERAGE(EN198:EQ198),agreement_w,4))</f>
        <v>50</v>
      </c>
      <c r="ES198" s="67" t="str">
        <f t="shared" si="34"/>
        <v>N/A</v>
      </c>
      <c r="ET198" s="1">
        <f>VLOOKUP(DZ198,tabel_jpm,ED198+1,0)</f>
        <v>20</v>
      </c>
      <c r="EU198" s="1">
        <f>VLOOKUP(EA198,tabel_jpm,EE198+1,0)</f>
        <v>24</v>
      </c>
      <c r="EV198" s="1">
        <f>VLOOKUP(EB198,tabel_jpm,EF198+1,0)</f>
        <v>24</v>
      </c>
      <c r="EW198" s="1">
        <f>VLOOKUP(EC198,tabel_jpm,EG198+1,0)</f>
        <v>20</v>
      </c>
      <c r="EX198" s="1">
        <f>IF(B198="Pria",VLOOKUP(AVERAGE(ET198:EW198),agreement_p,4),VLOOKUP(AVERAGE(ET198:EW198),agreement_w,4))</f>
        <v>68</v>
      </c>
      <c r="EY198" s="67" t="str">
        <f t="shared" si="35"/>
        <v>N/A</v>
      </c>
    </row>
    <row r="199" ht="15.75" customHeight="1">
      <c r="A199" s="1" t="str">
        <f>data!A199</f>
        <v/>
      </c>
      <c r="B199" s="1" t="str">
        <f>data!B199</f>
        <v/>
      </c>
      <c r="C199" s="1" t="str">
        <f>data!C199</f>
        <v/>
      </c>
      <c r="D199" s="65" t="str">
        <f>data!D199</f>
        <v/>
      </c>
      <c r="E199" s="1" t="str">
        <f>data!E199</f>
        <v/>
      </c>
      <c r="F199" s="1" t="str">
        <f>data!F199</f>
        <v/>
      </c>
      <c r="G199" s="1" t="str">
        <f>data!G199</f>
        <v/>
      </c>
      <c r="H199" s="1" t="str">
        <f>data!H199</f>
        <v/>
      </c>
      <c r="I199" s="1" t="str">
        <f>data!I199</f>
        <v/>
      </c>
      <c r="J199" s="1" t="str">
        <f>data!J199</f>
        <v/>
      </c>
      <c r="K199" s="1" t="str">
        <f>data!K199</f>
        <v/>
      </c>
      <c r="L199" s="1" t="str">
        <f>data!L199</f>
        <v/>
      </c>
      <c r="M199" s="1" t="str">
        <f>data!M199</f>
        <v/>
      </c>
      <c r="N199" s="1" t="str">
        <f>data!N199</f>
        <v/>
      </c>
      <c r="O199" s="1" t="str">
        <f>data!O199</f>
        <v/>
      </c>
      <c r="P199" s="1" t="str">
        <f>data!P199</f>
        <v/>
      </c>
      <c r="Q199" s="1">
        <f>data!Q199</f>
        <v>0</v>
      </c>
      <c r="R199" s="1">
        <f>data!R199</f>
        <v>0</v>
      </c>
      <c r="S199" s="1">
        <f>data!S199</f>
        <v>0</v>
      </c>
      <c r="T199" s="1">
        <f>data!T199</f>
        <v>0</v>
      </c>
      <c r="U199" s="1">
        <f>data!U199</f>
        <v>0</v>
      </c>
      <c r="V199" s="1">
        <f>data!V199</f>
        <v>0</v>
      </c>
      <c r="W199" s="1">
        <f>data!W199</f>
        <v>0</v>
      </c>
      <c r="Y199" s="67">
        <f>VLOOKUP(G199,tableD1,2,0)</f>
        <v>4</v>
      </c>
      <c r="Z199" s="67">
        <f>VLOOKUP(H199,tableI1,2,0)</f>
        <v>3</v>
      </c>
      <c r="AA199" s="67">
        <f>VLOOKUP(I199,table1S,2,0)</f>
        <v>5</v>
      </c>
      <c r="AB199" s="67">
        <f>VLOOKUP(J199,table1C,2,0)</f>
        <v>4</v>
      </c>
      <c r="AC199" s="67">
        <f>VLOOKUP(L199,table2D,2,0)</f>
        <v>31</v>
      </c>
      <c r="AD199" s="67">
        <f>VLOOKUP(M199,table2I,2,0)</f>
        <v>31</v>
      </c>
      <c r="AE199" s="67">
        <f>VLOOKUP(N199,table2S,2,0)</f>
        <v>32</v>
      </c>
      <c r="AF199" s="67">
        <f>VLOOKUP(O199,table2C,2,0)</f>
        <v>32</v>
      </c>
      <c r="AG199" s="67">
        <f>VLOOKUP(Q199,table3D,2,0)</f>
        <v>16</v>
      </c>
      <c r="AH199" s="67">
        <f>VLOOKUP(R199,table3I,2,0)</f>
        <v>18</v>
      </c>
      <c r="AI199" s="67">
        <f>VLOOKUP(S199,table3S,2,0)</f>
        <v>19</v>
      </c>
      <c r="AJ199" s="67">
        <f>VLOOKUP(T199,table3C,2,0)</f>
        <v>19</v>
      </c>
      <c r="AL199" s="67">
        <f t="shared" ref="AL199:AO199" si="2364">VALUE(Y199&amp;AL$2)</f>
        <v>41</v>
      </c>
      <c r="AM199" s="67">
        <f t="shared" si="2364"/>
        <v>32</v>
      </c>
      <c r="AN199" s="67">
        <f t="shared" si="2364"/>
        <v>53</v>
      </c>
      <c r="AO199" s="67">
        <f t="shared" si="2364"/>
        <v>44</v>
      </c>
      <c r="AP199" s="67"/>
      <c r="AQ199" s="67">
        <f t="shared" ref="AQ199:AT199" si="2365">LARGE($AL199:$AO199,AQ$2)</f>
        <v>53</v>
      </c>
      <c r="AR199" s="67">
        <f t="shared" si="2365"/>
        <v>44</v>
      </c>
      <c r="AS199" s="67">
        <f t="shared" si="2365"/>
        <v>41</v>
      </c>
      <c r="AT199" s="67">
        <f t="shared" si="2365"/>
        <v>32</v>
      </c>
      <c r="AV199" s="67" t="str">
        <f>VLOOKUP(VALUE(RIGHT(AQ199,1)),misc!$A$2:$B$5,2,0)</f>
        <v>S</v>
      </c>
      <c r="AW199" s="67" t="str">
        <f>VLOOKUP(VALUE(RIGHT(AR199,1)),misc!$A$2:$B$5,2,0)</f>
        <v>C</v>
      </c>
      <c r="AX199" s="67" t="str">
        <f>VLOOKUP(VALUE(RIGHT(AS199,1)),misc!$A$2:$B$5,2,0)</f>
        <v>D</v>
      </c>
      <c r="AY199" s="67" t="str">
        <f>VLOOKUP(VALUE(RIGHT(AT199,1)),misc!$A$2:$B$5,2,0)</f>
        <v>I</v>
      </c>
      <c r="BA199" s="67" t="str">
        <f t="shared" ref="BA199:BD199" si="2366">IF(VALUE(AQ199)&gt;=170,AV199,"")</f>
        <v/>
      </c>
      <c r="BB199" s="67" t="str">
        <f t="shared" si="2366"/>
        <v/>
      </c>
      <c r="BC199" s="67" t="str">
        <f t="shared" si="2366"/>
        <v/>
      </c>
      <c r="BD199" s="67" t="str">
        <f t="shared" si="2366"/>
        <v/>
      </c>
      <c r="BF199" s="67" t="str">
        <f t="shared" ref="BF199:BI199" si="2367">IF(VALUE(AQ199)&lt;170,AV199,"")</f>
        <v>S</v>
      </c>
      <c r="BG199" s="67" t="str">
        <f t="shared" si="2367"/>
        <v>C</v>
      </c>
      <c r="BH199" s="67" t="str">
        <f t="shared" si="2367"/>
        <v>D</v>
      </c>
      <c r="BI199" s="67" t="str">
        <f t="shared" si="2367"/>
        <v>I</v>
      </c>
      <c r="BJ199" s="67">
        <f t="shared" si="17"/>
        <v>1</v>
      </c>
      <c r="BK199" s="67" t="str">
        <f t="shared" si="18"/>
        <v/>
      </c>
      <c r="BN199" s="67">
        <f t="shared" ref="BN199:BQ199" si="2368">VALUE(AC199&amp;BN$2)</f>
        <v>311</v>
      </c>
      <c r="BO199" s="67">
        <f t="shared" si="2368"/>
        <v>312</v>
      </c>
      <c r="BP199" s="67">
        <f t="shared" si="2368"/>
        <v>323</v>
      </c>
      <c r="BQ199" s="67">
        <f t="shared" si="2368"/>
        <v>324</v>
      </c>
      <c r="BR199" s="67"/>
      <c r="BS199" s="67">
        <f t="shared" ref="BS199:BV199" si="2369">LARGE($BN199:$BQ199,BS$2)</f>
        <v>324</v>
      </c>
      <c r="BT199" s="67">
        <f t="shared" si="2369"/>
        <v>323</v>
      </c>
      <c r="BU199" s="67">
        <f t="shared" si="2369"/>
        <v>312</v>
      </c>
      <c r="BV199" s="67">
        <f t="shared" si="2369"/>
        <v>311</v>
      </c>
      <c r="BX199" s="67" t="str">
        <f>VLOOKUP(VALUE(RIGHT(BS199,1)),misc!$A$2:$B$5,2,0)</f>
        <v>C</v>
      </c>
      <c r="BY199" s="67" t="str">
        <f>VLOOKUP(VALUE(RIGHT(BT199,1)),misc!$A$2:$B$5,2,0)</f>
        <v>S</v>
      </c>
      <c r="BZ199" s="67" t="str">
        <f>VLOOKUP(VALUE(RIGHT(BU199,1)),misc!$A$2:$B$5,2,0)</f>
        <v>I</v>
      </c>
      <c r="CA199" s="67" t="str">
        <f>VLOOKUP(VALUE(RIGHT(BV199,1)),misc!$A$2:$B$5,2,0)</f>
        <v>D</v>
      </c>
      <c r="CC199" s="67" t="str">
        <f t="shared" ref="CC199:CF199" si="2370">IF(VALUE(BS199)&gt;=170,BX199,"")</f>
        <v>C</v>
      </c>
      <c r="CD199" s="67" t="str">
        <f t="shared" si="2370"/>
        <v>S</v>
      </c>
      <c r="CE199" s="67" t="str">
        <f t="shared" si="2370"/>
        <v>I</v>
      </c>
      <c r="CF199" s="67" t="str">
        <f t="shared" si="2370"/>
        <v>D</v>
      </c>
      <c r="CH199" s="67" t="str">
        <f t="shared" ref="CH199:CK199" si="2371">IF(VALUE(BS199)&lt;170,BX199,"")</f>
        <v/>
      </c>
      <c r="CI199" s="67" t="str">
        <f t="shared" si="2371"/>
        <v/>
      </c>
      <c r="CJ199" s="67" t="str">
        <f t="shared" si="2371"/>
        <v/>
      </c>
      <c r="CK199" s="67" t="str">
        <f t="shared" si="2371"/>
        <v/>
      </c>
      <c r="CL199" s="67">
        <f t="shared" si="23"/>
        <v>2</v>
      </c>
      <c r="CM199" s="67" t="str">
        <f t="shared" si="24"/>
        <v>CSID</v>
      </c>
      <c r="CP199" s="67">
        <f t="shared" ref="CP199:CS199" si="2372">VALUE(AG199&amp;CP$2)</f>
        <v>161</v>
      </c>
      <c r="CQ199" s="67">
        <f t="shared" si="2372"/>
        <v>182</v>
      </c>
      <c r="CR199" s="67">
        <f t="shared" si="2372"/>
        <v>193</v>
      </c>
      <c r="CS199" s="67">
        <f t="shared" si="2372"/>
        <v>194</v>
      </c>
      <c r="CT199" s="67"/>
      <c r="CU199" s="67">
        <f t="shared" ref="CU199:CX199" si="2373">LARGE($CP199:$CS199,CU$2)</f>
        <v>194</v>
      </c>
      <c r="CV199" s="67">
        <f t="shared" si="2373"/>
        <v>193</v>
      </c>
      <c r="CW199" s="67">
        <f t="shared" si="2373"/>
        <v>182</v>
      </c>
      <c r="CX199" s="67">
        <f t="shared" si="2373"/>
        <v>161</v>
      </c>
      <c r="CZ199" s="67" t="str">
        <f>VLOOKUP(VALUE(RIGHT(CU199,1)),misc!$A$2:$B$5,2,0)</f>
        <v>C</v>
      </c>
      <c r="DA199" s="67" t="str">
        <f>VLOOKUP(VALUE(RIGHT(CV199,1)),misc!$A$2:$B$5,2,0)</f>
        <v>S</v>
      </c>
      <c r="DB199" s="67" t="str">
        <f>VLOOKUP(VALUE(RIGHT(CW199,1)),misc!$A$2:$B$5,2,0)</f>
        <v>I</v>
      </c>
      <c r="DC199" s="67" t="str">
        <f>VLOOKUP(VALUE(RIGHT(CX199,1)),misc!$A$2:$B$5,2,0)</f>
        <v>D</v>
      </c>
      <c r="DE199" s="67" t="str">
        <f t="shared" ref="DE199:DH199" si="2374">IF(VALUE(CU199)&gt;=170,CZ199,"")</f>
        <v>C</v>
      </c>
      <c r="DF199" s="67" t="str">
        <f t="shared" si="2374"/>
        <v>S</v>
      </c>
      <c r="DG199" s="67" t="str">
        <f t="shared" si="2374"/>
        <v>I</v>
      </c>
      <c r="DH199" s="67" t="str">
        <f t="shared" si="2374"/>
        <v/>
      </c>
      <c r="DJ199" s="67" t="str">
        <f t="shared" ref="DJ199:DM199" si="2375">IF(VALUE(CU199)&lt;170,CZ199,"")</f>
        <v/>
      </c>
      <c r="DK199" s="67" t="str">
        <f t="shared" si="2375"/>
        <v/>
      </c>
      <c r="DL199" s="67" t="str">
        <f t="shared" si="2375"/>
        <v/>
      </c>
      <c r="DM199" s="67" t="str">
        <f t="shared" si="2375"/>
        <v>D</v>
      </c>
      <c r="DN199" s="67">
        <f t="shared" si="29"/>
        <v>3</v>
      </c>
      <c r="DO199" s="67" t="str">
        <f t="shared" si="30"/>
        <v>CSI</v>
      </c>
      <c r="DP199" s="1" t="str">
        <f t="shared" si="31"/>
        <v>123</v>
      </c>
      <c r="DQ199" s="1" t="str">
        <f t="shared" si="32"/>
        <v/>
      </c>
      <c r="DR199" s="1">
        <f>VLOOKUP(G199,tableD1,3,0)</f>
        <v>1</v>
      </c>
      <c r="DS199" s="1">
        <f>VLOOKUP(H199,tableI1,3,0)</f>
        <v>1</v>
      </c>
      <c r="DT199" s="1">
        <f>VLOOKUP(I199,table1S,3,0)</f>
        <v>2</v>
      </c>
      <c r="DU199" s="1">
        <f>VLOOKUP(J199,table1C,3,0)</f>
        <v>1</v>
      </c>
      <c r="DV199" s="1">
        <f>VLOOKUP(L199,table2D,3,0)</f>
        <v>8</v>
      </c>
      <c r="DW199" s="1">
        <f>VLOOKUP(M199,table2I,3,0)</f>
        <v>8</v>
      </c>
      <c r="DX199" s="1">
        <f>VLOOKUP(N199,table2S,3,0)</f>
        <v>8</v>
      </c>
      <c r="DY199" s="1">
        <f>VLOOKUP(O199,table2C,3,0)</f>
        <v>8</v>
      </c>
      <c r="DZ199" s="1">
        <f>VLOOKUP(Q199,table3D,3,0)</f>
        <v>4</v>
      </c>
      <c r="EA199" s="1">
        <f>VLOOKUP(R199,table3I,3,0)</f>
        <v>5</v>
      </c>
      <c r="EB199" s="1">
        <f>VLOOKUP(S199,table3S,3,0)</f>
        <v>5</v>
      </c>
      <c r="EC199" s="1">
        <f>VLOOKUP(T199,table3C,3,0)</f>
        <v>5</v>
      </c>
      <c r="ED199" s="67">
        <f t="array" ref="ED199">VLOOKUP(INDEX(JD,data!$AA$1),key!$J$3:$L$27,3,0)</f>
        <v>6</v>
      </c>
      <c r="EE199" s="67">
        <f t="array" ref="EE199">VLOOKUP(INDEX(JI,data!$AA$1),key!$J$3:$L$27,3,0)</f>
        <v>4</v>
      </c>
      <c r="EF199" s="67">
        <f t="array" ref="EF199">VLOOKUP(INDEX(JS,data!$AA$1),key!$J$3:$L$27,3,0)</f>
        <v>4</v>
      </c>
      <c r="EG199" s="67">
        <f t="array" ref="EG199">VLOOKUP(INDEX(JC,data!$AA$1),key!$J$3:$L$27,3,0)</f>
        <v>7</v>
      </c>
      <c r="EH199" s="1">
        <f>VLOOKUP(DR199,tabel_jpm,ED199+1,0)</f>
        <v>8</v>
      </c>
      <c r="EI199" s="1">
        <f>VLOOKUP(DS199,tabel_jpm,EE199+1,0)</f>
        <v>16</v>
      </c>
      <c r="EJ199" s="1">
        <f>VLOOKUP(DT199,tabel_jpm,EF199+1,0)</f>
        <v>20</v>
      </c>
      <c r="EK199" s="1">
        <f>VLOOKUP(DU199,tabel_jpm,EG199+1,0)</f>
        <v>4</v>
      </c>
      <c r="EL199" s="1">
        <f>IF(B199="Pria",VLOOKUP(AVERAGE(EH199:EK199),agreement_p,4),VLOOKUP(AVERAGE(EH199:EK199),agreement_w,4))</f>
        <v>32</v>
      </c>
      <c r="EM199" s="67" t="str">
        <f t="shared" si="33"/>
        <v>N/A</v>
      </c>
      <c r="EN199" s="1">
        <f>VLOOKUP(DV199,tabel_jpm,ED199+1,0)</f>
        <v>20</v>
      </c>
      <c r="EO199" s="1">
        <f>VLOOKUP(DW199,tabel_jpm,EE199+1,0)</f>
        <v>12</v>
      </c>
      <c r="EP199" s="1">
        <f>VLOOKUP(DX199,tabel_jpm,EF199+1,0)</f>
        <v>12</v>
      </c>
      <c r="EQ199" s="1">
        <f>VLOOKUP(DY199,tabel_jpm,EG199+1,0)</f>
        <v>24</v>
      </c>
      <c r="ER199" s="1">
        <f>IF(B199="Pria",VLOOKUP(AVERAGE(EN199:EQ199),agreement_p,4),VLOOKUP(AVERAGE(EN199:EQ199),agreement_w,4))</f>
        <v>50</v>
      </c>
      <c r="ES199" s="67" t="str">
        <f t="shared" si="34"/>
        <v>N/A</v>
      </c>
      <c r="ET199" s="1">
        <f>VLOOKUP(DZ199,tabel_jpm,ED199+1,0)</f>
        <v>20</v>
      </c>
      <c r="EU199" s="1">
        <f>VLOOKUP(EA199,tabel_jpm,EE199+1,0)</f>
        <v>24</v>
      </c>
      <c r="EV199" s="1">
        <f>VLOOKUP(EB199,tabel_jpm,EF199+1,0)</f>
        <v>24</v>
      </c>
      <c r="EW199" s="1">
        <f>VLOOKUP(EC199,tabel_jpm,EG199+1,0)</f>
        <v>20</v>
      </c>
      <c r="EX199" s="1">
        <f>IF(B199="Pria",VLOOKUP(AVERAGE(ET199:EW199),agreement_p,4),VLOOKUP(AVERAGE(ET199:EW199),agreement_w,4))</f>
        <v>68</v>
      </c>
      <c r="EY199" s="67" t="str">
        <f t="shared" si="35"/>
        <v>N/A</v>
      </c>
    </row>
    <row r="200" ht="15.75" customHeight="1">
      <c r="A200" s="1" t="str">
        <f>data!A200</f>
        <v/>
      </c>
      <c r="B200" s="1" t="str">
        <f>data!B200</f>
        <v/>
      </c>
      <c r="C200" s="1" t="str">
        <f>data!C200</f>
        <v/>
      </c>
      <c r="D200" s="65" t="str">
        <f>data!D200</f>
        <v/>
      </c>
      <c r="E200" s="1" t="str">
        <f>data!E200</f>
        <v/>
      </c>
      <c r="F200" s="1" t="str">
        <f>data!F200</f>
        <v/>
      </c>
      <c r="G200" s="1" t="str">
        <f>data!G200</f>
        <v/>
      </c>
      <c r="H200" s="1" t="str">
        <f>data!H200</f>
        <v/>
      </c>
      <c r="I200" s="1" t="str">
        <f>data!I200</f>
        <v/>
      </c>
      <c r="J200" s="1" t="str">
        <f>data!J200</f>
        <v/>
      </c>
      <c r="K200" s="1" t="str">
        <f>data!K200</f>
        <v/>
      </c>
      <c r="L200" s="1" t="str">
        <f>data!L200</f>
        <v/>
      </c>
      <c r="M200" s="1" t="str">
        <f>data!M200</f>
        <v/>
      </c>
      <c r="N200" s="1" t="str">
        <f>data!N200</f>
        <v/>
      </c>
      <c r="O200" s="1" t="str">
        <f>data!O200</f>
        <v/>
      </c>
      <c r="P200" s="1" t="str">
        <f>data!P200</f>
        <v/>
      </c>
      <c r="Q200" s="1">
        <f>data!Q200</f>
        <v>0</v>
      </c>
      <c r="R200" s="1">
        <f>data!R200</f>
        <v>0</v>
      </c>
      <c r="S200" s="1">
        <f>data!S200</f>
        <v>0</v>
      </c>
      <c r="T200" s="1">
        <f>data!T200</f>
        <v>0</v>
      </c>
      <c r="U200" s="1">
        <f>data!U200</f>
        <v>0</v>
      </c>
      <c r="V200" s="1">
        <f>data!V200</f>
        <v>0</v>
      </c>
      <c r="W200" s="1">
        <f>data!W200</f>
        <v>0</v>
      </c>
      <c r="Y200" s="67">
        <f>VLOOKUP(G200,tableD1,2,0)</f>
        <v>4</v>
      </c>
      <c r="Z200" s="67">
        <f>VLOOKUP(H200,tableI1,2,0)</f>
        <v>3</v>
      </c>
      <c r="AA200" s="67">
        <f>VLOOKUP(I200,table1S,2,0)</f>
        <v>5</v>
      </c>
      <c r="AB200" s="67">
        <f>VLOOKUP(J200,table1C,2,0)</f>
        <v>4</v>
      </c>
      <c r="AC200" s="67">
        <f>VLOOKUP(L200,table2D,2,0)</f>
        <v>31</v>
      </c>
      <c r="AD200" s="67">
        <f>VLOOKUP(M200,table2I,2,0)</f>
        <v>31</v>
      </c>
      <c r="AE200" s="67">
        <f>VLOOKUP(N200,table2S,2,0)</f>
        <v>32</v>
      </c>
      <c r="AF200" s="67">
        <f>VLOOKUP(O200,table2C,2,0)</f>
        <v>32</v>
      </c>
      <c r="AG200" s="67">
        <f>VLOOKUP(Q200,table3D,2,0)</f>
        <v>16</v>
      </c>
      <c r="AH200" s="67">
        <f>VLOOKUP(R200,table3I,2,0)</f>
        <v>18</v>
      </c>
      <c r="AI200" s="67">
        <f>VLOOKUP(S200,table3S,2,0)</f>
        <v>19</v>
      </c>
      <c r="AJ200" s="67">
        <f>VLOOKUP(T200,table3C,2,0)</f>
        <v>19</v>
      </c>
      <c r="AL200" s="67">
        <f t="shared" ref="AL200:AO200" si="2376">VALUE(Y200&amp;AL$2)</f>
        <v>41</v>
      </c>
      <c r="AM200" s="67">
        <f t="shared" si="2376"/>
        <v>32</v>
      </c>
      <c r="AN200" s="67">
        <f t="shared" si="2376"/>
        <v>53</v>
      </c>
      <c r="AO200" s="67">
        <f t="shared" si="2376"/>
        <v>44</v>
      </c>
      <c r="AP200" s="67"/>
      <c r="AQ200" s="67">
        <f t="shared" ref="AQ200:AT200" si="2377">LARGE($AL200:$AO200,AQ$2)</f>
        <v>53</v>
      </c>
      <c r="AR200" s="67">
        <f t="shared" si="2377"/>
        <v>44</v>
      </c>
      <c r="AS200" s="67">
        <f t="shared" si="2377"/>
        <v>41</v>
      </c>
      <c r="AT200" s="67">
        <f t="shared" si="2377"/>
        <v>32</v>
      </c>
      <c r="AV200" s="67" t="str">
        <f>VLOOKUP(VALUE(RIGHT(AQ200,1)),misc!$A$2:$B$5,2,0)</f>
        <v>S</v>
      </c>
      <c r="AW200" s="67" t="str">
        <f>VLOOKUP(VALUE(RIGHT(AR200,1)),misc!$A$2:$B$5,2,0)</f>
        <v>C</v>
      </c>
      <c r="AX200" s="67" t="str">
        <f>VLOOKUP(VALUE(RIGHT(AS200,1)),misc!$A$2:$B$5,2,0)</f>
        <v>D</v>
      </c>
      <c r="AY200" s="67" t="str">
        <f>VLOOKUP(VALUE(RIGHT(AT200,1)),misc!$A$2:$B$5,2,0)</f>
        <v>I</v>
      </c>
      <c r="BA200" s="67" t="str">
        <f t="shared" ref="BA200:BD200" si="2378">IF(VALUE(AQ200)&gt;=170,AV200,"")</f>
        <v/>
      </c>
      <c r="BB200" s="67" t="str">
        <f t="shared" si="2378"/>
        <v/>
      </c>
      <c r="BC200" s="67" t="str">
        <f t="shared" si="2378"/>
        <v/>
      </c>
      <c r="BD200" s="67" t="str">
        <f t="shared" si="2378"/>
        <v/>
      </c>
      <c r="BF200" s="67" t="str">
        <f t="shared" ref="BF200:BI200" si="2379">IF(VALUE(AQ200)&lt;170,AV200,"")</f>
        <v>S</v>
      </c>
      <c r="BG200" s="67" t="str">
        <f t="shared" si="2379"/>
        <v>C</v>
      </c>
      <c r="BH200" s="67" t="str">
        <f t="shared" si="2379"/>
        <v>D</v>
      </c>
      <c r="BI200" s="67" t="str">
        <f t="shared" si="2379"/>
        <v>I</v>
      </c>
      <c r="BJ200" s="67">
        <f t="shared" si="17"/>
        <v>1</v>
      </c>
      <c r="BK200" s="67" t="str">
        <f t="shared" si="18"/>
        <v/>
      </c>
      <c r="BN200" s="67">
        <f t="shared" ref="BN200:BQ200" si="2380">VALUE(AC200&amp;BN$2)</f>
        <v>311</v>
      </c>
      <c r="BO200" s="67">
        <f t="shared" si="2380"/>
        <v>312</v>
      </c>
      <c r="BP200" s="67">
        <f t="shared" si="2380"/>
        <v>323</v>
      </c>
      <c r="BQ200" s="67">
        <f t="shared" si="2380"/>
        <v>324</v>
      </c>
      <c r="BR200" s="67"/>
      <c r="BS200" s="67">
        <f t="shared" ref="BS200:BV200" si="2381">LARGE($BN200:$BQ200,BS$2)</f>
        <v>324</v>
      </c>
      <c r="BT200" s="67">
        <f t="shared" si="2381"/>
        <v>323</v>
      </c>
      <c r="BU200" s="67">
        <f t="shared" si="2381"/>
        <v>312</v>
      </c>
      <c r="BV200" s="67">
        <f t="shared" si="2381"/>
        <v>311</v>
      </c>
      <c r="BX200" s="67" t="str">
        <f>VLOOKUP(VALUE(RIGHT(BS200,1)),misc!$A$2:$B$5,2,0)</f>
        <v>C</v>
      </c>
      <c r="BY200" s="67" t="str">
        <f>VLOOKUP(VALUE(RIGHT(BT200,1)),misc!$A$2:$B$5,2,0)</f>
        <v>S</v>
      </c>
      <c r="BZ200" s="67" t="str">
        <f>VLOOKUP(VALUE(RIGHT(BU200,1)),misc!$A$2:$B$5,2,0)</f>
        <v>I</v>
      </c>
      <c r="CA200" s="67" t="str">
        <f>VLOOKUP(VALUE(RIGHT(BV200,1)),misc!$A$2:$B$5,2,0)</f>
        <v>D</v>
      </c>
      <c r="CC200" s="67" t="str">
        <f t="shared" ref="CC200:CF200" si="2382">IF(VALUE(BS200)&gt;=170,BX200,"")</f>
        <v>C</v>
      </c>
      <c r="CD200" s="67" t="str">
        <f t="shared" si="2382"/>
        <v>S</v>
      </c>
      <c r="CE200" s="67" t="str">
        <f t="shared" si="2382"/>
        <v>I</v>
      </c>
      <c r="CF200" s="67" t="str">
        <f t="shared" si="2382"/>
        <v>D</v>
      </c>
      <c r="CH200" s="67" t="str">
        <f t="shared" ref="CH200:CK200" si="2383">IF(VALUE(BS200)&lt;170,BX200,"")</f>
        <v/>
      </c>
      <c r="CI200" s="67" t="str">
        <f t="shared" si="2383"/>
        <v/>
      </c>
      <c r="CJ200" s="67" t="str">
        <f t="shared" si="2383"/>
        <v/>
      </c>
      <c r="CK200" s="67" t="str">
        <f t="shared" si="2383"/>
        <v/>
      </c>
      <c r="CL200" s="67">
        <f t="shared" si="23"/>
        <v>2</v>
      </c>
      <c r="CM200" s="67" t="str">
        <f t="shared" si="24"/>
        <v>CSID</v>
      </c>
      <c r="CP200" s="67">
        <f t="shared" ref="CP200:CS200" si="2384">VALUE(AG200&amp;CP$2)</f>
        <v>161</v>
      </c>
      <c r="CQ200" s="67">
        <f t="shared" si="2384"/>
        <v>182</v>
      </c>
      <c r="CR200" s="67">
        <f t="shared" si="2384"/>
        <v>193</v>
      </c>
      <c r="CS200" s="67">
        <f t="shared" si="2384"/>
        <v>194</v>
      </c>
      <c r="CT200" s="67"/>
      <c r="CU200" s="67">
        <f t="shared" ref="CU200:CX200" si="2385">LARGE($CP200:$CS200,CU$2)</f>
        <v>194</v>
      </c>
      <c r="CV200" s="67">
        <f t="shared" si="2385"/>
        <v>193</v>
      </c>
      <c r="CW200" s="67">
        <f t="shared" si="2385"/>
        <v>182</v>
      </c>
      <c r="CX200" s="67">
        <f t="shared" si="2385"/>
        <v>161</v>
      </c>
      <c r="CZ200" s="67" t="str">
        <f>VLOOKUP(VALUE(RIGHT(CU200,1)),misc!$A$2:$B$5,2,0)</f>
        <v>C</v>
      </c>
      <c r="DA200" s="67" t="str">
        <f>VLOOKUP(VALUE(RIGHT(CV200,1)),misc!$A$2:$B$5,2,0)</f>
        <v>S</v>
      </c>
      <c r="DB200" s="67" t="str">
        <f>VLOOKUP(VALUE(RIGHT(CW200,1)),misc!$A$2:$B$5,2,0)</f>
        <v>I</v>
      </c>
      <c r="DC200" s="67" t="str">
        <f>VLOOKUP(VALUE(RIGHT(CX200,1)),misc!$A$2:$B$5,2,0)</f>
        <v>D</v>
      </c>
      <c r="DE200" s="67" t="str">
        <f t="shared" ref="DE200:DH200" si="2386">IF(VALUE(CU200)&gt;=170,CZ200,"")</f>
        <v>C</v>
      </c>
      <c r="DF200" s="67" t="str">
        <f t="shared" si="2386"/>
        <v>S</v>
      </c>
      <c r="DG200" s="67" t="str">
        <f t="shared" si="2386"/>
        <v>I</v>
      </c>
      <c r="DH200" s="67" t="str">
        <f t="shared" si="2386"/>
        <v/>
      </c>
      <c r="DJ200" s="67" t="str">
        <f t="shared" ref="DJ200:DM200" si="2387">IF(VALUE(CU200)&lt;170,CZ200,"")</f>
        <v/>
      </c>
      <c r="DK200" s="67" t="str">
        <f t="shared" si="2387"/>
        <v/>
      </c>
      <c r="DL200" s="67" t="str">
        <f t="shared" si="2387"/>
        <v/>
      </c>
      <c r="DM200" s="67" t="str">
        <f t="shared" si="2387"/>
        <v>D</v>
      </c>
      <c r="DN200" s="67">
        <f t="shared" si="29"/>
        <v>3</v>
      </c>
      <c r="DO200" s="67" t="str">
        <f t="shared" si="30"/>
        <v>CSI</v>
      </c>
      <c r="DP200" s="1" t="str">
        <f t="shared" si="31"/>
        <v>123</v>
      </c>
      <c r="DQ200" s="1" t="str">
        <f t="shared" si="32"/>
        <v/>
      </c>
      <c r="DR200" s="1">
        <f>VLOOKUP(G200,tableD1,3,0)</f>
        <v>1</v>
      </c>
      <c r="DS200" s="1">
        <f>VLOOKUP(H200,tableI1,3,0)</f>
        <v>1</v>
      </c>
      <c r="DT200" s="1">
        <f>VLOOKUP(I200,table1S,3,0)</f>
        <v>2</v>
      </c>
      <c r="DU200" s="1">
        <f>VLOOKUP(J200,table1C,3,0)</f>
        <v>1</v>
      </c>
      <c r="DV200" s="1">
        <f>VLOOKUP(L200,table2D,3,0)</f>
        <v>8</v>
      </c>
      <c r="DW200" s="1">
        <f>VLOOKUP(M200,table2I,3,0)</f>
        <v>8</v>
      </c>
      <c r="DX200" s="1">
        <f>VLOOKUP(N200,table2S,3,0)</f>
        <v>8</v>
      </c>
      <c r="DY200" s="1">
        <f>VLOOKUP(O200,table2C,3,0)</f>
        <v>8</v>
      </c>
      <c r="DZ200" s="1">
        <f>VLOOKUP(Q200,table3D,3,0)</f>
        <v>4</v>
      </c>
      <c r="EA200" s="1">
        <f>VLOOKUP(R200,table3I,3,0)</f>
        <v>5</v>
      </c>
      <c r="EB200" s="1">
        <f>VLOOKUP(S200,table3S,3,0)</f>
        <v>5</v>
      </c>
      <c r="EC200" s="1">
        <f>VLOOKUP(T200,table3C,3,0)</f>
        <v>5</v>
      </c>
      <c r="ED200" s="67">
        <f t="array" ref="ED200">VLOOKUP(INDEX(JD,data!$AA$1),key!$J$3:$L$27,3,0)</f>
        <v>6</v>
      </c>
      <c r="EE200" s="67">
        <f t="array" ref="EE200">VLOOKUP(INDEX(JI,data!$AA$1),key!$J$3:$L$27,3,0)</f>
        <v>4</v>
      </c>
      <c r="EF200" s="67">
        <f t="array" ref="EF200">VLOOKUP(INDEX(JS,data!$AA$1),key!$J$3:$L$27,3,0)</f>
        <v>4</v>
      </c>
      <c r="EG200" s="67">
        <f t="array" ref="EG200">VLOOKUP(INDEX(JC,data!$AA$1),key!$J$3:$L$27,3,0)</f>
        <v>7</v>
      </c>
      <c r="EH200" s="1">
        <f>VLOOKUP(DR200,tabel_jpm,ED200+1,0)</f>
        <v>8</v>
      </c>
      <c r="EI200" s="1">
        <f>VLOOKUP(DS200,tabel_jpm,EE200+1,0)</f>
        <v>16</v>
      </c>
      <c r="EJ200" s="1">
        <f>VLOOKUP(DT200,tabel_jpm,EF200+1,0)</f>
        <v>20</v>
      </c>
      <c r="EK200" s="1">
        <f>VLOOKUP(DU200,tabel_jpm,EG200+1,0)</f>
        <v>4</v>
      </c>
      <c r="EL200" s="1">
        <f>IF(B200="Pria",VLOOKUP(AVERAGE(EH200:EK200),agreement_p,4),VLOOKUP(AVERAGE(EH200:EK200),agreement_w,4))</f>
        <v>32</v>
      </c>
      <c r="EM200" s="67" t="str">
        <f t="shared" si="33"/>
        <v>N/A</v>
      </c>
      <c r="EN200" s="1">
        <f>VLOOKUP(DV200,tabel_jpm,ED200+1,0)</f>
        <v>20</v>
      </c>
      <c r="EO200" s="1">
        <f>VLOOKUP(DW200,tabel_jpm,EE200+1,0)</f>
        <v>12</v>
      </c>
      <c r="EP200" s="1">
        <f>VLOOKUP(DX200,tabel_jpm,EF200+1,0)</f>
        <v>12</v>
      </c>
      <c r="EQ200" s="1">
        <f>VLOOKUP(DY200,tabel_jpm,EG200+1,0)</f>
        <v>24</v>
      </c>
      <c r="ER200" s="1">
        <f>IF(B200="Pria",VLOOKUP(AVERAGE(EN200:EQ200),agreement_p,4),VLOOKUP(AVERAGE(EN200:EQ200),agreement_w,4))</f>
        <v>50</v>
      </c>
      <c r="ES200" s="67" t="str">
        <f t="shared" si="34"/>
        <v>N/A</v>
      </c>
      <c r="ET200" s="1">
        <f>VLOOKUP(DZ200,tabel_jpm,ED200+1,0)</f>
        <v>20</v>
      </c>
      <c r="EU200" s="1">
        <f>VLOOKUP(EA200,tabel_jpm,EE200+1,0)</f>
        <v>24</v>
      </c>
      <c r="EV200" s="1">
        <f>VLOOKUP(EB200,tabel_jpm,EF200+1,0)</f>
        <v>24</v>
      </c>
      <c r="EW200" s="1">
        <f>VLOOKUP(EC200,tabel_jpm,EG200+1,0)</f>
        <v>20</v>
      </c>
      <c r="EX200" s="1">
        <f>IF(B200="Pria",VLOOKUP(AVERAGE(ET200:EW200),agreement_p,4),VLOOKUP(AVERAGE(ET200:EW200),agreement_w,4))</f>
        <v>68</v>
      </c>
      <c r="EY200" s="67" t="str">
        <f t="shared" si="35"/>
        <v>N/A</v>
      </c>
    </row>
    <row r="201" ht="15.75" customHeight="1">
      <c r="A201" s="1" t="str">
        <f>data!A201</f>
        <v/>
      </c>
      <c r="B201" s="1" t="str">
        <f>data!B201</f>
        <v/>
      </c>
      <c r="C201" s="1" t="str">
        <f>data!C201</f>
        <v/>
      </c>
      <c r="D201" s="65" t="str">
        <f>data!D201</f>
        <v/>
      </c>
      <c r="E201" s="1" t="str">
        <f>data!E201</f>
        <v/>
      </c>
      <c r="F201" s="1" t="str">
        <f>data!F201</f>
        <v/>
      </c>
      <c r="G201" s="1" t="str">
        <f>data!G201</f>
        <v/>
      </c>
      <c r="H201" s="1" t="str">
        <f>data!H201</f>
        <v/>
      </c>
      <c r="I201" s="1" t="str">
        <f>data!I201</f>
        <v/>
      </c>
      <c r="J201" s="1" t="str">
        <f>data!J201</f>
        <v/>
      </c>
      <c r="K201" s="1" t="str">
        <f>data!K201</f>
        <v/>
      </c>
      <c r="L201" s="1" t="str">
        <f>data!L201</f>
        <v/>
      </c>
      <c r="M201" s="1" t="str">
        <f>data!M201</f>
        <v/>
      </c>
      <c r="N201" s="1" t="str">
        <f>data!N201</f>
        <v/>
      </c>
      <c r="O201" s="1" t="str">
        <f>data!O201</f>
        <v/>
      </c>
      <c r="P201" s="1" t="str">
        <f>data!P201</f>
        <v/>
      </c>
      <c r="Q201" s="1">
        <f>data!Q201</f>
        <v>0</v>
      </c>
      <c r="R201" s="1">
        <f>data!R201</f>
        <v>0</v>
      </c>
      <c r="S201" s="1">
        <f>data!S201</f>
        <v>0</v>
      </c>
      <c r="T201" s="1">
        <f>data!T201</f>
        <v>0</v>
      </c>
      <c r="U201" s="1">
        <f>data!U201</f>
        <v>0</v>
      </c>
      <c r="V201" s="1">
        <f>data!V201</f>
        <v>0</v>
      </c>
      <c r="W201" s="1">
        <f>data!W201</f>
        <v>0</v>
      </c>
      <c r="Y201" s="67">
        <f>VLOOKUP(G201,tableD1,2,0)</f>
        <v>4</v>
      </c>
      <c r="Z201" s="67">
        <f>VLOOKUP(H201,tableI1,2,0)</f>
        <v>3</v>
      </c>
      <c r="AA201" s="67">
        <f>VLOOKUP(I201,table1S,2,0)</f>
        <v>5</v>
      </c>
      <c r="AB201" s="67">
        <f>VLOOKUP(J201,table1C,2,0)</f>
        <v>4</v>
      </c>
      <c r="AC201" s="67">
        <f>VLOOKUP(L201,table2D,2,0)</f>
        <v>31</v>
      </c>
      <c r="AD201" s="67">
        <f>VLOOKUP(M201,table2I,2,0)</f>
        <v>31</v>
      </c>
      <c r="AE201" s="67">
        <f>VLOOKUP(N201,table2S,2,0)</f>
        <v>32</v>
      </c>
      <c r="AF201" s="67">
        <f>VLOOKUP(O201,table2C,2,0)</f>
        <v>32</v>
      </c>
      <c r="AG201" s="67">
        <f>VLOOKUP(Q201,table3D,2,0)</f>
        <v>16</v>
      </c>
      <c r="AH201" s="67">
        <f>VLOOKUP(R201,table3I,2,0)</f>
        <v>18</v>
      </c>
      <c r="AI201" s="67">
        <f>VLOOKUP(S201,table3S,2,0)</f>
        <v>19</v>
      </c>
      <c r="AJ201" s="67">
        <f>VLOOKUP(T201,table3C,2,0)</f>
        <v>19</v>
      </c>
      <c r="AL201" s="67">
        <f t="shared" ref="AL201:AO201" si="2388">VALUE(Y201&amp;AL$2)</f>
        <v>41</v>
      </c>
      <c r="AM201" s="67">
        <f t="shared" si="2388"/>
        <v>32</v>
      </c>
      <c r="AN201" s="67">
        <f t="shared" si="2388"/>
        <v>53</v>
      </c>
      <c r="AO201" s="67">
        <f t="shared" si="2388"/>
        <v>44</v>
      </c>
      <c r="AP201" s="67"/>
      <c r="AQ201" s="67">
        <f t="shared" ref="AQ201:AT201" si="2389">LARGE($AL201:$AO201,AQ$2)</f>
        <v>53</v>
      </c>
      <c r="AR201" s="67">
        <f t="shared" si="2389"/>
        <v>44</v>
      </c>
      <c r="AS201" s="67">
        <f t="shared" si="2389"/>
        <v>41</v>
      </c>
      <c r="AT201" s="67">
        <f t="shared" si="2389"/>
        <v>32</v>
      </c>
      <c r="AV201" s="67" t="str">
        <f>VLOOKUP(VALUE(RIGHT(AQ201,1)),misc!$A$2:$B$5,2,0)</f>
        <v>S</v>
      </c>
      <c r="AW201" s="67" t="str">
        <f>VLOOKUP(VALUE(RIGHT(AR201,1)),misc!$A$2:$B$5,2,0)</f>
        <v>C</v>
      </c>
      <c r="AX201" s="67" t="str">
        <f>VLOOKUP(VALUE(RIGHT(AS201,1)),misc!$A$2:$B$5,2,0)</f>
        <v>D</v>
      </c>
      <c r="AY201" s="67" t="str">
        <f>VLOOKUP(VALUE(RIGHT(AT201,1)),misc!$A$2:$B$5,2,0)</f>
        <v>I</v>
      </c>
      <c r="BA201" s="67" t="str">
        <f t="shared" ref="BA201:BD201" si="2390">IF(VALUE(AQ201)&gt;=170,AV201,"")</f>
        <v/>
      </c>
      <c r="BB201" s="67" t="str">
        <f t="shared" si="2390"/>
        <v/>
      </c>
      <c r="BC201" s="67" t="str">
        <f t="shared" si="2390"/>
        <v/>
      </c>
      <c r="BD201" s="67" t="str">
        <f t="shared" si="2390"/>
        <v/>
      </c>
      <c r="BF201" s="67" t="str">
        <f t="shared" ref="BF201:BI201" si="2391">IF(VALUE(AQ201)&lt;170,AV201,"")</f>
        <v>S</v>
      </c>
      <c r="BG201" s="67" t="str">
        <f t="shared" si="2391"/>
        <v>C</v>
      </c>
      <c r="BH201" s="67" t="str">
        <f t="shared" si="2391"/>
        <v>D</v>
      </c>
      <c r="BI201" s="67" t="str">
        <f t="shared" si="2391"/>
        <v>I</v>
      </c>
      <c r="BJ201" s="67">
        <f t="shared" si="17"/>
        <v>1</v>
      </c>
      <c r="BK201" s="67" t="str">
        <f t="shared" si="18"/>
        <v/>
      </c>
      <c r="BN201" s="67">
        <f t="shared" ref="BN201:BQ201" si="2392">VALUE(AC201&amp;BN$2)</f>
        <v>311</v>
      </c>
      <c r="BO201" s="67">
        <f t="shared" si="2392"/>
        <v>312</v>
      </c>
      <c r="BP201" s="67">
        <f t="shared" si="2392"/>
        <v>323</v>
      </c>
      <c r="BQ201" s="67">
        <f t="shared" si="2392"/>
        <v>324</v>
      </c>
      <c r="BR201" s="67"/>
      <c r="BS201" s="67">
        <f t="shared" ref="BS201:BV201" si="2393">LARGE($BN201:$BQ201,BS$2)</f>
        <v>324</v>
      </c>
      <c r="BT201" s="67">
        <f t="shared" si="2393"/>
        <v>323</v>
      </c>
      <c r="BU201" s="67">
        <f t="shared" si="2393"/>
        <v>312</v>
      </c>
      <c r="BV201" s="67">
        <f t="shared" si="2393"/>
        <v>311</v>
      </c>
      <c r="BX201" s="67" t="str">
        <f>VLOOKUP(VALUE(RIGHT(BS201,1)),misc!$A$2:$B$5,2,0)</f>
        <v>C</v>
      </c>
      <c r="BY201" s="67" t="str">
        <f>VLOOKUP(VALUE(RIGHT(BT201,1)),misc!$A$2:$B$5,2,0)</f>
        <v>S</v>
      </c>
      <c r="BZ201" s="67" t="str">
        <f>VLOOKUP(VALUE(RIGHT(BU201,1)),misc!$A$2:$B$5,2,0)</f>
        <v>I</v>
      </c>
      <c r="CA201" s="67" t="str">
        <f>VLOOKUP(VALUE(RIGHT(BV201,1)),misc!$A$2:$B$5,2,0)</f>
        <v>D</v>
      </c>
      <c r="CC201" s="67" t="str">
        <f t="shared" ref="CC201:CF201" si="2394">IF(VALUE(BS201)&gt;=170,BX201,"")</f>
        <v>C</v>
      </c>
      <c r="CD201" s="67" t="str">
        <f t="shared" si="2394"/>
        <v>S</v>
      </c>
      <c r="CE201" s="67" t="str">
        <f t="shared" si="2394"/>
        <v>I</v>
      </c>
      <c r="CF201" s="67" t="str">
        <f t="shared" si="2394"/>
        <v>D</v>
      </c>
      <c r="CH201" s="67" t="str">
        <f t="shared" ref="CH201:CK201" si="2395">IF(VALUE(BS201)&lt;170,BX201,"")</f>
        <v/>
      </c>
      <c r="CI201" s="67" t="str">
        <f t="shared" si="2395"/>
        <v/>
      </c>
      <c r="CJ201" s="67" t="str">
        <f t="shared" si="2395"/>
        <v/>
      </c>
      <c r="CK201" s="67" t="str">
        <f t="shared" si="2395"/>
        <v/>
      </c>
      <c r="CL201" s="67">
        <f t="shared" si="23"/>
        <v>2</v>
      </c>
      <c r="CM201" s="67" t="str">
        <f t="shared" si="24"/>
        <v>CSID</v>
      </c>
      <c r="CP201" s="67">
        <f t="shared" ref="CP201:CS201" si="2396">VALUE(AG201&amp;CP$2)</f>
        <v>161</v>
      </c>
      <c r="CQ201" s="67">
        <f t="shared" si="2396"/>
        <v>182</v>
      </c>
      <c r="CR201" s="67">
        <f t="shared" si="2396"/>
        <v>193</v>
      </c>
      <c r="CS201" s="67">
        <f t="shared" si="2396"/>
        <v>194</v>
      </c>
      <c r="CT201" s="67"/>
      <c r="CU201" s="67">
        <f t="shared" ref="CU201:CX201" si="2397">LARGE($CP201:$CS201,CU$2)</f>
        <v>194</v>
      </c>
      <c r="CV201" s="67">
        <f t="shared" si="2397"/>
        <v>193</v>
      </c>
      <c r="CW201" s="67">
        <f t="shared" si="2397"/>
        <v>182</v>
      </c>
      <c r="CX201" s="67">
        <f t="shared" si="2397"/>
        <v>161</v>
      </c>
      <c r="CZ201" s="67" t="str">
        <f>VLOOKUP(VALUE(RIGHT(CU201,1)),misc!$A$2:$B$5,2,0)</f>
        <v>C</v>
      </c>
      <c r="DA201" s="67" t="str">
        <f>VLOOKUP(VALUE(RIGHT(CV201,1)),misc!$A$2:$B$5,2,0)</f>
        <v>S</v>
      </c>
      <c r="DB201" s="67" t="str">
        <f>VLOOKUP(VALUE(RIGHT(CW201,1)),misc!$A$2:$B$5,2,0)</f>
        <v>I</v>
      </c>
      <c r="DC201" s="67" t="str">
        <f>VLOOKUP(VALUE(RIGHT(CX201,1)),misc!$A$2:$B$5,2,0)</f>
        <v>D</v>
      </c>
      <c r="DE201" s="67" t="str">
        <f t="shared" ref="DE201:DH201" si="2398">IF(VALUE(CU201)&gt;=170,CZ201,"")</f>
        <v>C</v>
      </c>
      <c r="DF201" s="67" t="str">
        <f t="shared" si="2398"/>
        <v>S</v>
      </c>
      <c r="DG201" s="67" t="str">
        <f t="shared" si="2398"/>
        <v>I</v>
      </c>
      <c r="DH201" s="67" t="str">
        <f t="shared" si="2398"/>
        <v/>
      </c>
      <c r="DJ201" s="67" t="str">
        <f t="shared" ref="DJ201:DM201" si="2399">IF(VALUE(CU201)&lt;170,CZ201,"")</f>
        <v/>
      </c>
      <c r="DK201" s="67" t="str">
        <f t="shared" si="2399"/>
        <v/>
      </c>
      <c r="DL201" s="67" t="str">
        <f t="shared" si="2399"/>
        <v/>
      </c>
      <c r="DM201" s="67" t="str">
        <f t="shared" si="2399"/>
        <v>D</v>
      </c>
      <c r="DN201" s="67">
        <f t="shared" si="29"/>
        <v>3</v>
      </c>
      <c r="DO201" s="67" t="str">
        <f t="shared" si="30"/>
        <v>CSI</v>
      </c>
      <c r="DP201" s="1" t="str">
        <f t="shared" si="31"/>
        <v>123</v>
      </c>
      <c r="DQ201" s="1" t="str">
        <f t="shared" si="32"/>
        <v/>
      </c>
      <c r="DR201" s="1">
        <f>VLOOKUP(G201,tableD1,3,0)</f>
        <v>1</v>
      </c>
      <c r="DS201" s="1">
        <f>VLOOKUP(H201,tableI1,3,0)</f>
        <v>1</v>
      </c>
      <c r="DT201" s="1">
        <f>VLOOKUP(I201,table1S,3,0)</f>
        <v>2</v>
      </c>
      <c r="DU201" s="1">
        <f>VLOOKUP(J201,table1C,3,0)</f>
        <v>1</v>
      </c>
      <c r="DV201" s="1">
        <f>VLOOKUP(L201,table2D,3,0)</f>
        <v>8</v>
      </c>
      <c r="DW201" s="1">
        <f>VLOOKUP(M201,table2I,3,0)</f>
        <v>8</v>
      </c>
      <c r="DX201" s="1">
        <f>VLOOKUP(N201,table2S,3,0)</f>
        <v>8</v>
      </c>
      <c r="DY201" s="1">
        <f>VLOOKUP(O201,table2C,3,0)</f>
        <v>8</v>
      </c>
      <c r="DZ201" s="1">
        <f>VLOOKUP(Q201,table3D,3,0)</f>
        <v>4</v>
      </c>
      <c r="EA201" s="1">
        <f>VLOOKUP(R201,table3I,3,0)</f>
        <v>5</v>
      </c>
      <c r="EB201" s="1">
        <f>VLOOKUP(S201,table3S,3,0)</f>
        <v>5</v>
      </c>
      <c r="EC201" s="1">
        <f>VLOOKUP(T201,table3C,3,0)</f>
        <v>5</v>
      </c>
      <c r="ED201" s="67">
        <f t="array" ref="ED201">VLOOKUP(INDEX(JD,data!$AA$1),key!$J$3:$L$27,3,0)</f>
        <v>6</v>
      </c>
      <c r="EE201" s="67">
        <f t="array" ref="EE201">VLOOKUP(INDEX(JI,data!$AA$1),key!$J$3:$L$27,3,0)</f>
        <v>4</v>
      </c>
      <c r="EF201" s="67">
        <f t="array" ref="EF201">VLOOKUP(INDEX(JS,data!$AA$1),key!$J$3:$L$27,3,0)</f>
        <v>4</v>
      </c>
      <c r="EG201" s="67">
        <f t="array" ref="EG201">VLOOKUP(INDEX(JC,data!$AA$1),key!$J$3:$L$27,3,0)</f>
        <v>7</v>
      </c>
      <c r="EH201" s="1">
        <f>VLOOKUP(DR201,tabel_jpm,ED201+1,0)</f>
        <v>8</v>
      </c>
      <c r="EI201" s="1">
        <f>VLOOKUP(DS201,tabel_jpm,EE201+1,0)</f>
        <v>16</v>
      </c>
      <c r="EJ201" s="1">
        <f>VLOOKUP(DT201,tabel_jpm,EF201+1,0)</f>
        <v>20</v>
      </c>
      <c r="EK201" s="1">
        <f>VLOOKUP(DU201,tabel_jpm,EG201+1,0)</f>
        <v>4</v>
      </c>
      <c r="EL201" s="1">
        <f>IF(B201="Pria",VLOOKUP(AVERAGE(EH201:EK201),agreement_p,4),VLOOKUP(AVERAGE(EH201:EK201),agreement_w,4))</f>
        <v>32</v>
      </c>
      <c r="EM201" s="67" t="str">
        <f t="shared" si="33"/>
        <v>N/A</v>
      </c>
      <c r="EN201" s="1">
        <f>VLOOKUP(DV201,tabel_jpm,ED201+1,0)</f>
        <v>20</v>
      </c>
      <c r="EO201" s="1">
        <f>VLOOKUP(DW201,tabel_jpm,EE201+1,0)</f>
        <v>12</v>
      </c>
      <c r="EP201" s="1">
        <f>VLOOKUP(DX201,tabel_jpm,EF201+1,0)</f>
        <v>12</v>
      </c>
      <c r="EQ201" s="1">
        <f>VLOOKUP(DY201,tabel_jpm,EG201+1,0)</f>
        <v>24</v>
      </c>
      <c r="ER201" s="1">
        <f>IF(B201="Pria",VLOOKUP(AVERAGE(EN201:EQ201),agreement_p,4),VLOOKUP(AVERAGE(EN201:EQ201),agreement_w,4))</f>
        <v>50</v>
      </c>
      <c r="ES201" s="67" t="str">
        <f t="shared" si="34"/>
        <v>N/A</v>
      </c>
      <c r="ET201" s="1">
        <f>VLOOKUP(DZ201,tabel_jpm,ED201+1,0)</f>
        <v>20</v>
      </c>
      <c r="EU201" s="1">
        <f>VLOOKUP(EA201,tabel_jpm,EE201+1,0)</f>
        <v>24</v>
      </c>
      <c r="EV201" s="1">
        <f>VLOOKUP(EB201,tabel_jpm,EF201+1,0)</f>
        <v>24</v>
      </c>
      <c r="EW201" s="1">
        <f>VLOOKUP(EC201,tabel_jpm,EG201+1,0)</f>
        <v>20</v>
      </c>
      <c r="EX201" s="1">
        <f>IF(B201="Pria",VLOOKUP(AVERAGE(ET201:EW201),agreement_p,4),VLOOKUP(AVERAGE(ET201:EW201),agreement_w,4))</f>
        <v>68</v>
      </c>
      <c r="EY201" s="67" t="str">
        <f t="shared" si="35"/>
        <v>N/A</v>
      </c>
    </row>
    <row r="202" ht="15.75" customHeight="1">
      <c r="A202" s="1" t="str">
        <f>data!A202</f>
        <v/>
      </c>
      <c r="B202" s="1" t="str">
        <f>data!B202</f>
        <v/>
      </c>
      <c r="C202" s="1" t="str">
        <f>data!C202</f>
        <v/>
      </c>
      <c r="D202" s="65" t="str">
        <f>data!D202</f>
        <v/>
      </c>
      <c r="E202" s="1" t="str">
        <f>data!E202</f>
        <v/>
      </c>
      <c r="F202" s="1" t="str">
        <f>data!F202</f>
        <v/>
      </c>
      <c r="G202" s="1" t="str">
        <f>data!G202</f>
        <v/>
      </c>
      <c r="H202" s="1" t="str">
        <f>data!H202</f>
        <v/>
      </c>
      <c r="I202" s="1" t="str">
        <f>data!I202</f>
        <v/>
      </c>
      <c r="J202" s="1" t="str">
        <f>data!J202</f>
        <v/>
      </c>
      <c r="K202" s="1" t="str">
        <f>data!K202</f>
        <v/>
      </c>
      <c r="L202" s="1" t="str">
        <f>data!L202</f>
        <v/>
      </c>
      <c r="M202" s="1" t="str">
        <f>data!M202</f>
        <v/>
      </c>
      <c r="N202" s="1" t="str">
        <f>data!N202</f>
        <v/>
      </c>
      <c r="O202" s="1" t="str">
        <f>data!O202</f>
        <v/>
      </c>
      <c r="P202" s="1" t="str">
        <f>data!P202</f>
        <v/>
      </c>
      <c r="Q202" s="1">
        <f>data!Q202</f>
        <v>0</v>
      </c>
      <c r="R202" s="1">
        <f>data!R202</f>
        <v>0</v>
      </c>
      <c r="S202" s="1">
        <f>data!S202</f>
        <v>0</v>
      </c>
      <c r="T202" s="1">
        <f>data!T202</f>
        <v>0</v>
      </c>
      <c r="U202" s="1">
        <f>data!U202</f>
        <v>0</v>
      </c>
      <c r="V202" s="1">
        <f>data!V202</f>
        <v>0</v>
      </c>
      <c r="W202" s="1">
        <f>data!W202</f>
        <v>0</v>
      </c>
      <c r="Y202" s="67">
        <f>VLOOKUP(G202,tableD1,2,0)</f>
        <v>4</v>
      </c>
      <c r="Z202" s="67">
        <f>VLOOKUP(H202,tableI1,2,0)</f>
        <v>3</v>
      </c>
      <c r="AA202" s="67">
        <f>VLOOKUP(I202,table1S,2,0)</f>
        <v>5</v>
      </c>
      <c r="AB202" s="67">
        <f>VLOOKUP(J202,table1C,2,0)</f>
        <v>4</v>
      </c>
      <c r="AC202" s="67">
        <f>VLOOKUP(L202,table2D,2,0)</f>
        <v>31</v>
      </c>
      <c r="AD202" s="67">
        <f>VLOOKUP(M202,table2I,2,0)</f>
        <v>31</v>
      </c>
      <c r="AE202" s="67">
        <f>VLOOKUP(N202,table2S,2,0)</f>
        <v>32</v>
      </c>
      <c r="AF202" s="67">
        <f>VLOOKUP(O202,table2C,2,0)</f>
        <v>32</v>
      </c>
      <c r="AG202" s="67">
        <f>VLOOKUP(Q202,table3D,2,0)</f>
        <v>16</v>
      </c>
      <c r="AH202" s="67">
        <f>VLOOKUP(R202,table3I,2,0)</f>
        <v>18</v>
      </c>
      <c r="AI202" s="67">
        <f>VLOOKUP(S202,table3S,2,0)</f>
        <v>19</v>
      </c>
      <c r="AJ202" s="67">
        <f>VLOOKUP(T202,table3C,2,0)</f>
        <v>19</v>
      </c>
      <c r="AL202" s="67">
        <f t="shared" ref="AL202:AO202" si="2400">VALUE(Y202&amp;AL$2)</f>
        <v>41</v>
      </c>
      <c r="AM202" s="67">
        <f t="shared" si="2400"/>
        <v>32</v>
      </c>
      <c r="AN202" s="67">
        <f t="shared" si="2400"/>
        <v>53</v>
      </c>
      <c r="AO202" s="67">
        <f t="shared" si="2400"/>
        <v>44</v>
      </c>
      <c r="AP202" s="67"/>
      <c r="AQ202" s="67">
        <f t="shared" ref="AQ202:AT202" si="2401">LARGE($AL202:$AO202,AQ$2)</f>
        <v>53</v>
      </c>
      <c r="AR202" s="67">
        <f t="shared" si="2401"/>
        <v>44</v>
      </c>
      <c r="AS202" s="67">
        <f t="shared" si="2401"/>
        <v>41</v>
      </c>
      <c r="AT202" s="67">
        <f t="shared" si="2401"/>
        <v>32</v>
      </c>
      <c r="AV202" s="67" t="str">
        <f>VLOOKUP(VALUE(RIGHT(AQ202,1)),misc!$A$2:$B$5,2,0)</f>
        <v>S</v>
      </c>
      <c r="AW202" s="67" t="str">
        <f>VLOOKUP(VALUE(RIGHT(AR202,1)),misc!$A$2:$B$5,2,0)</f>
        <v>C</v>
      </c>
      <c r="AX202" s="67" t="str">
        <f>VLOOKUP(VALUE(RIGHT(AS202,1)),misc!$A$2:$B$5,2,0)</f>
        <v>D</v>
      </c>
      <c r="AY202" s="67" t="str">
        <f>VLOOKUP(VALUE(RIGHT(AT202,1)),misc!$A$2:$B$5,2,0)</f>
        <v>I</v>
      </c>
      <c r="BA202" s="67" t="str">
        <f t="shared" ref="BA202:BD202" si="2402">IF(VALUE(AQ202)&gt;=170,AV202,"")</f>
        <v/>
      </c>
      <c r="BB202" s="67" t="str">
        <f t="shared" si="2402"/>
        <v/>
      </c>
      <c r="BC202" s="67" t="str">
        <f t="shared" si="2402"/>
        <v/>
      </c>
      <c r="BD202" s="67" t="str">
        <f t="shared" si="2402"/>
        <v/>
      </c>
      <c r="BF202" s="67" t="str">
        <f t="shared" ref="BF202:BI202" si="2403">IF(VALUE(AQ202)&lt;170,AV202,"")</f>
        <v>S</v>
      </c>
      <c r="BG202" s="67" t="str">
        <f t="shared" si="2403"/>
        <v>C</v>
      </c>
      <c r="BH202" s="67" t="str">
        <f t="shared" si="2403"/>
        <v>D</v>
      </c>
      <c r="BI202" s="67" t="str">
        <f t="shared" si="2403"/>
        <v>I</v>
      </c>
      <c r="BJ202" s="67">
        <f t="shared" si="17"/>
        <v>1</v>
      </c>
      <c r="BK202" s="67" t="str">
        <f t="shared" si="18"/>
        <v/>
      </c>
      <c r="BN202" s="67">
        <f t="shared" ref="BN202:BQ202" si="2404">VALUE(AC202&amp;BN$2)</f>
        <v>311</v>
      </c>
      <c r="BO202" s="67">
        <f t="shared" si="2404"/>
        <v>312</v>
      </c>
      <c r="BP202" s="67">
        <f t="shared" si="2404"/>
        <v>323</v>
      </c>
      <c r="BQ202" s="67">
        <f t="shared" si="2404"/>
        <v>324</v>
      </c>
      <c r="BR202" s="67"/>
      <c r="BS202" s="67">
        <f t="shared" ref="BS202:BV202" si="2405">LARGE($BN202:$BQ202,BS$2)</f>
        <v>324</v>
      </c>
      <c r="BT202" s="67">
        <f t="shared" si="2405"/>
        <v>323</v>
      </c>
      <c r="BU202" s="67">
        <f t="shared" si="2405"/>
        <v>312</v>
      </c>
      <c r="BV202" s="67">
        <f t="shared" si="2405"/>
        <v>311</v>
      </c>
      <c r="BX202" s="67" t="str">
        <f>VLOOKUP(VALUE(RIGHT(BS202,1)),misc!$A$2:$B$5,2,0)</f>
        <v>C</v>
      </c>
      <c r="BY202" s="67" t="str">
        <f>VLOOKUP(VALUE(RIGHT(BT202,1)),misc!$A$2:$B$5,2,0)</f>
        <v>S</v>
      </c>
      <c r="BZ202" s="67" t="str">
        <f>VLOOKUP(VALUE(RIGHT(BU202,1)),misc!$A$2:$B$5,2,0)</f>
        <v>I</v>
      </c>
      <c r="CA202" s="67" t="str">
        <f>VLOOKUP(VALUE(RIGHT(BV202,1)),misc!$A$2:$B$5,2,0)</f>
        <v>D</v>
      </c>
      <c r="CC202" s="67" t="str">
        <f t="shared" ref="CC202:CF202" si="2406">IF(VALUE(BS202)&gt;=170,BX202,"")</f>
        <v>C</v>
      </c>
      <c r="CD202" s="67" t="str">
        <f t="shared" si="2406"/>
        <v>S</v>
      </c>
      <c r="CE202" s="67" t="str">
        <f t="shared" si="2406"/>
        <v>I</v>
      </c>
      <c r="CF202" s="67" t="str">
        <f t="shared" si="2406"/>
        <v>D</v>
      </c>
      <c r="CH202" s="67" t="str">
        <f t="shared" ref="CH202:CK202" si="2407">IF(VALUE(BS202)&lt;170,BX202,"")</f>
        <v/>
      </c>
      <c r="CI202" s="67" t="str">
        <f t="shared" si="2407"/>
        <v/>
      </c>
      <c r="CJ202" s="67" t="str">
        <f t="shared" si="2407"/>
        <v/>
      </c>
      <c r="CK202" s="67" t="str">
        <f t="shared" si="2407"/>
        <v/>
      </c>
      <c r="CL202" s="67">
        <f t="shared" si="23"/>
        <v>2</v>
      </c>
      <c r="CM202" s="67" t="str">
        <f t="shared" si="24"/>
        <v>CSID</v>
      </c>
      <c r="CP202" s="67">
        <f t="shared" ref="CP202:CS202" si="2408">VALUE(AG202&amp;CP$2)</f>
        <v>161</v>
      </c>
      <c r="CQ202" s="67">
        <f t="shared" si="2408"/>
        <v>182</v>
      </c>
      <c r="CR202" s="67">
        <f t="shared" si="2408"/>
        <v>193</v>
      </c>
      <c r="CS202" s="67">
        <f t="shared" si="2408"/>
        <v>194</v>
      </c>
      <c r="CT202" s="67"/>
      <c r="CU202" s="67">
        <f t="shared" ref="CU202:CX202" si="2409">LARGE($CP202:$CS202,CU$2)</f>
        <v>194</v>
      </c>
      <c r="CV202" s="67">
        <f t="shared" si="2409"/>
        <v>193</v>
      </c>
      <c r="CW202" s="67">
        <f t="shared" si="2409"/>
        <v>182</v>
      </c>
      <c r="CX202" s="67">
        <f t="shared" si="2409"/>
        <v>161</v>
      </c>
      <c r="CZ202" s="67" t="str">
        <f>VLOOKUP(VALUE(RIGHT(CU202,1)),misc!$A$2:$B$5,2,0)</f>
        <v>C</v>
      </c>
      <c r="DA202" s="67" t="str">
        <f>VLOOKUP(VALUE(RIGHT(CV202,1)),misc!$A$2:$B$5,2,0)</f>
        <v>S</v>
      </c>
      <c r="DB202" s="67" t="str">
        <f>VLOOKUP(VALUE(RIGHT(CW202,1)),misc!$A$2:$B$5,2,0)</f>
        <v>I</v>
      </c>
      <c r="DC202" s="67" t="str">
        <f>VLOOKUP(VALUE(RIGHT(CX202,1)),misc!$A$2:$B$5,2,0)</f>
        <v>D</v>
      </c>
      <c r="DE202" s="67" t="str">
        <f t="shared" ref="DE202:DH202" si="2410">IF(VALUE(CU202)&gt;=170,CZ202,"")</f>
        <v>C</v>
      </c>
      <c r="DF202" s="67" t="str">
        <f t="shared" si="2410"/>
        <v>S</v>
      </c>
      <c r="DG202" s="67" t="str">
        <f t="shared" si="2410"/>
        <v>I</v>
      </c>
      <c r="DH202" s="67" t="str">
        <f t="shared" si="2410"/>
        <v/>
      </c>
      <c r="DJ202" s="67" t="str">
        <f t="shared" ref="DJ202:DM202" si="2411">IF(VALUE(CU202)&lt;170,CZ202,"")</f>
        <v/>
      </c>
      <c r="DK202" s="67" t="str">
        <f t="shared" si="2411"/>
        <v/>
      </c>
      <c r="DL202" s="67" t="str">
        <f t="shared" si="2411"/>
        <v/>
      </c>
      <c r="DM202" s="67" t="str">
        <f t="shared" si="2411"/>
        <v>D</v>
      </c>
      <c r="DN202" s="67">
        <f t="shared" si="29"/>
        <v>3</v>
      </c>
      <c r="DO202" s="67" t="str">
        <f t="shared" si="30"/>
        <v>CSI</v>
      </c>
      <c r="DP202" s="1" t="str">
        <f t="shared" si="31"/>
        <v>123</v>
      </c>
      <c r="DQ202" s="1" t="str">
        <f t="shared" si="32"/>
        <v/>
      </c>
      <c r="DR202" s="1">
        <f>VLOOKUP(G202,tableD1,3,0)</f>
        <v>1</v>
      </c>
      <c r="DS202" s="1">
        <f>VLOOKUP(H202,tableI1,3,0)</f>
        <v>1</v>
      </c>
      <c r="DT202" s="1">
        <f>VLOOKUP(I202,table1S,3,0)</f>
        <v>2</v>
      </c>
      <c r="DU202" s="1">
        <f>VLOOKUP(J202,table1C,3,0)</f>
        <v>1</v>
      </c>
      <c r="DV202" s="1">
        <f>VLOOKUP(L202,table2D,3,0)</f>
        <v>8</v>
      </c>
      <c r="DW202" s="1">
        <f>VLOOKUP(M202,table2I,3,0)</f>
        <v>8</v>
      </c>
      <c r="DX202" s="1">
        <f>VLOOKUP(N202,table2S,3,0)</f>
        <v>8</v>
      </c>
      <c r="DY202" s="1">
        <f>VLOOKUP(O202,table2C,3,0)</f>
        <v>8</v>
      </c>
      <c r="DZ202" s="1">
        <f>VLOOKUP(Q202,table3D,3,0)</f>
        <v>4</v>
      </c>
      <c r="EA202" s="1">
        <f>VLOOKUP(R202,table3I,3,0)</f>
        <v>5</v>
      </c>
      <c r="EB202" s="1">
        <f>VLOOKUP(S202,table3S,3,0)</f>
        <v>5</v>
      </c>
      <c r="EC202" s="1">
        <f>VLOOKUP(T202,table3C,3,0)</f>
        <v>5</v>
      </c>
      <c r="ED202" s="67">
        <f t="array" ref="ED202">VLOOKUP(INDEX(JD,data!$AA$1),key!$J$3:$L$27,3,0)</f>
        <v>6</v>
      </c>
      <c r="EE202" s="67">
        <f t="array" ref="EE202">VLOOKUP(INDEX(JI,data!$AA$1),key!$J$3:$L$27,3,0)</f>
        <v>4</v>
      </c>
      <c r="EF202" s="67">
        <f t="array" ref="EF202">VLOOKUP(INDEX(JS,data!$AA$1),key!$J$3:$L$27,3,0)</f>
        <v>4</v>
      </c>
      <c r="EG202" s="67">
        <f t="array" ref="EG202">VLOOKUP(INDEX(JC,data!$AA$1),key!$J$3:$L$27,3,0)</f>
        <v>7</v>
      </c>
      <c r="EH202" s="1">
        <f>VLOOKUP(DR202,tabel_jpm,ED202+1,0)</f>
        <v>8</v>
      </c>
      <c r="EI202" s="1">
        <f>VLOOKUP(DS202,tabel_jpm,EE202+1,0)</f>
        <v>16</v>
      </c>
      <c r="EJ202" s="1">
        <f>VLOOKUP(DT202,tabel_jpm,EF202+1,0)</f>
        <v>20</v>
      </c>
      <c r="EK202" s="1">
        <f>VLOOKUP(DU202,tabel_jpm,EG202+1,0)</f>
        <v>4</v>
      </c>
      <c r="EL202" s="1">
        <f>IF(B202="Pria",VLOOKUP(AVERAGE(EH202:EK202),agreement_p,4),VLOOKUP(AVERAGE(EH202:EK202),agreement_w,4))</f>
        <v>32</v>
      </c>
      <c r="EM202" s="67" t="str">
        <f t="shared" si="33"/>
        <v>N/A</v>
      </c>
      <c r="EN202" s="1">
        <f>VLOOKUP(DV202,tabel_jpm,ED202+1,0)</f>
        <v>20</v>
      </c>
      <c r="EO202" s="1">
        <f>VLOOKUP(DW202,tabel_jpm,EE202+1,0)</f>
        <v>12</v>
      </c>
      <c r="EP202" s="1">
        <f>VLOOKUP(DX202,tabel_jpm,EF202+1,0)</f>
        <v>12</v>
      </c>
      <c r="EQ202" s="1">
        <f>VLOOKUP(DY202,tabel_jpm,EG202+1,0)</f>
        <v>24</v>
      </c>
      <c r="ER202" s="1">
        <f>IF(B202="Pria",VLOOKUP(AVERAGE(EN202:EQ202),agreement_p,4),VLOOKUP(AVERAGE(EN202:EQ202),agreement_w,4))</f>
        <v>50</v>
      </c>
      <c r="ES202" s="67" t="str">
        <f t="shared" si="34"/>
        <v>N/A</v>
      </c>
      <c r="ET202" s="1">
        <f>VLOOKUP(DZ202,tabel_jpm,ED202+1,0)</f>
        <v>20</v>
      </c>
      <c r="EU202" s="1">
        <f>VLOOKUP(EA202,tabel_jpm,EE202+1,0)</f>
        <v>24</v>
      </c>
      <c r="EV202" s="1">
        <f>VLOOKUP(EB202,tabel_jpm,EF202+1,0)</f>
        <v>24</v>
      </c>
      <c r="EW202" s="1">
        <f>VLOOKUP(EC202,tabel_jpm,EG202+1,0)</f>
        <v>20</v>
      </c>
      <c r="EX202" s="1">
        <f>IF(B202="Pria",VLOOKUP(AVERAGE(ET202:EW202),agreement_p,4),VLOOKUP(AVERAGE(ET202:EW202),agreement_w,4))</f>
        <v>68</v>
      </c>
      <c r="EY202" s="67" t="str">
        <f t="shared" si="35"/>
        <v>N/A</v>
      </c>
    </row>
    <row r="203" ht="15.75" customHeight="1">
      <c r="A203" s="1" t="str">
        <f>data!A203</f>
        <v/>
      </c>
      <c r="B203" s="1" t="str">
        <f>data!B203</f>
        <v/>
      </c>
      <c r="C203" s="1" t="str">
        <f>data!C203</f>
        <v/>
      </c>
      <c r="D203" s="65" t="str">
        <f>data!D203</f>
        <v/>
      </c>
      <c r="E203" s="1" t="str">
        <f>data!E203</f>
        <v/>
      </c>
      <c r="F203" s="1" t="str">
        <f>data!F203</f>
        <v/>
      </c>
      <c r="G203" s="1" t="str">
        <f>data!G203</f>
        <v/>
      </c>
      <c r="H203" s="1" t="str">
        <f>data!H203</f>
        <v/>
      </c>
      <c r="I203" s="1" t="str">
        <f>data!I203</f>
        <v/>
      </c>
      <c r="J203" s="1" t="str">
        <f>data!J203</f>
        <v/>
      </c>
      <c r="K203" s="1" t="str">
        <f>data!K203</f>
        <v/>
      </c>
      <c r="L203" s="1" t="str">
        <f>data!L203</f>
        <v/>
      </c>
      <c r="M203" s="1" t="str">
        <f>data!M203</f>
        <v/>
      </c>
      <c r="N203" s="1" t="str">
        <f>data!N203</f>
        <v/>
      </c>
      <c r="O203" s="1" t="str">
        <f>data!O203</f>
        <v/>
      </c>
      <c r="P203" s="1" t="str">
        <f>data!P203</f>
        <v/>
      </c>
      <c r="Q203" s="1">
        <f>data!Q203</f>
        <v>0</v>
      </c>
      <c r="R203" s="1">
        <f>data!R203</f>
        <v>0</v>
      </c>
      <c r="S203" s="1">
        <f>data!S203</f>
        <v>0</v>
      </c>
      <c r="T203" s="1">
        <f>data!T203</f>
        <v>0</v>
      </c>
      <c r="U203" s="1">
        <f>data!U203</f>
        <v>0</v>
      </c>
      <c r="V203" s="1">
        <f>data!V203</f>
        <v>0</v>
      </c>
      <c r="W203" s="1">
        <f>data!W203</f>
        <v>0</v>
      </c>
      <c r="Y203" s="67">
        <f>VLOOKUP(G203,tableD1,2,0)</f>
        <v>4</v>
      </c>
      <c r="Z203" s="67">
        <f>VLOOKUP(H203,tableI1,2,0)</f>
        <v>3</v>
      </c>
      <c r="AA203" s="67">
        <f>VLOOKUP(I203,table1S,2,0)</f>
        <v>5</v>
      </c>
      <c r="AB203" s="67">
        <f>VLOOKUP(J203,table1C,2,0)</f>
        <v>4</v>
      </c>
      <c r="AC203" s="67">
        <f>VLOOKUP(L203,table2D,2,0)</f>
        <v>31</v>
      </c>
      <c r="AD203" s="67">
        <f>VLOOKUP(M203,table2I,2,0)</f>
        <v>31</v>
      </c>
      <c r="AE203" s="67">
        <f>VLOOKUP(N203,table2S,2,0)</f>
        <v>32</v>
      </c>
      <c r="AF203" s="67">
        <f>VLOOKUP(O203,table2C,2,0)</f>
        <v>32</v>
      </c>
      <c r="AG203" s="67">
        <f>VLOOKUP(Q203,table3D,2,0)</f>
        <v>16</v>
      </c>
      <c r="AH203" s="67">
        <f>VLOOKUP(R203,table3I,2,0)</f>
        <v>18</v>
      </c>
      <c r="AI203" s="67">
        <f>VLOOKUP(S203,table3S,2,0)</f>
        <v>19</v>
      </c>
      <c r="AJ203" s="67">
        <f>VLOOKUP(T203,table3C,2,0)</f>
        <v>19</v>
      </c>
      <c r="AL203" s="67">
        <f t="shared" ref="AL203:AO203" si="2412">VALUE(Y203&amp;AL$2)</f>
        <v>41</v>
      </c>
      <c r="AM203" s="67">
        <f t="shared" si="2412"/>
        <v>32</v>
      </c>
      <c r="AN203" s="67">
        <f t="shared" si="2412"/>
        <v>53</v>
      </c>
      <c r="AO203" s="67">
        <f t="shared" si="2412"/>
        <v>44</v>
      </c>
      <c r="AP203" s="67"/>
      <c r="AQ203" s="67">
        <f t="shared" ref="AQ203:AT203" si="2413">LARGE($AL203:$AO203,AQ$2)</f>
        <v>53</v>
      </c>
      <c r="AR203" s="67">
        <f t="shared" si="2413"/>
        <v>44</v>
      </c>
      <c r="AS203" s="67">
        <f t="shared" si="2413"/>
        <v>41</v>
      </c>
      <c r="AT203" s="67">
        <f t="shared" si="2413"/>
        <v>32</v>
      </c>
      <c r="AV203" s="67" t="str">
        <f>VLOOKUP(VALUE(RIGHT(AQ203,1)),misc!$A$2:$B$5,2,0)</f>
        <v>S</v>
      </c>
      <c r="AW203" s="67" t="str">
        <f>VLOOKUP(VALUE(RIGHT(AR203,1)),misc!$A$2:$B$5,2,0)</f>
        <v>C</v>
      </c>
      <c r="AX203" s="67" t="str">
        <f>VLOOKUP(VALUE(RIGHT(AS203,1)),misc!$A$2:$B$5,2,0)</f>
        <v>D</v>
      </c>
      <c r="AY203" s="67" t="str">
        <f>VLOOKUP(VALUE(RIGHT(AT203,1)),misc!$A$2:$B$5,2,0)</f>
        <v>I</v>
      </c>
      <c r="BA203" s="67" t="str">
        <f t="shared" ref="BA203:BD203" si="2414">IF(VALUE(AQ203)&gt;=170,AV203,"")</f>
        <v/>
      </c>
      <c r="BB203" s="67" t="str">
        <f t="shared" si="2414"/>
        <v/>
      </c>
      <c r="BC203" s="67" t="str">
        <f t="shared" si="2414"/>
        <v/>
      </c>
      <c r="BD203" s="67" t="str">
        <f t="shared" si="2414"/>
        <v/>
      </c>
      <c r="BF203" s="67" t="str">
        <f t="shared" ref="BF203:BI203" si="2415">IF(VALUE(AQ203)&lt;170,AV203,"")</f>
        <v>S</v>
      </c>
      <c r="BG203" s="67" t="str">
        <f t="shared" si="2415"/>
        <v>C</v>
      </c>
      <c r="BH203" s="67" t="str">
        <f t="shared" si="2415"/>
        <v>D</v>
      </c>
      <c r="BI203" s="67" t="str">
        <f t="shared" si="2415"/>
        <v>I</v>
      </c>
      <c r="BJ203" s="67">
        <f t="shared" si="17"/>
        <v>1</v>
      </c>
      <c r="BK203" s="67" t="str">
        <f t="shared" si="18"/>
        <v/>
      </c>
      <c r="BN203" s="67">
        <f t="shared" ref="BN203:BQ203" si="2416">VALUE(AC203&amp;BN$2)</f>
        <v>311</v>
      </c>
      <c r="BO203" s="67">
        <f t="shared" si="2416"/>
        <v>312</v>
      </c>
      <c r="BP203" s="67">
        <f t="shared" si="2416"/>
        <v>323</v>
      </c>
      <c r="BQ203" s="67">
        <f t="shared" si="2416"/>
        <v>324</v>
      </c>
      <c r="BR203" s="67"/>
      <c r="BS203" s="67">
        <f t="shared" ref="BS203:BV203" si="2417">LARGE($BN203:$BQ203,BS$2)</f>
        <v>324</v>
      </c>
      <c r="BT203" s="67">
        <f t="shared" si="2417"/>
        <v>323</v>
      </c>
      <c r="BU203" s="67">
        <f t="shared" si="2417"/>
        <v>312</v>
      </c>
      <c r="BV203" s="67">
        <f t="shared" si="2417"/>
        <v>311</v>
      </c>
      <c r="BX203" s="67" t="str">
        <f>VLOOKUP(VALUE(RIGHT(BS203,1)),misc!$A$2:$B$5,2,0)</f>
        <v>C</v>
      </c>
      <c r="BY203" s="67" t="str">
        <f>VLOOKUP(VALUE(RIGHT(BT203,1)),misc!$A$2:$B$5,2,0)</f>
        <v>S</v>
      </c>
      <c r="BZ203" s="67" t="str">
        <f>VLOOKUP(VALUE(RIGHT(BU203,1)),misc!$A$2:$B$5,2,0)</f>
        <v>I</v>
      </c>
      <c r="CA203" s="67" t="str">
        <f>VLOOKUP(VALUE(RIGHT(BV203,1)),misc!$A$2:$B$5,2,0)</f>
        <v>D</v>
      </c>
      <c r="CC203" s="67" t="str">
        <f t="shared" ref="CC203:CF203" si="2418">IF(VALUE(BS203)&gt;=170,BX203,"")</f>
        <v>C</v>
      </c>
      <c r="CD203" s="67" t="str">
        <f t="shared" si="2418"/>
        <v>S</v>
      </c>
      <c r="CE203" s="67" t="str">
        <f t="shared" si="2418"/>
        <v>I</v>
      </c>
      <c r="CF203" s="67" t="str">
        <f t="shared" si="2418"/>
        <v>D</v>
      </c>
      <c r="CH203" s="67" t="str">
        <f t="shared" ref="CH203:CK203" si="2419">IF(VALUE(BS203)&lt;170,BX203,"")</f>
        <v/>
      </c>
      <c r="CI203" s="67" t="str">
        <f t="shared" si="2419"/>
        <v/>
      </c>
      <c r="CJ203" s="67" t="str">
        <f t="shared" si="2419"/>
        <v/>
      </c>
      <c r="CK203" s="67" t="str">
        <f t="shared" si="2419"/>
        <v/>
      </c>
      <c r="CL203" s="67">
        <f t="shared" si="23"/>
        <v>2</v>
      </c>
      <c r="CM203" s="67" t="str">
        <f t="shared" si="24"/>
        <v>CSID</v>
      </c>
      <c r="CP203" s="67">
        <f t="shared" ref="CP203:CS203" si="2420">VALUE(AG203&amp;CP$2)</f>
        <v>161</v>
      </c>
      <c r="CQ203" s="67">
        <f t="shared" si="2420"/>
        <v>182</v>
      </c>
      <c r="CR203" s="67">
        <f t="shared" si="2420"/>
        <v>193</v>
      </c>
      <c r="CS203" s="67">
        <f t="shared" si="2420"/>
        <v>194</v>
      </c>
      <c r="CT203" s="67"/>
      <c r="CU203" s="67">
        <f t="shared" ref="CU203:CX203" si="2421">LARGE($CP203:$CS203,CU$2)</f>
        <v>194</v>
      </c>
      <c r="CV203" s="67">
        <f t="shared" si="2421"/>
        <v>193</v>
      </c>
      <c r="CW203" s="67">
        <f t="shared" si="2421"/>
        <v>182</v>
      </c>
      <c r="CX203" s="67">
        <f t="shared" si="2421"/>
        <v>161</v>
      </c>
      <c r="CZ203" s="67" t="str">
        <f>VLOOKUP(VALUE(RIGHT(CU203,1)),misc!$A$2:$B$5,2,0)</f>
        <v>C</v>
      </c>
      <c r="DA203" s="67" t="str">
        <f>VLOOKUP(VALUE(RIGHT(CV203,1)),misc!$A$2:$B$5,2,0)</f>
        <v>S</v>
      </c>
      <c r="DB203" s="67" t="str">
        <f>VLOOKUP(VALUE(RIGHT(CW203,1)),misc!$A$2:$B$5,2,0)</f>
        <v>I</v>
      </c>
      <c r="DC203" s="67" t="str">
        <f>VLOOKUP(VALUE(RIGHT(CX203,1)),misc!$A$2:$B$5,2,0)</f>
        <v>D</v>
      </c>
      <c r="DE203" s="67" t="str">
        <f t="shared" ref="DE203:DH203" si="2422">IF(VALUE(CU203)&gt;=170,CZ203,"")</f>
        <v>C</v>
      </c>
      <c r="DF203" s="67" t="str">
        <f t="shared" si="2422"/>
        <v>S</v>
      </c>
      <c r="DG203" s="67" t="str">
        <f t="shared" si="2422"/>
        <v>I</v>
      </c>
      <c r="DH203" s="67" t="str">
        <f t="shared" si="2422"/>
        <v/>
      </c>
      <c r="DJ203" s="67" t="str">
        <f t="shared" ref="DJ203:DM203" si="2423">IF(VALUE(CU203)&lt;170,CZ203,"")</f>
        <v/>
      </c>
      <c r="DK203" s="67" t="str">
        <f t="shared" si="2423"/>
        <v/>
      </c>
      <c r="DL203" s="67" t="str">
        <f t="shared" si="2423"/>
        <v/>
      </c>
      <c r="DM203" s="67" t="str">
        <f t="shared" si="2423"/>
        <v>D</v>
      </c>
      <c r="DN203" s="67">
        <f t="shared" si="29"/>
        <v>3</v>
      </c>
      <c r="DO203" s="67" t="str">
        <f t="shared" si="30"/>
        <v>CSI</v>
      </c>
      <c r="DP203" s="1" t="str">
        <f t="shared" si="31"/>
        <v>123</v>
      </c>
      <c r="DQ203" s="1" t="str">
        <f t="shared" si="32"/>
        <v/>
      </c>
      <c r="DR203" s="1">
        <f>VLOOKUP(G203,tableD1,3,0)</f>
        <v>1</v>
      </c>
      <c r="DS203" s="1">
        <f>VLOOKUP(H203,tableI1,3,0)</f>
        <v>1</v>
      </c>
      <c r="DT203" s="1">
        <f>VLOOKUP(I203,table1S,3,0)</f>
        <v>2</v>
      </c>
      <c r="DU203" s="1">
        <f>VLOOKUP(J203,table1C,3,0)</f>
        <v>1</v>
      </c>
      <c r="DV203" s="1">
        <f>VLOOKUP(L203,table2D,3,0)</f>
        <v>8</v>
      </c>
      <c r="DW203" s="1">
        <f>VLOOKUP(M203,table2I,3,0)</f>
        <v>8</v>
      </c>
      <c r="DX203" s="1">
        <f>VLOOKUP(N203,table2S,3,0)</f>
        <v>8</v>
      </c>
      <c r="DY203" s="1">
        <f>VLOOKUP(O203,table2C,3,0)</f>
        <v>8</v>
      </c>
      <c r="DZ203" s="1">
        <f>VLOOKUP(Q203,table3D,3,0)</f>
        <v>4</v>
      </c>
      <c r="EA203" s="1">
        <f>VLOOKUP(R203,table3I,3,0)</f>
        <v>5</v>
      </c>
      <c r="EB203" s="1">
        <f>VLOOKUP(S203,table3S,3,0)</f>
        <v>5</v>
      </c>
      <c r="EC203" s="1">
        <f>VLOOKUP(T203,table3C,3,0)</f>
        <v>5</v>
      </c>
      <c r="ED203" s="67">
        <f t="array" ref="ED203">VLOOKUP(INDEX(JD,data!$AA$1),key!$J$3:$L$27,3,0)</f>
        <v>6</v>
      </c>
      <c r="EE203" s="67">
        <f t="array" ref="EE203">VLOOKUP(INDEX(JI,data!$AA$1),key!$J$3:$L$27,3,0)</f>
        <v>4</v>
      </c>
      <c r="EF203" s="67">
        <f t="array" ref="EF203">VLOOKUP(INDEX(JS,data!$AA$1),key!$J$3:$L$27,3,0)</f>
        <v>4</v>
      </c>
      <c r="EG203" s="67">
        <f t="array" ref="EG203">VLOOKUP(INDEX(JC,data!$AA$1),key!$J$3:$L$27,3,0)</f>
        <v>7</v>
      </c>
      <c r="EH203" s="1">
        <f>VLOOKUP(DR203,tabel_jpm,ED203+1,0)</f>
        <v>8</v>
      </c>
      <c r="EI203" s="1">
        <f>VLOOKUP(DS203,tabel_jpm,EE203+1,0)</f>
        <v>16</v>
      </c>
      <c r="EJ203" s="1">
        <f>VLOOKUP(DT203,tabel_jpm,EF203+1,0)</f>
        <v>20</v>
      </c>
      <c r="EK203" s="1">
        <f>VLOOKUP(DU203,tabel_jpm,EG203+1,0)</f>
        <v>4</v>
      </c>
      <c r="EL203" s="1">
        <f>IF(B203="Pria",VLOOKUP(AVERAGE(EH203:EK203),agreement_p,4),VLOOKUP(AVERAGE(EH203:EK203),agreement_w,4))</f>
        <v>32</v>
      </c>
      <c r="EM203" s="67" t="str">
        <f t="shared" si="33"/>
        <v>N/A</v>
      </c>
      <c r="EN203" s="1">
        <f>VLOOKUP(DV203,tabel_jpm,ED203+1,0)</f>
        <v>20</v>
      </c>
      <c r="EO203" s="1">
        <f>VLOOKUP(DW203,tabel_jpm,EE203+1,0)</f>
        <v>12</v>
      </c>
      <c r="EP203" s="1">
        <f>VLOOKUP(DX203,tabel_jpm,EF203+1,0)</f>
        <v>12</v>
      </c>
      <c r="EQ203" s="1">
        <f>VLOOKUP(DY203,tabel_jpm,EG203+1,0)</f>
        <v>24</v>
      </c>
      <c r="ER203" s="1">
        <f>IF(B203="Pria",VLOOKUP(AVERAGE(EN203:EQ203),agreement_p,4),VLOOKUP(AVERAGE(EN203:EQ203),agreement_w,4))</f>
        <v>50</v>
      </c>
      <c r="ES203" s="67" t="str">
        <f t="shared" si="34"/>
        <v>N/A</v>
      </c>
      <c r="ET203" s="1">
        <f>VLOOKUP(DZ203,tabel_jpm,ED203+1,0)</f>
        <v>20</v>
      </c>
      <c r="EU203" s="1">
        <f>VLOOKUP(EA203,tabel_jpm,EE203+1,0)</f>
        <v>24</v>
      </c>
      <c r="EV203" s="1">
        <f>VLOOKUP(EB203,tabel_jpm,EF203+1,0)</f>
        <v>24</v>
      </c>
      <c r="EW203" s="1">
        <f>VLOOKUP(EC203,tabel_jpm,EG203+1,0)</f>
        <v>20</v>
      </c>
      <c r="EX203" s="1">
        <f>IF(B203="Pria",VLOOKUP(AVERAGE(ET203:EW203),agreement_p,4),VLOOKUP(AVERAGE(ET203:EW203),agreement_w,4))</f>
        <v>68</v>
      </c>
      <c r="EY203" s="67" t="str">
        <f t="shared" si="35"/>
        <v>N/A</v>
      </c>
    </row>
    <row r="204" ht="15.75" customHeight="1">
      <c r="A204" s="1" t="str">
        <f>data!A204</f>
        <v/>
      </c>
      <c r="B204" s="1" t="str">
        <f>data!B204</f>
        <v/>
      </c>
      <c r="C204" s="1" t="str">
        <f>data!C204</f>
        <v/>
      </c>
      <c r="D204" s="65" t="str">
        <f>data!D204</f>
        <v/>
      </c>
      <c r="E204" s="1" t="str">
        <f>data!E204</f>
        <v/>
      </c>
      <c r="F204" s="1" t="str">
        <f>data!F204</f>
        <v/>
      </c>
      <c r="G204" s="1" t="str">
        <f>data!G204</f>
        <v/>
      </c>
      <c r="H204" s="1" t="str">
        <f>data!H204</f>
        <v/>
      </c>
      <c r="I204" s="1" t="str">
        <f>data!I204</f>
        <v/>
      </c>
      <c r="J204" s="1" t="str">
        <f>data!J204</f>
        <v/>
      </c>
      <c r="K204" s="1" t="str">
        <f>data!K204</f>
        <v/>
      </c>
      <c r="L204" s="1" t="str">
        <f>data!L204</f>
        <v/>
      </c>
      <c r="M204" s="1" t="str">
        <f>data!M204</f>
        <v/>
      </c>
      <c r="N204" s="1" t="str">
        <f>data!N204</f>
        <v/>
      </c>
      <c r="O204" s="1" t="str">
        <f>data!O204</f>
        <v/>
      </c>
      <c r="P204" s="1" t="str">
        <f>data!P204</f>
        <v/>
      </c>
      <c r="Q204" s="1">
        <f>data!Q204</f>
        <v>0</v>
      </c>
      <c r="R204" s="1">
        <f>data!R204</f>
        <v>0</v>
      </c>
      <c r="S204" s="1">
        <f>data!S204</f>
        <v>0</v>
      </c>
      <c r="T204" s="1">
        <f>data!T204</f>
        <v>0</v>
      </c>
      <c r="U204" s="1">
        <f>data!U204</f>
        <v>0</v>
      </c>
      <c r="V204" s="1">
        <f>data!V204</f>
        <v>0</v>
      </c>
      <c r="W204" s="1">
        <f>data!W204</f>
        <v>0</v>
      </c>
      <c r="Y204" s="67">
        <f>VLOOKUP(G204,tableD1,2,0)</f>
        <v>4</v>
      </c>
      <c r="Z204" s="67">
        <f>VLOOKUP(H204,tableI1,2,0)</f>
        <v>3</v>
      </c>
      <c r="AA204" s="67">
        <f>VLOOKUP(I204,table1S,2,0)</f>
        <v>5</v>
      </c>
      <c r="AB204" s="67">
        <f>VLOOKUP(J204,table1C,2,0)</f>
        <v>4</v>
      </c>
      <c r="AC204" s="67">
        <f>VLOOKUP(L204,table2D,2,0)</f>
        <v>31</v>
      </c>
      <c r="AD204" s="67">
        <f>VLOOKUP(M204,table2I,2,0)</f>
        <v>31</v>
      </c>
      <c r="AE204" s="67">
        <f>VLOOKUP(N204,table2S,2,0)</f>
        <v>32</v>
      </c>
      <c r="AF204" s="67">
        <f>VLOOKUP(O204,table2C,2,0)</f>
        <v>32</v>
      </c>
      <c r="AG204" s="67">
        <f>VLOOKUP(Q204,table3D,2,0)</f>
        <v>16</v>
      </c>
      <c r="AH204" s="67">
        <f>VLOOKUP(R204,table3I,2,0)</f>
        <v>18</v>
      </c>
      <c r="AI204" s="67">
        <f>VLOOKUP(S204,table3S,2,0)</f>
        <v>19</v>
      </c>
      <c r="AJ204" s="67">
        <f>VLOOKUP(T204,table3C,2,0)</f>
        <v>19</v>
      </c>
      <c r="AL204" s="67">
        <f t="shared" ref="AL204:AO204" si="2424">VALUE(Y204&amp;AL$2)</f>
        <v>41</v>
      </c>
      <c r="AM204" s="67">
        <f t="shared" si="2424"/>
        <v>32</v>
      </c>
      <c r="AN204" s="67">
        <f t="shared" si="2424"/>
        <v>53</v>
      </c>
      <c r="AO204" s="67">
        <f t="shared" si="2424"/>
        <v>44</v>
      </c>
      <c r="AP204" s="67"/>
      <c r="AQ204" s="67">
        <f t="shared" ref="AQ204:AT204" si="2425">LARGE($AL204:$AO204,AQ$2)</f>
        <v>53</v>
      </c>
      <c r="AR204" s="67">
        <f t="shared" si="2425"/>
        <v>44</v>
      </c>
      <c r="AS204" s="67">
        <f t="shared" si="2425"/>
        <v>41</v>
      </c>
      <c r="AT204" s="67">
        <f t="shared" si="2425"/>
        <v>32</v>
      </c>
      <c r="AV204" s="67" t="str">
        <f>VLOOKUP(VALUE(RIGHT(AQ204,1)),misc!$A$2:$B$5,2,0)</f>
        <v>S</v>
      </c>
      <c r="AW204" s="67" t="str">
        <f>VLOOKUP(VALUE(RIGHT(AR204,1)),misc!$A$2:$B$5,2,0)</f>
        <v>C</v>
      </c>
      <c r="AX204" s="67" t="str">
        <f>VLOOKUP(VALUE(RIGHT(AS204,1)),misc!$A$2:$B$5,2,0)</f>
        <v>D</v>
      </c>
      <c r="AY204" s="67" t="str">
        <f>VLOOKUP(VALUE(RIGHT(AT204,1)),misc!$A$2:$B$5,2,0)</f>
        <v>I</v>
      </c>
      <c r="BA204" s="67" t="str">
        <f t="shared" ref="BA204:BD204" si="2426">IF(VALUE(AQ204)&gt;=170,AV204,"")</f>
        <v/>
      </c>
      <c r="BB204" s="67" t="str">
        <f t="shared" si="2426"/>
        <v/>
      </c>
      <c r="BC204" s="67" t="str">
        <f t="shared" si="2426"/>
        <v/>
      </c>
      <c r="BD204" s="67" t="str">
        <f t="shared" si="2426"/>
        <v/>
      </c>
      <c r="BF204" s="67" t="str">
        <f t="shared" ref="BF204:BI204" si="2427">IF(VALUE(AQ204)&lt;170,AV204,"")</f>
        <v>S</v>
      </c>
      <c r="BG204" s="67" t="str">
        <f t="shared" si="2427"/>
        <v>C</v>
      </c>
      <c r="BH204" s="67" t="str">
        <f t="shared" si="2427"/>
        <v>D</v>
      </c>
      <c r="BI204" s="67" t="str">
        <f t="shared" si="2427"/>
        <v>I</v>
      </c>
      <c r="BJ204" s="67">
        <f t="shared" si="17"/>
        <v>1</v>
      </c>
      <c r="BK204" s="67" t="str">
        <f t="shared" si="18"/>
        <v/>
      </c>
      <c r="BN204" s="67">
        <f t="shared" ref="BN204:BQ204" si="2428">VALUE(AC204&amp;BN$2)</f>
        <v>311</v>
      </c>
      <c r="BO204" s="67">
        <f t="shared" si="2428"/>
        <v>312</v>
      </c>
      <c r="BP204" s="67">
        <f t="shared" si="2428"/>
        <v>323</v>
      </c>
      <c r="BQ204" s="67">
        <f t="shared" si="2428"/>
        <v>324</v>
      </c>
      <c r="BR204" s="67"/>
      <c r="BS204" s="67">
        <f t="shared" ref="BS204:BV204" si="2429">LARGE($BN204:$BQ204,BS$2)</f>
        <v>324</v>
      </c>
      <c r="BT204" s="67">
        <f t="shared" si="2429"/>
        <v>323</v>
      </c>
      <c r="BU204" s="67">
        <f t="shared" si="2429"/>
        <v>312</v>
      </c>
      <c r="BV204" s="67">
        <f t="shared" si="2429"/>
        <v>311</v>
      </c>
      <c r="BX204" s="67" t="str">
        <f>VLOOKUP(VALUE(RIGHT(BS204,1)),misc!$A$2:$B$5,2,0)</f>
        <v>C</v>
      </c>
      <c r="BY204" s="67" t="str">
        <f>VLOOKUP(VALUE(RIGHT(BT204,1)),misc!$A$2:$B$5,2,0)</f>
        <v>S</v>
      </c>
      <c r="BZ204" s="67" t="str">
        <f>VLOOKUP(VALUE(RIGHT(BU204,1)),misc!$A$2:$B$5,2,0)</f>
        <v>I</v>
      </c>
      <c r="CA204" s="67" t="str">
        <f>VLOOKUP(VALUE(RIGHT(BV204,1)),misc!$A$2:$B$5,2,0)</f>
        <v>D</v>
      </c>
      <c r="CC204" s="67" t="str">
        <f t="shared" ref="CC204:CF204" si="2430">IF(VALUE(BS204)&gt;=170,BX204,"")</f>
        <v>C</v>
      </c>
      <c r="CD204" s="67" t="str">
        <f t="shared" si="2430"/>
        <v>S</v>
      </c>
      <c r="CE204" s="67" t="str">
        <f t="shared" si="2430"/>
        <v>I</v>
      </c>
      <c r="CF204" s="67" t="str">
        <f t="shared" si="2430"/>
        <v>D</v>
      </c>
      <c r="CH204" s="67" t="str">
        <f t="shared" ref="CH204:CK204" si="2431">IF(VALUE(BS204)&lt;170,BX204,"")</f>
        <v/>
      </c>
      <c r="CI204" s="67" t="str">
        <f t="shared" si="2431"/>
        <v/>
      </c>
      <c r="CJ204" s="67" t="str">
        <f t="shared" si="2431"/>
        <v/>
      </c>
      <c r="CK204" s="67" t="str">
        <f t="shared" si="2431"/>
        <v/>
      </c>
      <c r="CL204" s="67">
        <f t="shared" si="23"/>
        <v>2</v>
      </c>
      <c r="CM204" s="67" t="str">
        <f t="shared" si="24"/>
        <v>CSID</v>
      </c>
      <c r="CP204" s="67">
        <f t="shared" ref="CP204:CS204" si="2432">VALUE(AG204&amp;CP$2)</f>
        <v>161</v>
      </c>
      <c r="CQ204" s="67">
        <f t="shared" si="2432"/>
        <v>182</v>
      </c>
      <c r="CR204" s="67">
        <f t="shared" si="2432"/>
        <v>193</v>
      </c>
      <c r="CS204" s="67">
        <f t="shared" si="2432"/>
        <v>194</v>
      </c>
      <c r="CT204" s="67"/>
      <c r="CU204" s="67">
        <f t="shared" ref="CU204:CX204" si="2433">LARGE($CP204:$CS204,CU$2)</f>
        <v>194</v>
      </c>
      <c r="CV204" s="67">
        <f t="shared" si="2433"/>
        <v>193</v>
      </c>
      <c r="CW204" s="67">
        <f t="shared" si="2433"/>
        <v>182</v>
      </c>
      <c r="CX204" s="67">
        <f t="shared" si="2433"/>
        <v>161</v>
      </c>
      <c r="CZ204" s="67" t="str">
        <f>VLOOKUP(VALUE(RIGHT(CU204,1)),misc!$A$2:$B$5,2,0)</f>
        <v>C</v>
      </c>
      <c r="DA204" s="67" t="str">
        <f>VLOOKUP(VALUE(RIGHT(CV204,1)),misc!$A$2:$B$5,2,0)</f>
        <v>S</v>
      </c>
      <c r="DB204" s="67" t="str">
        <f>VLOOKUP(VALUE(RIGHT(CW204,1)),misc!$A$2:$B$5,2,0)</f>
        <v>I</v>
      </c>
      <c r="DC204" s="67" t="str">
        <f>VLOOKUP(VALUE(RIGHT(CX204,1)),misc!$A$2:$B$5,2,0)</f>
        <v>D</v>
      </c>
      <c r="DE204" s="67" t="str">
        <f t="shared" ref="DE204:DH204" si="2434">IF(VALUE(CU204)&gt;=170,CZ204,"")</f>
        <v>C</v>
      </c>
      <c r="DF204" s="67" t="str">
        <f t="shared" si="2434"/>
        <v>S</v>
      </c>
      <c r="DG204" s="67" t="str">
        <f t="shared" si="2434"/>
        <v>I</v>
      </c>
      <c r="DH204" s="67" t="str">
        <f t="shared" si="2434"/>
        <v/>
      </c>
      <c r="DJ204" s="67" t="str">
        <f t="shared" ref="DJ204:DM204" si="2435">IF(VALUE(CU204)&lt;170,CZ204,"")</f>
        <v/>
      </c>
      <c r="DK204" s="67" t="str">
        <f t="shared" si="2435"/>
        <v/>
      </c>
      <c r="DL204" s="67" t="str">
        <f t="shared" si="2435"/>
        <v/>
      </c>
      <c r="DM204" s="67" t="str">
        <f t="shared" si="2435"/>
        <v>D</v>
      </c>
      <c r="DN204" s="67">
        <f t="shared" si="29"/>
        <v>3</v>
      </c>
      <c r="DO204" s="67" t="str">
        <f t="shared" si="30"/>
        <v>CSI</v>
      </c>
      <c r="DP204" s="1" t="str">
        <f t="shared" si="31"/>
        <v>123</v>
      </c>
      <c r="DQ204" s="1" t="str">
        <f t="shared" si="32"/>
        <v/>
      </c>
      <c r="DR204" s="1">
        <f>VLOOKUP(G204,tableD1,3,0)</f>
        <v>1</v>
      </c>
      <c r="DS204" s="1">
        <f>VLOOKUP(H204,tableI1,3,0)</f>
        <v>1</v>
      </c>
      <c r="DT204" s="1">
        <f>VLOOKUP(I204,table1S,3,0)</f>
        <v>2</v>
      </c>
      <c r="DU204" s="1">
        <f>VLOOKUP(J204,table1C,3,0)</f>
        <v>1</v>
      </c>
      <c r="DV204" s="1">
        <f>VLOOKUP(L204,table2D,3,0)</f>
        <v>8</v>
      </c>
      <c r="DW204" s="1">
        <f>VLOOKUP(M204,table2I,3,0)</f>
        <v>8</v>
      </c>
      <c r="DX204" s="1">
        <f>VLOOKUP(N204,table2S,3,0)</f>
        <v>8</v>
      </c>
      <c r="DY204" s="1">
        <f>VLOOKUP(O204,table2C,3,0)</f>
        <v>8</v>
      </c>
      <c r="DZ204" s="1">
        <f>VLOOKUP(Q204,table3D,3,0)</f>
        <v>4</v>
      </c>
      <c r="EA204" s="1">
        <f>VLOOKUP(R204,table3I,3,0)</f>
        <v>5</v>
      </c>
      <c r="EB204" s="1">
        <f>VLOOKUP(S204,table3S,3,0)</f>
        <v>5</v>
      </c>
      <c r="EC204" s="1">
        <f>VLOOKUP(T204,table3C,3,0)</f>
        <v>5</v>
      </c>
      <c r="ED204" s="67">
        <f t="array" ref="ED204">VLOOKUP(INDEX(JD,data!$AA$1),key!$J$3:$L$27,3,0)</f>
        <v>6</v>
      </c>
      <c r="EE204" s="67">
        <f t="array" ref="EE204">VLOOKUP(INDEX(JI,data!$AA$1),key!$J$3:$L$27,3,0)</f>
        <v>4</v>
      </c>
      <c r="EF204" s="67">
        <f t="array" ref="EF204">VLOOKUP(INDEX(JS,data!$AA$1),key!$J$3:$L$27,3,0)</f>
        <v>4</v>
      </c>
      <c r="EG204" s="67">
        <f t="array" ref="EG204">VLOOKUP(INDEX(JC,data!$AA$1),key!$J$3:$L$27,3,0)</f>
        <v>7</v>
      </c>
      <c r="EH204" s="1">
        <f>VLOOKUP(DR204,tabel_jpm,ED204+1,0)</f>
        <v>8</v>
      </c>
      <c r="EI204" s="1">
        <f>VLOOKUP(DS204,tabel_jpm,EE204+1,0)</f>
        <v>16</v>
      </c>
      <c r="EJ204" s="1">
        <f>VLOOKUP(DT204,tabel_jpm,EF204+1,0)</f>
        <v>20</v>
      </c>
      <c r="EK204" s="1">
        <f>VLOOKUP(DU204,tabel_jpm,EG204+1,0)</f>
        <v>4</v>
      </c>
      <c r="EL204" s="1">
        <f>IF(B204="Pria",VLOOKUP(AVERAGE(EH204:EK204),agreement_p,4),VLOOKUP(AVERAGE(EH204:EK204),agreement_w,4))</f>
        <v>32</v>
      </c>
      <c r="EM204" s="67" t="str">
        <f t="shared" si="33"/>
        <v>N/A</v>
      </c>
      <c r="EN204" s="1">
        <f>VLOOKUP(DV204,tabel_jpm,ED204+1,0)</f>
        <v>20</v>
      </c>
      <c r="EO204" s="1">
        <f>VLOOKUP(DW204,tabel_jpm,EE204+1,0)</f>
        <v>12</v>
      </c>
      <c r="EP204" s="1">
        <f>VLOOKUP(DX204,tabel_jpm,EF204+1,0)</f>
        <v>12</v>
      </c>
      <c r="EQ204" s="1">
        <f>VLOOKUP(DY204,tabel_jpm,EG204+1,0)</f>
        <v>24</v>
      </c>
      <c r="ER204" s="1">
        <f>IF(B204="Pria",VLOOKUP(AVERAGE(EN204:EQ204),agreement_p,4),VLOOKUP(AVERAGE(EN204:EQ204),agreement_w,4))</f>
        <v>50</v>
      </c>
      <c r="ES204" s="67" t="str">
        <f t="shared" si="34"/>
        <v>N/A</v>
      </c>
      <c r="ET204" s="1">
        <f>VLOOKUP(DZ204,tabel_jpm,ED204+1,0)</f>
        <v>20</v>
      </c>
      <c r="EU204" s="1">
        <f>VLOOKUP(EA204,tabel_jpm,EE204+1,0)</f>
        <v>24</v>
      </c>
      <c r="EV204" s="1">
        <f>VLOOKUP(EB204,tabel_jpm,EF204+1,0)</f>
        <v>24</v>
      </c>
      <c r="EW204" s="1">
        <f>VLOOKUP(EC204,tabel_jpm,EG204+1,0)</f>
        <v>20</v>
      </c>
      <c r="EX204" s="1">
        <f>IF(B204="Pria",VLOOKUP(AVERAGE(ET204:EW204),agreement_p,4),VLOOKUP(AVERAGE(ET204:EW204),agreement_w,4))</f>
        <v>68</v>
      </c>
      <c r="EY204" s="67" t="str">
        <f t="shared" si="35"/>
        <v>N/A</v>
      </c>
    </row>
    <row r="205" ht="15.75" customHeight="1">
      <c r="A205" s="1" t="str">
        <f>data!A205</f>
        <v/>
      </c>
      <c r="B205" s="1" t="str">
        <f>data!B205</f>
        <v/>
      </c>
      <c r="C205" s="1" t="str">
        <f>data!C205</f>
        <v/>
      </c>
      <c r="D205" s="65" t="str">
        <f>data!D205</f>
        <v/>
      </c>
      <c r="E205" s="1" t="str">
        <f>data!E205</f>
        <v/>
      </c>
      <c r="F205" s="1" t="str">
        <f>data!F205</f>
        <v/>
      </c>
      <c r="G205" s="1" t="str">
        <f>data!G205</f>
        <v/>
      </c>
      <c r="H205" s="1" t="str">
        <f>data!H205</f>
        <v/>
      </c>
      <c r="I205" s="1" t="str">
        <f>data!I205</f>
        <v/>
      </c>
      <c r="J205" s="1" t="str">
        <f>data!J205</f>
        <v/>
      </c>
      <c r="K205" s="1" t="str">
        <f>data!K205</f>
        <v/>
      </c>
      <c r="L205" s="1" t="str">
        <f>data!L205</f>
        <v/>
      </c>
      <c r="M205" s="1" t="str">
        <f>data!M205</f>
        <v/>
      </c>
      <c r="N205" s="1" t="str">
        <f>data!N205</f>
        <v/>
      </c>
      <c r="O205" s="1" t="str">
        <f>data!O205</f>
        <v/>
      </c>
      <c r="P205" s="1" t="str">
        <f>data!P205</f>
        <v/>
      </c>
      <c r="Q205" s="1">
        <f>data!Q205</f>
        <v>0</v>
      </c>
      <c r="R205" s="1">
        <f>data!R205</f>
        <v>0</v>
      </c>
      <c r="S205" s="1">
        <f>data!S205</f>
        <v>0</v>
      </c>
      <c r="T205" s="1">
        <f>data!T205</f>
        <v>0</v>
      </c>
      <c r="U205" s="1">
        <f>data!U205</f>
        <v>0</v>
      </c>
      <c r="V205" s="1">
        <f>data!V205</f>
        <v>0</v>
      </c>
      <c r="W205" s="1">
        <f>data!W205</f>
        <v>0</v>
      </c>
      <c r="Y205" s="67">
        <f>VLOOKUP(G205,tableD1,2,0)</f>
        <v>4</v>
      </c>
      <c r="Z205" s="67">
        <f>VLOOKUP(H205,tableI1,2,0)</f>
        <v>3</v>
      </c>
      <c r="AA205" s="67">
        <f>VLOOKUP(I205,table1S,2,0)</f>
        <v>5</v>
      </c>
      <c r="AB205" s="67">
        <f>VLOOKUP(J205,table1C,2,0)</f>
        <v>4</v>
      </c>
      <c r="AC205" s="67">
        <f>VLOOKUP(L205,table2D,2,0)</f>
        <v>31</v>
      </c>
      <c r="AD205" s="67">
        <f>VLOOKUP(M205,table2I,2,0)</f>
        <v>31</v>
      </c>
      <c r="AE205" s="67">
        <f>VLOOKUP(N205,table2S,2,0)</f>
        <v>32</v>
      </c>
      <c r="AF205" s="67">
        <f>VLOOKUP(O205,table2C,2,0)</f>
        <v>32</v>
      </c>
      <c r="AG205" s="67">
        <f>VLOOKUP(Q205,table3D,2,0)</f>
        <v>16</v>
      </c>
      <c r="AH205" s="67">
        <f>VLOOKUP(R205,table3I,2,0)</f>
        <v>18</v>
      </c>
      <c r="AI205" s="67">
        <f>VLOOKUP(S205,table3S,2,0)</f>
        <v>19</v>
      </c>
      <c r="AJ205" s="67">
        <f>VLOOKUP(T205,table3C,2,0)</f>
        <v>19</v>
      </c>
      <c r="AL205" s="67">
        <f t="shared" ref="AL205:AO205" si="2436">VALUE(Y205&amp;AL$2)</f>
        <v>41</v>
      </c>
      <c r="AM205" s="67">
        <f t="shared" si="2436"/>
        <v>32</v>
      </c>
      <c r="AN205" s="67">
        <f t="shared" si="2436"/>
        <v>53</v>
      </c>
      <c r="AO205" s="67">
        <f t="shared" si="2436"/>
        <v>44</v>
      </c>
      <c r="AP205" s="67"/>
      <c r="AQ205" s="67">
        <f t="shared" ref="AQ205:AT205" si="2437">LARGE($AL205:$AO205,AQ$2)</f>
        <v>53</v>
      </c>
      <c r="AR205" s="67">
        <f t="shared" si="2437"/>
        <v>44</v>
      </c>
      <c r="AS205" s="67">
        <f t="shared" si="2437"/>
        <v>41</v>
      </c>
      <c r="AT205" s="67">
        <f t="shared" si="2437"/>
        <v>32</v>
      </c>
      <c r="AV205" s="67" t="str">
        <f>VLOOKUP(VALUE(RIGHT(AQ205,1)),misc!$A$2:$B$5,2,0)</f>
        <v>S</v>
      </c>
      <c r="AW205" s="67" t="str">
        <f>VLOOKUP(VALUE(RIGHT(AR205,1)),misc!$A$2:$B$5,2,0)</f>
        <v>C</v>
      </c>
      <c r="AX205" s="67" t="str">
        <f>VLOOKUP(VALUE(RIGHT(AS205,1)),misc!$A$2:$B$5,2,0)</f>
        <v>D</v>
      </c>
      <c r="AY205" s="67" t="str">
        <f>VLOOKUP(VALUE(RIGHT(AT205,1)),misc!$A$2:$B$5,2,0)</f>
        <v>I</v>
      </c>
      <c r="BA205" s="67" t="str">
        <f t="shared" ref="BA205:BD205" si="2438">IF(VALUE(AQ205)&gt;=170,AV205,"")</f>
        <v/>
      </c>
      <c r="BB205" s="67" t="str">
        <f t="shared" si="2438"/>
        <v/>
      </c>
      <c r="BC205" s="67" t="str">
        <f t="shared" si="2438"/>
        <v/>
      </c>
      <c r="BD205" s="67" t="str">
        <f t="shared" si="2438"/>
        <v/>
      </c>
      <c r="BF205" s="67" t="str">
        <f t="shared" ref="BF205:BI205" si="2439">IF(VALUE(AQ205)&lt;170,AV205,"")</f>
        <v>S</v>
      </c>
      <c r="BG205" s="67" t="str">
        <f t="shared" si="2439"/>
        <v>C</v>
      </c>
      <c r="BH205" s="67" t="str">
        <f t="shared" si="2439"/>
        <v>D</v>
      </c>
      <c r="BI205" s="67" t="str">
        <f t="shared" si="2439"/>
        <v>I</v>
      </c>
      <c r="BJ205" s="67">
        <f t="shared" si="17"/>
        <v>1</v>
      </c>
      <c r="BK205" s="67" t="str">
        <f t="shared" si="18"/>
        <v/>
      </c>
      <c r="BN205" s="67">
        <f t="shared" ref="BN205:BQ205" si="2440">VALUE(AC205&amp;BN$2)</f>
        <v>311</v>
      </c>
      <c r="BO205" s="67">
        <f t="shared" si="2440"/>
        <v>312</v>
      </c>
      <c r="BP205" s="67">
        <f t="shared" si="2440"/>
        <v>323</v>
      </c>
      <c r="BQ205" s="67">
        <f t="shared" si="2440"/>
        <v>324</v>
      </c>
      <c r="BR205" s="67"/>
      <c r="BS205" s="67">
        <f t="shared" ref="BS205:BV205" si="2441">LARGE($BN205:$BQ205,BS$2)</f>
        <v>324</v>
      </c>
      <c r="BT205" s="67">
        <f t="shared" si="2441"/>
        <v>323</v>
      </c>
      <c r="BU205" s="67">
        <f t="shared" si="2441"/>
        <v>312</v>
      </c>
      <c r="BV205" s="67">
        <f t="shared" si="2441"/>
        <v>311</v>
      </c>
      <c r="BX205" s="67" t="str">
        <f>VLOOKUP(VALUE(RIGHT(BS205,1)),misc!$A$2:$B$5,2,0)</f>
        <v>C</v>
      </c>
      <c r="BY205" s="67" t="str">
        <f>VLOOKUP(VALUE(RIGHT(BT205,1)),misc!$A$2:$B$5,2,0)</f>
        <v>S</v>
      </c>
      <c r="BZ205" s="67" t="str">
        <f>VLOOKUP(VALUE(RIGHT(BU205,1)),misc!$A$2:$B$5,2,0)</f>
        <v>I</v>
      </c>
      <c r="CA205" s="67" t="str">
        <f>VLOOKUP(VALUE(RIGHT(BV205,1)),misc!$A$2:$B$5,2,0)</f>
        <v>D</v>
      </c>
      <c r="CC205" s="67" t="str">
        <f t="shared" ref="CC205:CF205" si="2442">IF(VALUE(BS205)&gt;=170,BX205,"")</f>
        <v>C</v>
      </c>
      <c r="CD205" s="67" t="str">
        <f t="shared" si="2442"/>
        <v>S</v>
      </c>
      <c r="CE205" s="67" t="str">
        <f t="shared" si="2442"/>
        <v>I</v>
      </c>
      <c r="CF205" s="67" t="str">
        <f t="shared" si="2442"/>
        <v>D</v>
      </c>
      <c r="CH205" s="67" t="str">
        <f t="shared" ref="CH205:CK205" si="2443">IF(VALUE(BS205)&lt;170,BX205,"")</f>
        <v/>
      </c>
      <c r="CI205" s="67" t="str">
        <f t="shared" si="2443"/>
        <v/>
      </c>
      <c r="CJ205" s="67" t="str">
        <f t="shared" si="2443"/>
        <v/>
      </c>
      <c r="CK205" s="67" t="str">
        <f t="shared" si="2443"/>
        <v/>
      </c>
      <c r="CL205" s="67">
        <f t="shared" si="23"/>
        <v>2</v>
      </c>
      <c r="CM205" s="67" t="str">
        <f t="shared" si="24"/>
        <v>CSID</v>
      </c>
      <c r="CP205" s="67">
        <f t="shared" ref="CP205:CS205" si="2444">VALUE(AG205&amp;CP$2)</f>
        <v>161</v>
      </c>
      <c r="CQ205" s="67">
        <f t="shared" si="2444"/>
        <v>182</v>
      </c>
      <c r="CR205" s="67">
        <f t="shared" si="2444"/>
        <v>193</v>
      </c>
      <c r="CS205" s="67">
        <f t="shared" si="2444"/>
        <v>194</v>
      </c>
      <c r="CT205" s="67"/>
      <c r="CU205" s="67">
        <f t="shared" ref="CU205:CX205" si="2445">LARGE($CP205:$CS205,CU$2)</f>
        <v>194</v>
      </c>
      <c r="CV205" s="67">
        <f t="shared" si="2445"/>
        <v>193</v>
      </c>
      <c r="CW205" s="67">
        <f t="shared" si="2445"/>
        <v>182</v>
      </c>
      <c r="CX205" s="67">
        <f t="shared" si="2445"/>
        <v>161</v>
      </c>
      <c r="CZ205" s="67" t="str">
        <f>VLOOKUP(VALUE(RIGHT(CU205,1)),misc!$A$2:$B$5,2,0)</f>
        <v>C</v>
      </c>
      <c r="DA205" s="67" t="str">
        <f>VLOOKUP(VALUE(RIGHT(CV205,1)),misc!$A$2:$B$5,2,0)</f>
        <v>S</v>
      </c>
      <c r="DB205" s="67" t="str">
        <f>VLOOKUP(VALUE(RIGHT(CW205,1)),misc!$A$2:$B$5,2,0)</f>
        <v>I</v>
      </c>
      <c r="DC205" s="67" t="str">
        <f>VLOOKUP(VALUE(RIGHT(CX205,1)),misc!$A$2:$B$5,2,0)</f>
        <v>D</v>
      </c>
      <c r="DE205" s="67" t="str">
        <f t="shared" ref="DE205:DH205" si="2446">IF(VALUE(CU205)&gt;=170,CZ205,"")</f>
        <v>C</v>
      </c>
      <c r="DF205" s="67" t="str">
        <f t="shared" si="2446"/>
        <v>S</v>
      </c>
      <c r="DG205" s="67" t="str">
        <f t="shared" si="2446"/>
        <v>I</v>
      </c>
      <c r="DH205" s="67" t="str">
        <f t="shared" si="2446"/>
        <v/>
      </c>
      <c r="DJ205" s="67" t="str">
        <f t="shared" ref="DJ205:DM205" si="2447">IF(VALUE(CU205)&lt;170,CZ205,"")</f>
        <v/>
      </c>
      <c r="DK205" s="67" t="str">
        <f t="shared" si="2447"/>
        <v/>
      </c>
      <c r="DL205" s="67" t="str">
        <f t="shared" si="2447"/>
        <v/>
      </c>
      <c r="DM205" s="67" t="str">
        <f t="shared" si="2447"/>
        <v>D</v>
      </c>
      <c r="DN205" s="67">
        <f t="shared" si="29"/>
        <v>3</v>
      </c>
      <c r="DO205" s="67" t="str">
        <f t="shared" si="30"/>
        <v>CSI</v>
      </c>
      <c r="DP205" s="1" t="str">
        <f t="shared" si="31"/>
        <v>123</v>
      </c>
      <c r="DQ205" s="1" t="str">
        <f t="shared" si="32"/>
        <v/>
      </c>
      <c r="DR205" s="1">
        <f>VLOOKUP(G205,tableD1,3,0)</f>
        <v>1</v>
      </c>
      <c r="DS205" s="1">
        <f>VLOOKUP(H205,tableI1,3,0)</f>
        <v>1</v>
      </c>
      <c r="DT205" s="1">
        <f>VLOOKUP(I205,table1S,3,0)</f>
        <v>2</v>
      </c>
      <c r="DU205" s="1">
        <f>VLOOKUP(J205,table1C,3,0)</f>
        <v>1</v>
      </c>
      <c r="DV205" s="1">
        <f>VLOOKUP(L205,table2D,3,0)</f>
        <v>8</v>
      </c>
      <c r="DW205" s="1">
        <f>VLOOKUP(M205,table2I,3,0)</f>
        <v>8</v>
      </c>
      <c r="DX205" s="1">
        <f>VLOOKUP(N205,table2S,3,0)</f>
        <v>8</v>
      </c>
      <c r="DY205" s="1">
        <f>VLOOKUP(O205,table2C,3,0)</f>
        <v>8</v>
      </c>
      <c r="DZ205" s="1">
        <f>VLOOKUP(Q205,table3D,3,0)</f>
        <v>4</v>
      </c>
      <c r="EA205" s="1">
        <f>VLOOKUP(R205,table3I,3,0)</f>
        <v>5</v>
      </c>
      <c r="EB205" s="1">
        <f>VLOOKUP(S205,table3S,3,0)</f>
        <v>5</v>
      </c>
      <c r="EC205" s="1">
        <f>VLOOKUP(T205,table3C,3,0)</f>
        <v>5</v>
      </c>
      <c r="ED205" s="67">
        <f t="array" ref="ED205">VLOOKUP(INDEX(JD,data!$AA$1),key!$J$3:$L$27,3,0)</f>
        <v>6</v>
      </c>
      <c r="EE205" s="67">
        <f t="array" ref="EE205">VLOOKUP(INDEX(JI,data!$AA$1),key!$J$3:$L$27,3,0)</f>
        <v>4</v>
      </c>
      <c r="EF205" s="67">
        <f t="array" ref="EF205">VLOOKUP(INDEX(JS,data!$AA$1),key!$J$3:$L$27,3,0)</f>
        <v>4</v>
      </c>
      <c r="EG205" s="67">
        <f t="array" ref="EG205">VLOOKUP(INDEX(JC,data!$AA$1),key!$J$3:$L$27,3,0)</f>
        <v>7</v>
      </c>
      <c r="EH205" s="1">
        <f>VLOOKUP(DR205,tabel_jpm,ED205+1,0)</f>
        <v>8</v>
      </c>
      <c r="EI205" s="1">
        <f>VLOOKUP(DS205,tabel_jpm,EE205+1,0)</f>
        <v>16</v>
      </c>
      <c r="EJ205" s="1">
        <f>VLOOKUP(DT205,tabel_jpm,EF205+1,0)</f>
        <v>20</v>
      </c>
      <c r="EK205" s="1">
        <f>VLOOKUP(DU205,tabel_jpm,EG205+1,0)</f>
        <v>4</v>
      </c>
      <c r="EL205" s="1">
        <f>IF(B205="Pria",VLOOKUP(AVERAGE(EH205:EK205),agreement_p,4),VLOOKUP(AVERAGE(EH205:EK205),agreement_w,4))</f>
        <v>32</v>
      </c>
      <c r="EM205" s="67" t="str">
        <f t="shared" si="33"/>
        <v>N/A</v>
      </c>
      <c r="EN205" s="1">
        <f>VLOOKUP(DV205,tabel_jpm,ED205+1,0)</f>
        <v>20</v>
      </c>
      <c r="EO205" s="1">
        <f>VLOOKUP(DW205,tabel_jpm,EE205+1,0)</f>
        <v>12</v>
      </c>
      <c r="EP205" s="1">
        <f>VLOOKUP(DX205,tabel_jpm,EF205+1,0)</f>
        <v>12</v>
      </c>
      <c r="EQ205" s="1">
        <f>VLOOKUP(DY205,tabel_jpm,EG205+1,0)</f>
        <v>24</v>
      </c>
      <c r="ER205" s="1">
        <f>IF(B205="Pria",VLOOKUP(AVERAGE(EN205:EQ205),agreement_p,4),VLOOKUP(AVERAGE(EN205:EQ205),agreement_w,4))</f>
        <v>50</v>
      </c>
      <c r="ES205" s="67" t="str">
        <f t="shared" si="34"/>
        <v>N/A</v>
      </c>
      <c r="ET205" s="1">
        <f>VLOOKUP(DZ205,tabel_jpm,ED205+1,0)</f>
        <v>20</v>
      </c>
      <c r="EU205" s="1">
        <f>VLOOKUP(EA205,tabel_jpm,EE205+1,0)</f>
        <v>24</v>
      </c>
      <c r="EV205" s="1">
        <f>VLOOKUP(EB205,tabel_jpm,EF205+1,0)</f>
        <v>24</v>
      </c>
      <c r="EW205" s="1">
        <f>VLOOKUP(EC205,tabel_jpm,EG205+1,0)</f>
        <v>20</v>
      </c>
      <c r="EX205" s="1">
        <f>IF(B205="Pria",VLOOKUP(AVERAGE(ET205:EW205),agreement_p,4),VLOOKUP(AVERAGE(ET205:EW205),agreement_w,4))</f>
        <v>68</v>
      </c>
      <c r="EY205" s="67" t="str">
        <f t="shared" si="35"/>
        <v>N/A</v>
      </c>
    </row>
    <row r="206" ht="15.75" customHeight="1">
      <c r="A206" s="1" t="str">
        <f>data!A206</f>
        <v/>
      </c>
      <c r="B206" s="1" t="str">
        <f>data!B206</f>
        <v/>
      </c>
      <c r="C206" s="1" t="str">
        <f>data!C206</f>
        <v/>
      </c>
      <c r="D206" s="65" t="str">
        <f>data!D206</f>
        <v/>
      </c>
      <c r="E206" s="1" t="str">
        <f>data!E206</f>
        <v/>
      </c>
      <c r="F206" s="1" t="str">
        <f>data!F206</f>
        <v/>
      </c>
      <c r="G206" s="1" t="str">
        <f>data!G206</f>
        <v/>
      </c>
      <c r="H206" s="1" t="str">
        <f>data!H206</f>
        <v/>
      </c>
      <c r="I206" s="1" t="str">
        <f>data!I206</f>
        <v/>
      </c>
      <c r="J206" s="1" t="str">
        <f>data!J206</f>
        <v/>
      </c>
      <c r="K206" s="1" t="str">
        <f>data!K206</f>
        <v/>
      </c>
      <c r="L206" s="1" t="str">
        <f>data!L206</f>
        <v/>
      </c>
      <c r="M206" s="1" t="str">
        <f>data!M206</f>
        <v/>
      </c>
      <c r="N206" s="1" t="str">
        <f>data!N206</f>
        <v/>
      </c>
      <c r="O206" s="1" t="str">
        <f>data!O206</f>
        <v/>
      </c>
      <c r="P206" s="1" t="str">
        <f>data!P206</f>
        <v/>
      </c>
      <c r="Q206" s="1">
        <f>data!Q206</f>
        <v>0</v>
      </c>
      <c r="R206" s="1">
        <f>data!R206</f>
        <v>0</v>
      </c>
      <c r="S206" s="1">
        <f>data!S206</f>
        <v>0</v>
      </c>
      <c r="T206" s="1">
        <f>data!T206</f>
        <v>0</v>
      </c>
      <c r="U206" s="1">
        <f>data!U206</f>
        <v>0</v>
      </c>
      <c r="V206" s="1">
        <f>data!V206</f>
        <v>0</v>
      </c>
      <c r="W206" s="1">
        <f>data!W206</f>
        <v>0</v>
      </c>
      <c r="Y206" s="67">
        <f>VLOOKUP(G206,tableD1,2,0)</f>
        <v>4</v>
      </c>
      <c r="Z206" s="67">
        <f>VLOOKUP(H206,tableI1,2,0)</f>
        <v>3</v>
      </c>
      <c r="AA206" s="67">
        <f>VLOOKUP(I206,table1S,2,0)</f>
        <v>5</v>
      </c>
      <c r="AB206" s="67">
        <f>VLOOKUP(J206,table1C,2,0)</f>
        <v>4</v>
      </c>
      <c r="AC206" s="67">
        <f>VLOOKUP(L206,table2D,2,0)</f>
        <v>31</v>
      </c>
      <c r="AD206" s="67">
        <f>VLOOKUP(M206,table2I,2,0)</f>
        <v>31</v>
      </c>
      <c r="AE206" s="67">
        <f>VLOOKUP(N206,table2S,2,0)</f>
        <v>32</v>
      </c>
      <c r="AF206" s="67">
        <f>VLOOKUP(O206,table2C,2,0)</f>
        <v>32</v>
      </c>
      <c r="AG206" s="67">
        <f>VLOOKUP(Q206,table3D,2,0)</f>
        <v>16</v>
      </c>
      <c r="AH206" s="67">
        <f>VLOOKUP(R206,table3I,2,0)</f>
        <v>18</v>
      </c>
      <c r="AI206" s="67">
        <f>VLOOKUP(S206,table3S,2,0)</f>
        <v>19</v>
      </c>
      <c r="AJ206" s="67">
        <f>VLOOKUP(T206,table3C,2,0)</f>
        <v>19</v>
      </c>
      <c r="AL206" s="67">
        <f t="shared" ref="AL206:AO206" si="2448">VALUE(Y206&amp;AL$2)</f>
        <v>41</v>
      </c>
      <c r="AM206" s="67">
        <f t="shared" si="2448"/>
        <v>32</v>
      </c>
      <c r="AN206" s="67">
        <f t="shared" si="2448"/>
        <v>53</v>
      </c>
      <c r="AO206" s="67">
        <f t="shared" si="2448"/>
        <v>44</v>
      </c>
      <c r="AP206" s="67"/>
      <c r="AQ206" s="67">
        <f t="shared" ref="AQ206:AT206" si="2449">LARGE($AL206:$AO206,AQ$2)</f>
        <v>53</v>
      </c>
      <c r="AR206" s="67">
        <f t="shared" si="2449"/>
        <v>44</v>
      </c>
      <c r="AS206" s="67">
        <f t="shared" si="2449"/>
        <v>41</v>
      </c>
      <c r="AT206" s="67">
        <f t="shared" si="2449"/>
        <v>32</v>
      </c>
      <c r="AV206" s="67" t="str">
        <f>VLOOKUP(VALUE(RIGHT(AQ206,1)),misc!$A$2:$B$5,2,0)</f>
        <v>S</v>
      </c>
      <c r="AW206" s="67" t="str">
        <f>VLOOKUP(VALUE(RIGHT(AR206,1)),misc!$A$2:$B$5,2,0)</f>
        <v>C</v>
      </c>
      <c r="AX206" s="67" t="str">
        <f>VLOOKUP(VALUE(RIGHT(AS206,1)),misc!$A$2:$B$5,2,0)</f>
        <v>D</v>
      </c>
      <c r="AY206" s="67" t="str">
        <f>VLOOKUP(VALUE(RIGHT(AT206,1)),misc!$A$2:$B$5,2,0)</f>
        <v>I</v>
      </c>
      <c r="BA206" s="67" t="str">
        <f t="shared" ref="BA206:BD206" si="2450">IF(VALUE(AQ206)&gt;=170,AV206,"")</f>
        <v/>
      </c>
      <c r="BB206" s="67" t="str">
        <f t="shared" si="2450"/>
        <v/>
      </c>
      <c r="BC206" s="67" t="str">
        <f t="shared" si="2450"/>
        <v/>
      </c>
      <c r="BD206" s="67" t="str">
        <f t="shared" si="2450"/>
        <v/>
      </c>
      <c r="BF206" s="67" t="str">
        <f t="shared" ref="BF206:BI206" si="2451">IF(VALUE(AQ206)&lt;170,AV206,"")</f>
        <v>S</v>
      </c>
      <c r="BG206" s="67" t="str">
        <f t="shared" si="2451"/>
        <v>C</v>
      </c>
      <c r="BH206" s="67" t="str">
        <f t="shared" si="2451"/>
        <v>D</v>
      </c>
      <c r="BI206" s="67" t="str">
        <f t="shared" si="2451"/>
        <v>I</v>
      </c>
      <c r="BJ206" s="67">
        <f t="shared" si="17"/>
        <v>1</v>
      </c>
      <c r="BK206" s="67" t="str">
        <f t="shared" si="18"/>
        <v/>
      </c>
      <c r="BN206" s="67">
        <f t="shared" ref="BN206:BQ206" si="2452">VALUE(AC206&amp;BN$2)</f>
        <v>311</v>
      </c>
      <c r="BO206" s="67">
        <f t="shared" si="2452"/>
        <v>312</v>
      </c>
      <c r="BP206" s="67">
        <f t="shared" si="2452"/>
        <v>323</v>
      </c>
      <c r="BQ206" s="67">
        <f t="shared" si="2452"/>
        <v>324</v>
      </c>
      <c r="BR206" s="67"/>
      <c r="BS206" s="67">
        <f t="shared" ref="BS206:BV206" si="2453">LARGE($BN206:$BQ206,BS$2)</f>
        <v>324</v>
      </c>
      <c r="BT206" s="67">
        <f t="shared" si="2453"/>
        <v>323</v>
      </c>
      <c r="BU206" s="67">
        <f t="shared" si="2453"/>
        <v>312</v>
      </c>
      <c r="BV206" s="67">
        <f t="shared" si="2453"/>
        <v>311</v>
      </c>
      <c r="BX206" s="67" t="str">
        <f>VLOOKUP(VALUE(RIGHT(BS206,1)),misc!$A$2:$B$5,2,0)</f>
        <v>C</v>
      </c>
      <c r="BY206" s="67" t="str">
        <f>VLOOKUP(VALUE(RIGHT(BT206,1)),misc!$A$2:$B$5,2,0)</f>
        <v>S</v>
      </c>
      <c r="BZ206" s="67" t="str">
        <f>VLOOKUP(VALUE(RIGHT(BU206,1)),misc!$A$2:$B$5,2,0)</f>
        <v>I</v>
      </c>
      <c r="CA206" s="67" t="str">
        <f>VLOOKUP(VALUE(RIGHT(BV206,1)),misc!$A$2:$B$5,2,0)</f>
        <v>D</v>
      </c>
      <c r="CC206" s="67" t="str">
        <f t="shared" ref="CC206:CF206" si="2454">IF(VALUE(BS206)&gt;=170,BX206,"")</f>
        <v>C</v>
      </c>
      <c r="CD206" s="67" t="str">
        <f t="shared" si="2454"/>
        <v>S</v>
      </c>
      <c r="CE206" s="67" t="str">
        <f t="shared" si="2454"/>
        <v>I</v>
      </c>
      <c r="CF206" s="67" t="str">
        <f t="shared" si="2454"/>
        <v>D</v>
      </c>
      <c r="CH206" s="67" t="str">
        <f t="shared" ref="CH206:CK206" si="2455">IF(VALUE(BS206)&lt;170,BX206,"")</f>
        <v/>
      </c>
      <c r="CI206" s="67" t="str">
        <f t="shared" si="2455"/>
        <v/>
      </c>
      <c r="CJ206" s="67" t="str">
        <f t="shared" si="2455"/>
        <v/>
      </c>
      <c r="CK206" s="67" t="str">
        <f t="shared" si="2455"/>
        <v/>
      </c>
      <c r="CL206" s="67">
        <f t="shared" si="23"/>
        <v>2</v>
      </c>
      <c r="CM206" s="67" t="str">
        <f t="shared" si="24"/>
        <v>CSID</v>
      </c>
      <c r="CP206" s="67">
        <f t="shared" ref="CP206:CS206" si="2456">VALUE(AG206&amp;CP$2)</f>
        <v>161</v>
      </c>
      <c r="CQ206" s="67">
        <f t="shared" si="2456"/>
        <v>182</v>
      </c>
      <c r="CR206" s="67">
        <f t="shared" si="2456"/>
        <v>193</v>
      </c>
      <c r="CS206" s="67">
        <f t="shared" si="2456"/>
        <v>194</v>
      </c>
      <c r="CT206" s="67"/>
      <c r="CU206" s="67">
        <f t="shared" ref="CU206:CX206" si="2457">LARGE($CP206:$CS206,CU$2)</f>
        <v>194</v>
      </c>
      <c r="CV206" s="67">
        <f t="shared" si="2457"/>
        <v>193</v>
      </c>
      <c r="CW206" s="67">
        <f t="shared" si="2457"/>
        <v>182</v>
      </c>
      <c r="CX206" s="67">
        <f t="shared" si="2457"/>
        <v>161</v>
      </c>
      <c r="CZ206" s="67" t="str">
        <f>VLOOKUP(VALUE(RIGHT(CU206,1)),misc!$A$2:$B$5,2,0)</f>
        <v>C</v>
      </c>
      <c r="DA206" s="67" t="str">
        <f>VLOOKUP(VALUE(RIGHT(CV206,1)),misc!$A$2:$B$5,2,0)</f>
        <v>S</v>
      </c>
      <c r="DB206" s="67" t="str">
        <f>VLOOKUP(VALUE(RIGHT(CW206,1)),misc!$A$2:$B$5,2,0)</f>
        <v>I</v>
      </c>
      <c r="DC206" s="67" t="str">
        <f>VLOOKUP(VALUE(RIGHT(CX206,1)),misc!$A$2:$B$5,2,0)</f>
        <v>D</v>
      </c>
      <c r="DE206" s="67" t="str">
        <f t="shared" ref="DE206:DH206" si="2458">IF(VALUE(CU206)&gt;=170,CZ206,"")</f>
        <v>C</v>
      </c>
      <c r="DF206" s="67" t="str">
        <f t="shared" si="2458"/>
        <v>S</v>
      </c>
      <c r="DG206" s="67" t="str">
        <f t="shared" si="2458"/>
        <v>I</v>
      </c>
      <c r="DH206" s="67" t="str">
        <f t="shared" si="2458"/>
        <v/>
      </c>
      <c r="DJ206" s="67" t="str">
        <f t="shared" ref="DJ206:DM206" si="2459">IF(VALUE(CU206)&lt;170,CZ206,"")</f>
        <v/>
      </c>
      <c r="DK206" s="67" t="str">
        <f t="shared" si="2459"/>
        <v/>
      </c>
      <c r="DL206" s="67" t="str">
        <f t="shared" si="2459"/>
        <v/>
      </c>
      <c r="DM206" s="67" t="str">
        <f t="shared" si="2459"/>
        <v>D</v>
      </c>
      <c r="DN206" s="67">
        <f t="shared" si="29"/>
        <v>3</v>
      </c>
      <c r="DO206" s="67" t="str">
        <f t="shared" si="30"/>
        <v>CSI</v>
      </c>
      <c r="DP206" s="1" t="str">
        <f t="shared" si="31"/>
        <v>123</v>
      </c>
      <c r="DQ206" s="1" t="str">
        <f t="shared" si="32"/>
        <v/>
      </c>
      <c r="DR206" s="1">
        <f>VLOOKUP(G206,tableD1,3,0)</f>
        <v>1</v>
      </c>
      <c r="DS206" s="1">
        <f>VLOOKUP(H206,tableI1,3,0)</f>
        <v>1</v>
      </c>
      <c r="DT206" s="1">
        <f>VLOOKUP(I206,table1S,3,0)</f>
        <v>2</v>
      </c>
      <c r="DU206" s="1">
        <f>VLOOKUP(J206,table1C,3,0)</f>
        <v>1</v>
      </c>
      <c r="DV206" s="1">
        <f>VLOOKUP(L206,table2D,3,0)</f>
        <v>8</v>
      </c>
      <c r="DW206" s="1">
        <f>VLOOKUP(M206,table2I,3,0)</f>
        <v>8</v>
      </c>
      <c r="DX206" s="1">
        <f>VLOOKUP(N206,table2S,3,0)</f>
        <v>8</v>
      </c>
      <c r="DY206" s="1">
        <f>VLOOKUP(O206,table2C,3,0)</f>
        <v>8</v>
      </c>
      <c r="DZ206" s="1">
        <f>VLOOKUP(Q206,table3D,3,0)</f>
        <v>4</v>
      </c>
      <c r="EA206" s="1">
        <f>VLOOKUP(R206,table3I,3,0)</f>
        <v>5</v>
      </c>
      <c r="EB206" s="1">
        <f>VLOOKUP(S206,table3S,3,0)</f>
        <v>5</v>
      </c>
      <c r="EC206" s="1">
        <f>VLOOKUP(T206,table3C,3,0)</f>
        <v>5</v>
      </c>
      <c r="ED206" s="67">
        <f t="array" ref="ED206">VLOOKUP(INDEX(JD,data!$AA$1),key!$J$3:$L$27,3,0)</f>
        <v>6</v>
      </c>
      <c r="EE206" s="67">
        <f t="array" ref="EE206">VLOOKUP(INDEX(JI,data!$AA$1),key!$J$3:$L$27,3,0)</f>
        <v>4</v>
      </c>
      <c r="EF206" s="67">
        <f t="array" ref="EF206">VLOOKUP(INDEX(JS,data!$AA$1),key!$J$3:$L$27,3,0)</f>
        <v>4</v>
      </c>
      <c r="EG206" s="67">
        <f t="array" ref="EG206">VLOOKUP(INDEX(JC,data!$AA$1),key!$J$3:$L$27,3,0)</f>
        <v>7</v>
      </c>
      <c r="EH206" s="1">
        <f>VLOOKUP(DR206,tabel_jpm,ED206+1,0)</f>
        <v>8</v>
      </c>
      <c r="EI206" s="1">
        <f>VLOOKUP(DS206,tabel_jpm,EE206+1,0)</f>
        <v>16</v>
      </c>
      <c r="EJ206" s="1">
        <f>VLOOKUP(DT206,tabel_jpm,EF206+1,0)</f>
        <v>20</v>
      </c>
      <c r="EK206" s="1">
        <f>VLOOKUP(DU206,tabel_jpm,EG206+1,0)</f>
        <v>4</v>
      </c>
      <c r="EL206" s="1">
        <f>IF(B206="Pria",VLOOKUP(AVERAGE(EH206:EK206),agreement_p,4),VLOOKUP(AVERAGE(EH206:EK206),agreement_w,4))</f>
        <v>32</v>
      </c>
      <c r="EM206" s="67" t="str">
        <f t="shared" si="33"/>
        <v>N/A</v>
      </c>
      <c r="EN206" s="1">
        <f>VLOOKUP(DV206,tabel_jpm,ED206+1,0)</f>
        <v>20</v>
      </c>
      <c r="EO206" s="1">
        <f>VLOOKUP(DW206,tabel_jpm,EE206+1,0)</f>
        <v>12</v>
      </c>
      <c r="EP206" s="1">
        <f>VLOOKUP(DX206,tabel_jpm,EF206+1,0)</f>
        <v>12</v>
      </c>
      <c r="EQ206" s="1">
        <f>VLOOKUP(DY206,tabel_jpm,EG206+1,0)</f>
        <v>24</v>
      </c>
      <c r="ER206" s="1">
        <f>IF(B206="Pria",VLOOKUP(AVERAGE(EN206:EQ206),agreement_p,4),VLOOKUP(AVERAGE(EN206:EQ206),agreement_w,4))</f>
        <v>50</v>
      </c>
      <c r="ES206" s="67" t="str">
        <f t="shared" si="34"/>
        <v>N/A</v>
      </c>
      <c r="ET206" s="1">
        <f>VLOOKUP(DZ206,tabel_jpm,ED206+1,0)</f>
        <v>20</v>
      </c>
      <c r="EU206" s="1">
        <f>VLOOKUP(EA206,tabel_jpm,EE206+1,0)</f>
        <v>24</v>
      </c>
      <c r="EV206" s="1">
        <f>VLOOKUP(EB206,tabel_jpm,EF206+1,0)</f>
        <v>24</v>
      </c>
      <c r="EW206" s="1">
        <f>VLOOKUP(EC206,tabel_jpm,EG206+1,0)</f>
        <v>20</v>
      </c>
      <c r="EX206" s="1">
        <f>IF(B206="Pria",VLOOKUP(AVERAGE(ET206:EW206),agreement_p,4),VLOOKUP(AVERAGE(ET206:EW206),agreement_w,4))</f>
        <v>68</v>
      </c>
      <c r="EY206" s="67" t="str">
        <f t="shared" si="35"/>
        <v>N/A</v>
      </c>
    </row>
    <row r="207" ht="15.75" customHeight="1">
      <c r="A207" s="1" t="str">
        <f>data!A207</f>
        <v/>
      </c>
      <c r="B207" s="1" t="str">
        <f>data!B207</f>
        <v/>
      </c>
      <c r="C207" s="1" t="str">
        <f>data!C207</f>
        <v/>
      </c>
      <c r="D207" s="65" t="str">
        <f>data!D207</f>
        <v/>
      </c>
      <c r="E207" s="1" t="str">
        <f>data!E207</f>
        <v/>
      </c>
      <c r="F207" s="1" t="str">
        <f>data!F207</f>
        <v/>
      </c>
      <c r="G207" s="1" t="str">
        <f>data!G207</f>
        <v/>
      </c>
      <c r="H207" s="1" t="str">
        <f>data!H207</f>
        <v/>
      </c>
      <c r="I207" s="1" t="str">
        <f>data!I207</f>
        <v/>
      </c>
      <c r="J207" s="1" t="str">
        <f>data!J207</f>
        <v/>
      </c>
      <c r="K207" s="1" t="str">
        <f>data!K207</f>
        <v/>
      </c>
      <c r="L207" s="1" t="str">
        <f>data!L207</f>
        <v/>
      </c>
      <c r="M207" s="1" t="str">
        <f>data!M207</f>
        <v/>
      </c>
      <c r="N207" s="1" t="str">
        <f>data!N207</f>
        <v/>
      </c>
      <c r="O207" s="1" t="str">
        <f>data!O207</f>
        <v/>
      </c>
      <c r="P207" s="1" t="str">
        <f>data!P207</f>
        <v/>
      </c>
      <c r="Q207" s="1">
        <f>data!Q207</f>
        <v>0</v>
      </c>
      <c r="R207" s="1">
        <f>data!R207</f>
        <v>0</v>
      </c>
      <c r="S207" s="1">
        <f>data!S207</f>
        <v>0</v>
      </c>
      <c r="T207" s="1">
        <f>data!T207</f>
        <v>0</v>
      </c>
      <c r="U207" s="1">
        <f>data!U207</f>
        <v>0</v>
      </c>
      <c r="V207" s="1">
        <f>data!V207</f>
        <v>0</v>
      </c>
      <c r="W207" s="1">
        <f>data!W207</f>
        <v>0</v>
      </c>
      <c r="Y207" s="67">
        <f>VLOOKUP(G207,tableD1,2,0)</f>
        <v>4</v>
      </c>
      <c r="Z207" s="67">
        <f>VLOOKUP(H207,tableI1,2,0)</f>
        <v>3</v>
      </c>
      <c r="AA207" s="67">
        <f>VLOOKUP(I207,table1S,2,0)</f>
        <v>5</v>
      </c>
      <c r="AB207" s="67">
        <f>VLOOKUP(J207,table1C,2,0)</f>
        <v>4</v>
      </c>
      <c r="AC207" s="67">
        <f>VLOOKUP(L207,table2D,2,0)</f>
        <v>31</v>
      </c>
      <c r="AD207" s="67">
        <f>VLOOKUP(M207,table2I,2,0)</f>
        <v>31</v>
      </c>
      <c r="AE207" s="67">
        <f>VLOOKUP(N207,table2S,2,0)</f>
        <v>32</v>
      </c>
      <c r="AF207" s="67">
        <f>VLOOKUP(O207,table2C,2,0)</f>
        <v>32</v>
      </c>
      <c r="AG207" s="67">
        <f>VLOOKUP(Q207,table3D,2,0)</f>
        <v>16</v>
      </c>
      <c r="AH207" s="67">
        <f>VLOOKUP(R207,table3I,2,0)</f>
        <v>18</v>
      </c>
      <c r="AI207" s="67">
        <f>VLOOKUP(S207,table3S,2,0)</f>
        <v>19</v>
      </c>
      <c r="AJ207" s="67">
        <f>VLOOKUP(T207,table3C,2,0)</f>
        <v>19</v>
      </c>
      <c r="AL207" s="67">
        <f t="shared" ref="AL207:AO207" si="2460">VALUE(Y207&amp;AL$2)</f>
        <v>41</v>
      </c>
      <c r="AM207" s="67">
        <f t="shared" si="2460"/>
        <v>32</v>
      </c>
      <c r="AN207" s="67">
        <f t="shared" si="2460"/>
        <v>53</v>
      </c>
      <c r="AO207" s="67">
        <f t="shared" si="2460"/>
        <v>44</v>
      </c>
      <c r="AP207" s="67"/>
      <c r="AQ207" s="67">
        <f t="shared" ref="AQ207:AT207" si="2461">LARGE($AL207:$AO207,AQ$2)</f>
        <v>53</v>
      </c>
      <c r="AR207" s="67">
        <f t="shared" si="2461"/>
        <v>44</v>
      </c>
      <c r="AS207" s="67">
        <f t="shared" si="2461"/>
        <v>41</v>
      </c>
      <c r="AT207" s="67">
        <f t="shared" si="2461"/>
        <v>32</v>
      </c>
      <c r="AV207" s="67" t="str">
        <f>VLOOKUP(VALUE(RIGHT(AQ207,1)),misc!$A$2:$B$5,2,0)</f>
        <v>S</v>
      </c>
      <c r="AW207" s="67" t="str">
        <f>VLOOKUP(VALUE(RIGHT(AR207,1)),misc!$A$2:$B$5,2,0)</f>
        <v>C</v>
      </c>
      <c r="AX207" s="67" t="str">
        <f>VLOOKUP(VALUE(RIGHT(AS207,1)),misc!$A$2:$B$5,2,0)</f>
        <v>D</v>
      </c>
      <c r="AY207" s="67" t="str">
        <f>VLOOKUP(VALUE(RIGHT(AT207,1)),misc!$A$2:$B$5,2,0)</f>
        <v>I</v>
      </c>
      <c r="BA207" s="67" t="str">
        <f t="shared" ref="BA207:BD207" si="2462">IF(VALUE(AQ207)&gt;=170,AV207,"")</f>
        <v/>
      </c>
      <c r="BB207" s="67" t="str">
        <f t="shared" si="2462"/>
        <v/>
      </c>
      <c r="BC207" s="67" t="str">
        <f t="shared" si="2462"/>
        <v/>
      </c>
      <c r="BD207" s="67" t="str">
        <f t="shared" si="2462"/>
        <v/>
      </c>
      <c r="BF207" s="67" t="str">
        <f t="shared" ref="BF207:BI207" si="2463">IF(VALUE(AQ207)&lt;170,AV207,"")</f>
        <v>S</v>
      </c>
      <c r="BG207" s="67" t="str">
        <f t="shared" si="2463"/>
        <v>C</v>
      </c>
      <c r="BH207" s="67" t="str">
        <f t="shared" si="2463"/>
        <v>D</v>
      </c>
      <c r="BI207" s="67" t="str">
        <f t="shared" si="2463"/>
        <v>I</v>
      </c>
      <c r="BJ207" s="67">
        <f t="shared" si="17"/>
        <v>1</v>
      </c>
      <c r="BK207" s="67" t="str">
        <f t="shared" si="18"/>
        <v/>
      </c>
      <c r="BN207" s="67">
        <f t="shared" ref="BN207:BQ207" si="2464">VALUE(AC207&amp;BN$2)</f>
        <v>311</v>
      </c>
      <c r="BO207" s="67">
        <f t="shared" si="2464"/>
        <v>312</v>
      </c>
      <c r="BP207" s="67">
        <f t="shared" si="2464"/>
        <v>323</v>
      </c>
      <c r="BQ207" s="67">
        <f t="shared" si="2464"/>
        <v>324</v>
      </c>
      <c r="BR207" s="67"/>
      <c r="BS207" s="67">
        <f t="shared" ref="BS207:BV207" si="2465">LARGE($BN207:$BQ207,BS$2)</f>
        <v>324</v>
      </c>
      <c r="BT207" s="67">
        <f t="shared" si="2465"/>
        <v>323</v>
      </c>
      <c r="BU207" s="67">
        <f t="shared" si="2465"/>
        <v>312</v>
      </c>
      <c r="BV207" s="67">
        <f t="shared" si="2465"/>
        <v>311</v>
      </c>
      <c r="BX207" s="67" t="str">
        <f>VLOOKUP(VALUE(RIGHT(BS207,1)),misc!$A$2:$B$5,2,0)</f>
        <v>C</v>
      </c>
      <c r="BY207" s="67" t="str">
        <f>VLOOKUP(VALUE(RIGHT(BT207,1)),misc!$A$2:$B$5,2,0)</f>
        <v>S</v>
      </c>
      <c r="BZ207" s="67" t="str">
        <f>VLOOKUP(VALUE(RIGHT(BU207,1)),misc!$A$2:$B$5,2,0)</f>
        <v>I</v>
      </c>
      <c r="CA207" s="67" t="str">
        <f>VLOOKUP(VALUE(RIGHT(BV207,1)),misc!$A$2:$B$5,2,0)</f>
        <v>D</v>
      </c>
      <c r="CC207" s="67" t="str">
        <f t="shared" ref="CC207:CF207" si="2466">IF(VALUE(BS207)&gt;=170,BX207,"")</f>
        <v>C</v>
      </c>
      <c r="CD207" s="67" t="str">
        <f t="shared" si="2466"/>
        <v>S</v>
      </c>
      <c r="CE207" s="67" t="str">
        <f t="shared" si="2466"/>
        <v>I</v>
      </c>
      <c r="CF207" s="67" t="str">
        <f t="shared" si="2466"/>
        <v>D</v>
      </c>
      <c r="CH207" s="67" t="str">
        <f t="shared" ref="CH207:CK207" si="2467">IF(VALUE(BS207)&lt;170,BX207,"")</f>
        <v/>
      </c>
      <c r="CI207" s="67" t="str">
        <f t="shared" si="2467"/>
        <v/>
      </c>
      <c r="CJ207" s="67" t="str">
        <f t="shared" si="2467"/>
        <v/>
      </c>
      <c r="CK207" s="67" t="str">
        <f t="shared" si="2467"/>
        <v/>
      </c>
      <c r="CL207" s="67">
        <f t="shared" si="23"/>
        <v>2</v>
      </c>
      <c r="CM207" s="67" t="str">
        <f t="shared" si="24"/>
        <v>CSID</v>
      </c>
      <c r="CP207" s="67">
        <f t="shared" ref="CP207:CS207" si="2468">VALUE(AG207&amp;CP$2)</f>
        <v>161</v>
      </c>
      <c r="CQ207" s="67">
        <f t="shared" si="2468"/>
        <v>182</v>
      </c>
      <c r="CR207" s="67">
        <f t="shared" si="2468"/>
        <v>193</v>
      </c>
      <c r="CS207" s="67">
        <f t="shared" si="2468"/>
        <v>194</v>
      </c>
      <c r="CT207" s="67"/>
      <c r="CU207" s="67">
        <f t="shared" ref="CU207:CX207" si="2469">LARGE($CP207:$CS207,CU$2)</f>
        <v>194</v>
      </c>
      <c r="CV207" s="67">
        <f t="shared" si="2469"/>
        <v>193</v>
      </c>
      <c r="CW207" s="67">
        <f t="shared" si="2469"/>
        <v>182</v>
      </c>
      <c r="CX207" s="67">
        <f t="shared" si="2469"/>
        <v>161</v>
      </c>
      <c r="CZ207" s="67" t="str">
        <f>VLOOKUP(VALUE(RIGHT(CU207,1)),misc!$A$2:$B$5,2,0)</f>
        <v>C</v>
      </c>
      <c r="DA207" s="67" t="str">
        <f>VLOOKUP(VALUE(RIGHT(CV207,1)),misc!$A$2:$B$5,2,0)</f>
        <v>S</v>
      </c>
      <c r="DB207" s="67" t="str">
        <f>VLOOKUP(VALUE(RIGHT(CW207,1)),misc!$A$2:$B$5,2,0)</f>
        <v>I</v>
      </c>
      <c r="DC207" s="67" t="str">
        <f>VLOOKUP(VALUE(RIGHT(CX207,1)),misc!$A$2:$B$5,2,0)</f>
        <v>D</v>
      </c>
      <c r="DE207" s="67" t="str">
        <f t="shared" ref="DE207:DH207" si="2470">IF(VALUE(CU207)&gt;=170,CZ207,"")</f>
        <v>C</v>
      </c>
      <c r="DF207" s="67" t="str">
        <f t="shared" si="2470"/>
        <v>S</v>
      </c>
      <c r="DG207" s="67" t="str">
        <f t="shared" si="2470"/>
        <v>I</v>
      </c>
      <c r="DH207" s="67" t="str">
        <f t="shared" si="2470"/>
        <v/>
      </c>
      <c r="DJ207" s="67" t="str">
        <f t="shared" ref="DJ207:DM207" si="2471">IF(VALUE(CU207)&lt;170,CZ207,"")</f>
        <v/>
      </c>
      <c r="DK207" s="67" t="str">
        <f t="shared" si="2471"/>
        <v/>
      </c>
      <c r="DL207" s="67" t="str">
        <f t="shared" si="2471"/>
        <v/>
      </c>
      <c r="DM207" s="67" t="str">
        <f t="shared" si="2471"/>
        <v>D</v>
      </c>
      <c r="DN207" s="67">
        <f t="shared" si="29"/>
        <v>3</v>
      </c>
      <c r="DO207" s="67" t="str">
        <f t="shared" si="30"/>
        <v>CSI</v>
      </c>
      <c r="DP207" s="1" t="str">
        <f t="shared" si="31"/>
        <v>123</v>
      </c>
      <c r="DQ207" s="1" t="str">
        <f t="shared" si="32"/>
        <v/>
      </c>
      <c r="DR207" s="1">
        <f>VLOOKUP(G207,tableD1,3,0)</f>
        <v>1</v>
      </c>
      <c r="DS207" s="1">
        <f>VLOOKUP(H207,tableI1,3,0)</f>
        <v>1</v>
      </c>
      <c r="DT207" s="1">
        <f>VLOOKUP(I207,table1S,3,0)</f>
        <v>2</v>
      </c>
      <c r="DU207" s="1">
        <f>VLOOKUP(J207,table1C,3,0)</f>
        <v>1</v>
      </c>
      <c r="DV207" s="1">
        <f>VLOOKUP(L207,table2D,3,0)</f>
        <v>8</v>
      </c>
      <c r="DW207" s="1">
        <f>VLOOKUP(M207,table2I,3,0)</f>
        <v>8</v>
      </c>
      <c r="DX207" s="1">
        <f>VLOOKUP(N207,table2S,3,0)</f>
        <v>8</v>
      </c>
      <c r="DY207" s="1">
        <f>VLOOKUP(O207,table2C,3,0)</f>
        <v>8</v>
      </c>
      <c r="DZ207" s="1">
        <f>VLOOKUP(Q207,table3D,3,0)</f>
        <v>4</v>
      </c>
      <c r="EA207" s="1">
        <f>VLOOKUP(R207,table3I,3,0)</f>
        <v>5</v>
      </c>
      <c r="EB207" s="1">
        <f>VLOOKUP(S207,table3S,3,0)</f>
        <v>5</v>
      </c>
      <c r="EC207" s="1">
        <f>VLOOKUP(T207,table3C,3,0)</f>
        <v>5</v>
      </c>
      <c r="ED207" s="67">
        <f t="array" ref="ED207">VLOOKUP(INDEX(JD,data!$AA$1),key!$J$3:$L$27,3,0)</f>
        <v>6</v>
      </c>
      <c r="EE207" s="67">
        <f t="array" ref="EE207">VLOOKUP(INDEX(JI,data!$AA$1),key!$J$3:$L$27,3,0)</f>
        <v>4</v>
      </c>
      <c r="EF207" s="67">
        <f t="array" ref="EF207">VLOOKUP(INDEX(JS,data!$AA$1),key!$J$3:$L$27,3,0)</f>
        <v>4</v>
      </c>
      <c r="EG207" s="67">
        <f t="array" ref="EG207">VLOOKUP(INDEX(JC,data!$AA$1),key!$J$3:$L$27,3,0)</f>
        <v>7</v>
      </c>
      <c r="EH207" s="1">
        <f>VLOOKUP(DR207,tabel_jpm,ED207+1,0)</f>
        <v>8</v>
      </c>
      <c r="EI207" s="1">
        <f>VLOOKUP(DS207,tabel_jpm,EE207+1,0)</f>
        <v>16</v>
      </c>
      <c r="EJ207" s="1">
        <f>VLOOKUP(DT207,tabel_jpm,EF207+1,0)</f>
        <v>20</v>
      </c>
      <c r="EK207" s="1">
        <f>VLOOKUP(DU207,tabel_jpm,EG207+1,0)</f>
        <v>4</v>
      </c>
      <c r="EL207" s="1">
        <f>IF(B207="Pria",VLOOKUP(AVERAGE(EH207:EK207),agreement_p,4),VLOOKUP(AVERAGE(EH207:EK207),agreement_w,4))</f>
        <v>32</v>
      </c>
      <c r="EM207" s="67" t="str">
        <f t="shared" si="33"/>
        <v>N/A</v>
      </c>
      <c r="EN207" s="1">
        <f>VLOOKUP(DV207,tabel_jpm,ED207+1,0)</f>
        <v>20</v>
      </c>
      <c r="EO207" s="1">
        <f>VLOOKUP(DW207,tabel_jpm,EE207+1,0)</f>
        <v>12</v>
      </c>
      <c r="EP207" s="1">
        <f>VLOOKUP(DX207,tabel_jpm,EF207+1,0)</f>
        <v>12</v>
      </c>
      <c r="EQ207" s="1">
        <f>VLOOKUP(DY207,tabel_jpm,EG207+1,0)</f>
        <v>24</v>
      </c>
      <c r="ER207" s="1">
        <f>IF(B207="Pria",VLOOKUP(AVERAGE(EN207:EQ207),agreement_p,4),VLOOKUP(AVERAGE(EN207:EQ207),agreement_w,4))</f>
        <v>50</v>
      </c>
      <c r="ES207" s="67" t="str">
        <f t="shared" si="34"/>
        <v>N/A</v>
      </c>
      <c r="ET207" s="1">
        <f>VLOOKUP(DZ207,tabel_jpm,ED207+1,0)</f>
        <v>20</v>
      </c>
      <c r="EU207" s="1">
        <f>VLOOKUP(EA207,tabel_jpm,EE207+1,0)</f>
        <v>24</v>
      </c>
      <c r="EV207" s="1">
        <f>VLOOKUP(EB207,tabel_jpm,EF207+1,0)</f>
        <v>24</v>
      </c>
      <c r="EW207" s="1">
        <f>VLOOKUP(EC207,tabel_jpm,EG207+1,0)</f>
        <v>20</v>
      </c>
      <c r="EX207" s="1">
        <f>IF(B207="Pria",VLOOKUP(AVERAGE(ET207:EW207),agreement_p,4),VLOOKUP(AVERAGE(ET207:EW207),agreement_w,4))</f>
        <v>68</v>
      </c>
      <c r="EY207" s="67" t="str">
        <f t="shared" si="35"/>
        <v>N/A</v>
      </c>
    </row>
    <row r="208" ht="15.75" customHeight="1">
      <c r="A208" s="1" t="str">
        <f>data!A208</f>
        <v/>
      </c>
      <c r="B208" s="1" t="str">
        <f>data!B208</f>
        <v/>
      </c>
      <c r="C208" s="1" t="str">
        <f>data!C208</f>
        <v/>
      </c>
      <c r="D208" s="65" t="str">
        <f>data!D208</f>
        <v/>
      </c>
      <c r="E208" s="1" t="str">
        <f>data!E208</f>
        <v/>
      </c>
      <c r="F208" s="1" t="str">
        <f>data!F208</f>
        <v/>
      </c>
      <c r="G208" s="1" t="str">
        <f>data!G208</f>
        <v/>
      </c>
      <c r="H208" s="1" t="str">
        <f>data!H208</f>
        <v/>
      </c>
      <c r="I208" s="1" t="str">
        <f>data!I208</f>
        <v/>
      </c>
      <c r="J208" s="1" t="str">
        <f>data!J208</f>
        <v/>
      </c>
      <c r="K208" s="1" t="str">
        <f>data!K208</f>
        <v/>
      </c>
      <c r="L208" s="1" t="str">
        <f>data!L208</f>
        <v/>
      </c>
      <c r="M208" s="1" t="str">
        <f>data!M208</f>
        <v/>
      </c>
      <c r="N208" s="1" t="str">
        <f>data!N208</f>
        <v/>
      </c>
      <c r="O208" s="1" t="str">
        <f>data!O208</f>
        <v/>
      </c>
      <c r="P208" s="1" t="str">
        <f>data!P208</f>
        <v/>
      </c>
      <c r="Q208" s="1">
        <f>data!Q208</f>
        <v>0</v>
      </c>
      <c r="R208" s="1">
        <f>data!R208</f>
        <v>0</v>
      </c>
      <c r="S208" s="1">
        <f>data!S208</f>
        <v>0</v>
      </c>
      <c r="T208" s="1">
        <f>data!T208</f>
        <v>0</v>
      </c>
      <c r="U208" s="1">
        <f>data!U208</f>
        <v>0</v>
      </c>
      <c r="V208" s="1">
        <f>data!V208</f>
        <v>0</v>
      </c>
      <c r="W208" s="1">
        <f>data!W208</f>
        <v>0</v>
      </c>
      <c r="Y208" s="67">
        <f>VLOOKUP(G208,tableD1,2,0)</f>
        <v>4</v>
      </c>
      <c r="Z208" s="67">
        <f>VLOOKUP(H208,tableI1,2,0)</f>
        <v>3</v>
      </c>
      <c r="AA208" s="67">
        <f>VLOOKUP(I208,table1S,2,0)</f>
        <v>5</v>
      </c>
      <c r="AB208" s="67">
        <f>VLOOKUP(J208,table1C,2,0)</f>
        <v>4</v>
      </c>
      <c r="AC208" s="67">
        <f>VLOOKUP(L208,table2D,2,0)</f>
        <v>31</v>
      </c>
      <c r="AD208" s="67">
        <f>VLOOKUP(M208,table2I,2,0)</f>
        <v>31</v>
      </c>
      <c r="AE208" s="67">
        <f>VLOOKUP(N208,table2S,2,0)</f>
        <v>32</v>
      </c>
      <c r="AF208" s="67">
        <f>VLOOKUP(O208,table2C,2,0)</f>
        <v>32</v>
      </c>
      <c r="AG208" s="67">
        <f>VLOOKUP(Q208,table3D,2,0)</f>
        <v>16</v>
      </c>
      <c r="AH208" s="67">
        <f>VLOOKUP(R208,table3I,2,0)</f>
        <v>18</v>
      </c>
      <c r="AI208" s="67">
        <f>VLOOKUP(S208,table3S,2,0)</f>
        <v>19</v>
      </c>
      <c r="AJ208" s="67">
        <f>VLOOKUP(T208,table3C,2,0)</f>
        <v>19</v>
      </c>
      <c r="AL208" s="67">
        <f t="shared" ref="AL208:AO208" si="2472">VALUE(Y208&amp;AL$2)</f>
        <v>41</v>
      </c>
      <c r="AM208" s="67">
        <f t="shared" si="2472"/>
        <v>32</v>
      </c>
      <c r="AN208" s="67">
        <f t="shared" si="2472"/>
        <v>53</v>
      </c>
      <c r="AO208" s="67">
        <f t="shared" si="2472"/>
        <v>44</v>
      </c>
      <c r="AP208" s="67"/>
      <c r="AQ208" s="67">
        <f t="shared" ref="AQ208:AT208" si="2473">LARGE($AL208:$AO208,AQ$2)</f>
        <v>53</v>
      </c>
      <c r="AR208" s="67">
        <f t="shared" si="2473"/>
        <v>44</v>
      </c>
      <c r="AS208" s="67">
        <f t="shared" si="2473"/>
        <v>41</v>
      </c>
      <c r="AT208" s="67">
        <f t="shared" si="2473"/>
        <v>32</v>
      </c>
      <c r="AV208" s="67" t="str">
        <f>VLOOKUP(VALUE(RIGHT(AQ208,1)),misc!$A$2:$B$5,2,0)</f>
        <v>S</v>
      </c>
      <c r="AW208" s="67" t="str">
        <f>VLOOKUP(VALUE(RIGHT(AR208,1)),misc!$A$2:$B$5,2,0)</f>
        <v>C</v>
      </c>
      <c r="AX208" s="67" t="str">
        <f>VLOOKUP(VALUE(RIGHT(AS208,1)),misc!$A$2:$B$5,2,0)</f>
        <v>D</v>
      </c>
      <c r="AY208" s="67" t="str">
        <f>VLOOKUP(VALUE(RIGHT(AT208,1)),misc!$A$2:$B$5,2,0)</f>
        <v>I</v>
      </c>
      <c r="BA208" s="67" t="str">
        <f t="shared" ref="BA208:BD208" si="2474">IF(VALUE(AQ208)&gt;=170,AV208,"")</f>
        <v/>
      </c>
      <c r="BB208" s="67" t="str">
        <f t="shared" si="2474"/>
        <v/>
      </c>
      <c r="BC208" s="67" t="str">
        <f t="shared" si="2474"/>
        <v/>
      </c>
      <c r="BD208" s="67" t="str">
        <f t="shared" si="2474"/>
        <v/>
      </c>
      <c r="BF208" s="67" t="str">
        <f t="shared" ref="BF208:BI208" si="2475">IF(VALUE(AQ208)&lt;170,AV208,"")</f>
        <v>S</v>
      </c>
      <c r="BG208" s="67" t="str">
        <f t="shared" si="2475"/>
        <v>C</v>
      </c>
      <c r="BH208" s="67" t="str">
        <f t="shared" si="2475"/>
        <v>D</v>
      </c>
      <c r="BI208" s="67" t="str">
        <f t="shared" si="2475"/>
        <v>I</v>
      </c>
      <c r="BJ208" s="67">
        <f t="shared" si="17"/>
        <v>1</v>
      </c>
      <c r="BK208" s="67" t="str">
        <f t="shared" si="18"/>
        <v/>
      </c>
      <c r="BN208" s="67">
        <f t="shared" ref="BN208:BQ208" si="2476">VALUE(AC208&amp;BN$2)</f>
        <v>311</v>
      </c>
      <c r="BO208" s="67">
        <f t="shared" si="2476"/>
        <v>312</v>
      </c>
      <c r="BP208" s="67">
        <f t="shared" si="2476"/>
        <v>323</v>
      </c>
      <c r="BQ208" s="67">
        <f t="shared" si="2476"/>
        <v>324</v>
      </c>
      <c r="BR208" s="67"/>
      <c r="BS208" s="67">
        <f t="shared" ref="BS208:BV208" si="2477">LARGE($BN208:$BQ208,BS$2)</f>
        <v>324</v>
      </c>
      <c r="BT208" s="67">
        <f t="shared" si="2477"/>
        <v>323</v>
      </c>
      <c r="BU208" s="67">
        <f t="shared" si="2477"/>
        <v>312</v>
      </c>
      <c r="BV208" s="67">
        <f t="shared" si="2477"/>
        <v>311</v>
      </c>
      <c r="BX208" s="67" t="str">
        <f>VLOOKUP(VALUE(RIGHT(BS208,1)),misc!$A$2:$B$5,2,0)</f>
        <v>C</v>
      </c>
      <c r="BY208" s="67" t="str">
        <f>VLOOKUP(VALUE(RIGHT(BT208,1)),misc!$A$2:$B$5,2,0)</f>
        <v>S</v>
      </c>
      <c r="BZ208" s="67" t="str">
        <f>VLOOKUP(VALUE(RIGHT(BU208,1)),misc!$A$2:$B$5,2,0)</f>
        <v>I</v>
      </c>
      <c r="CA208" s="67" t="str">
        <f>VLOOKUP(VALUE(RIGHT(BV208,1)),misc!$A$2:$B$5,2,0)</f>
        <v>D</v>
      </c>
      <c r="CC208" s="67" t="str">
        <f t="shared" ref="CC208:CF208" si="2478">IF(VALUE(BS208)&gt;=170,BX208,"")</f>
        <v>C</v>
      </c>
      <c r="CD208" s="67" t="str">
        <f t="shared" si="2478"/>
        <v>S</v>
      </c>
      <c r="CE208" s="67" t="str">
        <f t="shared" si="2478"/>
        <v>I</v>
      </c>
      <c r="CF208" s="67" t="str">
        <f t="shared" si="2478"/>
        <v>D</v>
      </c>
      <c r="CH208" s="67" t="str">
        <f t="shared" ref="CH208:CK208" si="2479">IF(VALUE(BS208)&lt;170,BX208,"")</f>
        <v/>
      </c>
      <c r="CI208" s="67" t="str">
        <f t="shared" si="2479"/>
        <v/>
      </c>
      <c r="CJ208" s="67" t="str">
        <f t="shared" si="2479"/>
        <v/>
      </c>
      <c r="CK208" s="67" t="str">
        <f t="shared" si="2479"/>
        <v/>
      </c>
      <c r="CL208" s="67">
        <f t="shared" si="23"/>
        <v>2</v>
      </c>
      <c r="CM208" s="67" t="str">
        <f t="shared" si="24"/>
        <v>CSID</v>
      </c>
      <c r="CP208" s="67">
        <f t="shared" ref="CP208:CS208" si="2480">VALUE(AG208&amp;CP$2)</f>
        <v>161</v>
      </c>
      <c r="CQ208" s="67">
        <f t="shared" si="2480"/>
        <v>182</v>
      </c>
      <c r="CR208" s="67">
        <f t="shared" si="2480"/>
        <v>193</v>
      </c>
      <c r="CS208" s="67">
        <f t="shared" si="2480"/>
        <v>194</v>
      </c>
      <c r="CT208" s="67"/>
      <c r="CU208" s="67">
        <f t="shared" ref="CU208:CX208" si="2481">LARGE($CP208:$CS208,CU$2)</f>
        <v>194</v>
      </c>
      <c r="CV208" s="67">
        <f t="shared" si="2481"/>
        <v>193</v>
      </c>
      <c r="CW208" s="67">
        <f t="shared" si="2481"/>
        <v>182</v>
      </c>
      <c r="CX208" s="67">
        <f t="shared" si="2481"/>
        <v>161</v>
      </c>
      <c r="CZ208" s="67" t="str">
        <f>VLOOKUP(VALUE(RIGHT(CU208,1)),misc!$A$2:$B$5,2,0)</f>
        <v>C</v>
      </c>
      <c r="DA208" s="67" t="str">
        <f>VLOOKUP(VALUE(RIGHT(CV208,1)),misc!$A$2:$B$5,2,0)</f>
        <v>S</v>
      </c>
      <c r="DB208" s="67" t="str">
        <f>VLOOKUP(VALUE(RIGHT(CW208,1)),misc!$A$2:$B$5,2,0)</f>
        <v>I</v>
      </c>
      <c r="DC208" s="67" t="str">
        <f>VLOOKUP(VALUE(RIGHT(CX208,1)),misc!$A$2:$B$5,2,0)</f>
        <v>D</v>
      </c>
      <c r="DE208" s="67" t="str">
        <f t="shared" ref="DE208:DH208" si="2482">IF(VALUE(CU208)&gt;=170,CZ208,"")</f>
        <v>C</v>
      </c>
      <c r="DF208" s="67" t="str">
        <f t="shared" si="2482"/>
        <v>S</v>
      </c>
      <c r="DG208" s="67" t="str">
        <f t="shared" si="2482"/>
        <v>I</v>
      </c>
      <c r="DH208" s="67" t="str">
        <f t="shared" si="2482"/>
        <v/>
      </c>
      <c r="DJ208" s="67" t="str">
        <f t="shared" ref="DJ208:DM208" si="2483">IF(VALUE(CU208)&lt;170,CZ208,"")</f>
        <v/>
      </c>
      <c r="DK208" s="67" t="str">
        <f t="shared" si="2483"/>
        <v/>
      </c>
      <c r="DL208" s="67" t="str">
        <f t="shared" si="2483"/>
        <v/>
      </c>
      <c r="DM208" s="67" t="str">
        <f t="shared" si="2483"/>
        <v>D</v>
      </c>
      <c r="DN208" s="67">
        <f t="shared" si="29"/>
        <v>3</v>
      </c>
      <c r="DO208" s="67" t="str">
        <f t="shared" si="30"/>
        <v>CSI</v>
      </c>
      <c r="DP208" s="1" t="str">
        <f t="shared" si="31"/>
        <v>123</v>
      </c>
      <c r="DQ208" s="1" t="str">
        <f t="shared" si="32"/>
        <v/>
      </c>
      <c r="DR208" s="1">
        <f>VLOOKUP(G208,tableD1,3,0)</f>
        <v>1</v>
      </c>
      <c r="DS208" s="1">
        <f>VLOOKUP(H208,tableI1,3,0)</f>
        <v>1</v>
      </c>
      <c r="DT208" s="1">
        <f>VLOOKUP(I208,table1S,3,0)</f>
        <v>2</v>
      </c>
      <c r="DU208" s="1">
        <f>VLOOKUP(J208,table1C,3,0)</f>
        <v>1</v>
      </c>
      <c r="DV208" s="1">
        <f>VLOOKUP(L208,table2D,3,0)</f>
        <v>8</v>
      </c>
      <c r="DW208" s="1">
        <f>VLOOKUP(M208,table2I,3,0)</f>
        <v>8</v>
      </c>
      <c r="DX208" s="1">
        <f>VLOOKUP(N208,table2S,3,0)</f>
        <v>8</v>
      </c>
      <c r="DY208" s="1">
        <f>VLOOKUP(O208,table2C,3,0)</f>
        <v>8</v>
      </c>
      <c r="DZ208" s="1">
        <f>VLOOKUP(Q208,table3D,3,0)</f>
        <v>4</v>
      </c>
      <c r="EA208" s="1">
        <f>VLOOKUP(R208,table3I,3,0)</f>
        <v>5</v>
      </c>
      <c r="EB208" s="1">
        <f>VLOOKUP(S208,table3S,3,0)</f>
        <v>5</v>
      </c>
      <c r="EC208" s="1">
        <f>VLOOKUP(T208,table3C,3,0)</f>
        <v>5</v>
      </c>
      <c r="ED208" s="67">
        <f t="array" ref="ED208">VLOOKUP(INDEX(JD,data!$AA$1),key!$J$3:$L$27,3,0)</f>
        <v>6</v>
      </c>
      <c r="EE208" s="67">
        <f t="array" ref="EE208">VLOOKUP(INDEX(JI,data!$AA$1),key!$J$3:$L$27,3,0)</f>
        <v>4</v>
      </c>
      <c r="EF208" s="67">
        <f t="array" ref="EF208">VLOOKUP(INDEX(JS,data!$AA$1),key!$J$3:$L$27,3,0)</f>
        <v>4</v>
      </c>
      <c r="EG208" s="67">
        <f t="array" ref="EG208">VLOOKUP(INDEX(JC,data!$AA$1),key!$J$3:$L$27,3,0)</f>
        <v>7</v>
      </c>
      <c r="EH208" s="1">
        <f>VLOOKUP(DR208,tabel_jpm,ED208+1,0)</f>
        <v>8</v>
      </c>
      <c r="EI208" s="1">
        <f>VLOOKUP(DS208,tabel_jpm,EE208+1,0)</f>
        <v>16</v>
      </c>
      <c r="EJ208" s="1">
        <f>VLOOKUP(DT208,tabel_jpm,EF208+1,0)</f>
        <v>20</v>
      </c>
      <c r="EK208" s="1">
        <f>VLOOKUP(DU208,tabel_jpm,EG208+1,0)</f>
        <v>4</v>
      </c>
      <c r="EL208" s="1">
        <f>IF(B208="Pria",VLOOKUP(AVERAGE(EH208:EK208),agreement_p,4),VLOOKUP(AVERAGE(EH208:EK208),agreement_w,4))</f>
        <v>32</v>
      </c>
      <c r="EM208" s="67" t="str">
        <f t="shared" si="33"/>
        <v>N/A</v>
      </c>
      <c r="EN208" s="1">
        <f>VLOOKUP(DV208,tabel_jpm,ED208+1,0)</f>
        <v>20</v>
      </c>
      <c r="EO208" s="1">
        <f>VLOOKUP(DW208,tabel_jpm,EE208+1,0)</f>
        <v>12</v>
      </c>
      <c r="EP208" s="1">
        <f>VLOOKUP(DX208,tabel_jpm,EF208+1,0)</f>
        <v>12</v>
      </c>
      <c r="EQ208" s="1">
        <f>VLOOKUP(DY208,tabel_jpm,EG208+1,0)</f>
        <v>24</v>
      </c>
      <c r="ER208" s="1">
        <f>IF(B208="Pria",VLOOKUP(AVERAGE(EN208:EQ208),agreement_p,4),VLOOKUP(AVERAGE(EN208:EQ208),agreement_w,4))</f>
        <v>50</v>
      </c>
      <c r="ES208" s="67" t="str">
        <f t="shared" si="34"/>
        <v>N/A</v>
      </c>
      <c r="ET208" s="1">
        <f>VLOOKUP(DZ208,tabel_jpm,ED208+1,0)</f>
        <v>20</v>
      </c>
      <c r="EU208" s="1">
        <f>VLOOKUP(EA208,tabel_jpm,EE208+1,0)</f>
        <v>24</v>
      </c>
      <c r="EV208" s="1">
        <f>VLOOKUP(EB208,tabel_jpm,EF208+1,0)</f>
        <v>24</v>
      </c>
      <c r="EW208" s="1">
        <f>VLOOKUP(EC208,tabel_jpm,EG208+1,0)</f>
        <v>20</v>
      </c>
      <c r="EX208" s="1">
        <f>IF(B208="Pria",VLOOKUP(AVERAGE(ET208:EW208),agreement_p,4),VLOOKUP(AVERAGE(ET208:EW208),agreement_w,4))</f>
        <v>68</v>
      </c>
      <c r="EY208" s="67" t="str">
        <f t="shared" si="35"/>
        <v>N/A</v>
      </c>
    </row>
    <row r="209" ht="15.75" customHeight="1">
      <c r="A209" s="1" t="str">
        <f>data!A209</f>
        <v/>
      </c>
      <c r="B209" s="1" t="str">
        <f>data!B209</f>
        <v/>
      </c>
      <c r="C209" s="1" t="str">
        <f>data!C209</f>
        <v/>
      </c>
      <c r="D209" s="65" t="str">
        <f>data!D209</f>
        <v/>
      </c>
      <c r="E209" s="1" t="str">
        <f>data!E209</f>
        <v/>
      </c>
      <c r="F209" s="1" t="str">
        <f>data!F209</f>
        <v/>
      </c>
      <c r="G209" s="1" t="str">
        <f>data!G209</f>
        <v/>
      </c>
      <c r="H209" s="1" t="str">
        <f>data!H209</f>
        <v/>
      </c>
      <c r="I209" s="1" t="str">
        <f>data!I209</f>
        <v/>
      </c>
      <c r="J209" s="1" t="str">
        <f>data!J209</f>
        <v/>
      </c>
      <c r="K209" s="1" t="str">
        <f>data!K209</f>
        <v/>
      </c>
      <c r="L209" s="1" t="str">
        <f>data!L209</f>
        <v/>
      </c>
      <c r="M209" s="1" t="str">
        <f>data!M209</f>
        <v/>
      </c>
      <c r="N209" s="1" t="str">
        <f>data!N209</f>
        <v/>
      </c>
      <c r="O209" s="1" t="str">
        <f>data!O209</f>
        <v/>
      </c>
      <c r="P209" s="1" t="str">
        <f>data!P209</f>
        <v/>
      </c>
      <c r="Q209" s="1">
        <f>data!Q209</f>
        <v>0</v>
      </c>
      <c r="R209" s="1">
        <f>data!R209</f>
        <v>0</v>
      </c>
      <c r="S209" s="1">
        <f>data!S209</f>
        <v>0</v>
      </c>
      <c r="T209" s="1">
        <f>data!T209</f>
        <v>0</v>
      </c>
      <c r="U209" s="1">
        <f>data!U209</f>
        <v>0</v>
      </c>
      <c r="V209" s="1">
        <f>data!V209</f>
        <v>0</v>
      </c>
      <c r="W209" s="1">
        <f>data!W209</f>
        <v>0</v>
      </c>
      <c r="Y209" s="67">
        <f>VLOOKUP(G209,tableD1,2,0)</f>
        <v>4</v>
      </c>
      <c r="Z209" s="67">
        <f>VLOOKUP(H209,tableI1,2,0)</f>
        <v>3</v>
      </c>
      <c r="AA209" s="67">
        <f>VLOOKUP(I209,table1S,2,0)</f>
        <v>5</v>
      </c>
      <c r="AB209" s="67">
        <f>VLOOKUP(J209,table1C,2,0)</f>
        <v>4</v>
      </c>
      <c r="AC209" s="67">
        <f>VLOOKUP(L209,table2D,2,0)</f>
        <v>31</v>
      </c>
      <c r="AD209" s="67">
        <f>VLOOKUP(M209,table2I,2,0)</f>
        <v>31</v>
      </c>
      <c r="AE209" s="67">
        <f>VLOOKUP(N209,table2S,2,0)</f>
        <v>32</v>
      </c>
      <c r="AF209" s="67">
        <f>VLOOKUP(O209,table2C,2,0)</f>
        <v>32</v>
      </c>
      <c r="AG209" s="67">
        <f>VLOOKUP(Q209,table3D,2,0)</f>
        <v>16</v>
      </c>
      <c r="AH209" s="67">
        <f>VLOOKUP(R209,table3I,2,0)</f>
        <v>18</v>
      </c>
      <c r="AI209" s="67">
        <f>VLOOKUP(S209,table3S,2,0)</f>
        <v>19</v>
      </c>
      <c r="AJ209" s="67">
        <f>VLOOKUP(T209,table3C,2,0)</f>
        <v>19</v>
      </c>
      <c r="AL209" s="67">
        <f t="shared" ref="AL209:AO209" si="2484">VALUE(Y209&amp;AL$2)</f>
        <v>41</v>
      </c>
      <c r="AM209" s="67">
        <f t="shared" si="2484"/>
        <v>32</v>
      </c>
      <c r="AN209" s="67">
        <f t="shared" si="2484"/>
        <v>53</v>
      </c>
      <c r="AO209" s="67">
        <f t="shared" si="2484"/>
        <v>44</v>
      </c>
      <c r="AP209" s="67"/>
      <c r="AQ209" s="67">
        <f t="shared" ref="AQ209:AT209" si="2485">LARGE($AL209:$AO209,AQ$2)</f>
        <v>53</v>
      </c>
      <c r="AR209" s="67">
        <f t="shared" si="2485"/>
        <v>44</v>
      </c>
      <c r="AS209" s="67">
        <f t="shared" si="2485"/>
        <v>41</v>
      </c>
      <c r="AT209" s="67">
        <f t="shared" si="2485"/>
        <v>32</v>
      </c>
      <c r="AV209" s="67" t="str">
        <f>VLOOKUP(VALUE(RIGHT(AQ209,1)),misc!$A$2:$B$5,2,0)</f>
        <v>S</v>
      </c>
      <c r="AW209" s="67" t="str">
        <f>VLOOKUP(VALUE(RIGHT(AR209,1)),misc!$A$2:$B$5,2,0)</f>
        <v>C</v>
      </c>
      <c r="AX209" s="67" t="str">
        <f>VLOOKUP(VALUE(RIGHT(AS209,1)),misc!$A$2:$B$5,2,0)</f>
        <v>D</v>
      </c>
      <c r="AY209" s="67" t="str">
        <f>VLOOKUP(VALUE(RIGHT(AT209,1)),misc!$A$2:$B$5,2,0)</f>
        <v>I</v>
      </c>
      <c r="BA209" s="67" t="str">
        <f t="shared" ref="BA209:BD209" si="2486">IF(VALUE(AQ209)&gt;=170,AV209,"")</f>
        <v/>
      </c>
      <c r="BB209" s="67" t="str">
        <f t="shared" si="2486"/>
        <v/>
      </c>
      <c r="BC209" s="67" t="str">
        <f t="shared" si="2486"/>
        <v/>
      </c>
      <c r="BD209" s="67" t="str">
        <f t="shared" si="2486"/>
        <v/>
      </c>
      <c r="BF209" s="67" t="str">
        <f t="shared" ref="BF209:BI209" si="2487">IF(VALUE(AQ209)&lt;170,AV209,"")</f>
        <v>S</v>
      </c>
      <c r="BG209" s="67" t="str">
        <f t="shared" si="2487"/>
        <v>C</v>
      </c>
      <c r="BH209" s="67" t="str">
        <f t="shared" si="2487"/>
        <v>D</v>
      </c>
      <c r="BI209" s="67" t="str">
        <f t="shared" si="2487"/>
        <v>I</v>
      </c>
      <c r="BJ209" s="67">
        <f t="shared" si="17"/>
        <v>1</v>
      </c>
      <c r="BK209" s="67" t="str">
        <f t="shared" si="18"/>
        <v/>
      </c>
      <c r="BN209" s="67">
        <f t="shared" ref="BN209:BQ209" si="2488">VALUE(AC209&amp;BN$2)</f>
        <v>311</v>
      </c>
      <c r="BO209" s="67">
        <f t="shared" si="2488"/>
        <v>312</v>
      </c>
      <c r="BP209" s="67">
        <f t="shared" si="2488"/>
        <v>323</v>
      </c>
      <c r="BQ209" s="67">
        <f t="shared" si="2488"/>
        <v>324</v>
      </c>
      <c r="BR209" s="67"/>
      <c r="BS209" s="67">
        <f t="shared" ref="BS209:BV209" si="2489">LARGE($BN209:$BQ209,BS$2)</f>
        <v>324</v>
      </c>
      <c r="BT209" s="67">
        <f t="shared" si="2489"/>
        <v>323</v>
      </c>
      <c r="BU209" s="67">
        <f t="shared" si="2489"/>
        <v>312</v>
      </c>
      <c r="BV209" s="67">
        <f t="shared" si="2489"/>
        <v>311</v>
      </c>
      <c r="BX209" s="67" t="str">
        <f>VLOOKUP(VALUE(RIGHT(BS209,1)),misc!$A$2:$B$5,2,0)</f>
        <v>C</v>
      </c>
      <c r="BY209" s="67" t="str">
        <f>VLOOKUP(VALUE(RIGHT(BT209,1)),misc!$A$2:$B$5,2,0)</f>
        <v>S</v>
      </c>
      <c r="BZ209" s="67" t="str">
        <f>VLOOKUP(VALUE(RIGHT(BU209,1)),misc!$A$2:$B$5,2,0)</f>
        <v>I</v>
      </c>
      <c r="CA209" s="67" t="str">
        <f>VLOOKUP(VALUE(RIGHT(BV209,1)),misc!$A$2:$B$5,2,0)</f>
        <v>D</v>
      </c>
      <c r="CC209" s="67" t="str">
        <f t="shared" ref="CC209:CF209" si="2490">IF(VALUE(BS209)&gt;=170,BX209,"")</f>
        <v>C</v>
      </c>
      <c r="CD209" s="67" t="str">
        <f t="shared" si="2490"/>
        <v>S</v>
      </c>
      <c r="CE209" s="67" t="str">
        <f t="shared" si="2490"/>
        <v>I</v>
      </c>
      <c r="CF209" s="67" t="str">
        <f t="shared" si="2490"/>
        <v>D</v>
      </c>
      <c r="CH209" s="67" t="str">
        <f t="shared" ref="CH209:CK209" si="2491">IF(VALUE(BS209)&lt;170,BX209,"")</f>
        <v/>
      </c>
      <c r="CI209" s="67" t="str">
        <f t="shared" si="2491"/>
        <v/>
      </c>
      <c r="CJ209" s="67" t="str">
        <f t="shared" si="2491"/>
        <v/>
      </c>
      <c r="CK209" s="67" t="str">
        <f t="shared" si="2491"/>
        <v/>
      </c>
      <c r="CL209" s="67">
        <f t="shared" si="23"/>
        <v>2</v>
      </c>
      <c r="CM209" s="67" t="str">
        <f t="shared" si="24"/>
        <v>CSID</v>
      </c>
      <c r="CP209" s="67">
        <f t="shared" ref="CP209:CS209" si="2492">VALUE(AG209&amp;CP$2)</f>
        <v>161</v>
      </c>
      <c r="CQ209" s="67">
        <f t="shared" si="2492"/>
        <v>182</v>
      </c>
      <c r="CR209" s="67">
        <f t="shared" si="2492"/>
        <v>193</v>
      </c>
      <c r="CS209" s="67">
        <f t="shared" si="2492"/>
        <v>194</v>
      </c>
      <c r="CT209" s="67"/>
      <c r="CU209" s="67">
        <f t="shared" ref="CU209:CX209" si="2493">LARGE($CP209:$CS209,CU$2)</f>
        <v>194</v>
      </c>
      <c r="CV209" s="67">
        <f t="shared" si="2493"/>
        <v>193</v>
      </c>
      <c r="CW209" s="67">
        <f t="shared" si="2493"/>
        <v>182</v>
      </c>
      <c r="CX209" s="67">
        <f t="shared" si="2493"/>
        <v>161</v>
      </c>
      <c r="CZ209" s="67" t="str">
        <f>VLOOKUP(VALUE(RIGHT(CU209,1)),misc!$A$2:$B$5,2,0)</f>
        <v>C</v>
      </c>
      <c r="DA209" s="67" t="str">
        <f>VLOOKUP(VALUE(RIGHT(CV209,1)),misc!$A$2:$B$5,2,0)</f>
        <v>S</v>
      </c>
      <c r="DB209" s="67" t="str">
        <f>VLOOKUP(VALUE(RIGHT(CW209,1)),misc!$A$2:$B$5,2,0)</f>
        <v>I</v>
      </c>
      <c r="DC209" s="67" t="str">
        <f>VLOOKUP(VALUE(RIGHT(CX209,1)),misc!$A$2:$B$5,2,0)</f>
        <v>D</v>
      </c>
      <c r="DE209" s="67" t="str">
        <f t="shared" ref="DE209:DH209" si="2494">IF(VALUE(CU209)&gt;=170,CZ209,"")</f>
        <v>C</v>
      </c>
      <c r="DF209" s="67" t="str">
        <f t="shared" si="2494"/>
        <v>S</v>
      </c>
      <c r="DG209" s="67" t="str">
        <f t="shared" si="2494"/>
        <v>I</v>
      </c>
      <c r="DH209" s="67" t="str">
        <f t="shared" si="2494"/>
        <v/>
      </c>
      <c r="DJ209" s="67" t="str">
        <f t="shared" ref="DJ209:DM209" si="2495">IF(VALUE(CU209)&lt;170,CZ209,"")</f>
        <v/>
      </c>
      <c r="DK209" s="67" t="str">
        <f t="shared" si="2495"/>
        <v/>
      </c>
      <c r="DL209" s="67" t="str">
        <f t="shared" si="2495"/>
        <v/>
      </c>
      <c r="DM209" s="67" t="str">
        <f t="shared" si="2495"/>
        <v>D</v>
      </c>
      <c r="DN209" s="67">
        <f t="shared" si="29"/>
        <v>3</v>
      </c>
      <c r="DO209" s="67" t="str">
        <f t="shared" si="30"/>
        <v>CSI</v>
      </c>
      <c r="DP209" s="1" t="str">
        <f t="shared" si="31"/>
        <v>123</v>
      </c>
      <c r="DQ209" s="1" t="str">
        <f t="shared" si="32"/>
        <v/>
      </c>
      <c r="DR209" s="1">
        <f>VLOOKUP(G209,tableD1,3,0)</f>
        <v>1</v>
      </c>
      <c r="DS209" s="1">
        <f>VLOOKUP(H209,tableI1,3,0)</f>
        <v>1</v>
      </c>
      <c r="DT209" s="1">
        <f>VLOOKUP(I209,table1S,3,0)</f>
        <v>2</v>
      </c>
      <c r="DU209" s="1">
        <f>VLOOKUP(J209,table1C,3,0)</f>
        <v>1</v>
      </c>
      <c r="DV209" s="1">
        <f>VLOOKUP(L209,table2D,3,0)</f>
        <v>8</v>
      </c>
      <c r="DW209" s="1">
        <f>VLOOKUP(M209,table2I,3,0)</f>
        <v>8</v>
      </c>
      <c r="DX209" s="1">
        <f>VLOOKUP(N209,table2S,3,0)</f>
        <v>8</v>
      </c>
      <c r="DY209" s="1">
        <f>VLOOKUP(O209,table2C,3,0)</f>
        <v>8</v>
      </c>
      <c r="DZ209" s="1">
        <f>VLOOKUP(Q209,table3D,3,0)</f>
        <v>4</v>
      </c>
      <c r="EA209" s="1">
        <f>VLOOKUP(R209,table3I,3,0)</f>
        <v>5</v>
      </c>
      <c r="EB209" s="1">
        <f>VLOOKUP(S209,table3S,3,0)</f>
        <v>5</v>
      </c>
      <c r="EC209" s="1">
        <f>VLOOKUP(T209,table3C,3,0)</f>
        <v>5</v>
      </c>
      <c r="ED209" s="67">
        <f t="array" ref="ED209">VLOOKUP(INDEX(JD,data!$AA$1),key!$J$3:$L$27,3,0)</f>
        <v>6</v>
      </c>
      <c r="EE209" s="67">
        <f t="array" ref="EE209">VLOOKUP(INDEX(JI,data!$AA$1),key!$J$3:$L$27,3,0)</f>
        <v>4</v>
      </c>
      <c r="EF209" s="67">
        <f t="array" ref="EF209">VLOOKUP(INDEX(JS,data!$AA$1),key!$J$3:$L$27,3,0)</f>
        <v>4</v>
      </c>
      <c r="EG209" s="67">
        <f t="array" ref="EG209">VLOOKUP(INDEX(JC,data!$AA$1),key!$J$3:$L$27,3,0)</f>
        <v>7</v>
      </c>
      <c r="EH209" s="1">
        <f>VLOOKUP(DR209,tabel_jpm,ED209+1,0)</f>
        <v>8</v>
      </c>
      <c r="EI209" s="1">
        <f>VLOOKUP(DS209,tabel_jpm,EE209+1,0)</f>
        <v>16</v>
      </c>
      <c r="EJ209" s="1">
        <f>VLOOKUP(DT209,tabel_jpm,EF209+1,0)</f>
        <v>20</v>
      </c>
      <c r="EK209" s="1">
        <f>VLOOKUP(DU209,tabel_jpm,EG209+1,0)</f>
        <v>4</v>
      </c>
      <c r="EL209" s="1">
        <f>IF(B209="Pria",VLOOKUP(AVERAGE(EH209:EK209),agreement_p,4),VLOOKUP(AVERAGE(EH209:EK209),agreement_w,4))</f>
        <v>32</v>
      </c>
      <c r="EM209" s="67" t="str">
        <f t="shared" si="33"/>
        <v>N/A</v>
      </c>
      <c r="EN209" s="1">
        <f>VLOOKUP(DV209,tabel_jpm,ED209+1,0)</f>
        <v>20</v>
      </c>
      <c r="EO209" s="1">
        <f>VLOOKUP(DW209,tabel_jpm,EE209+1,0)</f>
        <v>12</v>
      </c>
      <c r="EP209" s="1">
        <f>VLOOKUP(DX209,tabel_jpm,EF209+1,0)</f>
        <v>12</v>
      </c>
      <c r="EQ209" s="1">
        <f>VLOOKUP(DY209,tabel_jpm,EG209+1,0)</f>
        <v>24</v>
      </c>
      <c r="ER209" s="1">
        <f>IF(B209="Pria",VLOOKUP(AVERAGE(EN209:EQ209),agreement_p,4),VLOOKUP(AVERAGE(EN209:EQ209),agreement_w,4))</f>
        <v>50</v>
      </c>
      <c r="ES209" s="67" t="str">
        <f t="shared" si="34"/>
        <v>N/A</v>
      </c>
      <c r="ET209" s="1">
        <f>VLOOKUP(DZ209,tabel_jpm,ED209+1,0)</f>
        <v>20</v>
      </c>
      <c r="EU209" s="1">
        <f>VLOOKUP(EA209,tabel_jpm,EE209+1,0)</f>
        <v>24</v>
      </c>
      <c r="EV209" s="1">
        <f>VLOOKUP(EB209,tabel_jpm,EF209+1,0)</f>
        <v>24</v>
      </c>
      <c r="EW209" s="1">
        <f>VLOOKUP(EC209,tabel_jpm,EG209+1,0)</f>
        <v>20</v>
      </c>
      <c r="EX209" s="1">
        <f>IF(B209="Pria",VLOOKUP(AVERAGE(ET209:EW209),agreement_p,4),VLOOKUP(AVERAGE(ET209:EW209),agreement_w,4))</f>
        <v>68</v>
      </c>
      <c r="EY209" s="67" t="str">
        <f t="shared" si="35"/>
        <v>N/A</v>
      </c>
    </row>
    <row r="210" ht="15.75" customHeight="1">
      <c r="A210" s="1" t="str">
        <f>data!A210</f>
        <v/>
      </c>
      <c r="B210" s="1" t="str">
        <f>data!B210</f>
        <v/>
      </c>
      <c r="C210" s="1" t="str">
        <f>data!C210</f>
        <v/>
      </c>
      <c r="D210" s="65" t="str">
        <f>data!D210</f>
        <v/>
      </c>
      <c r="E210" s="1" t="str">
        <f>data!E210</f>
        <v/>
      </c>
      <c r="F210" s="1" t="str">
        <f>data!F210</f>
        <v/>
      </c>
      <c r="G210" s="1" t="str">
        <f>data!G210</f>
        <v/>
      </c>
      <c r="H210" s="1" t="str">
        <f>data!H210</f>
        <v/>
      </c>
      <c r="I210" s="1" t="str">
        <f>data!I210</f>
        <v/>
      </c>
      <c r="J210" s="1" t="str">
        <f>data!J210</f>
        <v/>
      </c>
      <c r="K210" s="1" t="str">
        <f>data!K210</f>
        <v/>
      </c>
      <c r="L210" s="1" t="str">
        <f>data!L210</f>
        <v/>
      </c>
      <c r="M210" s="1" t="str">
        <f>data!M210</f>
        <v/>
      </c>
      <c r="N210" s="1" t="str">
        <f>data!N210</f>
        <v/>
      </c>
      <c r="O210" s="1" t="str">
        <f>data!O210</f>
        <v/>
      </c>
      <c r="P210" s="1" t="str">
        <f>data!P210</f>
        <v/>
      </c>
      <c r="Q210" s="1">
        <f>data!Q210</f>
        <v>0</v>
      </c>
      <c r="R210" s="1">
        <f>data!R210</f>
        <v>0</v>
      </c>
      <c r="S210" s="1">
        <f>data!S210</f>
        <v>0</v>
      </c>
      <c r="T210" s="1">
        <f>data!T210</f>
        <v>0</v>
      </c>
      <c r="U210" s="1">
        <f>data!U210</f>
        <v>0</v>
      </c>
      <c r="V210" s="1">
        <f>data!V210</f>
        <v>0</v>
      </c>
      <c r="W210" s="1">
        <f>data!W210</f>
        <v>0</v>
      </c>
      <c r="Y210" s="67">
        <f>VLOOKUP(G210,tableD1,2,0)</f>
        <v>4</v>
      </c>
      <c r="Z210" s="67">
        <f>VLOOKUP(H210,tableI1,2,0)</f>
        <v>3</v>
      </c>
      <c r="AA210" s="67">
        <f>VLOOKUP(I210,table1S,2,0)</f>
        <v>5</v>
      </c>
      <c r="AB210" s="67">
        <f>VLOOKUP(J210,table1C,2,0)</f>
        <v>4</v>
      </c>
      <c r="AC210" s="67">
        <f>VLOOKUP(L210,table2D,2,0)</f>
        <v>31</v>
      </c>
      <c r="AD210" s="67">
        <f>VLOOKUP(M210,table2I,2,0)</f>
        <v>31</v>
      </c>
      <c r="AE210" s="67">
        <f>VLOOKUP(N210,table2S,2,0)</f>
        <v>32</v>
      </c>
      <c r="AF210" s="67">
        <f>VLOOKUP(O210,table2C,2,0)</f>
        <v>32</v>
      </c>
      <c r="AG210" s="67">
        <f>VLOOKUP(Q210,table3D,2,0)</f>
        <v>16</v>
      </c>
      <c r="AH210" s="67">
        <f>VLOOKUP(R210,table3I,2,0)</f>
        <v>18</v>
      </c>
      <c r="AI210" s="67">
        <f>VLOOKUP(S210,table3S,2,0)</f>
        <v>19</v>
      </c>
      <c r="AJ210" s="67">
        <f>VLOOKUP(T210,table3C,2,0)</f>
        <v>19</v>
      </c>
      <c r="AL210" s="67">
        <f t="shared" ref="AL210:AO210" si="2496">VALUE(Y210&amp;AL$2)</f>
        <v>41</v>
      </c>
      <c r="AM210" s="67">
        <f t="shared" si="2496"/>
        <v>32</v>
      </c>
      <c r="AN210" s="67">
        <f t="shared" si="2496"/>
        <v>53</v>
      </c>
      <c r="AO210" s="67">
        <f t="shared" si="2496"/>
        <v>44</v>
      </c>
      <c r="AP210" s="67"/>
      <c r="AQ210" s="67">
        <f t="shared" ref="AQ210:AT210" si="2497">LARGE($AL210:$AO210,AQ$2)</f>
        <v>53</v>
      </c>
      <c r="AR210" s="67">
        <f t="shared" si="2497"/>
        <v>44</v>
      </c>
      <c r="AS210" s="67">
        <f t="shared" si="2497"/>
        <v>41</v>
      </c>
      <c r="AT210" s="67">
        <f t="shared" si="2497"/>
        <v>32</v>
      </c>
      <c r="AV210" s="67" t="str">
        <f>VLOOKUP(VALUE(RIGHT(AQ210,1)),misc!$A$2:$B$5,2,0)</f>
        <v>S</v>
      </c>
      <c r="AW210" s="67" t="str">
        <f>VLOOKUP(VALUE(RIGHT(AR210,1)),misc!$A$2:$B$5,2,0)</f>
        <v>C</v>
      </c>
      <c r="AX210" s="67" t="str">
        <f>VLOOKUP(VALUE(RIGHT(AS210,1)),misc!$A$2:$B$5,2,0)</f>
        <v>D</v>
      </c>
      <c r="AY210" s="67" t="str">
        <f>VLOOKUP(VALUE(RIGHT(AT210,1)),misc!$A$2:$B$5,2,0)</f>
        <v>I</v>
      </c>
      <c r="BA210" s="67" t="str">
        <f t="shared" ref="BA210:BD210" si="2498">IF(VALUE(AQ210)&gt;=170,AV210,"")</f>
        <v/>
      </c>
      <c r="BB210" s="67" t="str">
        <f t="shared" si="2498"/>
        <v/>
      </c>
      <c r="BC210" s="67" t="str">
        <f t="shared" si="2498"/>
        <v/>
      </c>
      <c r="BD210" s="67" t="str">
        <f t="shared" si="2498"/>
        <v/>
      </c>
      <c r="BF210" s="67" t="str">
        <f t="shared" ref="BF210:BI210" si="2499">IF(VALUE(AQ210)&lt;170,AV210,"")</f>
        <v>S</v>
      </c>
      <c r="BG210" s="67" t="str">
        <f t="shared" si="2499"/>
        <v>C</v>
      </c>
      <c r="BH210" s="67" t="str">
        <f t="shared" si="2499"/>
        <v>D</v>
      </c>
      <c r="BI210" s="67" t="str">
        <f t="shared" si="2499"/>
        <v>I</v>
      </c>
      <c r="BJ210" s="67">
        <f t="shared" si="17"/>
        <v>1</v>
      </c>
      <c r="BK210" s="67" t="str">
        <f t="shared" si="18"/>
        <v/>
      </c>
      <c r="BN210" s="67">
        <f t="shared" ref="BN210:BQ210" si="2500">VALUE(AC210&amp;BN$2)</f>
        <v>311</v>
      </c>
      <c r="BO210" s="67">
        <f t="shared" si="2500"/>
        <v>312</v>
      </c>
      <c r="BP210" s="67">
        <f t="shared" si="2500"/>
        <v>323</v>
      </c>
      <c r="BQ210" s="67">
        <f t="shared" si="2500"/>
        <v>324</v>
      </c>
      <c r="BR210" s="67"/>
      <c r="BS210" s="67">
        <f t="shared" ref="BS210:BV210" si="2501">LARGE($BN210:$BQ210,BS$2)</f>
        <v>324</v>
      </c>
      <c r="BT210" s="67">
        <f t="shared" si="2501"/>
        <v>323</v>
      </c>
      <c r="BU210" s="67">
        <f t="shared" si="2501"/>
        <v>312</v>
      </c>
      <c r="BV210" s="67">
        <f t="shared" si="2501"/>
        <v>311</v>
      </c>
      <c r="BX210" s="67" t="str">
        <f>VLOOKUP(VALUE(RIGHT(BS210,1)),misc!$A$2:$B$5,2,0)</f>
        <v>C</v>
      </c>
      <c r="BY210" s="67" t="str">
        <f>VLOOKUP(VALUE(RIGHT(BT210,1)),misc!$A$2:$B$5,2,0)</f>
        <v>S</v>
      </c>
      <c r="BZ210" s="67" t="str">
        <f>VLOOKUP(VALUE(RIGHT(BU210,1)),misc!$A$2:$B$5,2,0)</f>
        <v>I</v>
      </c>
      <c r="CA210" s="67" t="str">
        <f>VLOOKUP(VALUE(RIGHT(BV210,1)),misc!$A$2:$B$5,2,0)</f>
        <v>D</v>
      </c>
      <c r="CC210" s="67" t="str">
        <f t="shared" ref="CC210:CF210" si="2502">IF(VALUE(BS210)&gt;=170,BX210,"")</f>
        <v>C</v>
      </c>
      <c r="CD210" s="67" t="str">
        <f t="shared" si="2502"/>
        <v>S</v>
      </c>
      <c r="CE210" s="67" t="str">
        <f t="shared" si="2502"/>
        <v>I</v>
      </c>
      <c r="CF210" s="67" t="str">
        <f t="shared" si="2502"/>
        <v>D</v>
      </c>
      <c r="CH210" s="67" t="str">
        <f t="shared" ref="CH210:CK210" si="2503">IF(VALUE(BS210)&lt;170,BX210,"")</f>
        <v/>
      </c>
      <c r="CI210" s="67" t="str">
        <f t="shared" si="2503"/>
        <v/>
      </c>
      <c r="CJ210" s="67" t="str">
        <f t="shared" si="2503"/>
        <v/>
      </c>
      <c r="CK210" s="67" t="str">
        <f t="shared" si="2503"/>
        <v/>
      </c>
      <c r="CL210" s="67">
        <f t="shared" si="23"/>
        <v>2</v>
      </c>
      <c r="CM210" s="67" t="str">
        <f t="shared" si="24"/>
        <v>CSID</v>
      </c>
      <c r="CP210" s="67">
        <f t="shared" ref="CP210:CS210" si="2504">VALUE(AG210&amp;CP$2)</f>
        <v>161</v>
      </c>
      <c r="CQ210" s="67">
        <f t="shared" si="2504"/>
        <v>182</v>
      </c>
      <c r="CR210" s="67">
        <f t="shared" si="2504"/>
        <v>193</v>
      </c>
      <c r="CS210" s="67">
        <f t="shared" si="2504"/>
        <v>194</v>
      </c>
      <c r="CT210" s="67"/>
      <c r="CU210" s="67">
        <f t="shared" ref="CU210:CX210" si="2505">LARGE($CP210:$CS210,CU$2)</f>
        <v>194</v>
      </c>
      <c r="CV210" s="67">
        <f t="shared" si="2505"/>
        <v>193</v>
      </c>
      <c r="CW210" s="67">
        <f t="shared" si="2505"/>
        <v>182</v>
      </c>
      <c r="CX210" s="67">
        <f t="shared" si="2505"/>
        <v>161</v>
      </c>
      <c r="CZ210" s="67" t="str">
        <f>VLOOKUP(VALUE(RIGHT(CU210,1)),misc!$A$2:$B$5,2,0)</f>
        <v>C</v>
      </c>
      <c r="DA210" s="67" t="str">
        <f>VLOOKUP(VALUE(RIGHT(CV210,1)),misc!$A$2:$B$5,2,0)</f>
        <v>S</v>
      </c>
      <c r="DB210" s="67" t="str">
        <f>VLOOKUP(VALUE(RIGHT(CW210,1)),misc!$A$2:$B$5,2,0)</f>
        <v>I</v>
      </c>
      <c r="DC210" s="67" t="str">
        <f>VLOOKUP(VALUE(RIGHT(CX210,1)),misc!$A$2:$B$5,2,0)</f>
        <v>D</v>
      </c>
      <c r="DE210" s="67" t="str">
        <f t="shared" ref="DE210:DH210" si="2506">IF(VALUE(CU210)&gt;=170,CZ210,"")</f>
        <v>C</v>
      </c>
      <c r="DF210" s="67" t="str">
        <f t="shared" si="2506"/>
        <v>S</v>
      </c>
      <c r="DG210" s="67" t="str">
        <f t="shared" si="2506"/>
        <v>I</v>
      </c>
      <c r="DH210" s="67" t="str">
        <f t="shared" si="2506"/>
        <v/>
      </c>
      <c r="DJ210" s="67" t="str">
        <f t="shared" ref="DJ210:DM210" si="2507">IF(VALUE(CU210)&lt;170,CZ210,"")</f>
        <v/>
      </c>
      <c r="DK210" s="67" t="str">
        <f t="shared" si="2507"/>
        <v/>
      </c>
      <c r="DL210" s="67" t="str">
        <f t="shared" si="2507"/>
        <v/>
      </c>
      <c r="DM210" s="67" t="str">
        <f t="shared" si="2507"/>
        <v>D</v>
      </c>
      <c r="DN210" s="67">
        <f t="shared" si="29"/>
        <v>3</v>
      </c>
      <c r="DO210" s="67" t="str">
        <f t="shared" si="30"/>
        <v>CSI</v>
      </c>
      <c r="DP210" s="1" t="str">
        <f t="shared" si="31"/>
        <v>123</v>
      </c>
      <c r="DQ210" s="1" t="str">
        <f t="shared" si="32"/>
        <v/>
      </c>
      <c r="DR210" s="1">
        <f>VLOOKUP(G210,tableD1,3,0)</f>
        <v>1</v>
      </c>
      <c r="DS210" s="1">
        <f>VLOOKUP(H210,tableI1,3,0)</f>
        <v>1</v>
      </c>
      <c r="DT210" s="1">
        <f>VLOOKUP(I210,table1S,3,0)</f>
        <v>2</v>
      </c>
      <c r="DU210" s="1">
        <f>VLOOKUP(J210,table1C,3,0)</f>
        <v>1</v>
      </c>
      <c r="DV210" s="1">
        <f>VLOOKUP(L210,table2D,3,0)</f>
        <v>8</v>
      </c>
      <c r="DW210" s="1">
        <f>VLOOKUP(M210,table2I,3,0)</f>
        <v>8</v>
      </c>
      <c r="DX210" s="1">
        <f>VLOOKUP(N210,table2S,3,0)</f>
        <v>8</v>
      </c>
      <c r="DY210" s="1">
        <f>VLOOKUP(O210,table2C,3,0)</f>
        <v>8</v>
      </c>
      <c r="DZ210" s="1">
        <f>VLOOKUP(Q210,table3D,3,0)</f>
        <v>4</v>
      </c>
      <c r="EA210" s="1">
        <f>VLOOKUP(R210,table3I,3,0)</f>
        <v>5</v>
      </c>
      <c r="EB210" s="1">
        <f>VLOOKUP(S210,table3S,3,0)</f>
        <v>5</v>
      </c>
      <c r="EC210" s="1">
        <f>VLOOKUP(T210,table3C,3,0)</f>
        <v>5</v>
      </c>
      <c r="ED210" s="67">
        <f t="array" ref="ED210">VLOOKUP(INDEX(JD,data!$AA$1),key!$J$3:$L$27,3,0)</f>
        <v>6</v>
      </c>
      <c r="EE210" s="67">
        <f t="array" ref="EE210">VLOOKUP(INDEX(JI,data!$AA$1),key!$J$3:$L$27,3,0)</f>
        <v>4</v>
      </c>
      <c r="EF210" s="67">
        <f t="array" ref="EF210">VLOOKUP(INDEX(JS,data!$AA$1),key!$J$3:$L$27,3,0)</f>
        <v>4</v>
      </c>
      <c r="EG210" s="67">
        <f t="array" ref="EG210">VLOOKUP(INDEX(JC,data!$AA$1),key!$J$3:$L$27,3,0)</f>
        <v>7</v>
      </c>
      <c r="EH210" s="1">
        <f>VLOOKUP(DR210,tabel_jpm,ED210+1,0)</f>
        <v>8</v>
      </c>
      <c r="EI210" s="1">
        <f>VLOOKUP(DS210,tabel_jpm,EE210+1,0)</f>
        <v>16</v>
      </c>
      <c r="EJ210" s="1">
        <f>VLOOKUP(DT210,tabel_jpm,EF210+1,0)</f>
        <v>20</v>
      </c>
      <c r="EK210" s="1">
        <f>VLOOKUP(DU210,tabel_jpm,EG210+1,0)</f>
        <v>4</v>
      </c>
      <c r="EL210" s="1">
        <f>IF(B210="Pria",VLOOKUP(AVERAGE(EH210:EK210),agreement_p,4),VLOOKUP(AVERAGE(EH210:EK210),agreement_w,4))</f>
        <v>32</v>
      </c>
      <c r="EM210" s="67" t="str">
        <f t="shared" si="33"/>
        <v>N/A</v>
      </c>
      <c r="EN210" s="1">
        <f>VLOOKUP(DV210,tabel_jpm,ED210+1,0)</f>
        <v>20</v>
      </c>
      <c r="EO210" s="1">
        <f>VLOOKUP(DW210,tabel_jpm,EE210+1,0)</f>
        <v>12</v>
      </c>
      <c r="EP210" s="1">
        <f>VLOOKUP(DX210,tabel_jpm,EF210+1,0)</f>
        <v>12</v>
      </c>
      <c r="EQ210" s="1">
        <f>VLOOKUP(DY210,tabel_jpm,EG210+1,0)</f>
        <v>24</v>
      </c>
      <c r="ER210" s="1">
        <f>IF(B210="Pria",VLOOKUP(AVERAGE(EN210:EQ210),agreement_p,4),VLOOKUP(AVERAGE(EN210:EQ210),agreement_w,4))</f>
        <v>50</v>
      </c>
      <c r="ES210" s="67" t="str">
        <f t="shared" si="34"/>
        <v>N/A</v>
      </c>
      <c r="ET210" s="1">
        <f>VLOOKUP(DZ210,tabel_jpm,ED210+1,0)</f>
        <v>20</v>
      </c>
      <c r="EU210" s="1">
        <f>VLOOKUP(EA210,tabel_jpm,EE210+1,0)</f>
        <v>24</v>
      </c>
      <c r="EV210" s="1">
        <f>VLOOKUP(EB210,tabel_jpm,EF210+1,0)</f>
        <v>24</v>
      </c>
      <c r="EW210" s="1">
        <f>VLOOKUP(EC210,tabel_jpm,EG210+1,0)</f>
        <v>20</v>
      </c>
      <c r="EX210" s="1">
        <f>IF(B210="Pria",VLOOKUP(AVERAGE(ET210:EW210),agreement_p,4),VLOOKUP(AVERAGE(ET210:EW210),agreement_w,4))</f>
        <v>68</v>
      </c>
      <c r="EY210" s="67" t="str">
        <f t="shared" si="35"/>
        <v>N/A</v>
      </c>
    </row>
    <row r="211" ht="15.75" customHeight="1">
      <c r="A211" s="1" t="str">
        <f>data!A211</f>
        <v/>
      </c>
      <c r="B211" s="1" t="str">
        <f>data!B211</f>
        <v/>
      </c>
      <c r="C211" s="1" t="str">
        <f>data!C211</f>
        <v/>
      </c>
      <c r="D211" s="65" t="str">
        <f>data!D211</f>
        <v/>
      </c>
      <c r="E211" s="1" t="str">
        <f>data!E211</f>
        <v/>
      </c>
      <c r="F211" s="1" t="str">
        <f>data!F211</f>
        <v/>
      </c>
      <c r="G211" s="1" t="str">
        <f>data!G211</f>
        <v/>
      </c>
      <c r="H211" s="1" t="str">
        <f>data!H211</f>
        <v/>
      </c>
      <c r="I211" s="1" t="str">
        <f>data!I211</f>
        <v/>
      </c>
      <c r="J211" s="1" t="str">
        <f>data!J211</f>
        <v/>
      </c>
      <c r="K211" s="1" t="str">
        <f>data!K211</f>
        <v/>
      </c>
      <c r="L211" s="1" t="str">
        <f>data!L211</f>
        <v/>
      </c>
      <c r="M211" s="1" t="str">
        <f>data!M211</f>
        <v/>
      </c>
      <c r="N211" s="1" t="str">
        <f>data!N211</f>
        <v/>
      </c>
      <c r="O211" s="1" t="str">
        <f>data!O211</f>
        <v/>
      </c>
      <c r="P211" s="1" t="str">
        <f>data!P211</f>
        <v/>
      </c>
      <c r="Q211" s="1">
        <f>data!Q211</f>
        <v>0</v>
      </c>
      <c r="R211" s="1">
        <f>data!R211</f>
        <v>0</v>
      </c>
      <c r="S211" s="1">
        <f>data!S211</f>
        <v>0</v>
      </c>
      <c r="T211" s="1">
        <f>data!T211</f>
        <v>0</v>
      </c>
      <c r="U211" s="1">
        <f>data!U211</f>
        <v>0</v>
      </c>
      <c r="V211" s="1">
        <f>data!V211</f>
        <v>0</v>
      </c>
      <c r="W211" s="1">
        <f>data!W211</f>
        <v>0</v>
      </c>
      <c r="Y211" s="67">
        <f>VLOOKUP(G211,tableD1,2,0)</f>
        <v>4</v>
      </c>
      <c r="Z211" s="67">
        <f>VLOOKUP(H211,tableI1,2,0)</f>
        <v>3</v>
      </c>
      <c r="AA211" s="67">
        <f>VLOOKUP(I211,table1S,2,0)</f>
        <v>5</v>
      </c>
      <c r="AB211" s="67">
        <f>VLOOKUP(J211,table1C,2,0)</f>
        <v>4</v>
      </c>
      <c r="AC211" s="67">
        <f>VLOOKUP(L211,table2D,2,0)</f>
        <v>31</v>
      </c>
      <c r="AD211" s="67">
        <f>VLOOKUP(M211,table2I,2,0)</f>
        <v>31</v>
      </c>
      <c r="AE211" s="67">
        <f>VLOOKUP(N211,table2S,2,0)</f>
        <v>32</v>
      </c>
      <c r="AF211" s="67">
        <f>VLOOKUP(O211,table2C,2,0)</f>
        <v>32</v>
      </c>
      <c r="AG211" s="67">
        <f>VLOOKUP(Q211,table3D,2,0)</f>
        <v>16</v>
      </c>
      <c r="AH211" s="67">
        <f>VLOOKUP(R211,table3I,2,0)</f>
        <v>18</v>
      </c>
      <c r="AI211" s="67">
        <f>VLOOKUP(S211,table3S,2,0)</f>
        <v>19</v>
      </c>
      <c r="AJ211" s="67">
        <f>VLOOKUP(T211,table3C,2,0)</f>
        <v>19</v>
      </c>
      <c r="AL211" s="67">
        <f t="shared" ref="AL211:AO211" si="2508">VALUE(Y211&amp;AL$2)</f>
        <v>41</v>
      </c>
      <c r="AM211" s="67">
        <f t="shared" si="2508"/>
        <v>32</v>
      </c>
      <c r="AN211" s="67">
        <f t="shared" si="2508"/>
        <v>53</v>
      </c>
      <c r="AO211" s="67">
        <f t="shared" si="2508"/>
        <v>44</v>
      </c>
      <c r="AP211" s="67"/>
      <c r="AQ211" s="67">
        <f t="shared" ref="AQ211:AT211" si="2509">LARGE($AL211:$AO211,AQ$2)</f>
        <v>53</v>
      </c>
      <c r="AR211" s="67">
        <f t="shared" si="2509"/>
        <v>44</v>
      </c>
      <c r="AS211" s="67">
        <f t="shared" si="2509"/>
        <v>41</v>
      </c>
      <c r="AT211" s="67">
        <f t="shared" si="2509"/>
        <v>32</v>
      </c>
      <c r="AV211" s="67" t="str">
        <f>VLOOKUP(VALUE(RIGHT(AQ211,1)),misc!$A$2:$B$5,2,0)</f>
        <v>S</v>
      </c>
      <c r="AW211" s="67" t="str">
        <f>VLOOKUP(VALUE(RIGHT(AR211,1)),misc!$A$2:$B$5,2,0)</f>
        <v>C</v>
      </c>
      <c r="AX211" s="67" t="str">
        <f>VLOOKUP(VALUE(RIGHT(AS211,1)),misc!$A$2:$B$5,2,0)</f>
        <v>D</v>
      </c>
      <c r="AY211" s="67" t="str">
        <f>VLOOKUP(VALUE(RIGHT(AT211,1)),misc!$A$2:$B$5,2,0)</f>
        <v>I</v>
      </c>
      <c r="BA211" s="67" t="str">
        <f t="shared" ref="BA211:BD211" si="2510">IF(VALUE(AQ211)&gt;=170,AV211,"")</f>
        <v/>
      </c>
      <c r="BB211" s="67" t="str">
        <f t="shared" si="2510"/>
        <v/>
      </c>
      <c r="BC211" s="67" t="str">
        <f t="shared" si="2510"/>
        <v/>
      </c>
      <c r="BD211" s="67" t="str">
        <f t="shared" si="2510"/>
        <v/>
      </c>
      <c r="BF211" s="67" t="str">
        <f t="shared" ref="BF211:BI211" si="2511">IF(VALUE(AQ211)&lt;170,AV211,"")</f>
        <v>S</v>
      </c>
      <c r="BG211" s="67" t="str">
        <f t="shared" si="2511"/>
        <v>C</v>
      </c>
      <c r="BH211" s="67" t="str">
        <f t="shared" si="2511"/>
        <v>D</v>
      </c>
      <c r="BI211" s="67" t="str">
        <f t="shared" si="2511"/>
        <v>I</v>
      </c>
      <c r="BJ211" s="67">
        <f t="shared" si="17"/>
        <v>1</v>
      </c>
      <c r="BK211" s="67" t="str">
        <f t="shared" si="18"/>
        <v/>
      </c>
      <c r="BN211" s="67">
        <f t="shared" ref="BN211:BQ211" si="2512">VALUE(AC211&amp;BN$2)</f>
        <v>311</v>
      </c>
      <c r="BO211" s="67">
        <f t="shared" si="2512"/>
        <v>312</v>
      </c>
      <c r="BP211" s="67">
        <f t="shared" si="2512"/>
        <v>323</v>
      </c>
      <c r="BQ211" s="67">
        <f t="shared" si="2512"/>
        <v>324</v>
      </c>
      <c r="BR211" s="67"/>
      <c r="BS211" s="67">
        <f t="shared" ref="BS211:BV211" si="2513">LARGE($BN211:$BQ211,BS$2)</f>
        <v>324</v>
      </c>
      <c r="BT211" s="67">
        <f t="shared" si="2513"/>
        <v>323</v>
      </c>
      <c r="BU211" s="67">
        <f t="shared" si="2513"/>
        <v>312</v>
      </c>
      <c r="BV211" s="67">
        <f t="shared" si="2513"/>
        <v>311</v>
      </c>
      <c r="BX211" s="67" t="str">
        <f>VLOOKUP(VALUE(RIGHT(BS211,1)),misc!$A$2:$B$5,2,0)</f>
        <v>C</v>
      </c>
      <c r="BY211" s="67" t="str">
        <f>VLOOKUP(VALUE(RIGHT(BT211,1)),misc!$A$2:$B$5,2,0)</f>
        <v>S</v>
      </c>
      <c r="BZ211" s="67" t="str">
        <f>VLOOKUP(VALUE(RIGHT(BU211,1)),misc!$A$2:$B$5,2,0)</f>
        <v>I</v>
      </c>
      <c r="CA211" s="67" t="str">
        <f>VLOOKUP(VALUE(RIGHT(BV211,1)),misc!$A$2:$B$5,2,0)</f>
        <v>D</v>
      </c>
      <c r="CC211" s="67" t="str">
        <f t="shared" ref="CC211:CF211" si="2514">IF(VALUE(BS211)&gt;=170,BX211,"")</f>
        <v>C</v>
      </c>
      <c r="CD211" s="67" t="str">
        <f t="shared" si="2514"/>
        <v>S</v>
      </c>
      <c r="CE211" s="67" t="str">
        <f t="shared" si="2514"/>
        <v>I</v>
      </c>
      <c r="CF211" s="67" t="str">
        <f t="shared" si="2514"/>
        <v>D</v>
      </c>
      <c r="CH211" s="67" t="str">
        <f t="shared" ref="CH211:CK211" si="2515">IF(VALUE(BS211)&lt;170,BX211,"")</f>
        <v/>
      </c>
      <c r="CI211" s="67" t="str">
        <f t="shared" si="2515"/>
        <v/>
      </c>
      <c r="CJ211" s="67" t="str">
        <f t="shared" si="2515"/>
        <v/>
      </c>
      <c r="CK211" s="67" t="str">
        <f t="shared" si="2515"/>
        <v/>
      </c>
      <c r="CL211" s="67">
        <f t="shared" si="23"/>
        <v>2</v>
      </c>
      <c r="CM211" s="67" t="str">
        <f t="shared" si="24"/>
        <v>CSID</v>
      </c>
      <c r="CP211" s="67">
        <f t="shared" ref="CP211:CS211" si="2516">VALUE(AG211&amp;CP$2)</f>
        <v>161</v>
      </c>
      <c r="CQ211" s="67">
        <f t="shared" si="2516"/>
        <v>182</v>
      </c>
      <c r="CR211" s="67">
        <f t="shared" si="2516"/>
        <v>193</v>
      </c>
      <c r="CS211" s="67">
        <f t="shared" si="2516"/>
        <v>194</v>
      </c>
      <c r="CT211" s="67"/>
      <c r="CU211" s="67">
        <f t="shared" ref="CU211:CX211" si="2517">LARGE($CP211:$CS211,CU$2)</f>
        <v>194</v>
      </c>
      <c r="CV211" s="67">
        <f t="shared" si="2517"/>
        <v>193</v>
      </c>
      <c r="CW211" s="67">
        <f t="shared" si="2517"/>
        <v>182</v>
      </c>
      <c r="CX211" s="67">
        <f t="shared" si="2517"/>
        <v>161</v>
      </c>
      <c r="CZ211" s="67" t="str">
        <f>VLOOKUP(VALUE(RIGHT(CU211,1)),misc!$A$2:$B$5,2,0)</f>
        <v>C</v>
      </c>
      <c r="DA211" s="67" t="str">
        <f>VLOOKUP(VALUE(RIGHT(CV211,1)),misc!$A$2:$B$5,2,0)</f>
        <v>S</v>
      </c>
      <c r="DB211" s="67" t="str">
        <f>VLOOKUP(VALUE(RIGHT(CW211,1)),misc!$A$2:$B$5,2,0)</f>
        <v>I</v>
      </c>
      <c r="DC211" s="67" t="str">
        <f>VLOOKUP(VALUE(RIGHT(CX211,1)),misc!$A$2:$B$5,2,0)</f>
        <v>D</v>
      </c>
      <c r="DE211" s="67" t="str">
        <f t="shared" ref="DE211:DH211" si="2518">IF(VALUE(CU211)&gt;=170,CZ211,"")</f>
        <v>C</v>
      </c>
      <c r="DF211" s="67" t="str">
        <f t="shared" si="2518"/>
        <v>S</v>
      </c>
      <c r="DG211" s="67" t="str">
        <f t="shared" si="2518"/>
        <v>I</v>
      </c>
      <c r="DH211" s="67" t="str">
        <f t="shared" si="2518"/>
        <v/>
      </c>
      <c r="DJ211" s="67" t="str">
        <f t="shared" ref="DJ211:DM211" si="2519">IF(VALUE(CU211)&lt;170,CZ211,"")</f>
        <v/>
      </c>
      <c r="DK211" s="67" t="str">
        <f t="shared" si="2519"/>
        <v/>
      </c>
      <c r="DL211" s="67" t="str">
        <f t="shared" si="2519"/>
        <v/>
      </c>
      <c r="DM211" s="67" t="str">
        <f t="shared" si="2519"/>
        <v>D</v>
      </c>
      <c r="DN211" s="67">
        <f t="shared" si="29"/>
        <v>3</v>
      </c>
      <c r="DO211" s="67" t="str">
        <f t="shared" si="30"/>
        <v>CSI</v>
      </c>
      <c r="DP211" s="1" t="str">
        <f t="shared" si="31"/>
        <v>123</v>
      </c>
      <c r="DQ211" s="1" t="str">
        <f t="shared" si="32"/>
        <v/>
      </c>
      <c r="DR211" s="1">
        <f>VLOOKUP(G211,tableD1,3,0)</f>
        <v>1</v>
      </c>
      <c r="DS211" s="1">
        <f>VLOOKUP(H211,tableI1,3,0)</f>
        <v>1</v>
      </c>
      <c r="DT211" s="1">
        <f>VLOOKUP(I211,table1S,3,0)</f>
        <v>2</v>
      </c>
      <c r="DU211" s="1">
        <f>VLOOKUP(J211,table1C,3,0)</f>
        <v>1</v>
      </c>
      <c r="DV211" s="1">
        <f>VLOOKUP(L211,table2D,3,0)</f>
        <v>8</v>
      </c>
      <c r="DW211" s="1">
        <f>VLOOKUP(M211,table2I,3,0)</f>
        <v>8</v>
      </c>
      <c r="DX211" s="1">
        <f>VLOOKUP(N211,table2S,3,0)</f>
        <v>8</v>
      </c>
      <c r="DY211" s="1">
        <f>VLOOKUP(O211,table2C,3,0)</f>
        <v>8</v>
      </c>
      <c r="DZ211" s="1">
        <f>VLOOKUP(Q211,table3D,3,0)</f>
        <v>4</v>
      </c>
      <c r="EA211" s="1">
        <f>VLOOKUP(R211,table3I,3,0)</f>
        <v>5</v>
      </c>
      <c r="EB211" s="1">
        <f>VLOOKUP(S211,table3S,3,0)</f>
        <v>5</v>
      </c>
      <c r="EC211" s="1">
        <f>VLOOKUP(T211,table3C,3,0)</f>
        <v>5</v>
      </c>
      <c r="ED211" s="67">
        <f t="array" ref="ED211">VLOOKUP(INDEX(JD,data!$AA$1),key!$J$3:$L$27,3,0)</f>
        <v>6</v>
      </c>
      <c r="EE211" s="67">
        <f t="array" ref="EE211">VLOOKUP(INDEX(JI,data!$AA$1),key!$J$3:$L$27,3,0)</f>
        <v>4</v>
      </c>
      <c r="EF211" s="67">
        <f t="array" ref="EF211">VLOOKUP(INDEX(JS,data!$AA$1),key!$J$3:$L$27,3,0)</f>
        <v>4</v>
      </c>
      <c r="EG211" s="67">
        <f t="array" ref="EG211">VLOOKUP(INDEX(JC,data!$AA$1),key!$J$3:$L$27,3,0)</f>
        <v>7</v>
      </c>
      <c r="EH211" s="1">
        <f>VLOOKUP(DR211,tabel_jpm,ED211+1,0)</f>
        <v>8</v>
      </c>
      <c r="EI211" s="1">
        <f>VLOOKUP(DS211,tabel_jpm,EE211+1,0)</f>
        <v>16</v>
      </c>
      <c r="EJ211" s="1">
        <f>VLOOKUP(DT211,tabel_jpm,EF211+1,0)</f>
        <v>20</v>
      </c>
      <c r="EK211" s="1">
        <f>VLOOKUP(DU211,tabel_jpm,EG211+1,0)</f>
        <v>4</v>
      </c>
      <c r="EL211" s="1">
        <f>IF(B211="Pria",VLOOKUP(AVERAGE(EH211:EK211),agreement_p,4),VLOOKUP(AVERAGE(EH211:EK211),agreement_w,4))</f>
        <v>32</v>
      </c>
      <c r="EM211" s="67" t="str">
        <f t="shared" si="33"/>
        <v>N/A</v>
      </c>
      <c r="EN211" s="1">
        <f>VLOOKUP(DV211,tabel_jpm,ED211+1,0)</f>
        <v>20</v>
      </c>
      <c r="EO211" s="1">
        <f>VLOOKUP(DW211,tabel_jpm,EE211+1,0)</f>
        <v>12</v>
      </c>
      <c r="EP211" s="1">
        <f>VLOOKUP(DX211,tabel_jpm,EF211+1,0)</f>
        <v>12</v>
      </c>
      <c r="EQ211" s="1">
        <f>VLOOKUP(DY211,tabel_jpm,EG211+1,0)</f>
        <v>24</v>
      </c>
      <c r="ER211" s="1">
        <f>IF(B211="Pria",VLOOKUP(AVERAGE(EN211:EQ211),agreement_p,4),VLOOKUP(AVERAGE(EN211:EQ211),agreement_w,4))</f>
        <v>50</v>
      </c>
      <c r="ES211" s="67" t="str">
        <f t="shared" si="34"/>
        <v>N/A</v>
      </c>
      <c r="ET211" s="1">
        <f>VLOOKUP(DZ211,tabel_jpm,ED211+1,0)</f>
        <v>20</v>
      </c>
      <c r="EU211" s="1">
        <f>VLOOKUP(EA211,tabel_jpm,EE211+1,0)</f>
        <v>24</v>
      </c>
      <c r="EV211" s="1">
        <f>VLOOKUP(EB211,tabel_jpm,EF211+1,0)</f>
        <v>24</v>
      </c>
      <c r="EW211" s="1">
        <f>VLOOKUP(EC211,tabel_jpm,EG211+1,0)</f>
        <v>20</v>
      </c>
      <c r="EX211" s="1">
        <f>IF(B211="Pria",VLOOKUP(AVERAGE(ET211:EW211),agreement_p,4),VLOOKUP(AVERAGE(ET211:EW211),agreement_w,4))</f>
        <v>68</v>
      </c>
      <c r="EY211" s="67" t="str">
        <f t="shared" si="35"/>
        <v>N/A</v>
      </c>
    </row>
    <row r="212" ht="15.75" customHeight="1">
      <c r="A212" s="1" t="str">
        <f>data!A212</f>
        <v/>
      </c>
      <c r="B212" s="1" t="str">
        <f>data!B212</f>
        <v/>
      </c>
      <c r="C212" s="1" t="str">
        <f>data!C212</f>
        <v/>
      </c>
      <c r="D212" s="65" t="str">
        <f>data!D212</f>
        <v/>
      </c>
      <c r="E212" s="1" t="str">
        <f>data!E212</f>
        <v/>
      </c>
      <c r="F212" s="1" t="str">
        <f>data!F212</f>
        <v/>
      </c>
      <c r="G212" s="1" t="str">
        <f>data!G212</f>
        <v/>
      </c>
      <c r="H212" s="1" t="str">
        <f>data!H212</f>
        <v/>
      </c>
      <c r="I212" s="1" t="str">
        <f>data!I212</f>
        <v/>
      </c>
      <c r="J212" s="1" t="str">
        <f>data!J212</f>
        <v/>
      </c>
      <c r="K212" s="1" t="str">
        <f>data!K212</f>
        <v/>
      </c>
      <c r="L212" s="1" t="str">
        <f>data!L212</f>
        <v/>
      </c>
      <c r="M212" s="1" t="str">
        <f>data!M212</f>
        <v/>
      </c>
      <c r="N212" s="1" t="str">
        <f>data!N212</f>
        <v/>
      </c>
      <c r="O212" s="1" t="str">
        <f>data!O212</f>
        <v/>
      </c>
      <c r="P212" s="1" t="str">
        <f>data!P212</f>
        <v/>
      </c>
      <c r="Q212" s="1">
        <f>data!Q212</f>
        <v>0</v>
      </c>
      <c r="R212" s="1">
        <f>data!R212</f>
        <v>0</v>
      </c>
      <c r="S212" s="1">
        <f>data!S212</f>
        <v>0</v>
      </c>
      <c r="T212" s="1">
        <f>data!T212</f>
        <v>0</v>
      </c>
      <c r="U212" s="1">
        <f>data!U212</f>
        <v>0</v>
      </c>
      <c r="V212" s="1">
        <f>data!V212</f>
        <v>0</v>
      </c>
      <c r="W212" s="1">
        <f>data!W212</f>
        <v>0</v>
      </c>
      <c r="Y212" s="67">
        <f>VLOOKUP(G212,tableD1,2,0)</f>
        <v>4</v>
      </c>
      <c r="Z212" s="67">
        <f>VLOOKUP(H212,tableI1,2,0)</f>
        <v>3</v>
      </c>
      <c r="AA212" s="67">
        <f>VLOOKUP(I212,table1S,2,0)</f>
        <v>5</v>
      </c>
      <c r="AB212" s="67">
        <f>VLOOKUP(J212,table1C,2,0)</f>
        <v>4</v>
      </c>
      <c r="AC212" s="67">
        <f>VLOOKUP(L212,table2D,2,0)</f>
        <v>31</v>
      </c>
      <c r="AD212" s="67">
        <f>VLOOKUP(M212,table2I,2,0)</f>
        <v>31</v>
      </c>
      <c r="AE212" s="67">
        <f>VLOOKUP(N212,table2S,2,0)</f>
        <v>32</v>
      </c>
      <c r="AF212" s="67">
        <f>VLOOKUP(O212,table2C,2,0)</f>
        <v>32</v>
      </c>
      <c r="AG212" s="67">
        <f>VLOOKUP(Q212,table3D,2,0)</f>
        <v>16</v>
      </c>
      <c r="AH212" s="67">
        <f>VLOOKUP(R212,table3I,2,0)</f>
        <v>18</v>
      </c>
      <c r="AI212" s="67">
        <f>VLOOKUP(S212,table3S,2,0)</f>
        <v>19</v>
      </c>
      <c r="AJ212" s="67">
        <f>VLOOKUP(T212,table3C,2,0)</f>
        <v>19</v>
      </c>
      <c r="AL212" s="67">
        <f t="shared" ref="AL212:AO212" si="2520">VALUE(Y212&amp;AL$2)</f>
        <v>41</v>
      </c>
      <c r="AM212" s="67">
        <f t="shared" si="2520"/>
        <v>32</v>
      </c>
      <c r="AN212" s="67">
        <f t="shared" si="2520"/>
        <v>53</v>
      </c>
      <c r="AO212" s="67">
        <f t="shared" si="2520"/>
        <v>44</v>
      </c>
      <c r="AP212" s="67"/>
      <c r="AQ212" s="67">
        <f t="shared" ref="AQ212:AT212" si="2521">LARGE($AL212:$AO212,AQ$2)</f>
        <v>53</v>
      </c>
      <c r="AR212" s="67">
        <f t="shared" si="2521"/>
        <v>44</v>
      </c>
      <c r="AS212" s="67">
        <f t="shared" si="2521"/>
        <v>41</v>
      </c>
      <c r="AT212" s="67">
        <f t="shared" si="2521"/>
        <v>32</v>
      </c>
      <c r="AV212" s="67" t="str">
        <f>VLOOKUP(VALUE(RIGHT(AQ212,1)),misc!$A$2:$B$5,2,0)</f>
        <v>S</v>
      </c>
      <c r="AW212" s="67" t="str">
        <f>VLOOKUP(VALUE(RIGHT(AR212,1)),misc!$A$2:$B$5,2,0)</f>
        <v>C</v>
      </c>
      <c r="AX212" s="67" t="str">
        <f>VLOOKUP(VALUE(RIGHT(AS212,1)),misc!$A$2:$B$5,2,0)</f>
        <v>D</v>
      </c>
      <c r="AY212" s="67" t="str">
        <f>VLOOKUP(VALUE(RIGHT(AT212,1)),misc!$A$2:$B$5,2,0)</f>
        <v>I</v>
      </c>
      <c r="BA212" s="67" t="str">
        <f t="shared" ref="BA212:BD212" si="2522">IF(VALUE(AQ212)&gt;=170,AV212,"")</f>
        <v/>
      </c>
      <c r="BB212" s="67" t="str">
        <f t="shared" si="2522"/>
        <v/>
      </c>
      <c r="BC212" s="67" t="str">
        <f t="shared" si="2522"/>
        <v/>
      </c>
      <c r="BD212" s="67" t="str">
        <f t="shared" si="2522"/>
        <v/>
      </c>
      <c r="BF212" s="67" t="str">
        <f t="shared" ref="BF212:BI212" si="2523">IF(VALUE(AQ212)&lt;170,AV212,"")</f>
        <v>S</v>
      </c>
      <c r="BG212" s="67" t="str">
        <f t="shared" si="2523"/>
        <v>C</v>
      </c>
      <c r="BH212" s="67" t="str">
        <f t="shared" si="2523"/>
        <v>D</v>
      </c>
      <c r="BI212" s="67" t="str">
        <f t="shared" si="2523"/>
        <v>I</v>
      </c>
      <c r="BJ212" s="67">
        <f t="shared" si="17"/>
        <v>1</v>
      </c>
      <c r="BK212" s="67" t="str">
        <f t="shared" si="18"/>
        <v/>
      </c>
      <c r="BN212" s="67">
        <f t="shared" ref="BN212:BQ212" si="2524">VALUE(AC212&amp;BN$2)</f>
        <v>311</v>
      </c>
      <c r="BO212" s="67">
        <f t="shared" si="2524"/>
        <v>312</v>
      </c>
      <c r="BP212" s="67">
        <f t="shared" si="2524"/>
        <v>323</v>
      </c>
      <c r="BQ212" s="67">
        <f t="shared" si="2524"/>
        <v>324</v>
      </c>
      <c r="BR212" s="67"/>
      <c r="BS212" s="67">
        <f t="shared" ref="BS212:BV212" si="2525">LARGE($BN212:$BQ212,BS$2)</f>
        <v>324</v>
      </c>
      <c r="BT212" s="67">
        <f t="shared" si="2525"/>
        <v>323</v>
      </c>
      <c r="BU212" s="67">
        <f t="shared" si="2525"/>
        <v>312</v>
      </c>
      <c r="BV212" s="67">
        <f t="shared" si="2525"/>
        <v>311</v>
      </c>
      <c r="BX212" s="67" t="str">
        <f>VLOOKUP(VALUE(RIGHT(BS212,1)),misc!$A$2:$B$5,2,0)</f>
        <v>C</v>
      </c>
      <c r="BY212" s="67" t="str">
        <f>VLOOKUP(VALUE(RIGHT(BT212,1)),misc!$A$2:$B$5,2,0)</f>
        <v>S</v>
      </c>
      <c r="BZ212" s="67" t="str">
        <f>VLOOKUP(VALUE(RIGHT(BU212,1)),misc!$A$2:$B$5,2,0)</f>
        <v>I</v>
      </c>
      <c r="CA212" s="67" t="str">
        <f>VLOOKUP(VALUE(RIGHT(BV212,1)),misc!$A$2:$B$5,2,0)</f>
        <v>D</v>
      </c>
      <c r="CC212" s="67" t="str">
        <f t="shared" ref="CC212:CF212" si="2526">IF(VALUE(BS212)&gt;=170,BX212,"")</f>
        <v>C</v>
      </c>
      <c r="CD212" s="67" t="str">
        <f t="shared" si="2526"/>
        <v>S</v>
      </c>
      <c r="CE212" s="67" t="str">
        <f t="shared" si="2526"/>
        <v>I</v>
      </c>
      <c r="CF212" s="67" t="str">
        <f t="shared" si="2526"/>
        <v>D</v>
      </c>
      <c r="CH212" s="67" t="str">
        <f t="shared" ref="CH212:CK212" si="2527">IF(VALUE(BS212)&lt;170,BX212,"")</f>
        <v/>
      </c>
      <c r="CI212" s="67" t="str">
        <f t="shared" si="2527"/>
        <v/>
      </c>
      <c r="CJ212" s="67" t="str">
        <f t="shared" si="2527"/>
        <v/>
      </c>
      <c r="CK212" s="67" t="str">
        <f t="shared" si="2527"/>
        <v/>
      </c>
      <c r="CL212" s="67">
        <f t="shared" si="23"/>
        <v>2</v>
      </c>
      <c r="CM212" s="67" t="str">
        <f t="shared" si="24"/>
        <v>CSID</v>
      </c>
      <c r="CP212" s="67">
        <f t="shared" ref="CP212:CS212" si="2528">VALUE(AG212&amp;CP$2)</f>
        <v>161</v>
      </c>
      <c r="CQ212" s="67">
        <f t="shared" si="2528"/>
        <v>182</v>
      </c>
      <c r="CR212" s="67">
        <f t="shared" si="2528"/>
        <v>193</v>
      </c>
      <c r="CS212" s="67">
        <f t="shared" si="2528"/>
        <v>194</v>
      </c>
      <c r="CT212" s="67"/>
      <c r="CU212" s="67">
        <f t="shared" ref="CU212:CX212" si="2529">LARGE($CP212:$CS212,CU$2)</f>
        <v>194</v>
      </c>
      <c r="CV212" s="67">
        <f t="shared" si="2529"/>
        <v>193</v>
      </c>
      <c r="CW212" s="67">
        <f t="shared" si="2529"/>
        <v>182</v>
      </c>
      <c r="CX212" s="67">
        <f t="shared" si="2529"/>
        <v>161</v>
      </c>
      <c r="CZ212" s="67" t="str">
        <f>VLOOKUP(VALUE(RIGHT(CU212,1)),misc!$A$2:$B$5,2,0)</f>
        <v>C</v>
      </c>
      <c r="DA212" s="67" t="str">
        <f>VLOOKUP(VALUE(RIGHT(CV212,1)),misc!$A$2:$B$5,2,0)</f>
        <v>S</v>
      </c>
      <c r="DB212" s="67" t="str">
        <f>VLOOKUP(VALUE(RIGHT(CW212,1)),misc!$A$2:$B$5,2,0)</f>
        <v>I</v>
      </c>
      <c r="DC212" s="67" t="str">
        <f>VLOOKUP(VALUE(RIGHT(CX212,1)),misc!$A$2:$B$5,2,0)</f>
        <v>D</v>
      </c>
      <c r="DE212" s="67" t="str">
        <f t="shared" ref="DE212:DH212" si="2530">IF(VALUE(CU212)&gt;=170,CZ212,"")</f>
        <v>C</v>
      </c>
      <c r="DF212" s="67" t="str">
        <f t="shared" si="2530"/>
        <v>S</v>
      </c>
      <c r="DG212" s="67" t="str">
        <f t="shared" si="2530"/>
        <v>I</v>
      </c>
      <c r="DH212" s="67" t="str">
        <f t="shared" si="2530"/>
        <v/>
      </c>
      <c r="DJ212" s="67" t="str">
        <f t="shared" ref="DJ212:DM212" si="2531">IF(VALUE(CU212)&lt;170,CZ212,"")</f>
        <v/>
      </c>
      <c r="DK212" s="67" t="str">
        <f t="shared" si="2531"/>
        <v/>
      </c>
      <c r="DL212" s="67" t="str">
        <f t="shared" si="2531"/>
        <v/>
      </c>
      <c r="DM212" s="67" t="str">
        <f t="shared" si="2531"/>
        <v>D</v>
      </c>
      <c r="DN212" s="67">
        <f t="shared" si="29"/>
        <v>3</v>
      </c>
      <c r="DO212" s="67" t="str">
        <f t="shared" si="30"/>
        <v>CSI</v>
      </c>
      <c r="DP212" s="1" t="str">
        <f t="shared" si="31"/>
        <v>123</v>
      </c>
      <c r="DQ212" s="1" t="str">
        <f t="shared" si="32"/>
        <v/>
      </c>
      <c r="DR212" s="1">
        <f>VLOOKUP(G212,tableD1,3,0)</f>
        <v>1</v>
      </c>
      <c r="DS212" s="1">
        <f>VLOOKUP(H212,tableI1,3,0)</f>
        <v>1</v>
      </c>
      <c r="DT212" s="1">
        <f>VLOOKUP(I212,table1S,3,0)</f>
        <v>2</v>
      </c>
      <c r="DU212" s="1">
        <f>VLOOKUP(J212,table1C,3,0)</f>
        <v>1</v>
      </c>
      <c r="DV212" s="1">
        <f>VLOOKUP(L212,table2D,3,0)</f>
        <v>8</v>
      </c>
      <c r="DW212" s="1">
        <f>VLOOKUP(M212,table2I,3,0)</f>
        <v>8</v>
      </c>
      <c r="DX212" s="1">
        <f>VLOOKUP(N212,table2S,3,0)</f>
        <v>8</v>
      </c>
      <c r="DY212" s="1">
        <f>VLOOKUP(O212,table2C,3,0)</f>
        <v>8</v>
      </c>
      <c r="DZ212" s="1">
        <f>VLOOKUP(Q212,table3D,3,0)</f>
        <v>4</v>
      </c>
      <c r="EA212" s="1">
        <f>VLOOKUP(R212,table3I,3,0)</f>
        <v>5</v>
      </c>
      <c r="EB212" s="1">
        <f>VLOOKUP(S212,table3S,3,0)</f>
        <v>5</v>
      </c>
      <c r="EC212" s="1">
        <f>VLOOKUP(T212,table3C,3,0)</f>
        <v>5</v>
      </c>
      <c r="ED212" s="67">
        <f t="array" ref="ED212">VLOOKUP(INDEX(JD,data!$AA$1),key!$J$3:$L$27,3,0)</f>
        <v>6</v>
      </c>
      <c r="EE212" s="67">
        <f t="array" ref="EE212">VLOOKUP(INDEX(JI,data!$AA$1),key!$J$3:$L$27,3,0)</f>
        <v>4</v>
      </c>
      <c r="EF212" s="67">
        <f t="array" ref="EF212">VLOOKUP(INDEX(JS,data!$AA$1),key!$J$3:$L$27,3,0)</f>
        <v>4</v>
      </c>
      <c r="EG212" s="67">
        <f t="array" ref="EG212">VLOOKUP(INDEX(JC,data!$AA$1),key!$J$3:$L$27,3,0)</f>
        <v>7</v>
      </c>
      <c r="EH212" s="1">
        <f>VLOOKUP(DR212,tabel_jpm,ED212+1,0)</f>
        <v>8</v>
      </c>
      <c r="EI212" s="1">
        <f>VLOOKUP(DS212,tabel_jpm,EE212+1,0)</f>
        <v>16</v>
      </c>
      <c r="EJ212" s="1">
        <f>VLOOKUP(DT212,tabel_jpm,EF212+1,0)</f>
        <v>20</v>
      </c>
      <c r="EK212" s="1">
        <f>VLOOKUP(DU212,tabel_jpm,EG212+1,0)</f>
        <v>4</v>
      </c>
      <c r="EL212" s="1">
        <f>IF(B212="Pria",VLOOKUP(AVERAGE(EH212:EK212),agreement_p,4),VLOOKUP(AVERAGE(EH212:EK212),agreement_w,4))</f>
        <v>32</v>
      </c>
      <c r="EM212" s="67" t="str">
        <f t="shared" si="33"/>
        <v>N/A</v>
      </c>
      <c r="EN212" s="1">
        <f>VLOOKUP(DV212,tabel_jpm,ED212+1,0)</f>
        <v>20</v>
      </c>
      <c r="EO212" s="1">
        <f>VLOOKUP(DW212,tabel_jpm,EE212+1,0)</f>
        <v>12</v>
      </c>
      <c r="EP212" s="1">
        <f>VLOOKUP(DX212,tabel_jpm,EF212+1,0)</f>
        <v>12</v>
      </c>
      <c r="EQ212" s="1">
        <f>VLOOKUP(DY212,tabel_jpm,EG212+1,0)</f>
        <v>24</v>
      </c>
      <c r="ER212" s="1">
        <f>IF(B212="Pria",VLOOKUP(AVERAGE(EN212:EQ212),agreement_p,4),VLOOKUP(AVERAGE(EN212:EQ212),agreement_w,4))</f>
        <v>50</v>
      </c>
      <c r="ES212" s="67" t="str">
        <f t="shared" si="34"/>
        <v>N/A</v>
      </c>
      <c r="ET212" s="1">
        <f>VLOOKUP(DZ212,tabel_jpm,ED212+1,0)</f>
        <v>20</v>
      </c>
      <c r="EU212" s="1">
        <f>VLOOKUP(EA212,tabel_jpm,EE212+1,0)</f>
        <v>24</v>
      </c>
      <c r="EV212" s="1">
        <f>VLOOKUP(EB212,tabel_jpm,EF212+1,0)</f>
        <v>24</v>
      </c>
      <c r="EW212" s="1">
        <f>VLOOKUP(EC212,tabel_jpm,EG212+1,0)</f>
        <v>20</v>
      </c>
      <c r="EX212" s="1">
        <f>IF(B212="Pria",VLOOKUP(AVERAGE(ET212:EW212),agreement_p,4),VLOOKUP(AVERAGE(ET212:EW212),agreement_w,4))</f>
        <v>68</v>
      </c>
      <c r="EY212" s="67" t="str">
        <f t="shared" si="35"/>
        <v>N/A</v>
      </c>
    </row>
    <row r="213" ht="15.75" customHeight="1">
      <c r="A213" s="1" t="str">
        <f>data!A213</f>
        <v/>
      </c>
      <c r="B213" s="1" t="str">
        <f>data!B213</f>
        <v/>
      </c>
      <c r="C213" s="1" t="str">
        <f>data!C213</f>
        <v/>
      </c>
      <c r="D213" s="65" t="str">
        <f>data!D213</f>
        <v/>
      </c>
      <c r="E213" s="1" t="str">
        <f>data!E213</f>
        <v/>
      </c>
      <c r="F213" s="1" t="str">
        <f>data!F213</f>
        <v/>
      </c>
      <c r="G213" s="1" t="str">
        <f>data!G213</f>
        <v/>
      </c>
      <c r="H213" s="1" t="str">
        <f>data!H213</f>
        <v/>
      </c>
      <c r="I213" s="1" t="str">
        <f>data!I213</f>
        <v/>
      </c>
      <c r="J213" s="1" t="str">
        <f>data!J213</f>
        <v/>
      </c>
      <c r="K213" s="1" t="str">
        <f>data!K213</f>
        <v/>
      </c>
      <c r="L213" s="1" t="str">
        <f>data!L213</f>
        <v/>
      </c>
      <c r="M213" s="1" t="str">
        <f>data!M213</f>
        <v/>
      </c>
      <c r="N213" s="1" t="str">
        <f>data!N213</f>
        <v/>
      </c>
      <c r="O213" s="1" t="str">
        <f>data!O213</f>
        <v/>
      </c>
      <c r="P213" s="1" t="str">
        <f>data!P213</f>
        <v/>
      </c>
      <c r="Q213" s="1">
        <f>data!Q213</f>
        <v>0</v>
      </c>
      <c r="R213" s="1">
        <f>data!R213</f>
        <v>0</v>
      </c>
      <c r="S213" s="1">
        <f>data!S213</f>
        <v>0</v>
      </c>
      <c r="T213" s="1">
        <f>data!T213</f>
        <v>0</v>
      </c>
      <c r="U213" s="1">
        <f>data!U213</f>
        <v>0</v>
      </c>
      <c r="V213" s="1">
        <f>data!V213</f>
        <v>0</v>
      </c>
      <c r="W213" s="1">
        <f>data!W213</f>
        <v>0</v>
      </c>
      <c r="Y213" s="67">
        <f>VLOOKUP(G213,tableD1,2,0)</f>
        <v>4</v>
      </c>
      <c r="Z213" s="67">
        <f>VLOOKUP(H213,tableI1,2,0)</f>
        <v>3</v>
      </c>
      <c r="AA213" s="67">
        <f>VLOOKUP(I213,table1S,2,0)</f>
        <v>5</v>
      </c>
      <c r="AB213" s="67">
        <f>VLOOKUP(J213,table1C,2,0)</f>
        <v>4</v>
      </c>
      <c r="AC213" s="67">
        <f>VLOOKUP(L213,table2D,2,0)</f>
        <v>31</v>
      </c>
      <c r="AD213" s="67">
        <f>VLOOKUP(M213,table2I,2,0)</f>
        <v>31</v>
      </c>
      <c r="AE213" s="67">
        <f>VLOOKUP(N213,table2S,2,0)</f>
        <v>32</v>
      </c>
      <c r="AF213" s="67">
        <f>VLOOKUP(O213,table2C,2,0)</f>
        <v>32</v>
      </c>
      <c r="AG213" s="67">
        <f>VLOOKUP(Q213,table3D,2,0)</f>
        <v>16</v>
      </c>
      <c r="AH213" s="67">
        <f>VLOOKUP(R213,table3I,2,0)</f>
        <v>18</v>
      </c>
      <c r="AI213" s="67">
        <f>VLOOKUP(S213,table3S,2,0)</f>
        <v>19</v>
      </c>
      <c r="AJ213" s="67">
        <f>VLOOKUP(T213,table3C,2,0)</f>
        <v>19</v>
      </c>
      <c r="AL213" s="67">
        <f t="shared" ref="AL213:AO213" si="2532">VALUE(Y213&amp;AL$2)</f>
        <v>41</v>
      </c>
      <c r="AM213" s="67">
        <f t="shared" si="2532"/>
        <v>32</v>
      </c>
      <c r="AN213" s="67">
        <f t="shared" si="2532"/>
        <v>53</v>
      </c>
      <c r="AO213" s="67">
        <f t="shared" si="2532"/>
        <v>44</v>
      </c>
      <c r="AP213" s="67"/>
      <c r="AQ213" s="67">
        <f t="shared" ref="AQ213:AT213" si="2533">LARGE($AL213:$AO213,AQ$2)</f>
        <v>53</v>
      </c>
      <c r="AR213" s="67">
        <f t="shared" si="2533"/>
        <v>44</v>
      </c>
      <c r="AS213" s="67">
        <f t="shared" si="2533"/>
        <v>41</v>
      </c>
      <c r="AT213" s="67">
        <f t="shared" si="2533"/>
        <v>32</v>
      </c>
      <c r="AV213" s="67" t="str">
        <f>VLOOKUP(VALUE(RIGHT(AQ213,1)),misc!$A$2:$B$5,2,0)</f>
        <v>S</v>
      </c>
      <c r="AW213" s="67" t="str">
        <f>VLOOKUP(VALUE(RIGHT(AR213,1)),misc!$A$2:$B$5,2,0)</f>
        <v>C</v>
      </c>
      <c r="AX213" s="67" t="str">
        <f>VLOOKUP(VALUE(RIGHT(AS213,1)),misc!$A$2:$B$5,2,0)</f>
        <v>D</v>
      </c>
      <c r="AY213" s="67" t="str">
        <f>VLOOKUP(VALUE(RIGHT(AT213,1)),misc!$A$2:$B$5,2,0)</f>
        <v>I</v>
      </c>
      <c r="BA213" s="67" t="str">
        <f t="shared" ref="BA213:BD213" si="2534">IF(VALUE(AQ213)&gt;=170,AV213,"")</f>
        <v/>
      </c>
      <c r="BB213" s="67" t="str">
        <f t="shared" si="2534"/>
        <v/>
      </c>
      <c r="BC213" s="67" t="str">
        <f t="shared" si="2534"/>
        <v/>
      </c>
      <c r="BD213" s="67" t="str">
        <f t="shared" si="2534"/>
        <v/>
      </c>
      <c r="BF213" s="67" t="str">
        <f t="shared" ref="BF213:BI213" si="2535">IF(VALUE(AQ213)&lt;170,AV213,"")</f>
        <v>S</v>
      </c>
      <c r="BG213" s="67" t="str">
        <f t="shared" si="2535"/>
        <v>C</v>
      </c>
      <c r="BH213" s="67" t="str">
        <f t="shared" si="2535"/>
        <v>D</v>
      </c>
      <c r="BI213" s="67" t="str">
        <f t="shared" si="2535"/>
        <v>I</v>
      </c>
      <c r="BJ213" s="67">
        <f t="shared" si="17"/>
        <v>1</v>
      </c>
      <c r="BK213" s="67" t="str">
        <f t="shared" si="18"/>
        <v/>
      </c>
      <c r="BN213" s="67">
        <f t="shared" ref="BN213:BQ213" si="2536">VALUE(AC213&amp;BN$2)</f>
        <v>311</v>
      </c>
      <c r="BO213" s="67">
        <f t="shared" si="2536"/>
        <v>312</v>
      </c>
      <c r="BP213" s="67">
        <f t="shared" si="2536"/>
        <v>323</v>
      </c>
      <c r="BQ213" s="67">
        <f t="shared" si="2536"/>
        <v>324</v>
      </c>
      <c r="BR213" s="67"/>
      <c r="BS213" s="67">
        <f t="shared" ref="BS213:BV213" si="2537">LARGE($BN213:$BQ213,BS$2)</f>
        <v>324</v>
      </c>
      <c r="BT213" s="67">
        <f t="shared" si="2537"/>
        <v>323</v>
      </c>
      <c r="BU213" s="67">
        <f t="shared" si="2537"/>
        <v>312</v>
      </c>
      <c r="BV213" s="67">
        <f t="shared" si="2537"/>
        <v>311</v>
      </c>
      <c r="BX213" s="67" t="str">
        <f>VLOOKUP(VALUE(RIGHT(BS213,1)),misc!$A$2:$B$5,2,0)</f>
        <v>C</v>
      </c>
      <c r="BY213" s="67" t="str">
        <f>VLOOKUP(VALUE(RIGHT(BT213,1)),misc!$A$2:$B$5,2,0)</f>
        <v>S</v>
      </c>
      <c r="BZ213" s="67" t="str">
        <f>VLOOKUP(VALUE(RIGHT(BU213,1)),misc!$A$2:$B$5,2,0)</f>
        <v>I</v>
      </c>
      <c r="CA213" s="67" t="str">
        <f>VLOOKUP(VALUE(RIGHT(BV213,1)),misc!$A$2:$B$5,2,0)</f>
        <v>D</v>
      </c>
      <c r="CC213" s="67" t="str">
        <f t="shared" ref="CC213:CF213" si="2538">IF(VALUE(BS213)&gt;=170,BX213,"")</f>
        <v>C</v>
      </c>
      <c r="CD213" s="67" t="str">
        <f t="shared" si="2538"/>
        <v>S</v>
      </c>
      <c r="CE213" s="67" t="str">
        <f t="shared" si="2538"/>
        <v>I</v>
      </c>
      <c r="CF213" s="67" t="str">
        <f t="shared" si="2538"/>
        <v>D</v>
      </c>
      <c r="CH213" s="67" t="str">
        <f t="shared" ref="CH213:CK213" si="2539">IF(VALUE(BS213)&lt;170,BX213,"")</f>
        <v/>
      </c>
      <c r="CI213" s="67" t="str">
        <f t="shared" si="2539"/>
        <v/>
      </c>
      <c r="CJ213" s="67" t="str">
        <f t="shared" si="2539"/>
        <v/>
      </c>
      <c r="CK213" s="67" t="str">
        <f t="shared" si="2539"/>
        <v/>
      </c>
      <c r="CL213" s="67">
        <f t="shared" si="23"/>
        <v>2</v>
      </c>
      <c r="CM213" s="67" t="str">
        <f t="shared" si="24"/>
        <v>CSID</v>
      </c>
      <c r="CP213" s="67">
        <f t="shared" ref="CP213:CS213" si="2540">VALUE(AG213&amp;CP$2)</f>
        <v>161</v>
      </c>
      <c r="CQ213" s="67">
        <f t="shared" si="2540"/>
        <v>182</v>
      </c>
      <c r="CR213" s="67">
        <f t="shared" si="2540"/>
        <v>193</v>
      </c>
      <c r="CS213" s="67">
        <f t="shared" si="2540"/>
        <v>194</v>
      </c>
      <c r="CT213" s="67"/>
      <c r="CU213" s="67">
        <f t="shared" ref="CU213:CX213" si="2541">LARGE($CP213:$CS213,CU$2)</f>
        <v>194</v>
      </c>
      <c r="CV213" s="67">
        <f t="shared" si="2541"/>
        <v>193</v>
      </c>
      <c r="CW213" s="67">
        <f t="shared" si="2541"/>
        <v>182</v>
      </c>
      <c r="CX213" s="67">
        <f t="shared" si="2541"/>
        <v>161</v>
      </c>
      <c r="CZ213" s="67" t="str">
        <f>VLOOKUP(VALUE(RIGHT(CU213,1)),misc!$A$2:$B$5,2,0)</f>
        <v>C</v>
      </c>
      <c r="DA213" s="67" t="str">
        <f>VLOOKUP(VALUE(RIGHT(CV213,1)),misc!$A$2:$B$5,2,0)</f>
        <v>S</v>
      </c>
      <c r="DB213" s="67" t="str">
        <f>VLOOKUP(VALUE(RIGHT(CW213,1)),misc!$A$2:$B$5,2,0)</f>
        <v>I</v>
      </c>
      <c r="DC213" s="67" t="str">
        <f>VLOOKUP(VALUE(RIGHT(CX213,1)),misc!$A$2:$B$5,2,0)</f>
        <v>D</v>
      </c>
      <c r="DE213" s="67" t="str">
        <f t="shared" ref="DE213:DH213" si="2542">IF(VALUE(CU213)&gt;=170,CZ213,"")</f>
        <v>C</v>
      </c>
      <c r="DF213" s="67" t="str">
        <f t="shared" si="2542"/>
        <v>S</v>
      </c>
      <c r="DG213" s="67" t="str">
        <f t="shared" si="2542"/>
        <v>I</v>
      </c>
      <c r="DH213" s="67" t="str">
        <f t="shared" si="2542"/>
        <v/>
      </c>
      <c r="DJ213" s="67" t="str">
        <f t="shared" ref="DJ213:DM213" si="2543">IF(VALUE(CU213)&lt;170,CZ213,"")</f>
        <v/>
      </c>
      <c r="DK213" s="67" t="str">
        <f t="shared" si="2543"/>
        <v/>
      </c>
      <c r="DL213" s="67" t="str">
        <f t="shared" si="2543"/>
        <v/>
      </c>
      <c r="DM213" s="67" t="str">
        <f t="shared" si="2543"/>
        <v>D</v>
      </c>
      <c r="DN213" s="67">
        <f t="shared" si="29"/>
        <v>3</v>
      </c>
      <c r="DO213" s="67" t="str">
        <f t="shared" si="30"/>
        <v>CSI</v>
      </c>
      <c r="DP213" s="1" t="str">
        <f t="shared" si="31"/>
        <v>123</v>
      </c>
      <c r="DQ213" s="1" t="str">
        <f t="shared" si="32"/>
        <v/>
      </c>
      <c r="DR213" s="1">
        <f>VLOOKUP(G213,tableD1,3,0)</f>
        <v>1</v>
      </c>
      <c r="DS213" s="1">
        <f>VLOOKUP(H213,tableI1,3,0)</f>
        <v>1</v>
      </c>
      <c r="DT213" s="1">
        <f>VLOOKUP(I213,table1S,3,0)</f>
        <v>2</v>
      </c>
      <c r="DU213" s="1">
        <f>VLOOKUP(J213,table1C,3,0)</f>
        <v>1</v>
      </c>
      <c r="DV213" s="1">
        <f>VLOOKUP(L213,table2D,3,0)</f>
        <v>8</v>
      </c>
      <c r="DW213" s="1">
        <f>VLOOKUP(M213,table2I,3,0)</f>
        <v>8</v>
      </c>
      <c r="DX213" s="1">
        <f>VLOOKUP(N213,table2S,3,0)</f>
        <v>8</v>
      </c>
      <c r="DY213" s="1">
        <f>VLOOKUP(O213,table2C,3,0)</f>
        <v>8</v>
      </c>
      <c r="DZ213" s="1">
        <f>VLOOKUP(Q213,table3D,3,0)</f>
        <v>4</v>
      </c>
      <c r="EA213" s="1">
        <f>VLOOKUP(R213,table3I,3,0)</f>
        <v>5</v>
      </c>
      <c r="EB213" s="1">
        <f>VLOOKUP(S213,table3S,3,0)</f>
        <v>5</v>
      </c>
      <c r="EC213" s="1">
        <f>VLOOKUP(T213,table3C,3,0)</f>
        <v>5</v>
      </c>
      <c r="ED213" s="67">
        <f t="array" ref="ED213">VLOOKUP(INDEX(JD,data!$AA$1),key!$J$3:$L$27,3,0)</f>
        <v>6</v>
      </c>
      <c r="EE213" s="67">
        <f t="array" ref="EE213">VLOOKUP(INDEX(JI,data!$AA$1),key!$J$3:$L$27,3,0)</f>
        <v>4</v>
      </c>
      <c r="EF213" s="67">
        <f t="array" ref="EF213">VLOOKUP(INDEX(JS,data!$AA$1),key!$J$3:$L$27,3,0)</f>
        <v>4</v>
      </c>
      <c r="EG213" s="67">
        <f t="array" ref="EG213">VLOOKUP(INDEX(JC,data!$AA$1),key!$J$3:$L$27,3,0)</f>
        <v>7</v>
      </c>
      <c r="EH213" s="1">
        <f>VLOOKUP(DR213,tabel_jpm,ED213+1,0)</f>
        <v>8</v>
      </c>
      <c r="EI213" s="1">
        <f>VLOOKUP(DS213,tabel_jpm,EE213+1,0)</f>
        <v>16</v>
      </c>
      <c r="EJ213" s="1">
        <f>VLOOKUP(DT213,tabel_jpm,EF213+1,0)</f>
        <v>20</v>
      </c>
      <c r="EK213" s="1">
        <f>VLOOKUP(DU213,tabel_jpm,EG213+1,0)</f>
        <v>4</v>
      </c>
      <c r="EL213" s="1">
        <f>IF(B213="Pria",VLOOKUP(AVERAGE(EH213:EK213),agreement_p,4),VLOOKUP(AVERAGE(EH213:EK213),agreement_w,4))</f>
        <v>32</v>
      </c>
      <c r="EM213" s="67" t="str">
        <f t="shared" si="33"/>
        <v>N/A</v>
      </c>
      <c r="EN213" s="1">
        <f>VLOOKUP(DV213,tabel_jpm,ED213+1,0)</f>
        <v>20</v>
      </c>
      <c r="EO213" s="1">
        <f>VLOOKUP(DW213,tabel_jpm,EE213+1,0)</f>
        <v>12</v>
      </c>
      <c r="EP213" s="1">
        <f>VLOOKUP(DX213,tabel_jpm,EF213+1,0)</f>
        <v>12</v>
      </c>
      <c r="EQ213" s="1">
        <f>VLOOKUP(DY213,tabel_jpm,EG213+1,0)</f>
        <v>24</v>
      </c>
      <c r="ER213" s="1">
        <f>IF(B213="Pria",VLOOKUP(AVERAGE(EN213:EQ213),agreement_p,4),VLOOKUP(AVERAGE(EN213:EQ213),agreement_w,4))</f>
        <v>50</v>
      </c>
      <c r="ES213" s="67" t="str">
        <f t="shared" si="34"/>
        <v>N/A</v>
      </c>
      <c r="ET213" s="1">
        <f>VLOOKUP(DZ213,tabel_jpm,ED213+1,0)</f>
        <v>20</v>
      </c>
      <c r="EU213" s="1">
        <f>VLOOKUP(EA213,tabel_jpm,EE213+1,0)</f>
        <v>24</v>
      </c>
      <c r="EV213" s="1">
        <f>VLOOKUP(EB213,tabel_jpm,EF213+1,0)</f>
        <v>24</v>
      </c>
      <c r="EW213" s="1">
        <f>VLOOKUP(EC213,tabel_jpm,EG213+1,0)</f>
        <v>20</v>
      </c>
      <c r="EX213" s="1">
        <f>IF(B213="Pria",VLOOKUP(AVERAGE(ET213:EW213),agreement_p,4),VLOOKUP(AVERAGE(ET213:EW213),agreement_w,4))</f>
        <v>68</v>
      </c>
      <c r="EY213" s="67" t="str">
        <f t="shared" si="35"/>
        <v>N/A</v>
      </c>
    </row>
    <row r="214" ht="15.75" customHeight="1">
      <c r="A214" s="1" t="str">
        <f>data!A214</f>
        <v/>
      </c>
      <c r="B214" s="1" t="str">
        <f>data!B214</f>
        <v/>
      </c>
      <c r="C214" s="1" t="str">
        <f>data!C214</f>
        <v/>
      </c>
      <c r="D214" s="65" t="str">
        <f>data!D214</f>
        <v/>
      </c>
      <c r="E214" s="1" t="str">
        <f>data!E214</f>
        <v/>
      </c>
      <c r="F214" s="1" t="str">
        <f>data!F214</f>
        <v/>
      </c>
      <c r="G214" s="1" t="str">
        <f>data!G214</f>
        <v/>
      </c>
      <c r="H214" s="1" t="str">
        <f>data!H214</f>
        <v/>
      </c>
      <c r="I214" s="1" t="str">
        <f>data!I214</f>
        <v/>
      </c>
      <c r="J214" s="1" t="str">
        <f>data!J214</f>
        <v/>
      </c>
      <c r="K214" s="1" t="str">
        <f>data!K214</f>
        <v/>
      </c>
      <c r="L214" s="1" t="str">
        <f>data!L214</f>
        <v/>
      </c>
      <c r="M214" s="1" t="str">
        <f>data!M214</f>
        <v/>
      </c>
      <c r="N214" s="1" t="str">
        <f>data!N214</f>
        <v/>
      </c>
      <c r="O214" s="1" t="str">
        <f>data!O214</f>
        <v/>
      </c>
      <c r="P214" s="1" t="str">
        <f>data!P214</f>
        <v/>
      </c>
      <c r="Q214" s="1">
        <f>data!Q214</f>
        <v>0</v>
      </c>
      <c r="R214" s="1">
        <f>data!R214</f>
        <v>0</v>
      </c>
      <c r="S214" s="1">
        <f>data!S214</f>
        <v>0</v>
      </c>
      <c r="T214" s="1">
        <f>data!T214</f>
        <v>0</v>
      </c>
      <c r="U214" s="1">
        <f>data!U214</f>
        <v>0</v>
      </c>
      <c r="V214" s="1">
        <f>data!V214</f>
        <v>0</v>
      </c>
      <c r="W214" s="1">
        <f>data!W214</f>
        <v>0</v>
      </c>
      <c r="Y214" s="67">
        <f>VLOOKUP(G214,tableD1,2,0)</f>
        <v>4</v>
      </c>
      <c r="Z214" s="67">
        <f>VLOOKUP(H214,tableI1,2,0)</f>
        <v>3</v>
      </c>
      <c r="AA214" s="67">
        <f>VLOOKUP(I214,table1S,2,0)</f>
        <v>5</v>
      </c>
      <c r="AB214" s="67">
        <f>VLOOKUP(J214,table1C,2,0)</f>
        <v>4</v>
      </c>
      <c r="AC214" s="67">
        <f>VLOOKUP(L214,table2D,2,0)</f>
        <v>31</v>
      </c>
      <c r="AD214" s="67">
        <f>VLOOKUP(M214,table2I,2,0)</f>
        <v>31</v>
      </c>
      <c r="AE214" s="67">
        <f>VLOOKUP(N214,table2S,2,0)</f>
        <v>32</v>
      </c>
      <c r="AF214" s="67">
        <f>VLOOKUP(O214,table2C,2,0)</f>
        <v>32</v>
      </c>
      <c r="AG214" s="67">
        <f>VLOOKUP(Q214,table3D,2,0)</f>
        <v>16</v>
      </c>
      <c r="AH214" s="67">
        <f>VLOOKUP(R214,table3I,2,0)</f>
        <v>18</v>
      </c>
      <c r="AI214" s="67">
        <f>VLOOKUP(S214,table3S,2,0)</f>
        <v>19</v>
      </c>
      <c r="AJ214" s="67">
        <f>VLOOKUP(T214,table3C,2,0)</f>
        <v>19</v>
      </c>
      <c r="AL214" s="67">
        <f t="shared" ref="AL214:AO214" si="2544">VALUE(Y214&amp;AL$2)</f>
        <v>41</v>
      </c>
      <c r="AM214" s="67">
        <f t="shared" si="2544"/>
        <v>32</v>
      </c>
      <c r="AN214" s="67">
        <f t="shared" si="2544"/>
        <v>53</v>
      </c>
      <c r="AO214" s="67">
        <f t="shared" si="2544"/>
        <v>44</v>
      </c>
      <c r="AP214" s="67"/>
      <c r="AQ214" s="67">
        <f t="shared" ref="AQ214:AT214" si="2545">LARGE($AL214:$AO214,AQ$2)</f>
        <v>53</v>
      </c>
      <c r="AR214" s="67">
        <f t="shared" si="2545"/>
        <v>44</v>
      </c>
      <c r="AS214" s="67">
        <f t="shared" si="2545"/>
        <v>41</v>
      </c>
      <c r="AT214" s="67">
        <f t="shared" si="2545"/>
        <v>32</v>
      </c>
      <c r="AV214" s="67" t="str">
        <f>VLOOKUP(VALUE(RIGHT(AQ214,1)),misc!$A$2:$B$5,2,0)</f>
        <v>S</v>
      </c>
      <c r="AW214" s="67" t="str">
        <f>VLOOKUP(VALUE(RIGHT(AR214,1)),misc!$A$2:$B$5,2,0)</f>
        <v>C</v>
      </c>
      <c r="AX214" s="67" t="str">
        <f>VLOOKUP(VALUE(RIGHT(AS214,1)),misc!$A$2:$B$5,2,0)</f>
        <v>D</v>
      </c>
      <c r="AY214" s="67" t="str">
        <f>VLOOKUP(VALUE(RIGHT(AT214,1)),misc!$A$2:$B$5,2,0)</f>
        <v>I</v>
      </c>
      <c r="BA214" s="67" t="str">
        <f t="shared" ref="BA214:BD214" si="2546">IF(VALUE(AQ214)&gt;=170,AV214,"")</f>
        <v/>
      </c>
      <c r="BB214" s="67" t="str">
        <f t="shared" si="2546"/>
        <v/>
      </c>
      <c r="BC214" s="67" t="str">
        <f t="shared" si="2546"/>
        <v/>
      </c>
      <c r="BD214" s="67" t="str">
        <f t="shared" si="2546"/>
        <v/>
      </c>
      <c r="BF214" s="67" t="str">
        <f t="shared" ref="BF214:BI214" si="2547">IF(VALUE(AQ214)&lt;170,AV214,"")</f>
        <v>S</v>
      </c>
      <c r="BG214" s="67" t="str">
        <f t="shared" si="2547"/>
        <v>C</v>
      </c>
      <c r="BH214" s="67" t="str">
        <f t="shared" si="2547"/>
        <v>D</v>
      </c>
      <c r="BI214" s="67" t="str">
        <f t="shared" si="2547"/>
        <v>I</v>
      </c>
      <c r="BJ214" s="67">
        <f t="shared" si="17"/>
        <v>1</v>
      </c>
      <c r="BK214" s="67" t="str">
        <f t="shared" si="18"/>
        <v/>
      </c>
      <c r="BN214" s="67">
        <f t="shared" ref="BN214:BQ214" si="2548">VALUE(AC214&amp;BN$2)</f>
        <v>311</v>
      </c>
      <c r="BO214" s="67">
        <f t="shared" si="2548"/>
        <v>312</v>
      </c>
      <c r="BP214" s="67">
        <f t="shared" si="2548"/>
        <v>323</v>
      </c>
      <c r="BQ214" s="67">
        <f t="shared" si="2548"/>
        <v>324</v>
      </c>
      <c r="BR214" s="67"/>
      <c r="BS214" s="67">
        <f t="shared" ref="BS214:BV214" si="2549">LARGE($BN214:$BQ214,BS$2)</f>
        <v>324</v>
      </c>
      <c r="BT214" s="67">
        <f t="shared" si="2549"/>
        <v>323</v>
      </c>
      <c r="BU214" s="67">
        <f t="shared" si="2549"/>
        <v>312</v>
      </c>
      <c r="BV214" s="67">
        <f t="shared" si="2549"/>
        <v>311</v>
      </c>
      <c r="BX214" s="67" t="str">
        <f>VLOOKUP(VALUE(RIGHT(BS214,1)),misc!$A$2:$B$5,2,0)</f>
        <v>C</v>
      </c>
      <c r="BY214" s="67" t="str">
        <f>VLOOKUP(VALUE(RIGHT(BT214,1)),misc!$A$2:$B$5,2,0)</f>
        <v>S</v>
      </c>
      <c r="BZ214" s="67" t="str">
        <f>VLOOKUP(VALUE(RIGHT(BU214,1)),misc!$A$2:$B$5,2,0)</f>
        <v>I</v>
      </c>
      <c r="CA214" s="67" t="str">
        <f>VLOOKUP(VALUE(RIGHT(BV214,1)),misc!$A$2:$B$5,2,0)</f>
        <v>D</v>
      </c>
      <c r="CC214" s="67" t="str">
        <f t="shared" ref="CC214:CF214" si="2550">IF(VALUE(BS214)&gt;=170,BX214,"")</f>
        <v>C</v>
      </c>
      <c r="CD214" s="67" t="str">
        <f t="shared" si="2550"/>
        <v>S</v>
      </c>
      <c r="CE214" s="67" t="str">
        <f t="shared" si="2550"/>
        <v>I</v>
      </c>
      <c r="CF214" s="67" t="str">
        <f t="shared" si="2550"/>
        <v>D</v>
      </c>
      <c r="CH214" s="67" t="str">
        <f t="shared" ref="CH214:CK214" si="2551">IF(VALUE(BS214)&lt;170,BX214,"")</f>
        <v/>
      </c>
      <c r="CI214" s="67" t="str">
        <f t="shared" si="2551"/>
        <v/>
      </c>
      <c r="CJ214" s="67" t="str">
        <f t="shared" si="2551"/>
        <v/>
      </c>
      <c r="CK214" s="67" t="str">
        <f t="shared" si="2551"/>
        <v/>
      </c>
      <c r="CL214" s="67">
        <f t="shared" si="23"/>
        <v>2</v>
      </c>
      <c r="CM214" s="67" t="str">
        <f t="shared" si="24"/>
        <v>CSID</v>
      </c>
      <c r="CP214" s="67">
        <f t="shared" ref="CP214:CS214" si="2552">VALUE(AG214&amp;CP$2)</f>
        <v>161</v>
      </c>
      <c r="CQ214" s="67">
        <f t="shared" si="2552"/>
        <v>182</v>
      </c>
      <c r="CR214" s="67">
        <f t="shared" si="2552"/>
        <v>193</v>
      </c>
      <c r="CS214" s="67">
        <f t="shared" si="2552"/>
        <v>194</v>
      </c>
      <c r="CT214" s="67"/>
      <c r="CU214" s="67">
        <f t="shared" ref="CU214:CX214" si="2553">LARGE($CP214:$CS214,CU$2)</f>
        <v>194</v>
      </c>
      <c r="CV214" s="67">
        <f t="shared" si="2553"/>
        <v>193</v>
      </c>
      <c r="CW214" s="67">
        <f t="shared" si="2553"/>
        <v>182</v>
      </c>
      <c r="CX214" s="67">
        <f t="shared" si="2553"/>
        <v>161</v>
      </c>
      <c r="CZ214" s="67" t="str">
        <f>VLOOKUP(VALUE(RIGHT(CU214,1)),misc!$A$2:$B$5,2,0)</f>
        <v>C</v>
      </c>
      <c r="DA214" s="67" t="str">
        <f>VLOOKUP(VALUE(RIGHT(CV214,1)),misc!$A$2:$B$5,2,0)</f>
        <v>S</v>
      </c>
      <c r="DB214" s="67" t="str">
        <f>VLOOKUP(VALUE(RIGHT(CW214,1)),misc!$A$2:$B$5,2,0)</f>
        <v>I</v>
      </c>
      <c r="DC214" s="67" t="str">
        <f>VLOOKUP(VALUE(RIGHT(CX214,1)),misc!$A$2:$B$5,2,0)</f>
        <v>D</v>
      </c>
      <c r="DE214" s="67" t="str">
        <f t="shared" ref="DE214:DH214" si="2554">IF(VALUE(CU214)&gt;=170,CZ214,"")</f>
        <v>C</v>
      </c>
      <c r="DF214" s="67" t="str">
        <f t="shared" si="2554"/>
        <v>S</v>
      </c>
      <c r="DG214" s="67" t="str">
        <f t="shared" si="2554"/>
        <v>I</v>
      </c>
      <c r="DH214" s="67" t="str">
        <f t="shared" si="2554"/>
        <v/>
      </c>
      <c r="DJ214" s="67" t="str">
        <f t="shared" ref="DJ214:DM214" si="2555">IF(VALUE(CU214)&lt;170,CZ214,"")</f>
        <v/>
      </c>
      <c r="DK214" s="67" t="str">
        <f t="shared" si="2555"/>
        <v/>
      </c>
      <c r="DL214" s="67" t="str">
        <f t="shared" si="2555"/>
        <v/>
      </c>
      <c r="DM214" s="67" t="str">
        <f t="shared" si="2555"/>
        <v>D</v>
      </c>
      <c r="DN214" s="67">
        <f t="shared" si="29"/>
        <v>3</v>
      </c>
      <c r="DO214" s="67" t="str">
        <f t="shared" si="30"/>
        <v>CSI</v>
      </c>
      <c r="DP214" s="1" t="str">
        <f t="shared" si="31"/>
        <v>123</v>
      </c>
      <c r="DQ214" s="1" t="str">
        <f t="shared" si="32"/>
        <v/>
      </c>
      <c r="DR214" s="1">
        <f>VLOOKUP(G214,tableD1,3,0)</f>
        <v>1</v>
      </c>
      <c r="DS214" s="1">
        <f>VLOOKUP(H214,tableI1,3,0)</f>
        <v>1</v>
      </c>
      <c r="DT214" s="1">
        <f>VLOOKUP(I214,table1S,3,0)</f>
        <v>2</v>
      </c>
      <c r="DU214" s="1">
        <f>VLOOKUP(J214,table1C,3,0)</f>
        <v>1</v>
      </c>
      <c r="DV214" s="1">
        <f>VLOOKUP(L214,table2D,3,0)</f>
        <v>8</v>
      </c>
      <c r="DW214" s="1">
        <f>VLOOKUP(M214,table2I,3,0)</f>
        <v>8</v>
      </c>
      <c r="DX214" s="1">
        <f>VLOOKUP(N214,table2S,3,0)</f>
        <v>8</v>
      </c>
      <c r="DY214" s="1">
        <f>VLOOKUP(O214,table2C,3,0)</f>
        <v>8</v>
      </c>
      <c r="DZ214" s="1">
        <f>VLOOKUP(Q214,table3D,3,0)</f>
        <v>4</v>
      </c>
      <c r="EA214" s="1">
        <f>VLOOKUP(R214,table3I,3,0)</f>
        <v>5</v>
      </c>
      <c r="EB214" s="1">
        <f>VLOOKUP(S214,table3S,3,0)</f>
        <v>5</v>
      </c>
      <c r="EC214" s="1">
        <f>VLOOKUP(T214,table3C,3,0)</f>
        <v>5</v>
      </c>
      <c r="ED214" s="67">
        <f t="array" ref="ED214">VLOOKUP(INDEX(JD,data!$AA$1),key!$J$3:$L$27,3,0)</f>
        <v>6</v>
      </c>
      <c r="EE214" s="67">
        <f t="array" ref="EE214">VLOOKUP(INDEX(JI,data!$AA$1),key!$J$3:$L$27,3,0)</f>
        <v>4</v>
      </c>
      <c r="EF214" s="67">
        <f t="array" ref="EF214">VLOOKUP(INDEX(JS,data!$AA$1),key!$J$3:$L$27,3,0)</f>
        <v>4</v>
      </c>
      <c r="EG214" s="67">
        <f t="array" ref="EG214">VLOOKUP(INDEX(JC,data!$AA$1),key!$J$3:$L$27,3,0)</f>
        <v>7</v>
      </c>
      <c r="EH214" s="1">
        <f>VLOOKUP(DR214,tabel_jpm,ED214+1,0)</f>
        <v>8</v>
      </c>
      <c r="EI214" s="1">
        <f>VLOOKUP(DS214,tabel_jpm,EE214+1,0)</f>
        <v>16</v>
      </c>
      <c r="EJ214" s="1">
        <f>VLOOKUP(DT214,tabel_jpm,EF214+1,0)</f>
        <v>20</v>
      </c>
      <c r="EK214" s="1">
        <f>VLOOKUP(DU214,tabel_jpm,EG214+1,0)</f>
        <v>4</v>
      </c>
      <c r="EL214" s="1">
        <f>IF(B214="Pria",VLOOKUP(AVERAGE(EH214:EK214),agreement_p,4),VLOOKUP(AVERAGE(EH214:EK214),agreement_w,4))</f>
        <v>32</v>
      </c>
      <c r="EM214" s="67" t="str">
        <f t="shared" si="33"/>
        <v>N/A</v>
      </c>
      <c r="EN214" s="1">
        <f>VLOOKUP(DV214,tabel_jpm,ED214+1,0)</f>
        <v>20</v>
      </c>
      <c r="EO214" s="1">
        <f>VLOOKUP(DW214,tabel_jpm,EE214+1,0)</f>
        <v>12</v>
      </c>
      <c r="EP214" s="1">
        <f>VLOOKUP(DX214,tabel_jpm,EF214+1,0)</f>
        <v>12</v>
      </c>
      <c r="EQ214" s="1">
        <f>VLOOKUP(DY214,tabel_jpm,EG214+1,0)</f>
        <v>24</v>
      </c>
      <c r="ER214" s="1">
        <f>IF(B214="Pria",VLOOKUP(AVERAGE(EN214:EQ214),agreement_p,4),VLOOKUP(AVERAGE(EN214:EQ214),agreement_w,4))</f>
        <v>50</v>
      </c>
      <c r="ES214" s="67" t="str">
        <f t="shared" si="34"/>
        <v>N/A</v>
      </c>
      <c r="ET214" s="1">
        <f>VLOOKUP(DZ214,tabel_jpm,ED214+1,0)</f>
        <v>20</v>
      </c>
      <c r="EU214" s="1">
        <f>VLOOKUP(EA214,tabel_jpm,EE214+1,0)</f>
        <v>24</v>
      </c>
      <c r="EV214" s="1">
        <f>VLOOKUP(EB214,tabel_jpm,EF214+1,0)</f>
        <v>24</v>
      </c>
      <c r="EW214" s="1">
        <f>VLOOKUP(EC214,tabel_jpm,EG214+1,0)</f>
        <v>20</v>
      </c>
      <c r="EX214" s="1">
        <f>IF(B214="Pria",VLOOKUP(AVERAGE(ET214:EW214),agreement_p,4),VLOOKUP(AVERAGE(ET214:EW214),agreement_w,4))</f>
        <v>68</v>
      </c>
      <c r="EY214" s="67" t="str">
        <f t="shared" si="35"/>
        <v>N/A</v>
      </c>
    </row>
    <row r="215" ht="15.75" customHeight="1">
      <c r="A215" s="1" t="str">
        <f>data!A215</f>
        <v/>
      </c>
      <c r="B215" s="1" t="str">
        <f>data!B215</f>
        <v/>
      </c>
      <c r="C215" s="1" t="str">
        <f>data!C215</f>
        <v/>
      </c>
      <c r="D215" s="65" t="str">
        <f>data!D215</f>
        <v/>
      </c>
      <c r="E215" s="1" t="str">
        <f>data!E215</f>
        <v/>
      </c>
      <c r="F215" s="1" t="str">
        <f>data!F215</f>
        <v/>
      </c>
      <c r="G215" s="1" t="str">
        <f>data!G215</f>
        <v/>
      </c>
      <c r="H215" s="1" t="str">
        <f>data!H215</f>
        <v/>
      </c>
      <c r="I215" s="1" t="str">
        <f>data!I215</f>
        <v/>
      </c>
      <c r="J215" s="1" t="str">
        <f>data!J215</f>
        <v/>
      </c>
      <c r="K215" s="1" t="str">
        <f>data!K215</f>
        <v/>
      </c>
      <c r="L215" s="1" t="str">
        <f>data!L215</f>
        <v/>
      </c>
      <c r="M215" s="1" t="str">
        <f>data!M215</f>
        <v/>
      </c>
      <c r="N215" s="1" t="str">
        <f>data!N215</f>
        <v/>
      </c>
      <c r="O215" s="1" t="str">
        <f>data!O215</f>
        <v/>
      </c>
      <c r="P215" s="1" t="str">
        <f>data!P215</f>
        <v/>
      </c>
      <c r="Q215" s="1">
        <f>data!Q215</f>
        <v>0</v>
      </c>
      <c r="R215" s="1">
        <f>data!R215</f>
        <v>0</v>
      </c>
      <c r="S215" s="1">
        <f>data!S215</f>
        <v>0</v>
      </c>
      <c r="T215" s="1">
        <f>data!T215</f>
        <v>0</v>
      </c>
      <c r="U215" s="1">
        <f>data!U215</f>
        <v>0</v>
      </c>
      <c r="V215" s="1">
        <f>data!V215</f>
        <v>0</v>
      </c>
      <c r="W215" s="1">
        <f>data!W215</f>
        <v>0</v>
      </c>
      <c r="Y215" s="67">
        <f>VLOOKUP(G215,tableD1,2,0)</f>
        <v>4</v>
      </c>
      <c r="Z215" s="67">
        <f>VLOOKUP(H215,tableI1,2,0)</f>
        <v>3</v>
      </c>
      <c r="AA215" s="67">
        <f>VLOOKUP(I215,table1S,2,0)</f>
        <v>5</v>
      </c>
      <c r="AB215" s="67">
        <f>VLOOKUP(J215,table1C,2,0)</f>
        <v>4</v>
      </c>
      <c r="AC215" s="67">
        <f>VLOOKUP(L215,table2D,2,0)</f>
        <v>31</v>
      </c>
      <c r="AD215" s="67">
        <f>VLOOKUP(M215,table2I,2,0)</f>
        <v>31</v>
      </c>
      <c r="AE215" s="67">
        <f>VLOOKUP(N215,table2S,2,0)</f>
        <v>32</v>
      </c>
      <c r="AF215" s="67">
        <f>VLOOKUP(O215,table2C,2,0)</f>
        <v>32</v>
      </c>
      <c r="AG215" s="67">
        <f>VLOOKUP(Q215,table3D,2,0)</f>
        <v>16</v>
      </c>
      <c r="AH215" s="67">
        <f>VLOOKUP(R215,table3I,2,0)</f>
        <v>18</v>
      </c>
      <c r="AI215" s="67">
        <f>VLOOKUP(S215,table3S,2,0)</f>
        <v>19</v>
      </c>
      <c r="AJ215" s="67">
        <f>VLOOKUP(T215,table3C,2,0)</f>
        <v>19</v>
      </c>
      <c r="AL215" s="67">
        <f t="shared" ref="AL215:AO215" si="2556">VALUE(Y215&amp;AL$2)</f>
        <v>41</v>
      </c>
      <c r="AM215" s="67">
        <f t="shared" si="2556"/>
        <v>32</v>
      </c>
      <c r="AN215" s="67">
        <f t="shared" si="2556"/>
        <v>53</v>
      </c>
      <c r="AO215" s="67">
        <f t="shared" si="2556"/>
        <v>44</v>
      </c>
      <c r="AP215" s="67"/>
      <c r="AQ215" s="67">
        <f t="shared" ref="AQ215:AT215" si="2557">LARGE($AL215:$AO215,AQ$2)</f>
        <v>53</v>
      </c>
      <c r="AR215" s="67">
        <f t="shared" si="2557"/>
        <v>44</v>
      </c>
      <c r="AS215" s="67">
        <f t="shared" si="2557"/>
        <v>41</v>
      </c>
      <c r="AT215" s="67">
        <f t="shared" si="2557"/>
        <v>32</v>
      </c>
      <c r="AV215" s="67" t="str">
        <f>VLOOKUP(VALUE(RIGHT(AQ215,1)),misc!$A$2:$B$5,2,0)</f>
        <v>S</v>
      </c>
      <c r="AW215" s="67" t="str">
        <f>VLOOKUP(VALUE(RIGHT(AR215,1)),misc!$A$2:$B$5,2,0)</f>
        <v>C</v>
      </c>
      <c r="AX215" s="67" t="str">
        <f>VLOOKUP(VALUE(RIGHT(AS215,1)),misc!$A$2:$B$5,2,0)</f>
        <v>D</v>
      </c>
      <c r="AY215" s="67" t="str">
        <f>VLOOKUP(VALUE(RIGHT(AT215,1)),misc!$A$2:$B$5,2,0)</f>
        <v>I</v>
      </c>
      <c r="BA215" s="67" t="str">
        <f t="shared" ref="BA215:BD215" si="2558">IF(VALUE(AQ215)&gt;=170,AV215,"")</f>
        <v/>
      </c>
      <c r="BB215" s="67" t="str">
        <f t="shared" si="2558"/>
        <v/>
      </c>
      <c r="BC215" s="67" t="str">
        <f t="shared" si="2558"/>
        <v/>
      </c>
      <c r="BD215" s="67" t="str">
        <f t="shared" si="2558"/>
        <v/>
      </c>
      <c r="BF215" s="67" t="str">
        <f t="shared" ref="BF215:BI215" si="2559">IF(VALUE(AQ215)&lt;170,AV215,"")</f>
        <v>S</v>
      </c>
      <c r="BG215" s="67" t="str">
        <f t="shared" si="2559"/>
        <v>C</v>
      </c>
      <c r="BH215" s="67" t="str">
        <f t="shared" si="2559"/>
        <v>D</v>
      </c>
      <c r="BI215" s="67" t="str">
        <f t="shared" si="2559"/>
        <v>I</v>
      </c>
      <c r="BJ215" s="67">
        <f t="shared" si="17"/>
        <v>1</v>
      </c>
      <c r="BK215" s="67" t="str">
        <f t="shared" si="18"/>
        <v/>
      </c>
      <c r="BN215" s="67">
        <f t="shared" ref="BN215:BQ215" si="2560">VALUE(AC215&amp;BN$2)</f>
        <v>311</v>
      </c>
      <c r="BO215" s="67">
        <f t="shared" si="2560"/>
        <v>312</v>
      </c>
      <c r="BP215" s="67">
        <f t="shared" si="2560"/>
        <v>323</v>
      </c>
      <c r="BQ215" s="67">
        <f t="shared" si="2560"/>
        <v>324</v>
      </c>
      <c r="BR215" s="67"/>
      <c r="BS215" s="67">
        <f t="shared" ref="BS215:BV215" si="2561">LARGE($BN215:$BQ215,BS$2)</f>
        <v>324</v>
      </c>
      <c r="BT215" s="67">
        <f t="shared" si="2561"/>
        <v>323</v>
      </c>
      <c r="BU215" s="67">
        <f t="shared" si="2561"/>
        <v>312</v>
      </c>
      <c r="BV215" s="67">
        <f t="shared" si="2561"/>
        <v>311</v>
      </c>
      <c r="BX215" s="67" t="str">
        <f>VLOOKUP(VALUE(RIGHT(BS215,1)),misc!$A$2:$B$5,2,0)</f>
        <v>C</v>
      </c>
      <c r="BY215" s="67" t="str">
        <f>VLOOKUP(VALUE(RIGHT(BT215,1)),misc!$A$2:$B$5,2,0)</f>
        <v>S</v>
      </c>
      <c r="BZ215" s="67" t="str">
        <f>VLOOKUP(VALUE(RIGHT(BU215,1)),misc!$A$2:$B$5,2,0)</f>
        <v>I</v>
      </c>
      <c r="CA215" s="67" t="str">
        <f>VLOOKUP(VALUE(RIGHT(BV215,1)),misc!$A$2:$B$5,2,0)</f>
        <v>D</v>
      </c>
      <c r="CC215" s="67" t="str">
        <f t="shared" ref="CC215:CF215" si="2562">IF(VALUE(BS215)&gt;=170,BX215,"")</f>
        <v>C</v>
      </c>
      <c r="CD215" s="67" t="str">
        <f t="shared" si="2562"/>
        <v>S</v>
      </c>
      <c r="CE215" s="67" t="str">
        <f t="shared" si="2562"/>
        <v>I</v>
      </c>
      <c r="CF215" s="67" t="str">
        <f t="shared" si="2562"/>
        <v>D</v>
      </c>
      <c r="CH215" s="67" t="str">
        <f t="shared" ref="CH215:CK215" si="2563">IF(VALUE(BS215)&lt;170,BX215,"")</f>
        <v/>
      </c>
      <c r="CI215" s="67" t="str">
        <f t="shared" si="2563"/>
        <v/>
      </c>
      <c r="CJ215" s="67" t="str">
        <f t="shared" si="2563"/>
        <v/>
      </c>
      <c r="CK215" s="67" t="str">
        <f t="shared" si="2563"/>
        <v/>
      </c>
      <c r="CL215" s="67">
        <f t="shared" si="23"/>
        <v>2</v>
      </c>
      <c r="CM215" s="67" t="str">
        <f t="shared" si="24"/>
        <v>CSID</v>
      </c>
      <c r="CP215" s="67">
        <f t="shared" ref="CP215:CS215" si="2564">VALUE(AG215&amp;CP$2)</f>
        <v>161</v>
      </c>
      <c r="CQ215" s="67">
        <f t="shared" si="2564"/>
        <v>182</v>
      </c>
      <c r="CR215" s="67">
        <f t="shared" si="2564"/>
        <v>193</v>
      </c>
      <c r="CS215" s="67">
        <f t="shared" si="2564"/>
        <v>194</v>
      </c>
      <c r="CT215" s="67"/>
      <c r="CU215" s="67">
        <f t="shared" ref="CU215:CX215" si="2565">LARGE($CP215:$CS215,CU$2)</f>
        <v>194</v>
      </c>
      <c r="CV215" s="67">
        <f t="shared" si="2565"/>
        <v>193</v>
      </c>
      <c r="CW215" s="67">
        <f t="shared" si="2565"/>
        <v>182</v>
      </c>
      <c r="CX215" s="67">
        <f t="shared" si="2565"/>
        <v>161</v>
      </c>
      <c r="CZ215" s="67" t="str">
        <f>VLOOKUP(VALUE(RIGHT(CU215,1)),misc!$A$2:$B$5,2,0)</f>
        <v>C</v>
      </c>
      <c r="DA215" s="67" t="str">
        <f>VLOOKUP(VALUE(RIGHT(CV215,1)),misc!$A$2:$B$5,2,0)</f>
        <v>S</v>
      </c>
      <c r="DB215" s="67" t="str">
        <f>VLOOKUP(VALUE(RIGHT(CW215,1)),misc!$A$2:$B$5,2,0)</f>
        <v>I</v>
      </c>
      <c r="DC215" s="67" t="str">
        <f>VLOOKUP(VALUE(RIGHT(CX215,1)),misc!$A$2:$B$5,2,0)</f>
        <v>D</v>
      </c>
      <c r="DE215" s="67" t="str">
        <f t="shared" ref="DE215:DH215" si="2566">IF(VALUE(CU215)&gt;=170,CZ215,"")</f>
        <v>C</v>
      </c>
      <c r="DF215" s="67" t="str">
        <f t="shared" si="2566"/>
        <v>S</v>
      </c>
      <c r="DG215" s="67" t="str">
        <f t="shared" si="2566"/>
        <v>I</v>
      </c>
      <c r="DH215" s="67" t="str">
        <f t="shared" si="2566"/>
        <v/>
      </c>
      <c r="DJ215" s="67" t="str">
        <f t="shared" ref="DJ215:DM215" si="2567">IF(VALUE(CU215)&lt;170,CZ215,"")</f>
        <v/>
      </c>
      <c r="DK215" s="67" t="str">
        <f t="shared" si="2567"/>
        <v/>
      </c>
      <c r="DL215" s="67" t="str">
        <f t="shared" si="2567"/>
        <v/>
      </c>
      <c r="DM215" s="67" t="str">
        <f t="shared" si="2567"/>
        <v>D</v>
      </c>
      <c r="DN215" s="67">
        <f t="shared" si="29"/>
        <v>3</v>
      </c>
      <c r="DO215" s="67" t="str">
        <f t="shared" si="30"/>
        <v>CSI</v>
      </c>
      <c r="DP215" s="1" t="str">
        <f t="shared" si="31"/>
        <v>123</v>
      </c>
      <c r="DQ215" s="1" t="str">
        <f t="shared" si="32"/>
        <v/>
      </c>
      <c r="DR215" s="1">
        <f>VLOOKUP(G215,tableD1,3,0)</f>
        <v>1</v>
      </c>
      <c r="DS215" s="1">
        <f>VLOOKUP(H215,tableI1,3,0)</f>
        <v>1</v>
      </c>
      <c r="DT215" s="1">
        <f>VLOOKUP(I215,table1S,3,0)</f>
        <v>2</v>
      </c>
      <c r="DU215" s="1">
        <f>VLOOKUP(J215,table1C,3,0)</f>
        <v>1</v>
      </c>
      <c r="DV215" s="1">
        <f>VLOOKUP(L215,table2D,3,0)</f>
        <v>8</v>
      </c>
      <c r="DW215" s="1">
        <f>VLOOKUP(M215,table2I,3,0)</f>
        <v>8</v>
      </c>
      <c r="DX215" s="1">
        <f>VLOOKUP(N215,table2S,3,0)</f>
        <v>8</v>
      </c>
      <c r="DY215" s="1">
        <f>VLOOKUP(O215,table2C,3,0)</f>
        <v>8</v>
      </c>
      <c r="DZ215" s="1">
        <f>VLOOKUP(Q215,table3D,3,0)</f>
        <v>4</v>
      </c>
      <c r="EA215" s="1">
        <f>VLOOKUP(R215,table3I,3,0)</f>
        <v>5</v>
      </c>
      <c r="EB215" s="1">
        <f>VLOOKUP(S215,table3S,3,0)</f>
        <v>5</v>
      </c>
      <c r="EC215" s="1">
        <f>VLOOKUP(T215,table3C,3,0)</f>
        <v>5</v>
      </c>
      <c r="ED215" s="67">
        <f t="array" ref="ED215">VLOOKUP(INDEX(JD,data!$AA$1),key!$J$3:$L$27,3,0)</f>
        <v>6</v>
      </c>
      <c r="EE215" s="67">
        <f t="array" ref="EE215">VLOOKUP(INDEX(JI,data!$AA$1),key!$J$3:$L$27,3,0)</f>
        <v>4</v>
      </c>
      <c r="EF215" s="67">
        <f t="array" ref="EF215">VLOOKUP(INDEX(JS,data!$AA$1),key!$J$3:$L$27,3,0)</f>
        <v>4</v>
      </c>
      <c r="EG215" s="67">
        <f t="array" ref="EG215">VLOOKUP(INDEX(JC,data!$AA$1),key!$J$3:$L$27,3,0)</f>
        <v>7</v>
      </c>
      <c r="EH215" s="1">
        <f>VLOOKUP(DR215,tabel_jpm,ED215+1,0)</f>
        <v>8</v>
      </c>
      <c r="EI215" s="1">
        <f>VLOOKUP(DS215,tabel_jpm,EE215+1,0)</f>
        <v>16</v>
      </c>
      <c r="EJ215" s="1">
        <f>VLOOKUP(DT215,tabel_jpm,EF215+1,0)</f>
        <v>20</v>
      </c>
      <c r="EK215" s="1">
        <f>VLOOKUP(DU215,tabel_jpm,EG215+1,0)</f>
        <v>4</v>
      </c>
      <c r="EL215" s="1">
        <f>IF(B215="Pria",VLOOKUP(AVERAGE(EH215:EK215),agreement_p,4),VLOOKUP(AVERAGE(EH215:EK215),agreement_w,4))</f>
        <v>32</v>
      </c>
      <c r="EM215" s="67" t="str">
        <f t="shared" si="33"/>
        <v>N/A</v>
      </c>
      <c r="EN215" s="1">
        <f>VLOOKUP(DV215,tabel_jpm,ED215+1,0)</f>
        <v>20</v>
      </c>
      <c r="EO215" s="1">
        <f>VLOOKUP(DW215,tabel_jpm,EE215+1,0)</f>
        <v>12</v>
      </c>
      <c r="EP215" s="1">
        <f>VLOOKUP(DX215,tabel_jpm,EF215+1,0)</f>
        <v>12</v>
      </c>
      <c r="EQ215" s="1">
        <f>VLOOKUP(DY215,tabel_jpm,EG215+1,0)</f>
        <v>24</v>
      </c>
      <c r="ER215" s="1">
        <f>IF(B215="Pria",VLOOKUP(AVERAGE(EN215:EQ215),agreement_p,4),VLOOKUP(AVERAGE(EN215:EQ215),agreement_w,4))</f>
        <v>50</v>
      </c>
      <c r="ES215" s="67" t="str">
        <f t="shared" si="34"/>
        <v>N/A</v>
      </c>
      <c r="ET215" s="1">
        <f>VLOOKUP(DZ215,tabel_jpm,ED215+1,0)</f>
        <v>20</v>
      </c>
      <c r="EU215" s="1">
        <f>VLOOKUP(EA215,tabel_jpm,EE215+1,0)</f>
        <v>24</v>
      </c>
      <c r="EV215" s="1">
        <f>VLOOKUP(EB215,tabel_jpm,EF215+1,0)</f>
        <v>24</v>
      </c>
      <c r="EW215" s="1">
        <f>VLOOKUP(EC215,tabel_jpm,EG215+1,0)</f>
        <v>20</v>
      </c>
      <c r="EX215" s="1">
        <f>IF(B215="Pria",VLOOKUP(AVERAGE(ET215:EW215),agreement_p,4),VLOOKUP(AVERAGE(ET215:EW215),agreement_w,4))</f>
        <v>68</v>
      </c>
      <c r="EY215" s="67" t="str">
        <f t="shared" si="35"/>
        <v>N/A</v>
      </c>
    </row>
    <row r="216" ht="15.75" customHeight="1">
      <c r="A216" s="1" t="str">
        <f>data!A216</f>
        <v/>
      </c>
      <c r="B216" s="1" t="str">
        <f>data!B216</f>
        <v/>
      </c>
      <c r="C216" s="1" t="str">
        <f>data!C216</f>
        <v/>
      </c>
      <c r="D216" s="65" t="str">
        <f>data!D216</f>
        <v/>
      </c>
      <c r="E216" s="1" t="str">
        <f>data!E216</f>
        <v/>
      </c>
      <c r="F216" s="1" t="str">
        <f>data!F216</f>
        <v/>
      </c>
      <c r="G216" s="1" t="str">
        <f>data!G216</f>
        <v/>
      </c>
      <c r="H216" s="1" t="str">
        <f>data!H216</f>
        <v/>
      </c>
      <c r="I216" s="1" t="str">
        <f>data!I216</f>
        <v/>
      </c>
      <c r="J216" s="1" t="str">
        <f>data!J216</f>
        <v/>
      </c>
      <c r="K216" s="1" t="str">
        <f>data!K216</f>
        <v/>
      </c>
      <c r="L216" s="1" t="str">
        <f>data!L216</f>
        <v/>
      </c>
      <c r="M216" s="1" t="str">
        <f>data!M216</f>
        <v/>
      </c>
      <c r="N216" s="1" t="str">
        <f>data!N216</f>
        <v/>
      </c>
      <c r="O216" s="1" t="str">
        <f>data!O216</f>
        <v/>
      </c>
      <c r="P216" s="1" t="str">
        <f>data!P216</f>
        <v/>
      </c>
      <c r="Q216" s="1">
        <f>data!Q216</f>
        <v>0</v>
      </c>
      <c r="R216" s="1">
        <f>data!R216</f>
        <v>0</v>
      </c>
      <c r="S216" s="1">
        <f>data!S216</f>
        <v>0</v>
      </c>
      <c r="T216" s="1">
        <f>data!T216</f>
        <v>0</v>
      </c>
      <c r="U216" s="1">
        <f>data!U216</f>
        <v>0</v>
      </c>
      <c r="V216" s="1">
        <f>data!V216</f>
        <v>0</v>
      </c>
      <c r="W216" s="1">
        <f>data!W216</f>
        <v>0</v>
      </c>
      <c r="Y216" s="67">
        <f>VLOOKUP(G216,tableD1,2,0)</f>
        <v>4</v>
      </c>
      <c r="Z216" s="67">
        <f>VLOOKUP(H216,tableI1,2,0)</f>
        <v>3</v>
      </c>
      <c r="AA216" s="67">
        <f>VLOOKUP(I216,table1S,2,0)</f>
        <v>5</v>
      </c>
      <c r="AB216" s="67">
        <f>VLOOKUP(J216,table1C,2,0)</f>
        <v>4</v>
      </c>
      <c r="AC216" s="67">
        <f>VLOOKUP(L216,table2D,2,0)</f>
        <v>31</v>
      </c>
      <c r="AD216" s="67">
        <f>VLOOKUP(M216,table2I,2,0)</f>
        <v>31</v>
      </c>
      <c r="AE216" s="67">
        <f>VLOOKUP(N216,table2S,2,0)</f>
        <v>32</v>
      </c>
      <c r="AF216" s="67">
        <f>VLOOKUP(O216,table2C,2,0)</f>
        <v>32</v>
      </c>
      <c r="AG216" s="67">
        <f>VLOOKUP(Q216,table3D,2,0)</f>
        <v>16</v>
      </c>
      <c r="AH216" s="67">
        <f>VLOOKUP(R216,table3I,2,0)</f>
        <v>18</v>
      </c>
      <c r="AI216" s="67">
        <f>VLOOKUP(S216,table3S,2,0)</f>
        <v>19</v>
      </c>
      <c r="AJ216" s="67">
        <f>VLOOKUP(T216,table3C,2,0)</f>
        <v>19</v>
      </c>
      <c r="AL216" s="67">
        <f t="shared" ref="AL216:AO216" si="2568">VALUE(Y216&amp;AL$2)</f>
        <v>41</v>
      </c>
      <c r="AM216" s="67">
        <f t="shared" si="2568"/>
        <v>32</v>
      </c>
      <c r="AN216" s="67">
        <f t="shared" si="2568"/>
        <v>53</v>
      </c>
      <c r="AO216" s="67">
        <f t="shared" si="2568"/>
        <v>44</v>
      </c>
      <c r="AP216" s="67"/>
      <c r="AQ216" s="67">
        <f t="shared" ref="AQ216:AT216" si="2569">LARGE($AL216:$AO216,AQ$2)</f>
        <v>53</v>
      </c>
      <c r="AR216" s="67">
        <f t="shared" si="2569"/>
        <v>44</v>
      </c>
      <c r="AS216" s="67">
        <f t="shared" si="2569"/>
        <v>41</v>
      </c>
      <c r="AT216" s="67">
        <f t="shared" si="2569"/>
        <v>32</v>
      </c>
      <c r="AV216" s="67" t="str">
        <f>VLOOKUP(VALUE(RIGHT(AQ216,1)),misc!$A$2:$B$5,2,0)</f>
        <v>S</v>
      </c>
      <c r="AW216" s="67" t="str">
        <f>VLOOKUP(VALUE(RIGHT(AR216,1)),misc!$A$2:$B$5,2,0)</f>
        <v>C</v>
      </c>
      <c r="AX216" s="67" t="str">
        <f>VLOOKUP(VALUE(RIGHT(AS216,1)),misc!$A$2:$B$5,2,0)</f>
        <v>D</v>
      </c>
      <c r="AY216" s="67" t="str">
        <f>VLOOKUP(VALUE(RIGHT(AT216,1)),misc!$A$2:$B$5,2,0)</f>
        <v>I</v>
      </c>
      <c r="BA216" s="67" t="str">
        <f t="shared" ref="BA216:BD216" si="2570">IF(VALUE(AQ216)&gt;=170,AV216,"")</f>
        <v/>
      </c>
      <c r="BB216" s="67" t="str">
        <f t="shared" si="2570"/>
        <v/>
      </c>
      <c r="BC216" s="67" t="str">
        <f t="shared" si="2570"/>
        <v/>
      </c>
      <c r="BD216" s="67" t="str">
        <f t="shared" si="2570"/>
        <v/>
      </c>
      <c r="BF216" s="67" t="str">
        <f t="shared" ref="BF216:BI216" si="2571">IF(VALUE(AQ216)&lt;170,AV216,"")</f>
        <v>S</v>
      </c>
      <c r="BG216" s="67" t="str">
        <f t="shared" si="2571"/>
        <v>C</v>
      </c>
      <c r="BH216" s="67" t="str">
        <f t="shared" si="2571"/>
        <v>D</v>
      </c>
      <c r="BI216" s="67" t="str">
        <f t="shared" si="2571"/>
        <v>I</v>
      </c>
      <c r="BJ216" s="67">
        <f t="shared" si="17"/>
        <v>1</v>
      </c>
      <c r="BK216" s="67" t="str">
        <f t="shared" si="18"/>
        <v/>
      </c>
      <c r="BN216" s="67">
        <f t="shared" ref="BN216:BQ216" si="2572">VALUE(AC216&amp;BN$2)</f>
        <v>311</v>
      </c>
      <c r="BO216" s="67">
        <f t="shared" si="2572"/>
        <v>312</v>
      </c>
      <c r="BP216" s="67">
        <f t="shared" si="2572"/>
        <v>323</v>
      </c>
      <c r="BQ216" s="67">
        <f t="shared" si="2572"/>
        <v>324</v>
      </c>
      <c r="BR216" s="67"/>
      <c r="BS216" s="67">
        <f t="shared" ref="BS216:BV216" si="2573">LARGE($BN216:$BQ216,BS$2)</f>
        <v>324</v>
      </c>
      <c r="BT216" s="67">
        <f t="shared" si="2573"/>
        <v>323</v>
      </c>
      <c r="BU216" s="67">
        <f t="shared" si="2573"/>
        <v>312</v>
      </c>
      <c r="BV216" s="67">
        <f t="shared" si="2573"/>
        <v>311</v>
      </c>
      <c r="BX216" s="67" t="str">
        <f>VLOOKUP(VALUE(RIGHT(BS216,1)),misc!$A$2:$B$5,2,0)</f>
        <v>C</v>
      </c>
      <c r="BY216" s="67" t="str">
        <f>VLOOKUP(VALUE(RIGHT(BT216,1)),misc!$A$2:$B$5,2,0)</f>
        <v>S</v>
      </c>
      <c r="BZ216" s="67" t="str">
        <f>VLOOKUP(VALUE(RIGHT(BU216,1)),misc!$A$2:$B$5,2,0)</f>
        <v>I</v>
      </c>
      <c r="CA216" s="67" t="str">
        <f>VLOOKUP(VALUE(RIGHT(BV216,1)),misc!$A$2:$B$5,2,0)</f>
        <v>D</v>
      </c>
      <c r="CC216" s="67" t="str">
        <f t="shared" ref="CC216:CF216" si="2574">IF(VALUE(BS216)&gt;=170,BX216,"")</f>
        <v>C</v>
      </c>
      <c r="CD216" s="67" t="str">
        <f t="shared" si="2574"/>
        <v>S</v>
      </c>
      <c r="CE216" s="67" t="str">
        <f t="shared" si="2574"/>
        <v>I</v>
      </c>
      <c r="CF216" s="67" t="str">
        <f t="shared" si="2574"/>
        <v>D</v>
      </c>
      <c r="CH216" s="67" t="str">
        <f t="shared" ref="CH216:CK216" si="2575">IF(VALUE(BS216)&lt;170,BX216,"")</f>
        <v/>
      </c>
      <c r="CI216" s="67" t="str">
        <f t="shared" si="2575"/>
        <v/>
      </c>
      <c r="CJ216" s="67" t="str">
        <f t="shared" si="2575"/>
        <v/>
      </c>
      <c r="CK216" s="67" t="str">
        <f t="shared" si="2575"/>
        <v/>
      </c>
      <c r="CL216" s="67">
        <f t="shared" si="23"/>
        <v>2</v>
      </c>
      <c r="CM216" s="67" t="str">
        <f t="shared" si="24"/>
        <v>CSID</v>
      </c>
      <c r="CP216" s="67">
        <f t="shared" ref="CP216:CS216" si="2576">VALUE(AG216&amp;CP$2)</f>
        <v>161</v>
      </c>
      <c r="CQ216" s="67">
        <f t="shared" si="2576"/>
        <v>182</v>
      </c>
      <c r="CR216" s="67">
        <f t="shared" si="2576"/>
        <v>193</v>
      </c>
      <c r="CS216" s="67">
        <f t="shared" si="2576"/>
        <v>194</v>
      </c>
      <c r="CT216" s="67"/>
      <c r="CU216" s="67">
        <f t="shared" ref="CU216:CX216" si="2577">LARGE($CP216:$CS216,CU$2)</f>
        <v>194</v>
      </c>
      <c r="CV216" s="67">
        <f t="shared" si="2577"/>
        <v>193</v>
      </c>
      <c r="CW216" s="67">
        <f t="shared" si="2577"/>
        <v>182</v>
      </c>
      <c r="CX216" s="67">
        <f t="shared" si="2577"/>
        <v>161</v>
      </c>
      <c r="CZ216" s="67" t="str">
        <f>VLOOKUP(VALUE(RIGHT(CU216,1)),misc!$A$2:$B$5,2,0)</f>
        <v>C</v>
      </c>
      <c r="DA216" s="67" t="str">
        <f>VLOOKUP(VALUE(RIGHT(CV216,1)),misc!$A$2:$B$5,2,0)</f>
        <v>S</v>
      </c>
      <c r="DB216" s="67" t="str">
        <f>VLOOKUP(VALUE(RIGHT(CW216,1)),misc!$A$2:$B$5,2,0)</f>
        <v>I</v>
      </c>
      <c r="DC216" s="67" t="str">
        <f>VLOOKUP(VALUE(RIGHT(CX216,1)),misc!$A$2:$B$5,2,0)</f>
        <v>D</v>
      </c>
      <c r="DE216" s="67" t="str">
        <f t="shared" ref="DE216:DH216" si="2578">IF(VALUE(CU216)&gt;=170,CZ216,"")</f>
        <v>C</v>
      </c>
      <c r="DF216" s="67" t="str">
        <f t="shared" si="2578"/>
        <v>S</v>
      </c>
      <c r="DG216" s="67" t="str">
        <f t="shared" si="2578"/>
        <v>I</v>
      </c>
      <c r="DH216" s="67" t="str">
        <f t="shared" si="2578"/>
        <v/>
      </c>
      <c r="DJ216" s="67" t="str">
        <f t="shared" ref="DJ216:DM216" si="2579">IF(VALUE(CU216)&lt;170,CZ216,"")</f>
        <v/>
      </c>
      <c r="DK216" s="67" t="str">
        <f t="shared" si="2579"/>
        <v/>
      </c>
      <c r="DL216" s="67" t="str">
        <f t="shared" si="2579"/>
        <v/>
      </c>
      <c r="DM216" s="67" t="str">
        <f t="shared" si="2579"/>
        <v>D</v>
      </c>
      <c r="DN216" s="67">
        <f t="shared" si="29"/>
        <v>3</v>
      </c>
      <c r="DO216" s="67" t="str">
        <f t="shared" si="30"/>
        <v>CSI</v>
      </c>
      <c r="DP216" s="1" t="str">
        <f t="shared" si="31"/>
        <v>123</v>
      </c>
      <c r="DQ216" s="1" t="str">
        <f t="shared" si="32"/>
        <v/>
      </c>
      <c r="DR216" s="1">
        <f>VLOOKUP(G216,tableD1,3,0)</f>
        <v>1</v>
      </c>
      <c r="DS216" s="1">
        <f>VLOOKUP(H216,tableI1,3,0)</f>
        <v>1</v>
      </c>
      <c r="DT216" s="1">
        <f>VLOOKUP(I216,table1S,3,0)</f>
        <v>2</v>
      </c>
      <c r="DU216" s="1">
        <f>VLOOKUP(J216,table1C,3,0)</f>
        <v>1</v>
      </c>
      <c r="DV216" s="1">
        <f>VLOOKUP(L216,table2D,3,0)</f>
        <v>8</v>
      </c>
      <c r="DW216" s="1">
        <f>VLOOKUP(M216,table2I,3,0)</f>
        <v>8</v>
      </c>
      <c r="DX216" s="1">
        <f>VLOOKUP(N216,table2S,3,0)</f>
        <v>8</v>
      </c>
      <c r="DY216" s="1">
        <f>VLOOKUP(O216,table2C,3,0)</f>
        <v>8</v>
      </c>
      <c r="DZ216" s="1">
        <f>VLOOKUP(Q216,table3D,3,0)</f>
        <v>4</v>
      </c>
      <c r="EA216" s="1">
        <f>VLOOKUP(R216,table3I,3,0)</f>
        <v>5</v>
      </c>
      <c r="EB216" s="1">
        <f>VLOOKUP(S216,table3S,3,0)</f>
        <v>5</v>
      </c>
      <c r="EC216" s="1">
        <f>VLOOKUP(T216,table3C,3,0)</f>
        <v>5</v>
      </c>
      <c r="ED216" s="67">
        <f t="array" ref="ED216">VLOOKUP(INDEX(JD,data!$AA$1),key!$J$3:$L$27,3,0)</f>
        <v>6</v>
      </c>
      <c r="EE216" s="67">
        <f t="array" ref="EE216">VLOOKUP(INDEX(JI,data!$AA$1),key!$J$3:$L$27,3,0)</f>
        <v>4</v>
      </c>
      <c r="EF216" s="67">
        <f t="array" ref="EF216">VLOOKUP(INDEX(JS,data!$AA$1),key!$J$3:$L$27,3,0)</f>
        <v>4</v>
      </c>
      <c r="EG216" s="67">
        <f t="array" ref="EG216">VLOOKUP(INDEX(JC,data!$AA$1),key!$J$3:$L$27,3,0)</f>
        <v>7</v>
      </c>
      <c r="EH216" s="1">
        <f>VLOOKUP(DR216,tabel_jpm,ED216+1,0)</f>
        <v>8</v>
      </c>
      <c r="EI216" s="1">
        <f>VLOOKUP(DS216,tabel_jpm,EE216+1,0)</f>
        <v>16</v>
      </c>
      <c r="EJ216" s="1">
        <f>VLOOKUP(DT216,tabel_jpm,EF216+1,0)</f>
        <v>20</v>
      </c>
      <c r="EK216" s="1">
        <f>VLOOKUP(DU216,tabel_jpm,EG216+1,0)</f>
        <v>4</v>
      </c>
      <c r="EL216" s="1">
        <f>IF(B216="Pria",VLOOKUP(AVERAGE(EH216:EK216),agreement_p,4),VLOOKUP(AVERAGE(EH216:EK216),agreement_w,4))</f>
        <v>32</v>
      </c>
      <c r="EM216" s="67" t="str">
        <f t="shared" si="33"/>
        <v>N/A</v>
      </c>
      <c r="EN216" s="1">
        <f>VLOOKUP(DV216,tabel_jpm,ED216+1,0)</f>
        <v>20</v>
      </c>
      <c r="EO216" s="1">
        <f>VLOOKUP(DW216,tabel_jpm,EE216+1,0)</f>
        <v>12</v>
      </c>
      <c r="EP216" s="1">
        <f>VLOOKUP(DX216,tabel_jpm,EF216+1,0)</f>
        <v>12</v>
      </c>
      <c r="EQ216" s="1">
        <f>VLOOKUP(DY216,tabel_jpm,EG216+1,0)</f>
        <v>24</v>
      </c>
      <c r="ER216" s="1">
        <f>IF(B216="Pria",VLOOKUP(AVERAGE(EN216:EQ216),agreement_p,4),VLOOKUP(AVERAGE(EN216:EQ216),agreement_w,4))</f>
        <v>50</v>
      </c>
      <c r="ES216" s="67" t="str">
        <f t="shared" si="34"/>
        <v>N/A</v>
      </c>
      <c r="ET216" s="1">
        <f>VLOOKUP(DZ216,tabel_jpm,ED216+1,0)</f>
        <v>20</v>
      </c>
      <c r="EU216" s="1">
        <f>VLOOKUP(EA216,tabel_jpm,EE216+1,0)</f>
        <v>24</v>
      </c>
      <c r="EV216" s="1">
        <f>VLOOKUP(EB216,tabel_jpm,EF216+1,0)</f>
        <v>24</v>
      </c>
      <c r="EW216" s="1">
        <f>VLOOKUP(EC216,tabel_jpm,EG216+1,0)</f>
        <v>20</v>
      </c>
      <c r="EX216" s="1">
        <f>IF(B216="Pria",VLOOKUP(AVERAGE(ET216:EW216),agreement_p,4),VLOOKUP(AVERAGE(ET216:EW216),agreement_w,4))</f>
        <v>68</v>
      </c>
      <c r="EY216" s="67" t="str">
        <f t="shared" si="35"/>
        <v>N/A</v>
      </c>
    </row>
    <row r="217" ht="15.75" customHeight="1">
      <c r="A217" s="1" t="str">
        <f>data!A217</f>
        <v/>
      </c>
      <c r="B217" s="1" t="str">
        <f>data!B217</f>
        <v/>
      </c>
      <c r="C217" s="1" t="str">
        <f>data!C217</f>
        <v/>
      </c>
      <c r="D217" s="65" t="str">
        <f>data!D217</f>
        <v/>
      </c>
      <c r="E217" s="1" t="str">
        <f>data!E217</f>
        <v/>
      </c>
      <c r="F217" s="1" t="str">
        <f>data!F217</f>
        <v/>
      </c>
      <c r="G217" s="1" t="str">
        <f>data!G217</f>
        <v/>
      </c>
      <c r="H217" s="1" t="str">
        <f>data!H217</f>
        <v/>
      </c>
      <c r="I217" s="1" t="str">
        <f>data!I217</f>
        <v/>
      </c>
      <c r="J217" s="1" t="str">
        <f>data!J217</f>
        <v/>
      </c>
      <c r="K217" s="1" t="str">
        <f>data!K217</f>
        <v/>
      </c>
      <c r="L217" s="1" t="str">
        <f>data!L217</f>
        <v/>
      </c>
      <c r="M217" s="1" t="str">
        <f>data!M217</f>
        <v/>
      </c>
      <c r="N217" s="1" t="str">
        <f>data!N217</f>
        <v/>
      </c>
      <c r="O217" s="1" t="str">
        <f>data!O217</f>
        <v/>
      </c>
      <c r="P217" s="1" t="str">
        <f>data!P217</f>
        <v/>
      </c>
      <c r="Q217" s="1">
        <f>data!Q217</f>
        <v>0</v>
      </c>
      <c r="R217" s="1">
        <f>data!R217</f>
        <v>0</v>
      </c>
      <c r="S217" s="1">
        <f>data!S217</f>
        <v>0</v>
      </c>
      <c r="T217" s="1">
        <f>data!T217</f>
        <v>0</v>
      </c>
      <c r="U217" s="1">
        <f>data!U217</f>
        <v>0</v>
      </c>
      <c r="V217" s="1">
        <f>data!V217</f>
        <v>0</v>
      </c>
      <c r="W217" s="1">
        <f>data!W217</f>
        <v>0</v>
      </c>
      <c r="Y217" s="67">
        <f>VLOOKUP(G217,tableD1,2,0)</f>
        <v>4</v>
      </c>
      <c r="Z217" s="67">
        <f>VLOOKUP(H217,tableI1,2,0)</f>
        <v>3</v>
      </c>
      <c r="AA217" s="67">
        <f>VLOOKUP(I217,table1S,2,0)</f>
        <v>5</v>
      </c>
      <c r="AB217" s="67">
        <f>VLOOKUP(J217,table1C,2,0)</f>
        <v>4</v>
      </c>
      <c r="AC217" s="67">
        <f>VLOOKUP(L217,table2D,2,0)</f>
        <v>31</v>
      </c>
      <c r="AD217" s="67">
        <f>VLOOKUP(M217,table2I,2,0)</f>
        <v>31</v>
      </c>
      <c r="AE217" s="67">
        <f>VLOOKUP(N217,table2S,2,0)</f>
        <v>32</v>
      </c>
      <c r="AF217" s="67">
        <f>VLOOKUP(O217,table2C,2,0)</f>
        <v>32</v>
      </c>
      <c r="AG217" s="67">
        <f>VLOOKUP(Q217,table3D,2,0)</f>
        <v>16</v>
      </c>
      <c r="AH217" s="67">
        <f>VLOOKUP(R217,table3I,2,0)</f>
        <v>18</v>
      </c>
      <c r="AI217" s="67">
        <f>VLOOKUP(S217,table3S,2,0)</f>
        <v>19</v>
      </c>
      <c r="AJ217" s="67">
        <f>VLOOKUP(T217,table3C,2,0)</f>
        <v>19</v>
      </c>
      <c r="AL217" s="67">
        <f t="shared" ref="AL217:AO217" si="2580">VALUE(Y217&amp;AL$2)</f>
        <v>41</v>
      </c>
      <c r="AM217" s="67">
        <f t="shared" si="2580"/>
        <v>32</v>
      </c>
      <c r="AN217" s="67">
        <f t="shared" si="2580"/>
        <v>53</v>
      </c>
      <c r="AO217" s="67">
        <f t="shared" si="2580"/>
        <v>44</v>
      </c>
      <c r="AP217" s="67"/>
      <c r="AQ217" s="67">
        <f t="shared" ref="AQ217:AT217" si="2581">LARGE($AL217:$AO217,AQ$2)</f>
        <v>53</v>
      </c>
      <c r="AR217" s="67">
        <f t="shared" si="2581"/>
        <v>44</v>
      </c>
      <c r="AS217" s="67">
        <f t="shared" si="2581"/>
        <v>41</v>
      </c>
      <c r="AT217" s="67">
        <f t="shared" si="2581"/>
        <v>32</v>
      </c>
      <c r="AV217" s="67" t="str">
        <f>VLOOKUP(VALUE(RIGHT(AQ217,1)),misc!$A$2:$B$5,2,0)</f>
        <v>S</v>
      </c>
      <c r="AW217" s="67" t="str">
        <f>VLOOKUP(VALUE(RIGHT(AR217,1)),misc!$A$2:$B$5,2,0)</f>
        <v>C</v>
      </c>
      <c r="AX217" s="67" t="str">
        <f>VLOOKUP(VALUE(RIGHT(AS217,1)),misc!$A$2:$B$5,2,0)</f>
        <v>D</v>
      </c>
      <c r="AY217" s="67" t="str">
        <f>VLOOKUP(VALUE(RIGHT(AT217,1)),misc!$A$2:$B$5,2,0)</f>
        <v>I</v>
      </c>
      <c r="BA217" s="67" t="str">
        <f t="shared" ref="BA217:BD217" si="2582">IF(VALUE(AQ217)&gt;=170,AV217,"")</f>
        <v/>
      </c>
      <c r="BB217" s="67" t="str">
        <f t="shared" si="2582"/>
        <v/>
      </c>
      <c r="BC217" s="67" t="str">
        <f t="shared" si="2582"/>
        <v/>
      </c>
      <c r="BD217" s="67" t="str">
        <f t="shared" si="2582"/>
        <v/>
      </c>
      <c r="BF217" s="67" t="str">
        <f t="shared" ref="BF217:BI217" si="2583">IF(VALUE(AQ217)&lt;170,AV217,"")</f>
        <v>S</v>
      </c>
      <c r="BG217" s="67" t="str">
        <f t="shared" si="2583"/>
        <v>C</v>
      </c>
      <c r="BH217" s="67" t="str">
        <f t="shared" si="2583"/>
        <v>D</v>
      </c>
      <c r="BI217" s="67" t="str">
        <f t="shared" si="2583"/>
        <v>I</v>
      </c>
      <c r="BJ217" s="67">
        <f t="shared" si="17"/>
        <v>1</v>
      </c>
      <c r="BK217" s="67" t="str">
        <f t="shared" si="18"/>
        <v/>
      </c>
      <c r="BN217" s="67">
        <f t="shared" ref="BN217:BQ217" si="2584">VALUE(AC217&amp;BN$2)</f>
        <v>311</v>
      </c>
      <c r="BO217" s="67">
        <f t="shared" si="2584"/>
        <v>312</v>
      </c>
      <c r="BP217" s="67">
        <f t="shared" si="2584"/>
        <v>323</v>
      </c>
      <c r="BQ217" s="67">
        <f t="shared" si="2584"/>
        <v>324</v>
      </c>
      <c r="BR217" s="67"/>
      <c r="BS217" s="67">
        <f t="shared" ref="BS217:BV217" si="2585">LARGE($BN217:$BQ217,BS$2)</f>
        <v>324</v>
      </c>
      <c r="BT217" s="67">
        <f t="shared" si="2585"/>
        <v>323</v>
      </c>
      <c r="BU217" s="67">
        <f t="shared" si="2585"/>
        <v>312</v>
      </c>
      <c r="BV217" s="67">
        <f t="shared" si="2585"/>
        <v>311</v>
      </c>
      <c r="BX217" s="67" t="str">
        <f>VLOOKUP(VALUE(RIGHT(BS217,1)),misc!$A$2:$B$5,2,0)</f>
        <v>C</v>
      </c>
      <c r="BY217" s="67" t="str">
        <f>VLOOKUP(VALUE(RIGHT(BT217,1)),misc!$A$2:$B$5,2,0)</f>
        <v>S</v>
      </c>
      <c r="BZ217" s="67" t="str">
        <f>VLOOKUP(VALUE(RIGHT(BU217,1)),misc!$A$2:$B$5,2,0)</f>
        <v>I</v>
      </c>
      <c r="CA217" s="67" t="str">
        <f>VLOOKUP(VALUE(RIGHT(BV217,1)),misc!$A$2:$B$5,2,0)</f>
        <v>D</v>
      </c>
      <c r="CC217" s="67" t="str">
        <f t="shared" ref="CC217:CF217" si="2586">IF(VALUE(BS217)&gt;=170,BX217,"")</f>
        <v>C</v>
      </c>
      <c r="CD217" s="67" t="str">
        <f t="shared" si="2586"/>
        <v>S</v>
      </c>
      <c r="CE217" s="67" t="str">
        <f t="shared" si="2586"/>
        <v>I</v>
      </c>
      <c r="CF217" s="67" t="str">
        <f t="shared" si="2586"/>
        <v>D</v>
      </c>
      <c r="CH217" s="67" t="str">
        <f t="shared" ref="CH217:CK217" si="2587">IF(VALUE(BS217)&lt;170,BX217,"")</f>
        <v/>
      </c>
      <c r="CI217" s="67" t="str">
        <f t="shared" si="2587"/>
        <v/>
      </c>
      <c r="CJ217" s="67" t="str">
        <f t="shared" si="2587"/>
        <v/>
      </c>
      <c r="CK217" s="67" t="str">
        <f t="shared" si="2587"/>
        <v/>
      </c>
      <c r="CL217" s="67">
        <f t="shared" si="23"/>
        <v>2</v>
      </c>
      <c r="CM217" s="67" t="str">
        <f t="shared" si="24"/>
        <v>CSID</v>
      </c>
      <c r="CP217" s="67">
        <f t="shared" ref="CP217:CS217" si="2588">VALUE(AG217&amp;CP$2)</f>
        <v>161</v>
      </c>
      <c r="CQ217" s="67">
        <f t="shared" si="2588"/>
        <v>182</v>
      </c>
      <c r="CR217" s="67">
        <f t="shared" si="2588"/>
        <v>193</v>
      </c>
      <c r="CS217" s="67">
        <f t="shared" si="2588"/>
        <v>194</v>
      </c>
      <c r="CT217" s="67"/>
      <c r="CU217" s="67">
        <f t="shared" ref="CU217:CX217" si="2589">LARGE($CP217:$CS217,CU$2)</f>
        <v>194</v>
      </c>
      <c r="CV217" s="67">
        <f t="shared" si="2589"/>
        <v>193</v>
      </c>
      <c r="CW217" s="67">
        <f t="shared" si="2589"/>
        <v>182</v>
      </c>
      <c r="CX217" s="67">
        <f t="shared" si="2589"/>
        <v>161</v>
      </c>
      <c r="CZ217" s="67" t="str">
        <f>VLOOKUP(VALUE(RIGHT(CU217,1)),misc!$A$2:$B$5,2,0)</f>
        <v>C</v>
      </c>
      <c r="DA217" s="67" t="str">
        <f>VLOOKUP(VALUE(RIGHT(CV217,1)),misc!$A$2:$B$5,2,0)</f>
        <v>S</v>
      </c>
      <c r="DB217" s="67" t="str">
        <f>VLOOKUP(VALUE(RIGHT(CW217,1)),misc!$A$2:$B$5,2,0)</f>
        <v>I</v>
      </c>
      <c r="DC217" s="67" t="str">
        <f>VLOOKUP(VALUE(RIGHT(CX217,1)),misc!$A$2:$B$5,2,0)</f>
        <v>D</v>
      </c>
      <c r="DE217" s="67" t="str">
        <f t="shared" ref="DE217:DH217" si="2590">IF(VALUE(CU217)&gt;=170,CZ217,"")</f>
        <v>C</v>
      </c>
      <c r="DF217" s="67" t="str">
        <f t="shared" si="2590"/>
        <v>S</v>
      </c>
      <c r="DG217" s="67" t="str">
        <f t="shared" si="2590"/>
        <v>I</v>
      </c>
      <c r="DH217" s="67" t="str">
        <f t="shared" si="2590"/>
        <v/>
      </c>
      <c r="DJ217" s="67" t="str">
        <f t="shared" ref="DJ217:DM217" si="2591">IF(VALUE(CU217)&lt;170,CZ217,"")</f>
        <v/>
      </c>
      <c r="DK217" s="67" t="str">
        <f t="shared" si="2591"/>
        <v/>
      </c>
      <c r="DL217" s="67" t="str">
        <f t="shared" si="2591"/>
        <v/>
      </c>
      <c r="DM217" s="67" t="str">
        <f t="shared" si="2591"/>
        <v>D</v>
      </c>
      <c r="DN217" s="67">
        <f t="shared" si="29"/>
        <v>3</v>
      </c>
      <c r="DO217" s="67" t="str">
        <f t="shared" si="30"/>
        <v>CSI</v>
      </c>
      <c r="DP217" s="1" t="str">
        <f t="shared" si="31"/>
        <v>123</v>
      </c>
      <c r="DQ217" s="1" t="str">
        <f t="shared" si="32"/>
        <v/>
      </c>
      <c r="DR217" s="1">
        <f>VLOOKUP(G217,tableD1,3,0)</f>
        <v>1</v>
      </c>
      <c r="DS217" s="1">
        <f>VLOOKUP(H217,tableI1,3,0)</f>
        <v>1</v>
      </c>
      <c r="DT217" s="1">
        <f>VLOOKUP(I217,table1S,3,0)</f>
        <v>2</v>
      </c>
      <c r="DU217" s="1">
        <f>VLOOKUP(J217,table1C,3,0)</f>
        <v>1</v>
      </c>
      <c r="DV217" s="1">
        <f>VLOOKUP(L217,table2D,3,0)</f>
        <v>8</v>
      </c>
      <c r="DW217" s="1">
        <f>VLOOKUP(M217,table2I,3,0)</f>
        <v>8</v>
      </c>
      <c r="DX217" s="1">
        <f>VLOOKUP(N217,table2S,3,0)</f>
        <v>8</v>
      </c>
      <c r="DY217" s="1">
        <f>VLOOKUP(O217,table2C,3,0)</f>
        <v>8</v>
      </c>
      <c r="DZ217" s="1">
        <f>VLOOKUP(Q217,table3D,3,0)</f>
        <v>4</v>
      </c>
      <c r="EA217" s="1">
        <f>VLOOKUP(R217,table3I,3,0)</f>
        <v>5</v>
      </c>
      <c r="EB217" s="1">
        <f>VLOOKUP(S217,table3S,3,0)</f>
        <v>5</v>
      </c>
      <c r="EC217" s="1">
        <f>VLOOKUP(T217,table3C,3,0)</f>
        <v>5</v>
      </c>
      <c r="ED217" s="67">
        <f t="array" ref="ED217">VLOOKUP(INDEX(JD,data!$AA$1),key!$J$3:$L$27,3,0)</f>
        <v>6</v>
      </c>
      <c r="EE217" s="67">
        <f t="array" ref="EE217">VLOOKUP(INDEX(JI,data!$AA$1),key!$J$3:$L$27,3,0)</f>
        <v>4</v>
      </c>
      <c r="EF217" s="67">
        <f t="array" ref="EF217">VLOOKUP(INDEX(JS,data!$AA$1),key!$J$3:$L$27,3,0)</f>
        <v>4</v>
      </c>
      <c r="EG217" s="67">
        <f t="array" ref="EG217">VLOOKUP(INDEX(JC,data!$AA$1),key!$J$3:$L$27,3,0)</f>
        <v>7</v>
      </c>
      <c r="EH217" s="1">
        <f>VLOOKUP(DR217,tabel_jpm,ED217+1,0)</f>
        <v>8</v>
      </c>
      <c r="EI217" s="1">
        <f>VLOOKUP(DS217,tabel_jpm,EE217+1,0)</f>
        <v>16</v>
      </c>
      <c r="EJ217" s="1">
        <f>VLOOKUP(DT217,tabel_jpm,EF217+1,0)</f>
        <v>20</v>
      </c>
      <c r="EK217" s="1">
        <f>VLOOKUP(DU217,tabel_jpm,EG217+1,0)</f>
        <v>4</v>
      </c>
      <c r="EL217" s="1">
        <f>IF(B217="Pria",VLOOKUP(AVERAGE(EH217:EK217),agreement_p,4),VLOOKUP(AVERAGE(EH217:EK217),agreement_w,4))</f>
        <v>32</v>
      </c>
      <c r="EM217" s="67" t="str">
        <f t="shared" si="33"/>
        <v>N/A</v>
      </c>
      <c r="EN217" s="1">
        <f>VLOOKUP(DV217,tabel_jpm,ED217+1,0)</f>
        <v>20</v>
      </c>
      <c r="EO217" s="1">
        <f>VLOOKUP(DW217,tabel_jpm,EE217+1,0)</f>
        <v>12</v>
      </c>
      <c r="EP217" s="1">
        <f>VLOOKUP(DX217,tabel_jpm,EF217+1,0)</f>
        <v>12</v>
      </c>
      <c r="EQ217" s="1">
        <f>VLOOKUP(DY217,tabel_jpm,EG217+1,0)</f>
        <v>24</v>
      </c>
      <c r="ER217" s="1">
        <f>IF(B217="Pria",VLOOKUP(AVERAGE(EN217:EQ217),agreement_p,4),VLOOKUP(AVERAGE(EN217:EQ217),agreement_w,4))</f>
        <v>50</v>
      </c>
      <c r="ES217" s="67" t="str">
        <f t="shared" si="34"/>
        <v>N/A</v>
      </c>
      <c r="ET217" s="1">
        <f>VLOOKUP(DZ217,tabel_jpm,ED217+1,0)</f>
        <v>20</v>
      </c>
      <c r="EU217" s="1">
        <f>VLOOKUP(EA217,tabel_jpm,EE217+1,0)</f>
        <v>24</v>
      </c>
      <c r="EV217" s="1">
        <f>VLOOKUP(EB217,tabel_jpm,EF217+1,0)</f>
        <v>24</v>
      </c>
      <c r="EW217" s="1">
        <f>VLOOKUP(EC217,tabel_jpm,EG217+1,0)</f>
        <v>20</v>
      </c>
      <c r="EX217" s="1">
        <f>IF(B217="Pria",VLOOKUP(AVERAGE(ET217:EW217),agreement_p,4),VLOOKUP(AVERAGE(ET217:EW217),agreement_w,4))</f>
        <v>68</v>
      </c>
      <c r="EY217" s="67" t="str">
        <f t="shared" si="35"/>
        <v>N/A</v>
      </c>
    </row>
    <row r="218" ht="15.75" customHeight="1">
      <c r="A218" s="1" t="str">
        <f>data!A218</f>
        <v/>
      </c>
      <c r="B218" s="1" t="str">
        <f>data!B218</f>
        <v/>
      </c>
      <c r="C218" s="1" t="str">
        <f>data!C218</f>
        <v/>
      </c>
      <c r="D218" s="65" t="str">
        <f>data!D218</f>
        <v/>
      </c>
      <c r="E218" s="1" t="str">
        <f>data!E218</f>
        <v/>
      </c>
      <c r="F218" s="1" t="str">
        <f>data!F218</f>
        <v/>
      </c>
      <c r="G218" s="1" t="str">
        <f>data!G218</f>
        <v/>
      </c>
      <c r="H218" s="1" t="str">
        <f>data!H218</f>
        <v/>
      </c>
      <c r="I218" s="1" t="str">
        <f>data!I218</f>
        <v/>
      </c>
      <c r="J218" s="1" t="str">
        <f>data!J218</f>
        <v/>
      </c>
      <c r="K218" s="1" t="str">
        <f>data!K218</f>
        <v/>
      </c>
      <c r="L218" s="1" t="str">
        <f>data!L218</f>
        <v/>
      </c>
      <c r="M218" s="1" t="str">
        <f>data!M218</f>
        <v/>
      </c>
      <c r="N218" s="1" t="str">
        <f>data!N218</f>
        <v/>
      </c>
      <c r="O218" s="1" t="str">
        <f>data!O218</f>
        <v/>
      </c>
      <c r="P218" s="1" t="str">
        <f>data!P218</f>
        <v/>
      </c>
      <c r="Q218" s="1">
        <f>data!Q218</f>
        <v>0</v>
      </c>
      <c r="R218" s="1">
        <f>data!R218</f>
        <v>0</v>
      </c>
      <c r="S218" s="1">
        <f>data!S218</f>
        <v>0</v>
      </c>
      <c r="T218" s="1">
        <f>data!T218</f>
        <v>0</v>
      </c>
      <c r="U218" s="1">
        <f>data!U218</f>
        <v>0</v>
      </c>
      <c r="V218" s="1">
        <f>data!V218</f>
        <v>0</v>
      </c>
      <c r="W218" s="1">
        <f>data!W218</f>
        <v>0</v>
      </c>
      <c r="Y218" s="67">
        <f>VLOOKUP(G218,tableD1,2,0)</f>
        <v>4</v>
      </c>
      <c r="Z218" s="67">
        <f>VLOOKUP(H218,tableI1,2,0)</f>
        <v>3</v>
      </c>
      <c r="AA218" s="67">
        <f>VLOOKUP(I218,table1S,2,0)</f>
        <v>5</v>
      </c>
      <c r="AB218" s="67">
        <f>VLOOKUP(J218,table1C,2,0)</f>
        <v>4</v>
      </c>
      <c r="AC218" s="67">
        <f>VLOOKUP(L218,table2D,2,0)</f>
        <v>31</v>
      </c>
      <c r="AD218" s="67">
        <f>VLOOKUP(M218,table2I,2,0)</f>
        <v>31</v>
      </c>
      <c r="AE218" s="67">
        <f>VLOOKUP(N218,table2S,2,0)</f>
        <v>32</v>
      </c>
      <c r="AF218" s="67">
        <f>VLOOKUP(O218,table2C,2,0)</f>
        <v>32</v>
      </c>
      <c r="AG218" s="67">
        <f>VLOOKUP(Q218,table3D,2,0)</f>
        <v>16</v>
      </c>
      <c r="AH218" s="67">
        <f>VLOOKUP(R218,table3I,2,0)</f>
        <v>18</v>
      </c>
      <c r="AI218" s="67">
        <f>VLOOKUP(S218,table3S,2,0)</f>
        <v>19</v>
      </c>
      <c r="AJ218" s="67">
        <f>VLOOKUP(T218,table3C,2,0)</f>
        <v>19</v>
      </c>
      <c r="AL218" s="67">
        <f t="shared" ref="AL218:AO218" si="2592">VALUE(Y218&amp;AL$2)</f>
        <v>41</v>
      </c>
      <c r="AM218" s="67">
        <f t="shared" si="2592"/>
        <v>32</v>
      </c>
      <c r="AN218" s="67">
        <f t="shared" si="2592"/>
        <v>53</v>
      </c>
      <c r="AO218" s="67">
        <f t="shared" si="2592"/>
        <v>44</v>
      </c>
      <c r="AP218" s="67"/>
      <c r="AQ218" s="67">
        <f t="shared" ref="AQ218:AT218" si="2593">LARGE($AL218:$AO218,AQ$2)</f>
        <v>53</v>
      </c>
      <c r="AR218" s="67">
        <f t="shared" si="2593"/>
        <v>44</v>
      </c>
      <c r="AS218" s="67">
        <f t="shared" si="2593"/>
        <v>41</v>
      </c>
      <c r="AT218" s="67">
        <f t="shared" si="2593"/>
        <v>32</v>
      </c>
      <c r="AV218" s="67" t="str">
        <f>VLOOKUP(VALUE(RIGHT(AQ218,1)),misc!$A$2:$B$5,2,0)</f>
        <v>S</v>
      </c>
      <c r="AW218" s="67" t="str">
        <f>VLOOKUP(VALUE(RIGHT(AR218,1)),misc!$A$2:$B$5,2,0)</f>
        <v>C</v>
      </c>
      <c r="AX218" s="67" t="str">
        <f>VLOOKUP(VALUE(RIGHT(AS218,1)),misc!$A$2:$B$5,2,0)</f>
        <v>D</v>
      </c>
      <c r="AY218" s="67" t="str">
        <f>VLOOKUP(VALUE(RIGHT(AT218,1)),misc!$A$2:$B$5,2,0)</f>
        <v>I</v>
      </c>
      <c r="BA218" s="67" t="str">
        <f t="shared" ref="BA218:BD218" si="2594">IF(VALUE(AQ218)&gt;=170,AV218,"")</f>
        <v/>
      </c>
      <c r="BB218" s="67" t="str">
        <f t="shared" si="2594"/>
        <v/>
      </c>
      <c r="BC218" s="67" t="str">
        <f t="shared" si="2594"/>
        <v/>
      </c>
      <c r="BD218" s="67" t="str">
        <f t="shared" si="2594"/>
        <v/>
      </c>
      <c r="BF218" s="67" t="str">
        <f t="shared" ref="BF218:BI218" si="2595">IF(VALUE(AQ218)&lt;170,AV218,"")</f>
        <v>S</v>
      </c>
      <c r="BG218" s="67" t="str">
        <f t="shared" si="2595"/>
        <v>C</v>
      </c>
      <c r="BH218" s="67" t="str">
        <f t="shared" si="2595"/>
        <v>D</v>
      </c>
      <c r="BI218" s="67" t="str">
        <f t="shared" si="2595"/>
        <v>I</v>
      </c>
      <c r="BJ218" s="67">
        <f t="shared" si="17"/>
        <v>1</v>
      </c>
      <c r="BK218" s="67" t="str">
        <f t="shared" si="18"/>
        <v/>
      </c>
      <c r="BN218" s="67">
        <f t="shared" ref="BN218:BQ218" si="2596">VALUE(AC218&amp;BN$2)</f>
        <v>311</v>
      </c>
      <c r="BO218" s="67">
        <f t="shared" si="2596"/>
        <v>312</v>
      </c>
      <c r="BP218" s="67">
        <f t="shared" si="2596"/>
        <v>323</v>
      </c>
      <c r="BQ218" s="67">
        <f t="shared" si="2596"/>
        <v>324</v>
      </c>
      <c r="BR218" s="67"/>
      <c r="BS218" s="67">
        <f t="shared" ref="BS218:BV218" si="2597">LARGE($BN218:$BQ218,BS$2)</f>
        <v>324</v>
      </c>
      <c r="BT218" s="67">
        <f t="shared" si="2597"/>
        <v>323</v>
      </c>
      <c r="BU218" s="67">
        <f t="shared" si="2597"/>
        <v>312</v>
      </c>
      <c r="BV218" s="67">
        <f t="shared" si="2597"/>
        <v>311</v>
      </c>
      <c r="BX218" s="67" t="str">
        <f>VLOOKUP(VALUE(RIGHT(BS218,1)),misc!$A$2:$B$5,2,0)</f>
        <v>C</v>
      </c>
      <c r="BY218" s="67" t="str">
        <f>VLOOKUP(VALUE(RIGHT(BT218,1)),misc!$A$2:$B$5,2,0)</f>
        <v>S</v>
      </c>
      <c r="BZ218" s="67" t="str">
        <f>VLOOKUP(VALUE(RIGHT(BU218,1)),misc!$A$2:$B$5,2,0)</f>
        <v>I</v>
      </c>
      <c r="CA218" s="67" t="str">
        <f>VLOOKUP(VALUE(RIGHT(BV218,1)),misc!$A$2:$B$5,2,0)</f>
        <v>D</v>
      </c>
      <c r="CC218" s="67" t="str">
        <f t="shared" ref="CC218:CF218" si="2598">IF(VALUE(BS218)&gt;=170,BX218,"")</f>
        <v>C</v>
      </c>
      <c r="CD218" s="67" t="str">
        <f t="shared" si="2598"/>
        <v>S</v>
      </c>
      <c r="CE218" s="67" t="str">
        <f t="shared" si="2598"/>
        <v>I</v>
      </c>
      <c r="CF218" s="67" t="str">
        <f t="shared" si="2598"/>
        <v>D</v>
      </c>
      <c r="CH218" s="67" t="str">
        <f t="shared" ref="CH218:CK218" si="2599">IF(VALUE(BS218)&lt;170,BX218,"")</f>
        <v/>
      </c>
      <c r="CI218" s="67" t="str">
        <f t="shared" si="2599"/>
        <v/>
      </c>
      <c r="CJ218" s="67" t="str">
        <f t="shared" si="2599"/>
        <v/>
      </c>
      <c r="CK218" s="67" t="str">
        <f t="shared" si="2599"/>
        <v/>
      </c>
      <c r="CL218" s="67">
        <f t="shared" si="23"/>
        <v>2</v>
      </c>
      <c r="CM218" s="67" t="str">
        <f t="shared" si="24"/>
        <v>CSID</v>
      </c>
      <c r="CP218" s="67">
        <f t="shared" ref="CP218:CS218" si="2600">VALUE(AG218&amp;CP$2)</f>
        <v>161</v>
      </c>
      <c r="CQ218" s="67">
        <f t="shared" si="2600"/>
        <v>182</v>
      </c>
      <c r="CR218" s="67">
        <f t="shared" si="2600"/>
        <v>193</v>
      </c>
      <c r="CS218" s="67">
        <f t="shared" si="2600"/>
        <v>194</v>
      </c>
      <c r="CT218" s="67"/>
      <c r="CU218" s="67">
        <f t="shared" ref="CU218:CX218" si="2601">LARGE($CP218:$CS218,CU$2)</f>
        <v>194</v>
      </c>
      <c r="CV218" s="67">
        <f t="shared" si="2601"/>
        <v>193</v>
      </c>
      <c r="CW218" s="67">
        <f t="shared" si="2601"/>
        <v>182</v>
      </c>
      <c r="CX218" s="67">
        <f t="shared" si="2601"/>
        <v>161</v>
      </c>
      <c r="CZ218" s="67" t="str">
        <f>VLOOKUP(VALUE(RIGHT(CU218,1)),misc!$A$2:$B$5,2,0)</f>
        <v>C</v>
      </c>
      <c r="DA218" s="67" t="str">
        <f>VLOOKUP(VALUE(RIGHT(CV218,1)),misc!$A$2:$B$5,2,0)</f>
        <v>S</v>
      </c>
      <c r="DB218" s="67" t="str">
        <f>VLOOKUP(VALUE(RIGHT(CW218,1)),misc!$A$2:$B$5,2,0)</f>
        <v>I</v>
      </c>
      <c r="DC218" s="67" t="str">
        <f>VLOOKUP(VALUE(RIGHT(CX218,1)),misc!$A$2:$B$5,2,0)</f>
        <v>D</v>
      </c>
      <c r="DE218" s="67" t="str">
        <f t="shared" ref="DE218:DH218" si="2602">IF(VALUE(CU218)&gt;=170,CZ218,"")</f>
        <v>C</v>
      </c>
      <c r="DF218" s="67" t="str">
        <f t="shared" si="2602"/>
        <v>S</v>
      </c>
      <c r="DG218" s="67" t="str">
        <f t="shared" si="2602"/>
        <v>I</v>
      </c>
      <c r="DH218" s="67" t="str">
        <f t="shared" si="2602"/>
        <v/>
      </c>
      <c r="DJ218" s="67" t="str">
        <f t="shared" ref="DJ218:DM218" si="2603">IF(VALUE(CU218)&lt;170,CZ218,"")</f>
        <v/>
      </c>
      <c r="DK218" s="67" t="str">
        <f t="shared" si="2603"/>
        <v/>
      </c>
      <c r="DL218" s="67" t="str">
        <f t="shared" si="2603"/>
        <v/>
      </c>
      <c r="DM218" s="67" t="str">
        <f t="shared" si="2603"/>
        <v>D</v>
      </c>
      <c r="DN218" s="67">
        <f t="shared" si="29"/>
        <v>3</v>
      </c>
      <c r="DO218" s="67" t="str">
        <f t="shared" si="30"/>
        <v>CSI</v>
      </c>
      <c r="DP218" s="1" t="str">
        <f t="shared" si="31"/>
        <v>123</v>
      </c>
      <c r="DQ218" s="1" t="str">
        <f t="shared" si="32"/>
        <v/>
      </c>
      <c r="DR218" s="1">
        <f>VLOOKUP(G218,tableD1,3,0)</f>
        <v>1</v>
      </c>
      <c r="DS218" s="1">
        <f>VLOOKUP(H218,tableI1,3,0)</f>
        <v>1</v>
      </c>
      <c r="DT218" s="1">
        <f>VLOOKUP(I218,table1S,3,0)</f>
        <v>2</v>
      </c>
      <c r="DU218" s="1">
        <f>VLOOKUP(J218,table1C,3,0)</f>
        <v>1</v>
      </c>
      <c r="DV218" s="1">
        <f>VLOOKUP(L218,table2D,3,0)</f>
        <v>8</v>
      </c>
      <c r="DW218" s="1">
        <f>VLOOKUP(M218,table2I,3,0)</f>
        <v>8</v>
      </c>
      <c r="DX218" s="1">
        <f>VLOOKUP(N218,table2S,3,0)</f>
        <v>8</v>
      </c>
      <c r="DY218" s="1">
        <f>VLOOKUP(O218,table2C,3,0)</f>
        <v>8</v>
      </c>
      <c r="DZ218" s="1">
        <f>VLOOKUP(Q218,table3D,3,0)</f>
        <v>4</v>
      </c>
      <c r="EA218" s="1">
        <f>VLOOKUP(R218,table3I,3,0)</f>
        <v>5</v>
      </c>
      <c r="EB218" s="1">
        <f>VLOOKUP(S218,table3S,3,0)</f>
        <v>5</v>
      </c>
      <c r="EC218" s="1">
        <f>VLOOKUP(T218,table3C,3,0)</f>
        <v>5</v>
      </c>
      <c r="ED218" s="67">
        <f t="array" ref="ED218">VLOOKUP(INDEX(JD,data!$AA$1),key!$J$3:$L$27,3,0)</f>
        <v>6</v>
      </c>
      <c r="EE218" s="67">
        <f t="array" ref="EE218">VLOOKUP(INDEX(JI,data!$AA$1),key!$J$3:$L$27,3,0)</f>
        <v>4</v>
      </c>
      <c r="EF218" s="67">
        <f t="array" ref="EF218">VLOOKUP(INDEX(JS,data!$AA$1),key!$J$3:$L$27,3,0)</f>
        <v>4</v>
      </c>
      <c r="EG218" s="67">
        <f t="array" ref="EG218">VLOOKUP(INDEX(JC,data!$AA$1),key!$J$3:$L$27,3,0)</f>
        <v>7</v>
      </c>
      <c r="EH218" s="1">
        <f>VLOOKUP(DR218,tabel_jpm,ED218+1,0)</f>
        <v>8</v>
      </c>
      <c r="EI218" s="1">
        <f>VLOOKUP(DS218,tabel_jpm,EE218+1,0)</f>
        <v>16</v>
      </c>
      <c r="EJ218" s="1">
        <f>VLOOKUP(DT218,tabel_jpm,EF218+1,0)</f>
        <v>20</v>
      </c>
      <c r="EK218" s="1">
        <f>VLOOKUP(DU218,tabel_jpm,EG218+1,0)</f>
        <v>4</v>
      </c>
      <c r="EL218" s="1">
        <f>IF(B218="Pria",VLOOKUP(AVERAGE(EH218:EK218),agreement_p,4),VLOOKUP(AVERAGE(EH218:EK218),agreement_w,4))</f>
        <v>32</v>
      </c>
      <c r="EM218" s="67" t="str">
        <f t="shared" si="33"/>
        <v>N/A</v>
      </c>
      <c r="EN218" s="1">
        <f>VLOOKUP(DV218,tabel_jpm,ED218+1,0)</f>
        <v>20</v>
      </c>
      <c r="EO218" s="1">
        <f>VLOOKUP(DW218,tabel_jpm,EE218+1,0)</f>
        <v>12</v>
      </c>
      <c r="EP218" s="1">
        <f>VLOOKUP(DX218,tabel_jpm,EF218+1,0)</f>
        <v>12</v>
      </c>
      <c r="EQ218" s="1">
        <f>VLOOKUP(DY218,tabel_jpm,EG218+1,0)</f>
        <v>24</v>
      </c>
      <c r="ER218" s="1">
        <f>IF(B218="Pria",VLOOKUP(AVERAGE(EN218:EQ218),agreement_p,4),VLOOKUP(AVERAGE(EN218:EQ218),agreement_w,4))</f>
        <v>50</v>
      </c>
      <c r="ES218" s="67" t="str">
        <f t="shared" si="34"/>
        <v>N/A</v>
      </c>
      <c r="ET218" s="1">
        <f>VLOOKUP(DZ218,tabel_jpm,ED218+1,0)</f>
        <v>20</v>
      </c>
      <c r="EU218" s="1">
        <f>VLOOKUP(EA218,tabel_jpm,EE218+1,0)</f>
        <v>24</v>
      </c>
      <c r="EV218" s="1">
        <f>VLOOKUP(EB218,tabel_jpm,EF218+1,0)</f>
        <v>24</v>
      </c>
      <c r="EW218" s="1">
        <f>VLOOKUP(EC218,tabel_jpm,EG218+1,0)</f>
        <v>20</v>
      </c>
      <c r="EX218" s="1">
        <f>IF(B218="Pria",VLOOKUP(AVERAGE(ET218:EW218),agreement_p,4),VLOOKUP(AVERAGE(ET218:EW218),agreement_w,4))</f>
        <v>68</v>
      </c>
      <c r="EY218" s="67" t="str">
        <f t="shared" si="35"/>
        <v>N/A</v>
      </c>
    </row>
    <row r="219" ht="15.75" customHeight="1">
      <c r="A219" s="1" t="str">
        <f>data!A219</f>
        <v/>
      </c>
      <c r="B219" s="1" t="str">
        <f>data!B219</f>
        <v/>
      </c>
      <c r="C219" s="1" t="str">
        <f>data!C219</f>
        <v/>
      </c>
      <c r="D219" s="65" t="str">
        <f>data!D219</f>
        <v/>
      </c>
      <c r="E219" s="1" t="str">
        <f>data!E219</f>
        <v/>
      </c>
      <c r="F219" s="1" t="str">
        <f>data!F219</f>
        <v/>
      </c>
      <c r="G219" s="1" t="str">
        <f>data!G219</f>
        <v/>
      </c>
      <c r="H219" s="1" t="str">
        <f>data!H219</f>
        <v/>
      </c>
      <c r="I219" s="1" t="str">
        <f>data!I219</f>
        <v/>
      </c>
      <c r="J219" s="1" t="str">
        <f>data!J219</f>
        <v/>
      </c>
      <c r="K219" s="1" t="str">
        <f>data!K219</f>
        <v/>
      </c>
      <c r="L219" s="1" t="str">
        <f>data!L219</f>
        <v/>
      </c>
      <c r="M219" s="1" t="str">
        <f>data!M219</f>
        <v/>
      </c>
      <c r="N219" s="1" t="str">
        <f>data!N219</f>
        <v/>
      </c>
      <c r="O219" s="1" t="str">
        <f>data!O219</f>
        <v/>
      </c>
      <c r="P219" s="1" t="str">
        <f>data!P219</f>
        <v/>
      </c>
      <c r="Q219" s="1">
        <f>data!Q219</f>
        <v>0</v>
      </c>
      <c r="R219" s="1">
        <f>data!R219</f>
        <v>0</v>
      </c>
      <c r="S219" s="1">
        <f>data!S219</f>
        <v>0</v>
      </c>
      <c r="T219" s="1">
        <f>data!T219</f>
        <v>0</v>
      </c>
      <c r="U219" s="1">
        <f>data!U219</f>
        <v>0</v>
      </c>
      <c r="V219" s="1">
        <f>data!V219</f>
        <v>0</v>
      </c>
      <c r="W219" s="1">
        <f>data!W219</f>
        <v>0</v>
      </c>
      <c r="Y219" s="67">
        <f>VLOOKUP(G219,tableD1,2,0)</f>
        <v>4</v>
      </c>
      <c r="Z219" s="67">
        <f>VLOOKUP(H219,tableI1,2,0)</f>
        <v>3</v>
      </c>
      <c r="AA219" s="67">
        <f>VLOOKUP(I219,table1S,2,0)</f>
        <v>5</v>
      </c>
      <c r="AB219" s="67">
        <f>VLOOKUP(J219,table1C,2,0)</f>
        <v>4</v>
      </c>
      <c r="AC219" s="67">
        <f>VLOOKUP(L219,table2D,2,0)</f>
        <v>31</v>
      </c>
      <c r="AD219" s="67">
        <f>VLOOKUP(M219,table2I,2,0)</f>
        <v>31</v>
      </c>
      <c r="AE219" s="67">
        <f>VLOOKUP(N219,table2S,2,0)</f>
        <v>32</v>
      </c>
      <c r="AF219" s="67">
        <f>VLOOKUP(O219,table2C,2,0)</f>
        <v>32</v>
      </c>
      <c r="AG219" s="67">
        <f>VLOOKUP(Q219,table3D,2,0)</f>
        <v>16</v>
      </c>
      <c r="AH219" s="67">
        <f>VLOOKUP(R219,table3I,2,0)</f>
        <v>18</v>
      </c>
      <c r="AI219" s="67">
        <f>VLOOKUP(S219,table3S,2,0)</f>
        <v>19</v>
      </c>
      <c r="AJ219" s="67">
        <f>VLOOKUP(T219,table3C,2,0)</f>
        <v>19</v>
      </c>
      <c r="AL219" s="67">
        <f t="shared" ref="AL219:AO219" si="2604">VALUE(Y219&amp;AL$2)</f>
        <v>41</v>
      </c>
      <c r="AM219" s="67">
        <f t="shared" si="2604"/>
        <v>32</v>
      </c>
      <c r="AN219" s="67">
        <f t="shared" si="2604"/>
        <v>53</v>
      </c>
      <c r="AO219" s="67">
        <f t="shared" si="2604"/>
        <v>44</v>
      </c>
      <c r="AP219" s="67"/>
      <c r="AQ219" s="67">
        <f t="shared" ref="AQ219:AT219" si="2605">LARGE($AL219:$AO219,AQ$2)</f>
        <v>53</v>
      </c>
      <c r="AR219" s="67">
        <f t="shared" si="2605"/>
        <v>44</v>
      </c>
      <c r="AS219" s="67">
        <f t="shared" si="2605"/>
        <v>41</v>
      </c>
      <c r="AT219" s="67">
        <f t="shared" si="2605"/>
        <v>32</v>
      </c>
      <c r="AV219" s="67" t="str">
        <f>VLOOKUP(VALUE(RIGHT(AQ219,1)),misc!$A$2:$B$5,2,0)</f>
        <v>S</v>
      </c>
      <c r="AW219" s="67" t="str">
        <f>VLOOKUP(VALUE(RIGHT(AR219,1)),misc!$A$2:$B$5,2,0)</f>
        <v>C</v>
      </c>
      <c r="AX219" s="67" t="str">
        <f>VLOOKUP(VALUE(RIGHT(AS219,1)),misc!$A$2:$B$5,2,0)</f>
        <v>D</v>
      </c>
      <c r="AY219" s="67" t="str">
        <f>VLOOKUP(VALUE(RIGHT(AT219,1)),misc!$A$2:$B$5,2,0)</f>
        <v>I</v>
      </c>
      <c r="BA219" s="67" t="str">
        <f t="shared" ref="BA219:BD219" si="2606">IF(VALUE(AQ219)&gt;=170,AV219,"")</f>
        <v/>
      </c>
      <c r="BB219" s="67" t="str">
        <f t="shared" si="2606"/>
        <v/>
      </c>
      <c r="BC219" s="67" t="str">
        <f t="shared" si="2606"/>
        <v/>
      </c>
      <c r="BD219" s="67" t="str">
        <f t="shared" si="2606"/>
        <v/>
      </c>
      <c r="BF219" s="67" t="str">
        <f t="shared" ref="BF219:BI219" si="2607">IF(VALUE(AQ219)&lt;170,AV219,"")</f>
        <v>S</v>
      </c>
      <c r="BG219" s="67" t="str">
        <f t="shared" si="2607"/>
        <v>C</v>
      </c>
      <c r="BH219" s="67" t="str">
        <f t="shared" si="2607"/>
        <v>D</v>
      </c>
      <c r="BI219" s="67" t="str">
        <f t="shared" si="2607"/>
        <v>I</v>
      </c>
      <c r="BJ219" s="67">
        <f t="shared" si="17"/>
        <v>1</v>
      </c>
      <c r="BK219" s="67" t="str">
        <f t="shared" si="18"/>
        <v/>
      </c>
      <c r="BN219" s="67">
        <f t="shared" ref="BN219:BQ219" si="2608">VALUE(AC219&amp;BN$2)</f>
        <v>311</v>
      </c>
      <c r="BO219" s="67">
        <f t="shared" si="2608"/>
        <v>312</v>
      </c>
      <c r="BP219" s="67">
        <f t="shared" si="2608"/>
        <v>323</v>
      </c>
      <c r="BQ219" s="67">
        <f t="shared" si="2608"/>
        <v>324</v>
      </c>
      <c r="BR219" s="67"/>
      <c r="BS219" s="67">
        <f t="shared" ref="BS219:BV219" si="2609">LARGE($BN219:$BQ219,BS$2)</f>
        <v>324</v>
      </c>
      <c r="BT219" s="67">
        <f t="shared" si="2609"/>
        <v>323</v>
      </c>
      <c r="BU219" s="67">
        <f t="shared" si="2609"/>
        <v>312</v>
      </c>
      <c r="BV219" s="67">
        <f t="shared" si="2609"/>
        <v>311</v>
      </c>
      <c r="BX219" s="67" t="str">
        <f>VLOOKUP(VALUE(RIGHT(BS219,1)),misc!$A$2:$B$5,2,0)</f>
        <v>C</v>
      </c>
      <c r="BY219" s="67" t="str">
        <f>VLOOKUP(VALUE(RIGHT(BT219,1)),misc!$A$2:$B$5,2,0)</f>
        <v>S</v>
      </c>
      <c r="BZ219" s="67" t="str">
        <f>VLOOKUP(VALUE(RIGHT(BU219,1)),misc!$A$2:$B$5,2,0)</f>
        <v>I</v>
      </c>
      <c r="CA219" s="67" t="str">
        <f>VLOOKUP(VALUE(RIGHT(BV219,1)),misc!$A$2:$B$5,2,0)</f>
        <v>D</v>
      </c>
      <c r="CC219" s="67" t="str">
        <f t="shared" ref="CC219:CF219" si="2610">IF(VALUE(BS219)&gt;=170,BX219,"")</f>
        <v>C</v>
      </c>
      <c r="CD219" s="67" t="str">
        <f t="shared" si="2610"/>
        <v>S</v>
      </c>
      <c r="CE219" s="67" t="str">
        <f t="shared" si="2610"/>
        <v>I</v>
      </c>
      <c r="CF219" s="67" t="str">
        <f t="shared" si="2610"/>
        <v>D</v>
      </c>
      <c r="CH219" s="67" t="str">
        <f t="shared" ref="CH219:CK219" si="2611">IF(VALUE(BS219)&lt;170,BX219,"")</f>
        <v/>
      </c>
      <c r="CI219" s="67" t="str">
        <f t="shared" si="2611"/>
        <v/>
      </c>
      <c r="CJ219" s="67" t="str">
        <f t="shared" si="2611"/>
        <v/>
      </c>
      <c r="CK219" s="67" t="str">
        <f t="shared" si="2611"/>
        <v/>
      </c>
      <c r="CL219" s="67">
        <f t="shared" si="23"/>
        <v>2</v>
      </c>
      <c r="CM219" s="67" t="str">
        <f t="shared" si="24"/>
        <v>CSID</v>
      </c>
      <c r="CP219" s="67">
        <f t="shared" ref="CP219:CS219" si="2612">VALUE(AG219&amp;CP$2)</f>
        <v>161</v>
      </c>
      <c r="CQ219" s="67">
        <f t="shared" si="2612"/>
        <v>182</v>
      </c>
      <c r="CR219" s="67">
        <f t="shared" si="2612"/>
        <v>193</v>
      </c>
      <c r="CS219" s="67">
        <f t="shared" si="2612"/>
        <v>194</v>
      </c>
      <c r="CT219" s="67"/>
      <c r="CU219" s="67">
        <f t="shared" ref="CU219:CX219" si="2613">LARGE($CP219:$CS219,CU$2)</f>
        <v>194</v>
      </c>
      <c r="CV219" s="67">
        <f t="shared" si="2613"/>
        <v>193</v>
      </c>
      <c r="CW219" s="67">
        <f t="shared" si="2613"/>
        <v>182</v>
      </c>
      <c r="CX219" s="67">
        <f t="shared" si="2613"/>
        <v>161</v>
      </c>
      <c r="CZ219" s="67" t="str">
        <f>VLOOKUP(VALUE(RIGHT(CU219,1)),misc!$A$2:$B$5,2,0)</f>
        <v>C</v>
      </c>
      <c r="DA219" s="67" t="str">
        <f>VLOOKUP(VALUE(RIGHT(CV219,1)),misc!$A$2:$B$5,2,0)</f>
        <v>S</v>
      </c>
      <c r="DB219" s="67" t="str">
        <f>VLOOKUP(VALUE(RIGHT(CW219,1)),misc!$A$2:$B$5,2,0)</f>
        <v>I</v>
      </c>
      <c r="DC219" s="67" t="str">
        <f>VLOOKUP(VALUE(RIGHT(CX219,1)),misc!$A$2:$B$5,2,0)</f>
        <v>D</v>
      </c>
      <c r="DE219" s="67" t="str">
        <f t="shared" ref="DE219:DH219" si="2614">IF(VALUE(CU219)&gt;=170,CZ219,"")</f>
        <v>C</v>
      </c>
      <c r="DF219" s="67" t="str">
        <f t="shared" si="2614"/>
        <v>S</v>
      </c>
      <c r="DG219" s="67" t="str">
        <f t="shared" si="2614"/>
        <v>I</v>
      </c>
      <c r="DH219" s="67" t="str">
        <f t="shared" si="2614"/>
        <v/>
      </c>
      <c r="DJ219" s="67" t="str">
        <f t="shared" ref="DJ219:DM219" si="2615">IF(VALUE(CU219)&lt;170,CZ219,"")</f>
        <v/>
      </c>
      <c r="DK219" s="67" t="str">
        <f t="shared" si="2615"/>
        <v/>
      </c>
      <c r="DL219" s="67" t="str">
        <f t="shared" si="2615"/>
        <v/>
      </c>
      <c r="DM219" s="67" t="str">
        <f t="shared" si="2615"/>
        <v>D</v>
      </c>
      <c r="DN219" s="67">
        <f t="shared" si="29"/>
        <v>3</v>
      </c>
      <c r="DO219" s="67" t="str">
        <f t="shared" si="30"/>
        <v>CSI</v>
      </c>
      <c r="DP219" s="1" t="str">
        <f t="shared" si="31"/>
        <v>123</v>
      </c>
      <c r="DQ219" s="1" t="str">
        <f t="shared" si="32"/>
        <v/>
      </c>
      <c r="DR219" s="1">
        <f>VLOOKUP(G219,tableD1,3,0)</f>
        <v>1</v>
      </c>
      <c r="DS219" s="1">
        <f>VLOOKUP(H219,tableI1,3,0)</f>
        <v>1</v>
      </c>
      <c r="DT219" s="1">
        <f>VLOOKUP(I219,table1S,3,0)</f>
        <v>2</v>
      </c>
      <c r="DU219" s="1">
        <f>VLOOKUP(J219,table1C,3,0)</f>
        <v>1</v>
      </c>
      <c r="DV219" s="1">
        <f>VLOOKUP(L219,table2D,3,0)</f>
        <v>8</v>
      </c>
      <c r="DW219" s="1">
        <f>VLOOKUP(M219,table2I,3,0)</f>
        <v>8</v>
      </c>
      <c r="DX219" s="1">
        <f>VLOOKUP(N219,table2S,3,0)</f>
        <v>8</v>
      </c>
      <c r="DY219" s="1">
        <f>VLOOKUP(O219,table2C,3,0)</f>
        <v>8</v>
      </c>
      <c r="DZ219" s="1">
        <f>VLOOKUP(Q219,table3D,3,0)</f>
        <v>4</v>
      </c>
      <c r="EA219" s="1">
        <f>VLOOKUP(R219,table3I,3,0)</f>
        <v>5</v>
      </c>
      <c r="EB219" s="1">
        <f>VLOOKUP(S219,table3S,3,0)</f>
        <v>5</v>
      </c>
      <c r="EC219" s="1">
        <f>VLOOKUP(T219,table3C,3,0)</f>
        <v>5</v>
      </c>
      <c r="ED219" s="67">
        <f t="array" ref="ED219">VLOOKUP(INDEX(JD,data!$AA$1),key!$J$3:$L$27,3,0)</f>
        <v>6</v>
      </c>
      <c r="EE219" s="67">
        <f t="array" ref="EE219">VLOOKUP(INDEX(JI,data!$AA$1),key!$J$3:$L$27,3,0)</f>
        <v>4</v>
      </c>
      <c r="EF219" s="67">
        <f t="array" ref="EF219">VLOOKUP(INDEX(JS,data!$AA$1),key!$J$3:$L$27,3,0)</f>
        <v>4</v>
      </c>
      <c r="EG219" s="67">
        <f t="array" ref="EG219">VLOOKUP(INDEX(JC,data!$AA$1),key!$J$3:$L$27,3,0)</f>
        <v>7</v>
      </c>
      <c r="EH219" s="1">
        <f>VLOOKUP(DR219,tabel_jpm,ED219+1,0)</f>
        <v>8</v>
      </c>
      <c r="EI219" s="1">
        <f>VLOOKUP(DS219,tabel_jpm,EE219+1,0)</f>
        <v>16</v>
      </c>
      <c r="EJ219" s="1">
        <f>VLOOKUP(DT219,tabel_jpm,EF219+1,0)</f>
        <v>20</v>
      </c>
      <c r="EK219" s="1">
        <f>VLOOKUP(DU219,tabel_jpm,EG219+1,0)</f>
        <v>4</v>
      </c>
      <c r="EL219" s="1">
        <f>IF(B219="Pria",VLOOKUP(AVERAGE(EH219:EK219),agreement_p,4),VLOOKUP(AVERAGE(EH219:EK219),agreement_w,4))</f>
        <v>32</v>
      </c>
      <c r="EM219" s="67" t="str">
        <f t="shared" si="33"/>
        <v>N/A</v>
      </c>
      <c r="EN219" s="1">
        <f>VLOOKUP(DV219,tabel_jpm,ED219+1,0)</f>
        <v>20</v>
      </c>
      <c r="EO219" s="1">
        <f>VLOOKUP(DW219,tabel_jpm,EE219+1,0)</f>
        <v>12</v>
      </c>
      <c r="EP219" s="1">
        <f>VLOOKUP(DX219,tabel_jpm,EF219+1,0)</f>
        <v>12</v>
      </c>
      <c r="EQ219" s="1">
        <f>VLOOKUP(DY219,tabel_jpm,EG219+1,0)</f>
        <v>24</v>
      </c>
      <c r="ER219" s="1">
        <f>IF(B219="Pria",VLOOKUP(AVERAGE(EN219:EQ219),agreement_p,4),VLOOKUP(AVERAGE(EN219:EQ219),agreement_w,4))</f>
        <v>50</v>
      </c>
      <c r="ES219" s="67" t="str">
        <f t="shared" si="34"/>
        <v>N/A</v>
      </c>
      <c r="ET219" s="1">
        <f>VLOOKUP(DZ219,tabel_jpm,ED219+1,0)</f>
        <v>20</v>
      </c>
      <c r="EU219" s="1">
        <f>VLOOKUP(EA219,tabel_jpm,EE219+1,0)</f>
        <v>24</v>
      </c>
      <c r="EV219" s="1">
        <f>VLOOKUP(EB219,tabel_jpm,EF219+1,0)</f>
        <v>24</v>
      </c>
      <c r="EW219" s="1">
        <f>VLOOKUP(EC219,tabel_jpm,EG219+1,0)</f>
        <v>20</v>
      </c>
      <c r="EX219" s="1">
        <f>IF(B219="Pria",VLOOKUP(AVERAGE(ET219:EW219),agreement_p,4),VLOOKUP(AVERAGE(ET219:EW219),agreement_w,4))</f>
        <v>68</v>
      </c>
      <c r="EY219" s="67" t="str">
        <f t="shared" si="35"/>
        <v>N/A</v>
      </c>
    </row>
    <row r="220" ht="15.75" customHeight="1">
      <c r="A220" s="1" t="str">
        <f>data!A220</f>
        <v/>
      </c>
      <c r="B220" s="1" t="str">
        <f>data!B220</f>
        <v/>
      </c>
      <c r="C220" s="1" t="str">
        <f>data!C220</f>
        <v/>
      </c>
      <c r="D220" s="65" t="str">
        <f>data!D220</f>
        <v/>
      </c>
      <c r="E220" s="1" t="str">
        <f>data!E220</f>
        <v/>
      </c>
      <c r="F220" s="1" t="str">
        <f>data!F220</f>
        <v/>
      </c>
      <c r="G220" s="1" t="str">
        <f>data!G220</f>
        <v/>
      </c>
      <c r="H220" s="1" t="str">
        <f>data!H220</f>
        <v/>
      </c>
      <c r="I220" s="1" t="str">
        <f>data!I220</f>
        <v/>
      </c>
      <c r="J220" s="1" t="str">
        <f>data!J220</f>
        <v/>
      </c>
      <c r="K220" s="1" t="str">
        <f>data!K220</f>
        <v/>
      </c>
      <c r="L220" s="1" t="str">
        <f>data!L220</f>
        <v/>
      </c>
      <c r="M220" s="1" t="str">
        <f>data!M220</f>
        <v/>
      </c>
      <c r="N220" s="1" t="str">
        <f>data!N220</f>
        <v/>
      </c>
      <c r="O220" s="1" t="str">
        <f>data!O220</f>
        <v/>
      </c>
      <c r="P220" s="1" t="str">
        <f>data!P220</f>
        <v/>
      </c>
      <c r="Q220" s="1">
        <f>data!Q220</f>
        <v>0</v>
      </c>
      <c r="R220" s="1">
        <f>data!R220</f>
        <v>0</v>
      </c>
      <c r="S220" s="1">
        <f>data!S220</f>
        <v>0</v>
      </c>
      <c r="T220" s="1">
        <f>data!T220</f>
        <v>0</v>
      </c>
      <c r="U220" s="1">
        <f>data!U220</f>
        <v>0</v>
      </c>
      <c r="V220" s="1">
        <f>data!V220</f>
        <v>0</v>
      </c>
      <c r="W220" s="1">
        <f>data!W220</f>
        <v>0</v>
      </c>
      <c r="Y220" s="67">
        <f>VLOOKUP(G220,tableD1,2,0)</f>
        <v>4</v>
      </c>
      <c r="Z220" s="67">
        <f>VLOOKUP(H220,tableI1,2,0)</f>
        <v>3</v>
      </c>
      <c r="AA220" s="67">
        <f>VLOOKUP(I220,table1S,2,0)</f>
        <v>5</v>
      </c>
      <c r="AB220" s="67">
        <f>VLOOKUP(J220,table1C,2,0)</f>
        <v>4</v>
      </c>
      <c r="AC220" s="67">
        <f>VLOOKUP(L220,table2D,2,0)</f>
        <v>31</v>
      </c>
      <c r="AD220" s="67">
        <f>VLOOKUP(M220,table2I,2,0)</f>
        <v>31</v>
      </c>
      <c r="AE220" s="67">
        <f>VLOOKUP(N220,table2S,2,0)</f>
        <v>32</v>
      </c>
      <c r="AF220" s="67">
        <f>VLOOKUP(O220,table2C,2,0)</f>
        <v>32</v>
      </c>
      <c r="AG220" s="67">
        <f>VLOOKUP(Q220,table3D,2,0)</f>
        <v>16</v>
      </c>
      <c r="AH220" s="67">
        <f>VLOOKUP(R220,table3I,2,0)</f>
        <v>18</v>
      </c>
      <c r="AI220" s="67">
        <f>VLOOKUP(S220,table3S,2,0)</f>
        <v>19</v>
      </c>
      <c r="AJ220" s="67">
        <f>VLOOKUP(T220,table3C,2,0)</f>
        <v>19</v>
      </c>
      <c r="AL220" s="67">
        <f t="shared" ref="AL220:AO220" si="2616">VALUE(Y220&amp;AL$2)</f>
        <v>41</v>
      </c>
      <c r="AM220" s="67">
        <f t="shared" si="2616"/>
        <v>32</v>
      </c>
      <c r="AN220" s="67">
        <f t="shared" si="2616"/>
        <v>53</v>
      </c>
      <c r="AO220" s="67">
        <f t="shared" si="2616"/>
        <v>44</v>
      </c>
      <c r="AP220" s="67"/>
      <c r="AQ220" s="67">
        <f t="shared" ref="AQ220:AT220" si="2617">LARGE($AL220:$AO220,AQ$2)</f>
        <v>53</v>
      </c>
      <c r="AR220" s="67">
        <f t="shared" si="2617"/>
        <v>44</v>
      </c>
      <c r="AS220" s="67">
        <f t="shared" si="2617"/>
        <v>41</v>
      </c>
      <c r="AT220" s="67">
        <f t="shared" si="2617"/>
        <v>32</v>
      </c>
      <c r="AV220" s="67" t="str">
        <f>VLOOKUP(VALUE(RIGHT(AQ220,1)),misc!$A$2:$B$5,2,0)</f>
        <v>S</v>
      </c>
      <c r="AW220" s="67" t="str">
        <f>VLOOKUP(VALUE(RIGHT(AR220,1)),misc!$A$2:$B$5,2,0)</f>
        <v>C</v>
      </c>
      <c r="AX220" s="67" t="str">
        <f>VLOOKUP(VALUE(RIGHT(AS220,1)),misc!$A$2:$B$5,2,0)</f>
        <v>D</v>
      </c>
      <c r="AY220" s="67" t="str">
        <f>VLOOKUP(VALUE(RIGHT(AT220,1)),misc!$A$2:$B$5,2,0)</f>
        <v>I</v>
      </c>
      <c r="BA220" s="67" t="str">
        <f t="shared" ref="BA220:BD220" si="2618">IF(VALUE(AQ220)&gt;=170,AV220,"")</f>
        <v/>
      </c>
      <c r="BB220" s="67" t="str">
        <f t="shared" si="2618"/>
        <v/>
      </c>
      <c r="BC220" s="67" t="str">
        <f t="shared" si="2618"/>
        <v/>
      </c>
      <c r="BD220" s="67" t="str">
        <f t="shared" si="2618"/>
        <v/>
      </c>
      <c r="BF220" s="67" t="str">
        <f t="shared" ref="BF220:BI220" si="2619">IF(VALUE(AQ220)&lt;170,AV220,"")</f>
        <v>S</v>
      </c>
      <c r="BG220" s="67" t="str">
        <f t="shared" si="2619"/>
        <v>C</v>
      </c>
      <c r="BH220" s="67" t="str">
        <f t="shared" si="2619"/>
        <v>D</v>
      </c>
      <c r="BI220" s="67" t="str">
        <f t="shared" si="2619"/>
        <v>I</v>
      </c>
      <c r="BJ220" s="67">
        <f t="shared" si="17"/>
        <v>1</v>
      </c>
      <c r="BK220" s="67" t="str">
        <f t="shared" si="18"/>
        <v/>
      </c>
      <c r="BN220" s="67">
        <f t="shared" ref="BN220:BQ220" si="2620">VALUE(AC220&amp;BN$2)</f>
        <v>311</v>
      </c>
      <c r="BO220" s="67">
        <f t="shared" si="2620"/>
        <v>312</v>
      </c>
      <c r="BP220" s="67">
        <f t="shared" si="2620"/>
        <v>323</v>
      </c>
      <c r="BQ220" s="67">
        <f t="shared" si="2620"/>
        <v>324</v>
      </c>
      <c r="BR220" s="67"/>
      <c r="BS220" s="67">
        <f t="shared" ref="BS220:BV220" si="2621">LARGE($BN220:$BQ220,BS$2)</f>
        <v>324</v>
      </c>
      <c r="BT220" s="67">
        <f t="shared" si="2621"/>
        <v>323</v>
      </c>
      <c r="BU220" s="67">
        <f t="shared" si="2621"/>
        <v>312</v>
      </c>
      <c r="BV220" s="67">
        <f t="shared" si="2621"/>
        <v>311</v>
      </c>
      <c r="BX220" s="67" t="str">
        <f>VLOOKUP(VALUE(RIGHT(BS220,1)),misc!$A$2:$B$5,2,0)</f>
        <v>C</v>
      </c>
      <c r="BY220" s="67" t="str">
        <f>VLOOKUP(VALUE(RIGHT(BT220,1)),misc!$A$2:$B$5,2,0)</f>
        <v>S</v>
      </c>
      <c r="BZ220" s="67" t="str">
        <f>VLOOKUP(VALUE(RIGHT(BU220,1)),misc!$A$2:$B$5,2,0)</f>
        <v>I</v>
      </c>
      <c r="CA220" s="67" t="str">
        <f>VLOOKUP(VALUE(RIGHT(BV220,1)),misc!$A$2:$B$5,2,0)</f>
        <v>D</v>
      </c>
      <c r="CC220" s="67" t="str">
        <f t="shared" ref="CC220:CF220" si="2622">IF(VALUE(BS220)&gt;=170,BX220,"")</f>
        <v>C</v>
      </c>
      <c r="CD220" s="67" t="str">
        <f t="shared" si="2622"/>
        <v>S</v>
      </c>
      <c r="CE220" s="67" t="str">
        <f t="shared" si="2622"/>
        <v>I</v>
      </c>
      <c r="CF220" s="67" t="str">
        <f t="shared" si="2622"/>
        <v>D</v>
      </c>
      <c r="CH220" s="67" t="str">
        <f t="shared" ref="CH220:CK220" si="2623">IF(VALUE(BS220)&lt;170,BX220,"")</f>
        <v/>
      </c>
      <c r="CI220" s="67" t="str">
        <f t="shared" si="2623"/>
        <v/>
      </c>
      <c r="CJ220" s="67" t="str">
        <f t="shared" si="2623"/>
        <v/>
      </c>
      <c r="CK220" s="67" t="str">
        <f t="shared" si="2623"/>
        <v/>
      </c>
      <c r="CL220" s="67">
        <f t="shared" si="23"/>
        <v>2</v>
      </c>
      <c r="CM220" s="67" t="str">
        <f t="shared" si="24"/>
        <v>CSID</v>
      </c>
      <c r="CP220" s="67">
        <f t="shared" ref="CP220:CS220" si="2624">VALUE(AG220&amp;CP$2)</f>
        <v>161</v>
      </c>
      <c r="CQ220" s="67">
        <f t="shared" si="2624"/>
        <v>182</v>
      </c>
      <c r="CR220" s="67">
        <f t="shared" si="2624"/>
        <v>193</v>
      </c>
      <c r="CS220" s="67">
        <f t="shared" si="2624"/>
        <v>194</v>
      </c>
      <c r="CT220" s="67"/>
      <c r="CU220" s="67">
        <f t="shared" ref="CU220:CX220" si="2625">LARGE($CP220:$CS220,CU$2)</f>
        <v>194</v>
      </c>
      <c r="CV220" s="67">
        <f t="shared" si="2625"/>
        <v>193</v>
      </c>
      <c r="CW220" s="67">
        <f t="shared" si="2625"/>
        <v>182</v>
      </c>
      <c r="CX220" s="67">
        <f t="shared" si="2625"/>
        <v>161</v>
      </c>
      <c r="CZ220" s="67" t="str">
        <f>VLOOKUP(VALUE(RIGHT(CU220,1)),misc!$A$2:$B$5,2,0)</f>
        <v>C</v>
      </c>
      <c r="DA220" s="67" t="str">
        <f>VLOOKUP(VALUE(RIGHT(CV220,1)),misc!$A$2:$B$5,2,0)</f>
        <v>S</v>
      </c>
      <c r="DB220" s="67" t="str">
        <f>VLOOKUP(VALUE(RIGHT(CW220,1)),misc!$A$2:$B$5,2,0)</f>
        <v>I</v>
      </c>
      <c r="DC220" s="67" t="str">
        <f>VLOOKUP(VALUE(RIGHT(CX220,1)),misc!$A$2:$B$5,2,0)</f>
        <v>D</v>
      </c>
      <c r="DE220" s="67" t="str">
        <f t="shared" ref="DE220:DH220" si="2626">IF(VALUE(CU220)&gt;=170,CZ220,"")</f>
        <v>C</v>
      </c>
      <c r="DF220" s="67" t="str">
        <f t="shared" si="2626"/>
        <v>S</v>
      </c>
      <c r="DG220" s="67" t="str">
        <f t="shared" si="2626"/>
        <v>I</v>
      </c>
      <c r="DH220" s="67" t="str">
        <f t="shared" si="2626"/>
        <v/>
      </c>
      <c r="DJ220" s="67" t="str">
        <f t="shared" ref="DJ220:DM220" si="2627">IF(VALUE(CU220)&lt;170,CZ220,"")</f>
        <v/>
      </c>
      <c r="DK220" s="67" t="str">
        <f t="shared" si="2627"/>
        <v/>
      </c>
      <c r="DL220" s="67" t="str">
        <f t="shared" si="2627"/>
        <v/>
      </c>
      <c r="DM220" s="67" t="str">
        <f t="shared" si="2627"/>
        <v>D</v>
      </c>
      <c r="DN220" s="67">
        <f t="shared" si="29"/>
        <v>3</v>
      </c>
      <c r="DO220" s="67" t="str">
        <f t="shared" si="30"/>
        <v>CSI</v>
      </c>
      <c r="DP220" s="1" t="str">
        <f t="shared" si="31"/>
        <v>123</v>
      </c>
      <c r="DQ220" s="1" t="str">
        <f t="shared" si="32"/>
        <v/>
      </c>
      <c r="DR220" s="1">
        <f>VLOOKUP(G220,tableD1,3,0)</f>
        <v>1</v>
      </c>
      <c r="DS220" s="1">
        <f>VLOOKUP(H220,tableI1,3,0)</f>
        <v>1</v>
      </c>
      <c r="DT220" s="1">
        <f>VLOOKUP(I220,table1S,3,0)</f>
        <v>2</v>
      </c>
      <c r="DU220" s="1">
        <f>VLOOKUP(J220,table1C,3,0)</f>
        <v>1</v>
      </c>
      <c r="DV220" s="1">
        <f>VLOOKUP(L220,table2D,3,0)</f>
        <v>8</v>
      </c>
      <c r="DW220" s="1">
        <f>VLOOKUP(M220,table2I,3,0)</f>
        <v>8</v>
      </c>
      <c r="DX220" s="1">
        <f>VLOOKUP(N220,table2S,3,0)</f>
        <v>8</v>
      </c>
      <c r="DY220" s="1">
        <f>VLOOKUP(O220,table2C,3,0)</f>
        <v>8</v>
      </c>
      <c r="DZ220" s="1">
        <f>VLOOKUP(Q220,table3D,3,0)</f>
        <v>4</v>
      </c>
      <c r="EA220" s="1">
        <f>VLOOKUP(R220,table3I,3,0)</f>
        <v>5</v>
      </c>
      <c r="EB220" s="1">
        <f>VLOOKUP(S220,table3S,3,0)</f>
        <v>5</v>
      </c>
      <c r="EC220" s="1">
        <f>VLOOKUP(T220,table3C,3,0)</f>
        <v>5</v>
      </c>
      <c r="ED220" s="67">
        <f t="array" ref="ED220">VLOOKUP(INDEX(JD,data!$AA$1),key!$J$3:$L$27,3,0)</f>
        <v>6</v>
      </c>
      <c r="EE220" s="67">
        <f t="array" ref="EE220">VLOOKUP(INDEX(JI,data!$AA$1),key!$J$3:$L$27,3,0)</f>
        <v>4</v>
      </c>
      <c r="EF220" s="67">
        <f t="array" ref="EF220">VLOOKUP(INDEX(JS,data!$AA$1),key!$J$3:$L$27,3,0)</f>
        <v>4</v>
      </c>
      <c r="EG220" s="67">
        <f t="array" ref="EG220">VLOOKUP(INDEX(JC,data!$AA$1),key!$J$3:$L$27,3,0)</f>
        <v>7</v>
      </c>
      <c r="EH220" s="1">
        <f>VLOOKUP(DR220,tabel_jpm,ED220+1,0)</f>
        <v>8</v>
      </c>
      <c r="EI220" s="1">
        <f>VLOOKUP(DS220,tabel_jpm,EE220+1,0)</f>
        <v>16</v>
      </c>
      <c r="EJ220" s="1">
        <f>VLOOKUP(DT220,tabel_jpm,EF220+1,0)</f>
        <v>20</v>
      </c>
      <c r="EK220" s="1">
        <f>VLOOKUP(DU220,tabel_jpm,EG220+1,0)</f>
        <v>4</v>
      </c>
      <c r="EL220" s="1">
        <f>IF(B220="Pria",VLOOKUP(AVERAGE(EH220:EK220),agreement_p,4),VLOOKUP(AVERAGE(EH220:EK220),agreement_w,4))</f>
        <v>32</v>
      </c>
      <c r="EM220" s="67" t="str">
        <f t="shared" si="33"/>
        <v>N/A</v>
      </c>
      <c r="EN220" s="1">
        <f>VLOOKUP(DV220,tabel_jpm,ED220+1,0)</f>
        <v>20</v>
      </c>
      <c r="EO220" s="1">
        <f>VLOOKUP(DW220,tabel_jpm,EE220+1,0)</f>
        <v>12</v>
      </c>
      <c r="EP220" s="1">
        <f>VLOOKUP(DX220,tabel_jpm,EF220+1,0)</f>
        <v>12</v>
      </c>
      <c r="EQ220" s="1">
        <f>VLOOKUP(DY220,tabel_jpm,EG220+1,0)</f>
        <v>24</v>
      </c>
      <c r="ER220" s="1">
        <f>IF(B220="Pria",VLOOKUP(AVERAGE(EN220:EQ220),agreement_p,4),VLOOKUP(AVERAGE(EN220:EQ220),agreement_w,4))</f>
        <v>50</v>
      </c>
      <c r="ES220" s="67" t="str">
        <f t="shared" si="34"/>
        <v>N/A</v>
      </c>
      <c r="ET220" s="1">
        <f>VLOOKUP(DZ220,tabel_jpm,ED220+1,0)</f>
        <v>20</v>
      </c>
      <c r="EU220" s="1">
        <f>VLOOKUP(EA220,tabel_jpm,EE220+1,0)</f>
        <v>24</v>
      </c>
      <c r="EV220" s="1">
        <f>VLOOKUP(EB220,tabel_jpm,EF220+1,0)</f>
        <v>24</v>
      </c>
      <c r="EW220" s="1">
        <f>VLOOKUP(EC220,tabel_jpm,EG220+1,0)</f>
        <v>20</v>
      </c>
      <c r="EX220" s="1">
        <f>IF(B220="Pria",VLOOKUP(AVERAGE(ET220:EW220),agreement_p,4),VLOOKUP(AVERAGE(ET220:EW220),agreement_w,4))</f>
        <v>68</v>
      </c>
      <c r="EY220" s="67" t="str">
        <f t="shared" si="35"/>
        <v>N/A</v>
      </c>
    </row>
    <row r="221" ht="15.75" customHeight="1">
      <c r="A221" s="1" t="str">
        <f>data!A221</f>
        <v/>
      </c>
      <c r="B221" s="1" t="str">
        <f>data!B221</f>
        <v/>
      </c>
      <c r="C221" s="1" t="str">
        <f>data!C221</f>
        <v/>
      </c>
      <c r="D221" s="65" t="str">
        <f>data!D221</f>
        <v/>
      </c>
      <c r="E221" s="1" t="str">
        <f>data!E221</f>
        <v/>
      </c>
      <c r="F221" s="1" t="str">
        <f>data!F221</f>
        <v/>
      </c>
      <c r="G221" s="1" t="str">
        <f>data!G221</f>
        <v/>
      </c>
      <c r="H221" s="1" t="str">
        <f>data!H221</f>
        <v/>
      </c>
      <c r="I221" s="1" t="str">
        <f>data!I221</f>
        <v/>
      </c>
      <c r="J221" s="1" t="str">
        <f>data!J221</f>
        <v/>
      </c>
      <c r="K221" s="1" t="str">
        <f>data!K221</f>
        <v/>
      </c>
      <c r="L221" s="1" t="str">
        <f>data!L221</f>
        <v/>
      </c>
      <c r="M221" s="1" t="str">
        <f>data!M221</f>
        <v/>
      </c>
      <c r="N221" s="1" t="str">
        <f>data!N221</f>
        <v/>
      </c>
      <c r="O221" s="1" t="str">
        <f>data!O221</f>
        <v/>
      </c>
      <c r="P221" s="1" t="str">
        <f>data!P221</f>
        <v/>
      </c>
      <c r="Q221" s="1">
        <f>data!Q221</f>
        <v>0</v>
      </c>
      <c r="R221" s="1">
        <f>data!R221</f>
        <v>0</v>
      </c>
      <c r="S221" s="1">
        <f>data!S221</f>
        <v>0</v>
      </c>
      <c r="T221" s="1">
        <f>data!T221</f>
        <v>0</v>
      </c>
      <c r="U221" s="1">
        <f>data!U221</f>
        <v>0</v>
      </c>
      <c r="V221" s="1">
        <f>data!V221</f>
        <v>0</v>
      </c>
      <c r="W221" s="1">
        <f>data!W221</f>
        <v>0</v>
      </c>
      <c r="Y221" s="67">
        <f>VLOOKUP(G221,tableD1,2,0)</f>
        <v>4</v>
      </c>
      <c r="Z221" s="67">
        <f>VLOOKUP(H221,tableI1,2,0)</f>
        <v>3</v>
      </c>
      <c r="AA221" s="67">
        <f>VLOOKUP(I221,table1S,2,0)</f>
        <v>5</v>
      </c>
      <c r="AB221" s="67">
        <f>VLOOKUP(J221,table1C,2,0)</f>
        <v>4</v>
      </c>
      <c r="AC221" s="67">
        <f>VLOOKUP(L221,table2D,2,0)</f>
        <v>31</v>
      </c>
      <c r="AD221" s="67">
        <f>VLOOKUP(M221,table2I,2,0)</f>
        <v>31</v>
      </c>
      <c r="AE221" s="67">
        <f>VLOOKUP(N221,table2S,2,0)</f>
        <v>32</v>
      </c>
      <c r="AF221" s="67">
        <f>VLOOKUP(O221,table2C,2,0)</f>
        <v>32</v>
      </c>
      <c r="AG221" s="67">
        <f>VLOOKUP(Q221,table3D,2,0)</f>
        <v>16</v>
      </c>
      <c r="AH221" s="67">
        <f>VLOOKUP(R221,table3I,2,0)</f>
        <v>18</v>
      </c>
      <c r="AI221" s="67">
        <f>VLOOKUP(S221,table3S,2,0)</f>
        <v>19</v>
      </c>
      <c r="AJ221" s="67">
        <f>VLOOKUP(T221,table3C,2,0)</f>
        <v>19</v>
      </c>
      <c r="AL221" s="67">
        <f t="shared" ref="AL221:AO221" si="2628">VALUE(Y221&amp;AL$2)</f>
        <v>41</v>
      </c>
      <c r="AM221" s="67">
        <f t="shared" si="2628"/>
        <v>32</v>
      </c>
      <c r="AN221" s="67">
        <f t="shared" si="2628"/>
        <v>53</v>
      </c>
      <c r="AO221" s="67">
        <f t="shared" si="2628"/>
        <v>44</v>
      </c>
      <c r="AP221" s="67"/>
      <c r="AQ221" s="67">
        <f t="shared" ref="AQ221:AT221" si="2629">LARGE($AL221:$AO221,AQ$2)</f>
        <v>53</v>
      </c>
      <c r="AR221" s="67">
        <f t="shared" si="2629"/>
        <v>44</v>
      </c>
      <c r="AS221" s="67">
        <f t="shared" si="2629"/>
        <v>41</v>
      </c>
      <c r="AT221" s="67">
        <f t="shared" si="2629"/>
        <v>32</v>
      </c>
      <c r="AV221" s="67" t="str">
        <f>VLOOKUP(VALUE(RIGHT(AQ221,1)),misc!$A$2:$B$5,2,0)</f>
        <v>S</v>
      </c>
      <c r="AW221" s="67" t="str">
        <f>VLOOKUP(VALUE(RIGHT(AR221,1)),misc!$A$2:$B$5,2,0)</f>
        <v>C</v>
      </c>
      <c r="AX221" s="67" t="str">
        <f>VLOOKUP(VALUE(RIGHT(AS221,1)),misc!$A$2:$B$5,2,0)</f>
        <v>D</v>
      </c>
      <c r="AY221" s="67" t="str">
        <f>VLOOKUP(VALUE(RIGHT(AT221,1)),misc!$A$2:$B$5,2,0)</f>
        <v>I</v>
      </c>
      <c r="BA221" s="67" t="str">
        <f t="shared" ref="BA221:BD221" si="2630">IF(VALUE(AQ221)&gt;=170,AV221,"")</f>
        <v/>
      </c>
      <c r="BB221" s="67" t="str">
        <f t="shared" si="2630"/>
        <v/>
      </c>
      <c r="BC221" s="67" t="str">
        <f t="shared" si="2630"/>
        <v/>
      </c>
      <c r="BD221" s="67" t="str">
        <f t="shared" si="2630"/>
        <v/>
      </c>
      <c r="BF221" s="67" t="str">
        <f t="shared" ref="BF221:BI221" si="2631">IF(VALUE(AQ221)&lt;170,AV221,"")</f>
        <v>S</v>
      </c>
      <c r="BG221" s="67" t="str">
        <f t="shared" si="2631"/>
        <v>C</v>
      </c>
      <c r="BH221" s="67" t="str">
        <f t="shared" si="2631"/>
        <v>D</v>
      </c>
      <c r="BI221" s="67" t="str">
        <f t="shared" si="2631"/>
        <v>I</v>
      </c>
      <c r="BJ221" s="67">
        <f t="shared" si="17"/>
        <v>1</v>
      </c>
      <c r="BK221" s="67" t="str">
        <f t="shared" si="18"/>
        <v/>
      </c>
      <c r="BN221" s="67">
        <f t="shared" ref="BN221:BQ221" si="2632">VALUE(AC221&amp;BN$2)</f>
        <v>311</v>
      </c>
      <c r="BO221" s="67">
        <f t="shared" si="2632"/>
        <v>312</v>
      </c>
      <c r="BP221" s="67">
        <f t="shared" si="2632"/>
        <v>323</v>
      </c>
      <c r="BQ221" s="67">
        <f t="shared" si="2632"/>
        <v>324</v>
      </c>
      <c r="BR221" s="67"/>
      <c r="BS221" s="67">
        <f t="shared" ref="BS221:BV221" si="2633">LARGE($BN221:$BQ221,BS$2)</f>
        <v>324</v>
      </c>
      <c r="BT221" s="67">
        <f t="shared" si="2633"/>
        <v>323</v>
      </c>
      <c r="BU221" s="67">
        <f t="shared" si="2633"/>
        <v>312</v>
      </c>
      <c r="BV221" s="67">
        <f t="shared" si="2633"/>
        <v>311</v>
      </c>
      <c r="BX221" s="67" t="str">
        <f>VLOOKUP(VALUE(RIGHT(BS221,1)),misc!$A$2:$B$5,2,0)</f>
        <v>C</v>
      </c>
      <c r="BY221" s="67" t="str">
        <f>VLOOKUP(VALUE(RIGHT(BT221,1)),misc!$A$2:$B$5,2,0)</f>
        <v>S</v>
      </c>
      <c r="BZ221" s="67" t="str">
        <f>VLOOKUP(VALUE(RIGHT(BU221,1)),misc!$A$2:$B$5,2,0)</f>
        <v>I</v>
      </c>
      <c r="CA221" s="67" t="str">
        <f>VLOOKUP(VALUE(RIGHT(BV221,1)),misc!$A$2:$B$5,2,0)</f>
        <v>D</v>
      </c>
      <c r="CC221" s="67" t="str">
        <f t="shared" ref="CC221:CF221" si="2634">IF(VALUE(BS221)&gt;=170,BX221,"")</f>
        <v>C</v>
      </c>
      <c r="CD221" s="67" t="str">
        <f t="shared" si="2634"/>
        <v>S</v>
      </c>
      <c r="CE221" s="67" t="str">
        <f t="shared" si="2634"/>
        <v>I</v>
      </c>
      <c r="CF221" s="67" t="str">
        <f t="shared" si="2634"/>
        <v>D</v>
      </c>
      <c r="CH221" s="67" t="str">
        <f t="shared" ref="CH221:CK221" si="2635">IF(VALUE(BS221)&lt;170,BX221,"")</f>
        <v/>
      </c>
      <c r="CI221" s="67" t="str">
        <f t="shared" si="2635"/>
        <v/>
      </c>
      <c r="CJ221" s="67" t="str">
        <f t="shared" si="2635"/>
        <v/>
      </c>
      <c r="CK221" s="67" t="str">
        <f t="shared" si="2635"/>
        <v/>
      </c>
      <c r="CL221" s="67">
        <f t="shared" si="23"/>
        <v>2</v>
      </c>
      <c r="CM221" s="67" t="str">
        <f t="shared" si="24"/>
        <v>CSID</v>
      </c>
      <c r="CP221" s="67">
        <f t="shared" ref="CP221:CS221" si="2636">VALUE(AG221&amp;CP$2)</f>
        <v>161</v>
      </c>
      <c r="CQ221" s="67">
        <f t="shared" si="2636"/>
        <v>182</v>
      </c>
      <c r="CR221" s="67">
        <f t="shared" si="2636"/>
        <v>193</v>
      </c>
      <c r="CS221" s="67">
        <f t="shared" si="2636"/>
        <v>194</v>
      </c>
      <c r="CT221" s="67"/>
      <c r="CU221" s="67">
        <f t="shared" ref="CU221:CX221" si="2637">LARGE($CP221:$CS221,CU$2)</f>
        <v>194</v>
      </c>
      <c r="CV221" s="67">
        <f t="shared" si="2637"/>
        <v>193</v>
      </c>
      <c r="CW221" s="67">
        <f t="shared" si="2637"/>
        <v>182</v>
      </c>
      <c r="CX221" s="67">
        <f t="shared" si="2637"/>
        <v>161</v>
      </c>
      <c r="CZ221" s="67" t="str">
        <f>VLOOKUP(VALUE(RIGHT(CU221,1)),misc!$A$2:$B$5,2,0)</f>
        <v>C</v>
      </c>
      <c r="DA221" s="67" t="str">
        <f>VLOOKUP(VALUE(RIGHT(CV221,1)),misc!$A$2:$B$5,2,0)</f>
        <v>S</v>
      </c>
      <c r="DB221" s="67" t="str">
        <f>VLOOKUP(VALUE(RIGHT(CW221,1)),misc!$A$2:$B$5,2,0)</f>
        <v>I</v>
      </c>
      <c r="DC221" s="67" t="str">
        <f>VLOOKUP(VALUE(RIGHT(CX221,1)),misc!$A$2:$B$5,2,0)</f>
        <v>D</v>
      </c>
      <c r="DE221" s="67" t="str">
        <f t="shared" ref="DE221:DH221" si="2638">IF(VALUE(CU221)&gt;=170,CZ221,"")</f>
        <v>C</v>
      </c>
      <c r="DF221" s="67" t="str">
        <f t="shared" si="2638"/>
        <v>S</v>
      </c>
      <c r="DG221" s="67" t="str">
        <f t="shared" si="2638"/>
        <v>I</v>
      </c>
      <c r="DH221" s="67" t="str">
        <f t="shared" si="2638"/>
        <v/>
      </c>
      <c r="DJ221" s="67" t="str">
        <f t="shared" ref="DJ221:DM221" si="2639">IF(VALUE(CU221)&lt;170,CZ221,"")</f>
        <v/>
      </c>
      <c r="DK221" s="67" t="str">
        <f t="shared" si="2639"/>
        <v/>
      </c>
      <c r="DL221" s="67" t="str">
        <f t="shared" si="2639"/>
        <v/>
      </c>
      <c r="DM221" s="67" t="str">
        <f t="shared" si="2639"/>
        <v>D</v>
      </c>
      <c r="DN221" s="67">
        <f t="shared" si="29"/>
        <v>3</v>
      </c>
      <c r="DO221" s="67" t="str">
        <f t="shared" si="30"/>
        <v>CSI</v>
      </c>
      <c r="DP221" s="1" t="str">
        <f t="shared" si="31"/>
        <v>123</v>
      </c>
      <c r="DQ221" s="1" t="str">
        <f t="shared" si="32"/>
        <v/>
      </c>
      <c r="DR221" s="1">
        <f>VLOOKUP(G221,tableD1,3,0)</f>
        <v>1</v>
      </c>
      <c r="DS221" s="1">
        <f>VLOOKUP(H221,tableI1,3,0)</f>
        <v>1</v>
      </c>
      <c r="DT221" s="1">
        <f>VLOOKUP(I221,table1S,3,0)</f>
        <v>2</v>
      </c>
      <c r="DU221" s="1">
        <f>VLOOKUP(J221,table1C,3,0)</f>
        <v>1</v>
      </c>
      <c r="DV221" s="1">
        <f>VLOOKUP(L221,table2D,3,0)</f>
        <v>8</v>
      </c>
      <c r="DW221" s="1">
        <f>VLOOKUP(M221,table2I,3,0)</f>
        <v>8</v>
      </c>
      <c r="DX221" s="1">
        <f>VLOOKUP(N221,table2S,3,0)</f>
        <v>8</v>
      </c>
      <c r="DY221" s="1">
        <f>VLOOKUP(O221,table2C,3,0)</f>
        <v>8</v>
      </c>
      <c r="DZ221" s="1">
        <f>VLOOKUP(Q221,table3D,3,0)</f>
        <v>4</v>
      </c>
      <c r="EA221" s="1">
        <f>VLOOKUP(R221,table3I,3,0)</f>
        <v>5</v>
      </c>
      <c r="EB221" s="1">
        <f>VLOOKUP(S221,table3S,3,0)</f>
        <v>5</v>
      </c>
      <c r="EC221" s="1">
        <f>VLOOKUP(T221,table3C,3,0)</f>
        <v>5</v>
      </c>
      <c r="ED221" s="67">
        <f t="array" ref="ED221">VLOOKUP(INDEX(JD,data!$AA$1),key!$J$3:$L$27,3,0)</f>
        <v>6</v>
      </c>
      <c r="EE221" s="67">
        <f t="array" ref="EE221">VLOOKUP(INDEX(JI,data!$AA$1),key!$J$3:$L$27,3,0)</f>
        <v>4</v>
      </c>
      <c r="EF221" s="67">
        <f t="array" ref="EF221">VLOOKUP(INDEX(JS,data!$AA$1),key!$J$3:$L$27,3,0)</f>
        <v>4</v>
      </c>
      <c r="EG221" s="67">
        <f t="array" ref="EG221">VLOOKUP(INDEX(JC,data!$AA$1),key!$J$3:$L$27,3,0)</f>
        <v>7</v>
      </c>
      <c r="EH221" s="1">
        <f>VLOOKUP(DR221,tabel_jpm,ED221+1,0)</f>
        <v>8</v>
      </c>
      <c r="EI221" s="1">
        <f>VLOOKUP(DS221,tabel_jpm,EE221+1,0)</f>
        <v>16</v>
      </c>
      <c r="EJ221" s="1">
        <f>VLOOKUP(DT221,tabel_jpm,EF221+1,0)</f>
        <v>20</v>
      </c>
      <c r="EK221" s="1">
        <f>VLOOKUP(DU221,tabel_jpm,EG221+1,0)</f>
        <v>4</v>
      </c>
      <c r="EL221" s="1">
        <f>IF(B221="Pria",VLOOKUP(AVERAGE(EH221:EK221),agreement_p,4),VLOOKUP(AVERAGE(EH221:EK221),agreement_w,4))</f>
        <v>32</v>
      </c>
      <c r="EM221" s="67" t="str">
        <f t="shared" si="33"/>
        <v>N/A</v>
      </c>
      <c r="EN221" s="1">
        <f>VLOOKUP(DV221,tabel_jpm,ED221+1,0)</f>
        <v>20</v>
      </c>
      <c r="EO221" s="1">
        <f>VLOOKUP(DW221,tabel_jpm,EE221+1,0)</f>
        <v>12</v>
      </c>
      <c r="EP221" s="1">
        <f>VLOOKUP(DX221,tabel_jpm,EF221+1,0)</f>
        <v>12</v>
      </c>
      <c r="EQ221" s="1">
        <f>VLOOKUP(DY221,tabel_jpm,EG221+1,0)</f>
        <v>24</v>
      </c>
      <c r="ER221" s="1">
        <f>IF(B221="Pria",VLOOKUP(AVERAGE(EN221:EQ221),agreement_p,4),VLOOKUP(AVERAGE(EN221:EQ221),agreement_w,4))</f>
        <v>50</v>
      </c>
      <c r="ES221" s="67" t="str">
        <f t="shared" si="34"/>
        <v>N/A</v>
      </c>
      <c r="ET221" s="1">
        <f>VLOOKUP(DZ221,tabel_jpm,ED221+1,0)</f>
        <v>20</v>
      </c>
      <c r="EU221" s="1">
        <f>VLOOKUP(EA221,tabel_jpm,EE221+1,0)</f>
        <v>24</v>
      </c>
      <c r="EV221" s="1">
        <f>VLOOKUP(EB221,tabel_jpm,EF221+1,0)</f>
        <v>24</v>
      </c>
      <c r="EW221" s="1">
        <f>VLOOKUP(EC221,tabel_jpm,EG221+1,0)</f>
        <v>20</v>
      </c>
      <c r="EX221" s="1">
        <f>IF(B221="Pria",VLOOKUP(AVERAGE(ET221:EW221),agreement_p,4),VLOOKUP(AVERAGE(ET221:EW221),agreement_w,4))</f>
        <v>68</v>
      </c>
      <c r="EY221" s="67" t="str">
        <f t="shared" si="35"/>
        <v>N/A</v>
      </c>
    </row>
    <row r="222" ht="15.75" customHeight="1">
      <c r="A222" s="1" t="str">
        <f>data!A222</f>
        <v/>
      </c>
      <c r="B222" s="1" t="str">
        <f>data!B222</f>
        <v/>
      </c>
      <c r="C222" s="1" t="str">
        <f>data!C222</f>
        <v/>
      </c>
      <c r="D222" s="65" t="str">
        <f>data!D222</f>
        <v/>
      </c>
      <c r="E222" s="1" t="str">
        <f>data!E222</f>
        <v/>
      </c>
      <c r="F222" s="1" t="str">
        <f>data!F222</f>
        <v/>
      </c>
      <c r="G222" s="1" t="str">
        <f>data!G222</f>
        <v/>
      </c>
      <c r="H222" s="1" t="str">
        <f>data!H222</f>
        <v/>
      </c>
      <c r="I222" s="1" t="str">
        <f>data!I222</f>
        <v/>
      </c>
      <c r="J222" s="1" t="str">
        <f>data!J222</f>
        <v/>
      </c>
      <c r="K222" s="1" t="str">
        <f>data!K222</f>
        <v/>
      </c>
      <c r="L222" s="1" t="str">
        <f>data!L222</f>
        <v/>
      </c>
      <c r="M222" s="1" t="str">
        <f>data!M222</f>
        <v/>
      </c>
      <c r="N222" s="1" t="str">
        <f>data!N222</f>
        <v/>
      </c>
      <c r="O222" s="1" t="str">
        <f>data!O222</f>
        <v/>
      </c>
      <c r="P222" s="1" t="str">
        <f>data!P222</f>
        <v/>
      </c>
      <c r="Q222" s="1">
        <f>data!Q222</f>
        <v>0</v>
      </c>
      <c r="R222" s="1">
        <f>data!R222</f>
        <v>0</v>
      </c>
      <c r="S222" s="1">
        <f>data!S222</f>
        <v>0</v>
      </c>
      <c r="T222" s="1">
        <f>data!T222</f>
        <v>0</v>
      </c>
      <c r="U222" s="1">
        <f>data!U222</f>
        <v>0</v>
      </c>
      <c r="V222" s="1">
        <f>data!V222</f>
        <v>0</v>
      </c>
      <c r="W222" s="1">
        <f>data!W222</f>
        <v>0</v>
      </c>
      <c r="Y222" s="67">
        <f>VLOOKUP(G222,tableD1,2,0)</f>
        <v>4</v>
      </c>
      <c r="Z222" s="67">
        <f>VLOOKUP(H222,tableI1,2,0)</f>
        <v>3</v>
      </c>
      <c r="AA222" s="67">
        <f>VLOOKUP(I222,table1S,2,0)</f>
        <v>5</v>
      </c>
      <c r="AB222" s="67">
        <f>VLOOKUP(J222,table1C,2,0)</f>
        <v>4</v>
      </c>
      <c r="AC222" s="67">
        <f>VLOOKUP(L222,table2D,2,0)</f>
        <v>31</v>
      </c>
      <c r="AD222" s="67">
        <f>VLOOKUP(M222,table2I,2,0)</f>
        <v>31</v>
      </c>
      <c r="AE222" s="67">
        <f>VLOOKUP(N222,table2S,2,0)</f>
        <v>32</v>
      </c>
      <c r="AF222" s="67">
        <f>VLOOKUP(O222,table2C,2,0)</f>
        <v>32</v>
      </c>
      <c r="AG222" s="67">
        <f>VLOOKUP(Q222,table3D,2,0)</f>
        <v>16</v>
      </c>
      <c r="AH222" s="67">
        <f>VLOOKUP(R222,table3I,2,0)</f>
        <v>18</v>
      </c>
      <c r="AI222" s="67">
        <f>VLOOKUP(S222,table3S,2,0)</f>
        <v>19</v>
      </c>
      <c r="AJ222" s="67">
        <f>VLOOKUP(T222,table3C,2,0)</f>
        <v>19</v>
      </c>
      <c r="AL222" s="67">
        <f t="shared" ref="AL222:AO222" si="2640">VALUE(Y222&amp;AL$2)</f>
        <v>41</v>
      </c>
      <c r="AM222" s="67">
        <f t="shared" si="2640"/>
        <v>32</v>
      </c>
      <c r="AN222" s="67">
        <f t="shared" si="2640"/>
        <v>53</v>
      </c>
      <c r="AO222" s="67">
        <f t="shared" si="2640"/>
        <v>44</v>
      </c>
      <c r="AP222" s="67"/>
      <c r="AQ222" s="67">
        <f t="shared" ref="AQ222:AT222" si="2641">LARGE($AL222:$AO222,AQ$2)</f>
        <v>53</v>
      </c>
      <c r="AR222" s="67">
        <f t="shared" si="2641"/>
        <v>44</v>
      </c>
      <c r="AS222" s="67">
        <f t="shared" si="2641"/>
        <v>41</v>
      </c>
      <c r="AT222" s="67">
        <f t="shared" si="2641"/>
        <v>32</v>
      </c>
      <c r="AV222" s="67" t="str">
        <f>VLOOKUP(VALUE(RIGHT(AQ222,1)),misc!$A$2:$B$5,2,0)</f>
        <v>S</v>
      </c>
      <c r="AW222" s="67" t="str">
        <f>VLOOKUP(VALUE(RIGHT(AR222,1)),misc!$A$2:$B$5,2,0)</f>
        <v>C</v>
      </c>
      <c r="AX222" s="67" t="str">
        <f>VLOOKUP(VALUE(RIGHT(AS222,1)),misc!$A$2:$B$5,2,0)</f>
        <v>D</v>
      </c>
      <c r="AY222" s="67" t="str">
        <f>VLOOKUP(VALUE(RIGHT(AT222,1)),misc!$A$2:$B$5,2,0)</f>
        <v>I</v>
      </c>
      <c r="BA222" s="67" t="str">
        <f t="shared" ref="BA222:BD222" si="2642">IF(VALUE(AQ222)&gt;=170,AV222,"")</f>
        <v/>
      </c>
      <c r="BB222" s="67" t="str">
        <f t="shared" si="2642"/>
        <v/>
      </c>
      <c r="BC222" s="67" t="str">
        <f t="shared" si="2642"/>
        <v/>
      </c>
      <c r="BD222" s="67" t="str">
        <f t="shared" si="2642"/>
        <v/>
      </c>
      <c r="BF222" s="67" t="str">
        <f t="shared" ref="BF222:BI222" si="2643">IF(VALUE(AQ222)&lt;170,AV222,"")</f>
        <v>S</v>
      </c>
      <c r="BG222" s="67" t="str">
        <f t="shared" si="2643"/>
        <v>C</v>
      </c>
      <c r="BH222" s="67" t="str">
        <f t="shared" si="2643"/>
        <v>D</v>
      </c>
      <c r="BI222" s="67" t="str">
        <f t="shared" si="2643"/>
        <v>I</v>
      </c>
      <c r="BJ222" s="67">
        <f t="shared" si="17"/>
        <v>1</v>
      </c>
      <c r="BK222" s="67" t="str">
        <f t="shared" si="18"/>
        <v/>
      </c>
      <c r="BN222" s="67">
        <f t="shared" ref="BN222:BQ222" si="2644">VALUE(AC222&amp;BN$2)</f>
        <v>311</v>
      </c>
      <c r="BO222" s="67">
        <f t="shared" si="2644"/>
        <v>312</v>
      </c>
      <c r="BP222" s="67">
        <f t="shared" si="2644"/>
        <v>323</v>
      </c>
      <c r="BQ222" s="67">
        <f t="shared" si="2644"/>
        <v>324</v>
      </c>
      <c r="BR222" s="67"/>
      <c r="BS222" s="67">
        <f t="shared" ref="BS222:BV222" si="2645">LARGE($BN222:$BQ222,BS$2)</f>
        <v>324</v>
      </c>
      <c r="BT222" s="67">
        <f t="shared" si="2645"/>
        <v>323</v>
      </c>
      <c r="BU222" s="67">
        <f t="shared" si="2645"/>
        <v>312</v>
      </c>
      <c r="BV222" s="67">
        <f t="shared" si="2645"/>
        <v>311</v>
      </c>
      <c r="BX222" s="67" t="str">
        <f>VLOOKUP(VALUE(RIGHT(BS222,1)),misc!$A$2:$B$5,2,0)</f>
        <v>C</v>
      </c>
      <c r="BY222" s="67" t="str">
        <f>VLOOKUP(VALUE(RIGHT(BT222,1)),misc!$A$2:$B$5,2,0)</f>
        <v>S</v>
      </c>
      <c r="BZ222" s="67" t="str">
        <f>VLOOKUP(VALUE(RIGHT(BU222,1)),misc!$A$2:$B$5,2,0)</f>
        <v>I</v>
      </c>
      <c r="CA222" s="67" t="str">
        <f>VLOOKUP(VALUE(RIGHT(BV222,1)),misc!$A$2:$B$5,2,0)</f>
        <v>D</v>
      </c>
      <c r="CC222" s="67" t="str">
        <f t="shared" ref="CC222:CF222" si="2646">IF(VALUE(BS222)&gt;=170,BX222,"")</f>
        <v>C</v>
      </c>
      <c r="CD222" s="67" t="str">
        <f t="shared" si="2646"/>
        <v>S</v>
      </c>
      <c r="CE222" s="67" t="str">
        <f t="shared" si="2646"/>
        <v>I</v>
      </c>
      <c r="CF222" s="67" t="str">
        <f t="shared" si="2646"/>
        <v>D</v>
      </c>
      <c r="CH222" s="67" t="str">
        <f t="shared" ref="CH222:CK222" si="2647">IF(VALUE(BS222)&lt;170,BX222,"")</f>
        <v/>
      </c>
      <c r="CI222" s="67" t="str">
        <f t="shared" si="2647"/>
        <v/>
      </c>
      <c r="CJ222" s="67" t="str">
        <f t="shared" si="2647"/>
        <v/>
      </c>
      <c r="CK222" s="67" t="str">
        <f t="shared" si="2647"/>
        <v/>
      </c>
      <c r="CL222" s="67">
        <f t="shared" si="23"/>
        <v>2</v>
      </c>
      <c r="CM222" s="67" t="str">
        <f t="shared" si="24"/>
        <v>CSID</v>
      </c>
      <c r="CP222" s="67">
        <f t="shared" ref="CP222:CS222" si="2648">VALUE(AG222&amp;CP$2)</f>
        <v>161</v>
      </c>
      <c r="CQ222" s="67">
        <f t="shared" si="2648"/>
        <v>182</v>
      </c>
      <c r="CR222" s="67">
        <f t="shared" si="2648"/>
        <v>193</v>
      </c>
      <c r="CS222" s="67">
        <f t="shared" si="2648"/>
        <v>194</v>
      </c>
      <c r="CT222" s="67"/>
      <c r="CU222" s="67">
        <f t="shared" ref="CU222:CX222" si="2649">LARGE($CP222:$CS222,CU$2)</f>
        <v>194</v>
      </c>
      <c r="CV222" s="67">
        <f t="shared" si="2649"/>
        <v>193</v>
      </c>
      <c r="CW222" s="67">
        <f t="shared" si="2649"/>
        <v>182</v>
      </c>
      <c r="CX222" s="67">
        <f t="shared" si="2649"/>
        <v>161</v>
      </c>
      <c r="CZ222" s="67" t="str">
        <f>VLOOKUP(VALUE(RIGHT(CU222,1)),misc!$A$2:$B$5,2,0)</f>
        <v>C</v>
      </c>
      <c r="DA222" s="67" t="str">
        <f>VLOOKUP(VALUE(RIGHT(CV222,1)),misc!$A$2:$B$5,2,0)</f>
        <v>S</v>
      </c>
      <c r="DB222" s="67" t="str">
        <f>VLOOKUP(VALUE(RIGHT(CW222,1)),misc!$A$2:$B$5,2,0)</f>
        <v>I</v>
      </c>
      <c r="DC222" s="67" t="str">
        <f>VLOOKUP(VALUE(RIGHT(CX222,1)),misc!$A$2:$B$5,2,0)</f>
        <v>D</v>
      </c>
      <c r="DE222" s="67" t="str">
        <f t="shared" ref="DE222:DH222" si="2650">IF(VALUE(CU222)&gt;=170,CZ222,"")</f>
        <v>C</v>
      </c>
      <c r="DF222" s="67" t="str">
        <f t="shared" si="2650"/>
        <v>S</v>
      </c>
      <c r="DG222" s="67" t="str">
        <f t="shared" si="2650"/>
        <v>I</v>
      </c>
      <c r="DH222" s="67" t="str">
        <f t="shared" si="2650"/>
        <v/>
      </c>
      <c r="DJ222" s="67" t="str">
        <f t="shared" ref="DJ222:DM222" si="2651">IF(VALUE(CU222)&lt;170,CZ222,"")</f>
        <v/>
      </c>
      <c r="DK222" s="67" t="str">
        <f t="shared" si="2651"/>
        <v/>
      </c>
      <c r="DL222" s="67" t="str">
        <f t="shared" si="2651"/>
        <v/>
      </c>
      <c r="DM222" s="67" t="str">
        <f t="shared" si="2651"/>
        <v>D</v>
      </c>
      <c r="DN222" s="67">
        <f t="shared" si="29"/>
        <v>3</v>
      </c>
      <c r="DO222" s="67" t="str">
        <f t="shared" si="30"/>
        <v>CSI</v>
      </c>
      <c r="DP222" s="1" t="str">
        <f t="shared" si="31"/>
        <v>123</v>
      </c>
      <c r="DQ222" s="1" t="str">
        <f t="shared" si="32"/>
        <v/>
      </c>
      <c r="DR222" s="1">
        <f>VLOOKUP(G222,tableD1,3,0)</f>
        <v>1</v>
      </c>
      <c r="DS222" s="1">
        <f>VLOOKUP(H222,tableI1,3,0)</f>
        <v>1</v>
      </c>
      <c r="DT222" s="1">
        <f>VLOOKUP(I222,table1S,3,0)</f>
        <v>2</v>
      </c>
      <c r="DU222" s="1">
        <f>VLOOKUP(J222,table1C,3,0)</f>
        <v>1</v>
      </c>
      <c r="DV222" s="1">
        <f>VLOOKUP(L222,table2D,3,0)</f>
        <v>8</v>
      </c>
      <c r="DW222" s="1">
        <f>VLOOKUP(M222,table2I,3,0)</f>
        <v>8</v>
      </c>
      <c r="DX222" s="1">
        <f>VLOOKUP(N222,table2S,3,0)</f>
        <v>8</v>
      </c>
      <c r="DY222" s="1">
        <f>VLOOKUP(O222,table2C,3,0)</f>
        <v>8</v>
      </c>
      <c r="DZ222" s="1">
        <f>VLOOKUP(Q222,table3D,3,0)</f>
        <v>4</v>
      </c>
      <c r="EA222" s="1">
        <f>VLOOKUP(R222,table3I,3,0)</f>
        <v>5</v>
      </c>
      <c r="EB222" s="1">
        <f>VLOOKUP(S222,table3S,3,0)</f>
        <v>5</v>
      </c>
      <c r="EC222" s="1">
        <f>VLOOKUP(T222,table3C,3,0)</f>
        <v>5</v>
      </c>
      <c r="ED222" s="67">
        <f t="array" ref="ED222">VLOOKUP(INDEX(JD,data!$AA$1),key!$J$3:$L$27,3,0)</f>
        <v>6</v>
      </c>
      <c r="EE222" s="67">
        <f t="array" ref="EE222">VLOOKUP(INDEX(JI,data!$AA$1),key!$J$3:$L$27,3,0)</f>
        <v>4</v>
      </c>
      <c r="EF222" s="67">
        <f t="array" ref="EF222">VLOOKUP(INDEX(JS,data!$AA$1),key!$J$3:$L$27,3,0)</f>
        <v>4</v>
      </c>
      <c r="EG222" s="67">
        <f t="array" ref="EG222">VLOOKUP(INDEX(JC,data!$AA$1),key!$J$3:$L$27,3,0)</f>
        <v>7</v>
      </c>
      <c r="EH222" s="1">
        <f>VLOOKUP(DR222,tabel_jpm,ED222+1,0)</f>
        <v>8</v>
      </c>
      <c r="EI222" s="1">
        <f>VLOOKUP(DS222,tabel_jpm,EE222+1,0)</f>
        <v>16</v>
      </c>
      <c r="EJ222" s="1">
        <f>VLOOKUP(DT222,tabel_jpm,EF222+1,0)</f>
        <v>20</v>
      </c>
      <c r="EK222" s="1">
        <f>VLOOKUP(DU222,tabel_jpm,EG222+1,0)</f>
        <v>4</v>
      </c>
      <c r="EL222" s="1">
        <f>IF(B222="Pria",VLOOKUP(AVERAGE(EH222:EK222),agreement_p,4),VLOOKUP(AVERAGE(EH222:EK222),agreement_w,4))</f>
        <v>32</v>
      </c>
      <c r="EM222" s="67" t="str">
        <f t="shared" si="33"/>
        <v>N/A</v>
      </c>
      <c r="EN222" s="1">
        <f>VLOOKUP(DV222,tabel_jpm,ED222+1,0)</f>
        <v>20</v>
      </c>
      <c r="EO222" s="1">
        <f>VLOOKUP(DW222,tabel_jpm,EE222+1,0)</f>
        <v>12</v>
      </c>
      <c r="EP222" s="1">
        <f>VLOOKUP(DX222,tabel_jpm,EF222+1,0)</f>
        <v>12</v>
      </c>
      <c r="EQ222" s="1">
        <f>VLOOKUP(DY222,tabel_jpm,EG222+1,0)</f>
        <v>24</v>
      </c>
      <c r="ER222" s="1">
        <f>IF(B222="Pria",VLOOKUP(AVERAGE(EN222:EQ222),agreement_p,4),VLOOKUP(AVERAGE(EN222:EQ222),agreement_w,4))</f>
        <v>50</v>
      </c>
      <c r="ES222" s="67" t="str">
        <f t="shared" si="34"/>
        <v>N/A</v>
      </c>
      <c r="ET222" s="1">
        <f>VLOOKUP(DZ222,tabel_jpm,ED222+1,0)</f>
        <v>20</v>
      </c>
      <c r="EU222" s="1">
        <f>VLOOKUP(EA222,tabel_jpm,EE222+1,0)</f>
        <v>24</v>
      </c>
      <c r="EV222" s="1">
        <f>VLOOKUP(EB222,tabel_jpm,EF222+1,0)</f>
        <v>24</v>
      </c>
      <c r="EW222" s="1">
        <f>VLOOKUP(EC222,tabel_jpm,EG222+1,0)</f>
        <v>20</v>
      </c>
      <c r="EX222" s="1">
        <f>IF(B222="Pria",VLOOKUP(AVERAGE(ET222:EW222),agreement_p,4),VLOOKUP(AVERAGE(ET222:EW222),agreement_w,4))</f>
        <v>68</v>
      </c>
      <c r="EY222" s="67" t="str">
        <f t="shared" si="35"/>
        <v>N/A</v>
      </c>
    </row>
    <row r="223" ht="15.75" customHeight="1">
      <c r="A223" s="1" t="str">
        <f>data!A223</f>
        <v/>
      </c>
      <c r="B223" s="1" t="str">
        <f>data!B223</f>
        <v/>
      </c>
      <c r="C223" s="1" t="str">
        <f>data!C223</f>
        <v/>
      </c>
      <c r="D223" s="65" t="str">
        <f>data!D223</f>
        <v/>
      </c>
      <c r="E223" s="1" t="str">
        <f>data!E223</f>
        <v/>
      </c>
      <c r="F223" s="1" t="str">
        <f>data!F223</f>
        <v/>
      </c>
      <c r="G223" s="1" t="str">
        <f>data!G223</f>
        <v/>
      </c>
      <c r="H223" s="1" t="str">
        <f>data!H223</f>
        <v/>
      </c>
      <c r="I223" s="1" t="str">
        <f>data!I223</f>
        <v/>
      </c>
      <c r="J223" s="1" t="str">
        <f>data!J223</f>
        <v/>
      </c>
      <c r="K223" s="1" t="str">
        <f>data!K223</f>
        <v/>
      </c>
      <c r="L223" s="1" t="str">
        <f>data!L223</f>
        <v/>
      </c>
      <c r="M223" s="1" t="str">
        <f>data!M223</f>
        <v/>
      </c>
      <c r="N223" s="1" t="str">
        <f>data!N223</f>
        <v/>
      </c>
      <c r="O223" s="1" t="str">
        <f>data!O223</f>
        <v/>
      </c>
      <c r="P223" s="1" t="str">
        <f>data!P223</f>
        <v/>
      </c>
      <c r="Q223" s="1">
        <f>data!Q223</f>
        <v>0</v>
      </c>
      <c r="R223" s="1">
        <f>data!R223</f>
        <v>0</v>
      </c>
      <c r="S223" s="1">
        <f>data!S223</f>
        <v>0</v>
      </c>
      <c r="T223" s="1">
        <f>data!T223</f>
        <v>0</v>
      </c>
      <c r="U223" s="1">
        <f>data!U223</f>
        <v>0</v>
      </c>
      <c r="V223" s="1">
        <f>data!V223</f>
        <v>0</v>
      </c>
      <c r="W223" s="1">
        <f>data!W223</f>
        <v>0</v>
      </c>
      <c r="Y223" s="67">
        <f>VLOOKUP(G223,tableD1,2,0)</f>
        <v>4</v>
      </c>
      <c r="Z223" s="67">
        <f>VLOOKUP(H223,tableI1,2,0)</f>
        <v>3</v>
      </c>
      <c r="AA223" s="67">
        <f>VLOOKUP(I223,table1S,2,0)</f>
        <v>5</v>
      </c>
      <c r="AB223" s="67">
        <f>VLOOKUP(J223,table1C,2,0)</f>
        <v>4</v>
      </c>
      <c r="AC223" s="67">
        <f>VLOOKUP(L223,table2D,2,0)</f>
        <v>31</v>
      </c>
      <c r="AD223" s="67">
        <f>VLOOKUP(M223,table2I,2,0)</f>
        <v>31</v>
      </c>
      <c r="AE223" s="67">
        <f>VLOOKUP(N223,table2S,2,0)</f>
        <v>32</v>
      </c>
      <c r="AF223" s="67">
        <f>VLOOKUP(O223,table2C,2,0)</f>
        <v>32</v>
      </c>
      <c r="AG223" s="67">
        <f>VLOOKUP(Q223,table3D,2,0)</f>
        <v>16</v>
      </c>
      <c r="AH223" s="67">
        <f>VLOOKUP(R223,table3I,2,0)</f>
        <v>18</v>
      </c>
      <c r="AI223" s="67">
        <f>VLOOKUP(S223,table3S,2,0)</f>
        <v>19</v>
      </c>
      <c r="AJ223" s="67">
        <f>VLOOKUP(T223,table3C,2,0)</f>
        <v>19</v>
      </c>
      <c r="AL223" s="67">
        <f t="shared" ref="AL223:AO223" si="2652">VALUE(Y223&amp;AL$2)</f>
        <v>41</v>
      </c>
      <c r="AM223" s="67">
        <f t="shared" si="2652"/>
        <v>32</v>
      </c>
      <c r="AN223" s="67">
        <f t="shared" si="2652"/>
        <v>53</v>
      </c>
      <c r="AO223" s="67">
        <f t="shared" si="2652"/>
        <v>44</v>
      </c>
      <c r="AP223" s="67"/>
      <c r="AQ223" s="67">
        <f t="shared" ref="AQ223:AT223" si="2653">LARGE($AL223:$AO223,AQ$2)</f>
        <v>53</v>
      </c>
      <c r="AR223" s="67">
        <f t="shared" si="2653"/>
        <v>44</v>
      </c>
      <c r="AS223" s="67">
        <f t="shared" si="2653"/>
        <v>41</v>
      </c>
      <c r="AT223" s="67">
        <f t="shared" si="2653"/>
        <v>32</v>
      </c>
      <c r="AV223" s="67" t="str">
        <f>VLOOKUP(VALUE(RIGHT(AQ223,1)),misc!$A$2:$B$5,2,0)</f>
        <v>S</v>
      </c>
      <c r="AW223" s="67" t="str">
        <f>VLOOKUP(VALUE(RIGHT(AR223,1)),misc!$A$2:$B$5,2,0)</f>
        <v>C</v>
      </c>
      <c r="AX223" s="67" t="str">
        <f>VLOOKUP(VALUE(RIGHT(AS223,1)),misc!$A$2:$B$5,2,0)</f>
        <v>D</v>
      </c>
      <c r="AY223" s="67" t="str">
        <f>VLOOKUP(VALUE(RIGHT(AT223,1)),misc!$A$2:$B$5,2,0)</f>
        <v>I</v>
      </c>
      <c r="BA223" s="67" t="str">
        <f t="shared" ref="BA223:BD223" si="2654">IF(VALUE(AQ223)&gt;=170,AV223,"")</f>
        <v/>
      </c>
      <c r="BB223" s="67" t="str">
        <f t="shared" si="2654"/>
        <v/>
      </c>
      <c r="BC223" s="67" t="str">
        <f t="shared" si="2654"/>
        <v/>
      </c>
      <c r="BD223" s="67" t="str">
        <f t="shared" si="2654"/>
        <v/>
      </c>
      <c r="BF223" s="67" t="str">
        <f t="shared" ref="BF223:BI223" si="2655">IF(VALUE(AQ223)&lt;170,AV223,"")</f>
        <v>S</v>
      </c>
      <c r="BG223" s="67" t="str">
        <f t="shared" si="2655"/>
        <v>C</v>
      </c>
      <c r="BH223" s="67" t="str">
        <f t="shared" si="2655"/>
        <v>D</v>
      </c>
      <c r="BI223" s="67" t="str">
        <f t="shared" si="2655"/>
        <v>I</v>
      </c>
      <c r="BJ223" s="67">
        <f t="shared" si="17"/>
        <v>1</v>
      </c>
      <c r="BK223" s="67" t="str">
        <f t="shared" si="18"/>
        <v/>
      </c>
      <c r="BN223" s="67">
        <f t="shared" ref="BN223:BQ223" si="2656">VALUE(AC223&amp;BN$2)</f>
        <v>311</v>
      </c>
      <c r="BO223" s="67">
        <f t="shared" si="2656"/>
        <v>312</v>
      </c>
      <c r="BP223" s="67">
        <f t="shared" si="2656"/>
        <v>323</v>
      </c>
      <c r="BQ223" s="67">
        <f t="shared" si="2656"/>
        <v>324</v>
      </c>
      <c r="BR223" s="67"/>
      <c r="BS223" s="67">
        <f t="shared" ref="BS223:BV223" si="2657">LARGE($BN223:$BQ223,BS$2)</f>
        <v>324</v>
      </c>
      <c r="BT223" s="67">
        <f t="shared" si="2657"/>
        <v>323</v>
      </c>
      <c r="BU223" s="67">
        <f t="shared" si="2657"/>
        <v>312</v>
      </c>
      <c r="BV223" s="67">
        <f t="shared" si="2657"/>
        <v>311</v>
      </c>
      <c r="BX223" s="67" t="str">
        <f>VLOOKUP(VALUE(RIGHT(BS223,1)),misc!$A$2:$B$5,2,0)</f>
        <v>C</v>
      </c>
      <c r="BY223" s="67" t="str">
        <f>VLOOKUP(VALUE(RIGHT(BT223,1)),misc!$A$2:$B$5,2,0)</f>
        <v>S</v>
      </c>
      <c r="BZ223" s="67" t="str">
        <f>VLOOKUP(VALUE(RIGHT(BU223,1)),misc!$A$2:$B$5,2,0)</f>
        <v>I</v>
      </c>
      <c r="CA223" s="67" t="str">
        <f>VLOOKUP(VALUE(RIGHT(BV223,1)),misc!$A$2:$B$5,2,0)</f>
        <v>D</v>
      </c>
      <c r="CC223" s="67" t="str">
        <f t="shared" ref="CC223:CF223" si="2658">IF(VALUE(BS223)&gt;=170,BX223,"")</f>
        <v>C</v>
      </c>
      <c r="CD223" s="67" t="str">
        <f t="shared" si="2658"/>
        <v>S</v>
      </c>
      <c r="CE223" s="67" t="str">
        <f t="shared" si="2658"/>
        <v>I</v>
      </c>
      <c r="CF223" s="67" t="str">
        <f t="shared" si="2658"/>
        <v>D</v>
      </c>
      <c r="CH223" s="67" t="str">
        <f t="shared" ref="CH223:CK223" si="2659">IF(VALUE(BS223)&lt;170,BX223,"")</f>
        <v/>
      </c>
      <c r="CI223" s="67" t="str">
        <f t="shared" si="2659"/>
        <v/>
      </c>
      <c r="CJ223" s="67" t="str">
        <f t="shared" si="2659"/>
        <v/>
      </c>
      <c r="CK223" s="67" t="str">
        <f t="shared" si="2659"/>
        <v/>
      </c>
      <c r="CL223" s="67">
        <f t="shared" si="23"/>
        <v>2</v>
      </c>
      <c r="CM223" s="67" t="str">
        <f t="shared" si="24"/>
        <v>CSID</v>
      </c>
      <c r="CP223" s="67">
        <f t="shared" ref="CP223:CS223" si="2660">VALUE(AG223&amp;CP$2)</f>
        <v>161</v>
      </c>
      <c r="CQ223" s="67">
        <f t="shared" si="2660"/>
        <v>182</v>
      </c>
      <c r="CR223" s="67">
        <f t="shared" si="2660"/>
        <v>193</v>
      </c>
      <c r="CS223" s="67">
        <f t="shared" si="2660"/>
        <v>194</v>
      </c>
      <c r="CT223" s="67"/>
      <c r="CU223" s="67">
        <f t="shared" ref="CU223:CX223" si="2661">LARGE($CP223:$CS223,CU$2)</f>
        <v>194</v>
      </c>
      <c r="CV223" s="67">
        <f t="shared" si="2661"/>
        <v>193</v>
      </c>
      <c r="CW223" s="67">
        <f t="shared" si="2661"/>
        <v>182</v>
      </c>
      <c r="CX223" s="67">
        <f t="shared" si="2661"/>
        <v>161</v>
      </c>
      <c r="CZ223" s="67" t="str">
        <f>VLOOKUP(VALUE(RIGHT(CU223,1)),misc!$A$2:$B$5,2,0)</f>
        <v>C</v>
      </c>
      <c r="DA223" s="67" t="str">
        <f>VLOOKUP(VALUE(RIGHT(CV223,1)),misc!$A$2:$B$5,2,0)</f>
        <v>S</v>
      </c>
      <c r="DB223" s="67" t="str">
        <f>VLOOKUP(VALUE(RIGHT(CW223,1)),misc!$A$2:$B$5,2,0)</f>
        <v>I</v>
      </c>
      <c r="DC223" s="67" t="str">
        <f>VLOOKUP(VALUE(RIGHT(CX223,1)),misc!$A$2:$B$5,2,0)</f>
        <v>D</v>
      </c>
      <c r="DE223" s="67" t="str">
        <f t="shared" ref="DE223:DH223" si="2662">IF(VALUE(CU223)&gt;=170,CZ223,"")</f>
        <v>C</v>
      </c>
      <c r="DF223" s="67" t="str">
        <f t="shared" si="2662"/>
        <v>S</v>
      </c>
      <c r="DG223" s="67" t="str">
        <f t="shared" si="2662"/>
        <v>I</v>
      </c>
      <c r="DH223" s="67" t="str">
        <f t="shared" si="2662"/>
        <v/>
      </c>
      <c r="DJ223" s="67" t="str">
        <f t="shared" ref="DJ223:DM223" si="2663">IF(VALUE(CU223)&lt;170,CZ223,"")</f>
        <v/>
      </c>
      <c r="DK223" s="67" t="str">
        <f t="shared" si="2663"/>
        <v/>
      </c>
      <c r="DL223" s="67" t="str">
        <f t="shared" si="2663"/>
        <v/>
      </c>
      <c r="DM223" s="67" t="str">
        <f t="shared" si="2663"/>
        <v>D</v>
      </c>
      <c r="DN223" s="67">
        <f t="shared" si="29"/>
        <v>3</v>
      </c>
      <c r="DO223" s="67" t="str">
        <f t="shared" si="30"/>
        <v>CSI</v>
      </c>
      <c r="DP223" s="1" t="str">
        <f t="shared" si="31"/>
        <v>123</v>
      </c>
      <c r="DQ223" s="1" t="str">
        <f t="shared" si="32"/>
        <v/>
      </c>
      <c r="DR223" s="1">
        <f>VLOOKUP(G223,tableD1,3,0)</f>
        <v>1</v>
      </c>
      <c r="DS223" s="1">
        <f>VLOOKUP(H223,tableI1,3,0)</f>
        <v>1</v>
      </c>
      <c r="DT223" s="1">
        <f>VLOOKUP(I223,table1S,3,0)</f>
        <v>2</v>
      </c>
      <c r="DU223" s="1">
        <f>VLOOKUP(J223,table1C,3,0)</f>
        <v>1</v>
      </c>
      <c r="DV223" s="1">
        <f>VLOOKUP(L223,table2D,3,0)</f>
        <v>8</v>
      </c>
      <c r="DW223" s="1">
        <f>VLOOKUP(M223,table2I,3,0)</f>
        <v>8</v>
      </c>
      <c r="DX223" s="1">
        <f>VLOOKUP(N223,table2S,3,0)</f>
        <v>8</v>
      </c>
      <c r="DY223" s="1">
        <f>VLOOKUP(O223,table2C,3,0)</f>
        <v>8</v>
      </c>
      <c r="DZ223" s="1">
        <f>VLOOKUP(Q223,table3D,3,0)</f>
        <v>4</v>
      </c>
      <c r="EA223" s="1">
        <f>VLOOKUP(R223,table3I,3,0)</f>
        <v>5</v>
      </c>
      <c r="EB223" s="1">
        <f>VLOOKUP(S223,table3S,3,0)</f>
        <v>5</v>
      </c>
      <c r="EC223" s="1">
        <f>VLOOKUP(T223,table3C,3,0)</f>
        <v>5</v>
      </c>
      <c r="ED223" s="67">
        <f t="array" ref="ED223">VLOOKUP(INDEX(JD,data!$AA$1),key!$J$3:$L$27,3,0)</f>
        <v>6</v>
      </c>
      <c r="EE223" s="67">
        <f t="array" ref="EE223">VLOOKUP(INDEX(JI,data!$AA$1),key!$J$3:$L$27,3,0)</f>
        <v>4</v>
      </c>
      <c r="EF223" s="67">
        <f t="array" ref="EF223">VLOOKUP(INDEX(JS,data!$AA$1),key!$J$3:$L$27,3,0)</f>
        <v>4</v>
      </c>
      <c r="EG223" s="67">
        <f t="array" ref="EG223">VLOOKUP(INDEX(JC,data!$AA$1),key!$J$3:$L$27,3,0)</f>
        <v>7</v>
      </c>
      <c r="EH223" s="1">
        <f>VLOOKUP(DR223,tabel_jpm,ED223+1,0)</f>
        <v>8</v>
      </c>
      <c r="EI223" s="1">
        <f>VLOOKUP(DS223,tabel_jpm,EE223+1,0)</f>
        <v>16</v>
      </c>
      <c r="EJ223" s="1">
        <f>VLOOKUP(DT223,tabel_jpm,EF223+1,0)</f>
        <v>20</v>
      </c>
      <c r="EK223" s="1">
        <f>VLOOKUP(DU223,tabel_jpm,EG223+1,0)</f>
        <v>4</v>
      </c>
      <c r="EL223" s="1">
        <f>IF(B223="Pria",VLOOKUP(AVERAGE(EH223:EK223),agreement_p,4),VLOOKUP(AVERAGE(EH223:EK223),agreement_w,4))</f>
        <v>32</v>
      </c>
      <c r="EM223" s="67" t="str">
        <f t="shared" si="33"/>
        <v>N/A</v>
      </c>
      <c r="EN223" s="1">
        <f>VLOOKUP(DV223,tabel_jpm,ED223+1,0)</f>
        <v>20</v>
      </c>
      <c r="EO223" s="1">
        <f>VLOOKUP(DW223,tabel_jpm,EE223+1,0)</f>
        <v>12</v>
      </c>
      <c r="EP223" s="1">
        <f>VLOOKUP(DX223,tabel_jpm,EF223+1,0)</f>
        <v>12</v>
      </c>
      <c r="EQ223" s="1">
        <f>VLOOKUP(DY223,tabel_jpm,EG223+1,0)</f>
        <v>24</v>
      </c>
      <c r="ER223" s="1">
        <f>IF(B223="Pria",VLOOKUP(AVERAGE(EN223:EQ223),agreement_p,4),VLOOKUP(AVERAGE(EN223:EQ223),agreement_w,4))</f>
        <v>50</v>
      </c>
      <c r="ES223" s="67" t="str">
        <f t="shared" si="34"/>
        <v>N/A</v>
      </c>
      <c r="ET223" s="1">
        <f>VLOOKUP(DZ223,tabel_jpm,ED223+1,0)</f>
        <v>20</v>
      </c>
      <c r="EU223" s="1">
        <f>VLOOKUP(EA223,tabel_jpm,EE223+1,0)</f>
        <v>24</v>
      </c>
      <c r="EV223" s="1">
        <f>VLOOKUP(EB223,tabel_jpm,EF223+1,0)</f>
        <v>24</v>
      </c>
      <c r="EW223" s="1">
        <f>VLOOKUP(EC223,tabel_jpm,EG223+1,0)</f>
        <v>20</v>
      </c>
      <c r="EX223" s="1">
        <f>IF(B223="Pria",VLOOKUP(AVERAGE(ET223:EW223),agreement_p,4),VLOOKUP(AVERAGE(ET223:EW223),agreement_w,4))</f>
        <v>68</v>
      </c>
      <c r="EY223" s="67" t="str">
        <f t="shared" si="35"/>
        <v>N/A</v>
      </c>
    </row>
    <row r="224" ht="15.75" customHeight="1">
      <c r="A224" s="1" t="str">
        <f>data!A224</f>
        <v/>
      </c>
      <c r="B224" s="1" t="str">
        <f>data!B224</f>
        <v/>
      </c>
      <c r="C224" s="1" t="str">
        <f>data!C224</f>
        <v/>
      </c>
      <c r="D224" s="65" t="str">
        <f>data!D224</f>
        <v/>
      </c>
      <c r="E224" s="1" t="str">
        <f>data!E224</f>
        <v/>
      </c>
      <c r="F224" s="1" t="str">
        <f>data!F224</f>
        <v/>
      </c>
      <c r="G224" s="1" t="str">
        <f>data!G224</f>
        <v/>
      </c>
      <c r="H224" s="1" t="str">
        <f>data!H224</f>
        <v/>
      </c>
      <c r="I224" s="1" t="str">
        <f>data!I224</f>
        <v/>
      </c>
      <c r="J224" s="1" t="str">
        <f>data!J224</f>
        <v/>
      </c>
      <c r="K224" s="1" t="str">
        <f>data!K224</f>
        <v/>
      </c>
      <c r="L224" s="1" t="str">
        <f>data!L224</f>
        <v/>
      </c>
      <c r="M224" s="1" t="str">
        <f>data!M224</f>
        <v/>
      </c>
      <c r="N224" s="1" t="str">
        <f>data!N224</f>
        <v/>
      </c>
      <c r="O224" s="1" t="str">
        <f>data!O224</f>
        <v/>
      </c>
      <c r="P224" s="1" t="str">
        <f>data!P224</f>
        <v/>
      </c>
      <c r="Q224" s="1">
        <f>data!Q224</f>
        <v>0</v>
      </c>
      <c r="R224" s="1">
        <f>data!R224</f>
        <v>0</v>
      </c>
      <c r="S224" s="1">
        <f>data!S224</f>
        <v>0</v>
      </c>
      <c r="T224" s="1">
        <f>data!T224</f>
        <v>0</v>
      </c>
      <c r="U224" s="1">
        <f>data!U224</f>
        <v>0</v>
      </c>
      <c r="V224" s="1">
        <f>data!V224</f>
        <v>0</v>
      </c>
      <c r="W224" s="1">
        <f>data!W224</f>
        <v>0</v>
      </c>
      <c r="Y224" s="67">
        <f>VLOOKUP(G224,tableD1,2,0)</f>
        <v>4</v>
      </c>
      <c r="Z224" s="67">
        <f>VLOOKUP(H224,tableI1,2,0)</f>
        <v>3</v>
      </c>
      <c r="AA224" s="67">
        <f>VLOOKUP(I224,table1S,2,0)</f>
        <v>5</v>
      </c>
      <c r="AB224" s="67">
        <f>VLOOKUP(J224,table1C,2,0)</f>
        <v>4</v>
      </c>
      <c r="AC224" s="67">
        <f>VLOOKUP(L224,table2D,2,0)</f>
        <v>31</v>
      </c>
      <c r="AD224" s="67">
        <f>VLOOKUP(M224,table2I,2,0)</f>
        <v>31</v>
      </c>
      <c r="AE224" s="67">
        <f>VLOOKUP(N224,table2S,2,0)</f>
        <v>32</v>
      </c>
      <c r="AF224" s="67">
        <f>VLOOKUP(O224,table2C,2,0)</f>
        <v>32</v>
      </c>
      <c r="AG224" s="67">
        <f>VLOOKUP(Q224,table3D,2,0)</f>
        <v>16</v>
      </c>
      <c r="AH224" s="67">
        <f>VLOOKUP(R224,table3I,2,0)</f>
        <v>18</v>
      </c>
      <c r="AI224" s="67">
        <f>VLOOKUP(S224,table3S,2,0)</f>
        <v>19</v>
      </c>
      <c r="AJ224" s="67">
        <f>VLOOKUP(T224,table3C,2,0)</f>
        <v>19</v>
      </c>
      <c r="AL224" s="67">
        <f t="shared" ref="AL224:AO224" si="2664">VALUE(Y224&amp;AL$2)</f>
        <v>41</v>
      </c>
      <c r="AM224" s="67">
        <f t="shared" si="2664"/>
        <v>32</v>
      </c>
      <c r="AN224" s="67">
        <f t="shared" si="2664"/>
        <v>53</v>
      </c>
      <c r="AO224" s="67">
        <f t="shared" si="2664"/>
        <v>44</v>
      </c>
      <c r="AP224" s="67"/>
      <c r="AQ224" s="67">
        <f t="shared" ref="AQ224:AT224" si="2665">LARGE($AL224:$AO224,AQ$2)</f>
        <v>53</v>
      </c>
      <c r="AR224" s="67">
        <f t="shared" si="2665"/>
        <v>44</v>
      </c>
      <c r="AS224" s="67">
        <f t="shared" si="2665"/>
        <v>41</v>
      </c>
      <c r="AT224" s="67">
        <f t="shared" si="2665"/>
        <v>32</v>
      </c>
      <c r="AV224" s="67" t="str">
        <f>VLOOKUP(VALUE(RIGHT(AQ224,1)),misc!$A$2:$B$5,2,0)</f>
        <v>S</v>
      </c>
      <c r="AW224" s="67" t="str">
        <f>VLOOKUP(VALUE(RIGHT(AR224,1)),misc!$A$2:$B$5,2,0)</f>
        <v>C</v>
      </c>
      <c r="AX224" s="67" t="str">
        <f>VLOOKUP(VALUE(RIGHT(AS224,1)),misc!$A$2:$B$5,2,0)</f>
        <v>D</v>
      </c>
      <c r="AY224" s="67" t="str">
        <f>VLOOKUP(VALUE(RIGHT(AT224,1)),misc!$A$2:$B$5,2,0)</f>
        <v>I</v>
      </c>
      <c r="BA224" s="67" t="str">
        <f t="shared" ref="BA224:BD224" si="2666">IF(VALUE(AQ224)&gt;=170,AV224,"")</f>
        <v/>
      </c>
      <c r="BB224" s="67" t="str">
        <f t="shared" si="2666"/>
        <v/>
      </c>
      <c r="BC224" s="67" t="str">
        <f t="shared" si="2666"/>
        <v/>
      </c>
      <c r="BD224" s="67" t="str">
        <f t="shared" si="2666"/>
        <v/>
      </c>
      <c r="BF224" s="67" t="str">
        <f t="shared" ref="BF224:BI224" si="2667">IF(VALUE(AQ224)&lt;170,AV224,"")</f>
        <v>S</v>
      </c>
      <c r="BG224" s="67" t="str">
        <f t="shared" si="2667"/>
        <v>C</v>
      </c>
      <c r="BH224" s="67" t="str">
        <f t="shared" si="2667"/>
        <v>D</v>
      </c>
      <c r="BI224" s="67" t="str">
        <f t="shared" si="2667"/>
        <v>I</v>
      </c>
      <c r="BJ224" s="67">
        <f t="shared" si="17"/>
        <v>1</v>
      </c>
      <c r="BK224" s="67" t="str">
        <f t="shared" si="18"/>
        <v/>
      </c>
      <c r="BN224" s="67">
        <f t="shared" ref="BN224:BQ224" si="2668">VALUE(AC224&amp;BN$2)</f>
        <v>311</v>
      </c>
      <c r="BO224" s="67">
        <f t="shared" si="2668"/>
        <v>312</v>
      </c>
      <c r="BP224" s="67">
        <f t="shared" si="2668"/>
        <v>323</v>
      </c>
      <c r="BQ224" s="67">
        <f t="shared" si="2668"/>
        <v>324</v>
      </c>
      <c r="BR224" s="67"/>
      <c r="BS224" s="67">
        <f t="shared" ref="BS224:BV224" si="2669">LARGE($BN224:$BQ224,BS$2)</f>
        <v>324</v>
      </c>
      <c r="BT224" s="67">
        <f t="shared" si="2669"/>
        <v>323</v>
      </c>
      <c r="BU224" s="67">
        <f t="shared" si="2669"/>
        <v>312</v>
      </c>
      <c r="BV224" s="67">
        <f t="shared" si="2669"/>
        <v>311</v>
      </c>
      <c r="BX224" s="67" t="str">
        <f>VLOOKUP(VALUE(RIGHT(BS224,1)),misc!$A$2:$B$5,2,0)</f>
        <v>C</v>
      </c>
      <c r="BY224" s="67" t="str">
        <f>VLOOKUP(VALUE(RIGHT(BT224,1)),misc!$A$2:$B$5,2,0)</f>
        <v>S</v>
      </c>
      <c r="BZ224" s="67" t="str">
        <f>VLOOKUP(VALUE(RIGHT(BU224,1)),misc!$A$2:$B$5,2,0)</f>
        <v>I</v>
      </c>
      <c r="CA224" s="67" t="str">
        <f>VLOOKUP(VALUE(RIGHT(BV224,1)),misc!$A$2:$B$5,2,0)</f>
        <v>D</v>
      </c>
      <c r="CC224" s="67" t="str">
        <f t="shared" ref="CC224:CF224" si="2670">IF(VALUE(BS224)&gt;=170,BX224,"")</f>
        <v>C</v>
      </c>
      <c r="CD224" s="67" t="str">
        <f t="shared" si="2670"/>
        <v>S</v>
      </c>
      <c r="CE224" s="67" t="str">
        <f t="shared" si="2670"/>
        <v>I</v>
      </c>
      <c r="CF224" s="67" t="str">
        <f t="shared" si="2670"/>
        <v>D</v>
      </c>
      <c r="CH224" s="67" t="str">
        <f t="shared" ref="CH224:CK224" si="2671">IF(VALUE(BS224)&lt;170,BX224,"")</f>
        <v/>
      </c>
      <c r="CI224" s="67" t="str">
        <f t="shared" si="2671"/>
        <v/>
      </c>
      <c r="CJ224" s="67" t="str">
        <f t="shared" si="2671"/>
        <v/>
      </c>
      <c r="CK224" s="67" t="str">
        <f t="shared" si="2671"/>
        <v/>
      </c>
      <c r="CL224" s="67">
        <f t="shared" si="23"/>
        <v>2</v>
      </c>
      <c r="CM224" s="67" t="str">
        <f t="shared" si="24"/>
        <v>CSID</v>
      </c>
      <c r="CP224" s="67">
        <f t="shared" ref="CP224:CS224" si="2672">VALUE(AG224&amp;CP$2)</f>
        <v>161</v>
      </c>
      <c r="CQ224" s="67">
        <f t="shared" si="2672"/>
        <v>182</v>
      </c>
      <c r="CR224" s="67">
        <f t="shared" si="2672"/>
        <v>193</v>
      </c>
      <c r="CS224" s="67">
        <f t="shared" si="2672"/>
        <v>194</v>
      </c>
      <c r="CT224" s="67"/>
      <c r="CU224" s="67">
        <f t="shared" ref="CU224:CX224" si="2673">LARGE($CP224:$CS224,CU$2)</f>
        <v>194</v>
      </c>
      <c r="CV224" s="67">
        <f t="shared" si="2673"/>
        <v>193</v>
      </c>
      <c r="CW224" s="67">
        <f t="shared" si="2673"/>
        <v>182</v>
      </c>
      <c r="CX224" s="67">
        <f t="shared" si="2673"/>
        <v>161</v>
      </c>
      <c r="CZ224" s="67" t="str">
        <f>VLOOKUP(VALUE(RIGHT(CU224,1)),misc!$A$2:$B$5,2,0)</f>
        <v>C</v>
      </c>
      <c r="DA224" s="67" t="str">
        <f>VLOOKUP(VALUE(RIGHT(CV224,1)),misc!$A$2:$B$5,2,0)</f>
        <v>S</v>
      </c>
      <c r="DB224" s="67" t="str">
        <f>VLOOKUP(VALUE(RIGHT(CW224,1)),misc!$A$2:$B$5,2,0)</f>
        <v>I</v>
      </c>
      <c r="DC224" s="67" t="str">
        <f>VLOOKUP(VALUE(RIGHT(CX224,1)),misc!$A$2:$B$5,2,0)</f>
        <v>D</v>
      </c>
      <c r="DE224" s="67" t="str">
        <f t="shared" ref="DE224:DH224" si="2674">IF(VALUE(CU224)&gt;=170,CZ224,"")</f>
        <v>C</v>
      </c>
      <c r="DF224" s="67" t="str">
        <f t="shared" si="2674"/>
        <v>S</v>
      </c>
      <c r="DG224" s="67" t="str">
        <f t="shared" si="2674"/>
        <v>I</v>
      </c>
      <c r="DH224" s="67" t="str">
        <f t="shared" si="2674"/>
        <v/>
      </c>
      <c r="DJ224" s="67" t="str">
        <f t="shared" ref="DJ224:DM224" si="2675">IF(VALUE(CU224)&lt;170,CZ224,"")</f>
        <v/>
      </c>
      <c r="DK224" s="67" t="str">
        <f t="shared" si="2675"/>
        <v/>
      </c>
      <c r="DL224" s="67" t="str">
        <f t="shared" si="2675"/>
        <v/>
      </c>
      <c r="DM224" s="67" t="str">
        <f t="shared" si="2675"/>
        <v>D</v>
      </c>
      <c r="DN224" s="67">
        <f t="shared" si="29"/>
        <v>3</v>
      </c>
      <c r="DO224" s="67" t="str">
        <f t="shared" si="30"/>
        <v>CSI</v>
      </c>
      <c r="DP224" s="1" t="str">
        <f t="shared" si="31"/>
        <v>123</v>
      </c>
      <c r="DQ224" s="1" t="str">
        <f t="shared" si="32"/>
        <v/>
      </c>
      <c r="DR224" s="1">
        <f>VLOOKUP(G224,tableD1,3,0)</f>
        <v>1</v>
      </c>
      <c r="DS224" s="1">
        <f>VLOOKUP(H224,tableI1,3,0)</f>
        <v>1</v>
      </c>
      <c r="DT224" s="1">
        <f>VLOOKUP(I224,table1S,3,0)</f>
        <v>2</v>
      </c>
      <c r="DU224" s="1">
        <f>VLOOKUP(J224,table1C,3,0)</f>
        <v>1</v>
      </c>
      <c r="DV224" s="1">
        <f>VLOOKUP(L224,table2D,3,0)</f>
        <v>8</v>
      </c>
      <c r="DW224" s="1">
        <f>VLOOKUP(M224,table2I,3,0)</f>
        <v>8</v>
      </c>
      <c r="DX224" s="1">
        <f>VLOOKUP(N224,table2S,3,0)</f>
        <v>8</v>
      </c>
      <c r="DY224" s="1">
        <f>VLOOKUP(O224,table2C,3,0)</f>
        <v>8</v>
      </c>
      <c r="DZ224" s="1">
        <f>VLOOKUP(Q224,table3D,3,0)</f>
        <v>4</v>
      </c>
      <c r="EA224" s="1">
        <f>VLOOKUP(R224,table3I,3,0)</f>
        <v>5</v>
      </c>
      <c r="EB224" s="1">
        <f>VLOOKUP(S224,table3S,3,0)</f>
        <v>5</v>
      </c>
      <c r="EC224" s="1">
        <f>VLOOKUP(T224,table3C,3,0)</f>
        <v>5</v>
      </c>
      <c r="ED224" s="67">
        <f t="array" ref="ED224">VLOOKUP(INDEX(JD,data!$AA$1),key!$J$3:$L$27,3,0)</f>
        <v>6</v>
      </c>
      <c r="EE224" s="67">
        <f t="array" ref="EE224">VLOOKUP(INDEX(JI,data!$AA$1),key!$J$3:$L$27,3,0)</f>
        <v>4</v>
      </c>
      <c r="EF224" s="67">
        <f t="array" ref="EF224">VLOOKUP(INDEX(JS,data!$AA$1),key!$J$3:$L$27,3,0)</f>
        <v>4</v>
      </c>
      <c r="EG224" s="67">
        <f t="array" ref="EG224">VLOOKUP(INDEX(JC,data!$AA$1),key!$J$3:$L$27,3,0)</f>
        <v>7</v>
      </c>
      <c r="EH224" s="1">
        <f>VLOOKUP(DR224,tabel_jpm,ED224+1,0)</f>
        <v>8</v>
      </c>
      <c r="EI224" s="1">
        <f>VLOOKUP(DS224,tabel_jpm,EE224+1,0)</f>
        <v>16</v>
      </c>
      <c r="EJ224" s="1">
        <f>VLOOKUP(DT224,tabel_jpm,EF224+1,0)</f>
        <v>20</v>
      </c>
      <c r="EK224" s="1">
        <f>VLOOKUP(DU224,tabel_jpm,EG224+1,0)</f>
        <v>4</v>
      </c>
      <c r="EL224" s="1">
        <f>IF(B224="Pria",VLOOKUP(AVERAGE(EH224:EK224),agreement_p,4),VLOOKUP(AVERAGE(EH224:EK224),agreement_w,4))</f>
        <v>32</v>
      </c>
      <c r="EM224" s="67" t="str">
        <f t="shared" si="33"/>
        <v>N/A</v>
      </c>
      <c r="EN224" s="1">
        <f>VLOOKUP(DV224,tabel_jpm,ED224+1,0)</f>
        <v>20</v>
      </c>
      <c r="EO224" s="1">
        <f>VLOOKUP(DW224,tabel_jpm,EE224+1,0)</f>
        <v>12</v>
      </c>
      <c r="EP224" s="1">
        <f>VLOOKUP(DX224,tabel_jpm,EF224+1,0)</f>
        <v>12</v>
      </c>
      <c r="EQ224" s="1">
        <f>VLOOKUP(DY224,tabel_jpm,EG224+1,0)</f>
        <v>24</v>
      </c>
      <c r="ER224" s="1">
        <f>IF(B224="Pria",VLOOKUP(AVERAGE(EN224:EQ224),agreement_p,4),VLOOKUP(AVERAGE(EN224:EQ224),agreement_w,4))</f>
        <v>50</v>
      </c>
      <c r="ES224" s="67" t="str">
        <f t="shared" si="34"/>
        <v>N/A</v>
      </c>
      <c r="ET224" s="1">
        <f>VLOOKUP(DZ224,tabel_jpm,ED224+1,0)</f>
        <v>20</v>
      </c>
      <c r="EU224" s="1">
        <f>VLOOKUP(EA224,tabel_jpm,EE224+1,0)</f>
        <v>24</v>
      </c>
      <c r="EV224" s="1">
        <f>VLOOKUP(EB224,tabel_jpm,EF224+1,0)</f>
        <v>24</v>
      </c>
      <c r="EW224" s="1">
        <f>VLOOKUP(EC224,tabel_jpm,EG224+1,0)</f>
        <v>20</v>
      </c>
      <c r="EX224" s="1">
        <f>IF(B224="Pria",VLOOKUP(AVERAGE(ET224:EW224),agreement_p,4),VLOOKUP(AVERAGE(ET224:EW224),agreement_w,4))</f>
        <v>68</v>
      </c>
      <c r="EY224" s="67" t="str">
        <f t="shared" si="35"/>
        <v>N/A</v>
      </c>
    </row>
    <row r="225" ht="15.75" customHeight="1">
      <c r="A225" s="1" t="str">
        <f>data!A225</f>
        <v/>
      </c>
      <c r="B225" s="1" t="str">
        <f>data!B225</f>
        <v/>
      </c>
      <c r="C225" s="1" t="str">
        <f>data!C225</f>
        <v/>
      </c>
      <c r="D225" s="65" t="str">
        <f>data!D225</f>
        <v/>
      </c>
      <c r="E225" s="1" t="str">
        <f>data!E225</f>
        <v/>
      </c>
      <c r="F225" s="1" t="str">
        <f>data!F225</f>
        <v/>
      </c>
      <c r="G225" s="1" t="str">
        <f>data!G225</f>
        <v/>
      </c>
      <c r="H225" s="1" t="str">
        <f>data!H225</f>
        <v/>
      </c>
      <c r="I225" s="1" t="str">
        <f>data!I225</f>
        <v/>
      </c>
      <c r="J225" s="1" t="str">
        <f>data!J225</f>
        <v/>
      </c>
      <c r="K225" s="1" t="str">
        <f>data!K225</f>
        <v/>
      </c>
      <c r="L225" s="1" t="str">
        <f>data!L225</f>
        <v/>
      </c>
      <c r="M225" s="1" t="str">
        <f>data!M225</f>
        <v/>
      </c>
      <c r="N225" s="1" t="str">
        <f>data!N225</f>
        <v/>
      </c>
      <c r="O225" s="1" t="str">
        <f>data!O225</f>
        <v/>
      </c>
      <c r="P225" s="1" t="str">
        <f>data!P225</f>
        <v/>
      </c>
      <c r="Q225" s="1">
        <f>data!Q225</f>
        <v>0</v>
      </c>
      <c r="R225" s="1">
        <f>data!R225</f>
        <v>0</v>
      </c>
      <c r="S225" s="1">
        <f>data!S225</f>
        <v>0</v>
      </c>
      <c r="T225" s="1">
        <f>data!T225</f>
        <v>0</v>
      </c>
      <c r="U225" s="1">
        <f>data!U225</f>
        <v>0</v>
      </c>
      <c r="V225" s="1">
        <f>data!V225</f>
        <v>0</v>
      </c>
      <c r="W225" s="1">
        <f>data!W225</f>
        <v>0</v>
      </c>
      <c r="Y225" s="67">
        <f>VLOOKUP(G225,tableD1,2,0)</f>
        <v>4</v>
      </c>
      <c r="Z225" s="67">
        <f>VLOOKUP(H225,tableI1,2,0)</f>
        <v>3</v>
      </c>
      <c r="AA225" s="67">
        <f>VLOOKUP(I225,table1S,2,0)</f>
        <v>5</v>
      </c>
      <c r="AB225" s="67">
        <f>VLOOKUP(J225,table1C,2,0)</f>
        <v>4</v>
      </c>
      <c r="AC225" s="67">
        <f>VLOOKUP(L225,table2D,2,0)</f>
        <v>31</v>
      </c>
      <c r="AD225" s="67">
        <f>VLOOKUP(M225,table2I,2,0)</f>
        <v>31</v>
      </c>
      <c r="AE225" s="67">
        <f>VLOOKUP(N225,table2S,2,0)</f>
        <v>32</v>
      </c>
      <c r="AF225" s="67">
        <f>VLOOKUP(O225,table2C,2,0)</f>
        <v>32</v>
      </c>
      <c r="AG225" s="67">
        <f>VLOOKUP(Q225,table3D,2,0)</f>
        <v>16</v>
      </c>
      <c r="AH225" s="67">
        <f>VLOOKUP(R225,table3I,2,0)</f>
        <v>18</v>
      </c>
      <c r="AI225" s="67">
        <f>VLOOKUP(S225,table3S,2,0)</f>
        <v>19</v>
      </c>
      <c r="AJ225" s="67">
        <f>VLOOKUP(T225,table3C,2,0)</f>
        <v>19</v>
      </c>
      <c r="AL225" s="67">
        <f t="shared" ref="AL225:AO225" si="2676">VALUE(Y225&amp;AL$2)</f>
        <v>41</v>
      </c>
      <c r="AM225" s="67">
        <f t="shared" si="2676"/>
        <v>32</v>
      </c>
      <c r="AN225" s="67">
        <f t="shared" si="2676"/>
        <v>53</v>
      </c>
      <c r="AO225" s="67">
        <f t="shared" si="2676"/>
        <v>44</v>
      </c>
      <c r="AP225" s="67"/>
      <c r="AQ225" s="67">
        <f t="shared" ref="AQ225:AT225" si="2677">LARGE($AL225:$AO225,AQ$2)</f>
        <v>53</v>
      </c>
      <c r="AR225" s="67">
        <f t="shared" si="2677"/>
        <v>44</v>
      </c>
      <c r="AS225" s="67">
        <f t="shared" si="2677"/>
        <v>41</v>
      </c>
      <c r="AT225" s="67">
        <f t="shared" si="2677"/>
        <v>32</v>
      </c>
      <c r="AV225" s="67" t="str">
        <f>VLOOKUP(VALUE(RIGHT(AQ225,1)),misc!$A$2:$B$5,2,0)</f>
        <v>S</v>
      </c>
      <c r="AW225" s="67" t="str">
        <f>VLOOKUP(VALUE(RIGHT(AR225,1)),misc!$A$2:$B$5,2,0)</f>
        <v>C</v>
      </c>
      <c r="AX225" s="67" t="str">
        <f>VLOOKUP(VALUE(RIGHT(AS225,1)),misc!$A$2:$B$5,2,0)</f>
        <v>D</v>
      </c>
      <c r="AY225" s="67" t="str">
        <f>VLOOKUP(VALUE(RIGHT(AT225,1)),misc!$A$2:$B$5,2,0)</f>
        <v>I</v>
      </c>
      <c r="BA225" s="67" t="str">
        <f t="shared" ref="BA225:BD225" si="2678">IF(VALUE(AQ225)&gt;=170,AV225,"")</f>
        <v/>
      </c>
      <c r="BB225" s="67" t="str">
        <f t="shared" si="2678"/>
        <v/>
      </c>
      <c r="BC225" s="67" t="str">
        <f t="shared" si="2678"/>
        <v/>
      </c>
      <c r="BD225" s="67" t="str">
        <f t="shared" si="2678"/>
        <v/>
      </c>
      <c r="BF225" s="67" t="str">
        <f t="shared" ref="BF225:BI225" si="2679">IF(VALUE(AQ225)&lt;170,AV225,"")</f>
        <v>S</v>
      </c>
      <c r="BG225" s="67" t="str">
        <f t="shared" si="2679"/>
        <v>C</v>
      </c>
      <c r="BH225" s="67" t="str">
        <f t="shared" si="2679"/>
        <v>D</v>
      </c>
      <c r="BI225" s="67" t="str">
        <f t="shared" si="2679"/>
        <v>I</v>
      </c>
      <c r="BJ225" s="67">
        <f t="shared" si="17"/>
        <v>1</v>
      </c>
      <c r="BK225" s="67" t="str">
        <f t="shared" si="18"/>
        <v/>
      </c>
      <c r="BN225" s="67">
        <f t="shared" ref="BN225:BQ225" si="2680">VALUE(AC225&amp;BN$2)</f>
        <v>311</v>
      </c>
      <c r="BO225" s="67">
        <f t="shared" si="2680"/>
        <v>312</v>
      </c>
      <c r="BP225" s="67">
        <f t="shared" si="2680"/>
        <v>323</v>
      </c>
      <c r="BQ225" s="67">
        <f t="shared" si="2680"/>
        <v>324</v>
      </c>
      <c r="BR225" s="67"/>
      <c r="BS225" s="67">
        <f t="shared" ref="BS225:BV225" si="2681">LARGE($BN225:$BQ225,BS$2)</f>
        <v>324</v>
      </c>
      <c r="BT225" s="67">
        <f t="shared" si="2681"/>
        <v>323</v>
      </c>
      <c r="BU225" s="67">
        <f t="shared" si="2681"/>
        <v>312</v>
      </c>
      <c r="BV225" s="67">
        <f t="shared" si="2681"/>
        <v>311</v>
      </c>
      <c r="BX225" s="67" t="str">
        <f>VLOOKUP(VALUE(RIGHT(BS225,1)),misc!$A$2:$B$5,2,0)</f>
        <v>C</v>
      </c>
      <c r="BY225" s="67" t="str">
        <f>VLOOKUP(VALUE(RIGHT(BT225,1)),misc!$A$2:$B$5,2,0)</f>
        <v>S</v>
      </c>
      <c r="BZ225" s="67" t="str">
        <f>VLOOKUP(VALUE(RIGHT(BU225,1)),misc!$A$2:$B$5,2,0)</f>
        <v>I</v>
      </c>
      <c r="CA225" s="67" t="str">
        <f>VLOOKUP(VALUE(RIGHT(BV225,1)),misc!$A$2:$B$5,2,0)</f>
        <v>D</v>
      </c>
      <c r="CC225" s="67" t="str">
        <f t="shared" ref="CC225:CF225" si="2682">IF(VALUE(BS225)&gt;=170,BX225,"")</f>
        <v>C</v>
      </c>
      <c r="CD225" s="67" t="str">
        <f t="shared" si="2682"/>
        <v>S</v>
      </c>
      <c r="CE225" s="67" t="str">
        <f t="shared" si="2682"/>
        <v>I</v>
      </c>
      <c r="CF225" s="67" t="str">
        <f t="shared" si="2682"/>
        <v>D</v>
      </c>
      <c r="CH225" s="67" t="str">
        <f t="shared" ref="CH225:CK225" si="2683">IF(VALUE(BS225)&lt;170,BX225,"")</f>
        <v/>
      </c>
      <c r="CI225" s="67" t="str">
        <f t="shared" si="2683"/>
        <v/>
      </c>
      <c r="CJ225" s="67" t="str">
        <f t="shared" si="2683"/>
        <v/>
      </c>
      <c r="CK225" s="67" t="str">
        <f t="shared" si="2683"/>
        <v/>
      </c>
      <c r="CL225" s="67">
        <f t="shared" si="23"/>
        <v>2</v>
      </c>
      <c r="CM225" s="67" t="str">
        <f t="shared" si="24"/>
        <v>CSID</v>
      </c>
      <c r="CP225" s="67">
        <f t="shared" ref="CP225:CS225" si="2684">VALUE(AG225&amp;CP$2)</f>
        <v>161</v>
      </c>
      <c r="CQ225" s="67">
        <f t="shared" si="2684"/>
        <v>182</v>
      </c>
      <c r="CR225" s="67">
        <f t="shared" si="2684"/>
        <v>193</v>
      </c>
      <c r="CS225" s="67">
        <f t="shared" si="2684"/>
        <v>194</v>
      </c>
      <c r="CT225" s="67"/>
      <c r="CU225" s="67">
        <f t="shared" ref="CU225:CX225" si="2685">LARGE($CP225:$CS225,CU$2)</f>
        <v>194</v>
      </c>
      <c r="CV225" s="67">
        <f t="shared" si="2685"/>
        <v>193</v>
      </c>
      <c r="CW225" s="67">
        <f t="shared" si="2685"/>
        <v>182</v>
      </c>
      <c r="CX225" s="67">
        <f t="shared" si="2685"/>
        <v>161</v>
      </c>
      <c r="CZ225" s="67" t="str">
        <f>VLOOKUP(VALUE(RIGHT(CU225,1)),misc!$A$2:$B$5,2,0)</f>
        <v>C</v>
      </c>
      <c r="DA225" s="67" t="str">
        <f>VLOOKUP(VALUE(RIGHT(CV225,1)),misc!$A$2:$B$5,2,0)</f>
        <v>S</v>
      </c>
      <c r="DB225" s="67" t="str">
        <f>VLOOKUP(VALUE(RIGHT(CW225,1)),misc!$A$2:$B$5,2,0)</f>
        <v>I</v>
      </c>
      <c r="DC225" s="67" t="str">
        <f>VLOOKUP(VALUE(RIGHT(CX225,1)),misc!$A$2:$B$5,2,0)</f>
        <v>D</v>
      </c>
      <c r="DE225" s="67" t="str">
        <f t="shared" ref="DE225:DH225" si="2686">IF(VALUE(CU225)&gt;=170,CZ225,"")</f>
        <v>C</v>
      </c>
      <c r="DF225" s="67" t="str">
        <f t="shared" si="2686"/>
        <v>S</v>
      </c>
      <c r="DG225" s="67" t="str">
        <f t="shared" si="2686"/>
        <v>I</v>
      </c>
      <c r="DH225" s="67" t="str">
        <f t="shared" si="2686"/>
        <v/>
      </c>
      <c r="DJ225" s="67" t="str">
        <f t="shared" ref="DJ225:DM225" si="2687">IF(VALUE(CU225)&lt;170,CZ225,"")</f>
        <v/>
      </c>
      <c r="DK225" s="67" t="str">
        <f t="shared" si="2687"/>
        <v/>
      </c>
      <c r="DL225" s="67" t="str">
        <f t="shared" si="2687"/>
        <v/>
      </c>
      <c r="DM225" s="67" t="str">
        <f t="shared" si="2687"/>
        <v>D</v>
      </c>
      <c r="DN225" s="67">
        <f t="shared" si="29"/>
        <v>3</v>
      </c>
      <c r="DO225" s="67" t="str">
        <f t="shared" si="30"/>
        <v>CSI</v>
      </c>
      <c r="DP225" s="1" t="str">
        <f t="shared" si="31"/>
        <v>123</v>
      </c>
      <c r="DQ225" s="1" t="str">
        <f t="shared" si="32"/>
        <v/>
      </c>
      <c r="DR225" s="1">
        <f>VLOOKUP(G225,tableD1,3,0)</f>
        <v>1</v>
      </c>
      <c r="DS225" s="1">
        <f>VLOOKUP(H225,tableI1,3,0)</f>
        <v>1</v>
      </c>
      <c r="DT225" s="1">
        <f>VLOOKUP(I225,table1S,3,0)</f>
        <v>2</v>
      </c>
      <c r="DU225" s="1">
        <f>VLOOKUP(J225,table1C,3,0)</f>
        <v>1</v>
      </c>
      <c r="DV225" s="1">
        <f>VLOOKUP(L225,table2D,3,0)</f>
        <v>8</v>
      </c>
      <c r="DW225" s="1">
        <f>VLOOKUP(M225,table2I,3,0)</f>
        <v>8</v>
      </c>
      <c r="DX225" s="1">
        <f>VLOOKUP(N225,table2S,3,0)</f>
        <v>8</v>
      </c>
      <c r="DY225" s="1">
        <f>VLOOKUP(O225,table2C,3,0)</f>
        <v>8</v>
      </c>
      <c r="DZ225" s="1">
        <f>VLOOKUP(Q225,table3D,3,0)</f>
        <v>4</v>
      </c>
      <c r="EA225" s="1">
        <f>VLOOKUP(R225,table3I,3,0)</f>
        <v>5</v>
      </c>
      <c r="EB225" s="1">
        <f>VLOOKUP(S225,table3S,3,0)</f>
        <v>5</v>
      </c>
      <c r="EC225" s="1">
        <f>VLOOKUP(T225,table3C,3,0)</f>
        <v>5</v>
      </c>
      <c r="ED225" s="67">
        <f t="array" ref="ED225">VLOOKUP(INDEX(JD,data!$AA$1),key!$J$3:$L$27,3,0)</f>
        <v>6</v>
      </c>
      <c r="EE225" s="67">
        <f t="array" ref="EE225">VLOOKUP(INDEX(JI,data!$AA$1),key!$J$3:$L$27,3,0)</f>
        <v>4</v>
      </c>
      <c r="EF225" s="67">
        <f t="array" ref="EF225">VLOOKUP(INDEX(JS,data!$AA$1),key!$J$3:$L$27,3,0)</f>
        <v>4</v>
      </c>
      <c r="EG225" s="67">
        <f t="array" ref="EG225">VLOOKUP(INDEX(JC,data!$AA$1),key!$J$3:$L$27,3,0)</f>
        <v>7</v>
      </c>
      <c r="EH225" s="1">
        <f>VLOOKUP(DR225,tabel_jpm,ED225+1,0)</f>
        <v>8</v>
      </c>
      <c r="EI225" s="1">
        <f>VLOOKUP(DS225,tabel_jpm,EE225+1,0)</f>
        <v>16</v>
      </c>
      <c r="EJ225" s="1">
        <f>VLOOKUP(DT225,tabel_jpm,EF225+1,0)</f>
        <v>20</v>
      </c>
      <c r="EK225" s="1">
        <f>VLOOKUP(DU225,tabel_jpm,EG225+1,0)</f>
        <v>4</v>
      </c>
      <c r="EL225" s="1">
        <f>IF(B225="Pria",VLOOKUP(AVERAGE(EH225:EK225),agreement_p,4),VLOOKUP(AVERAGE(EH225:EK225),agreement_w,4))</f>
        <v>32</v>
      </c>
      <c r="EM225" s="67" t="str">
        <f t="shared" si="33"/>
        <v>N/A</v>
      </c>
      <c r="EN225" s="1">
        <f>VLOOKUP(DV225,tabel_jpm,ED225+1,0)</f>
        <v>20</v>
      </c>
      <c r="EO225" s="1">
        <f>VLOOKUP(DW225,tabel_jpm,EE225+1,0)</f>
        <v>12</v>
      </c>
      <c r="EP225" s="1">
        <f>VLOOKUP(DX225,tabel_jpm,EF225+1,0)</f>
        <v>12</v>
      </c>
      <c r="EQ225" s="1">
        <f>VLOOKUP(DY225,tabel_jpm,EG225+1,0)</f>
        <v>24</v>
      </c>
      <c r="ER225" s="1">
        <f>IF(B225="Pria",VLOOKUP(AVERAGE(EN225:EQ225),agreement_p,4),VLOOKUP(AVERAGE(EN225:EQ225),agreement_w,4))</f>
        <v>50</v>
      </c>
      <c r="ES225" s="67" t="str">
        <f t="shared" si="34"/>
        <v>N/A</v>
      </c>
      <c r="ET225" s="1">
        <f>VLOOKUP(DZ225,tabel_jpm,ED225+1,0)</f>
        <v>20</v>
      </c>
      <c r="EU225" s="1">
        <f>VLOOKUP(EA225,tabel_jpm,EE225+1,0)</f>
        <v>24</v>
      </c>
      <c r="EV225" s="1">
        <f>VLOOKUP(EB225,tabel_jpm,EF225+1,0)</f>
        <v>24</v>
      </c>
      <c r="EW225" s="1">
        <f>VLOOKUP(EC225,tabel_jpm,EG225+1,0)</f>
        <v>20</v>
      </c>
      <c r="EX225" s="1">
        <f>IF(B225="Pria",VLOOKUP(AVERAGE(ET225:EW225),agreement_p,4),VLOOKUP(AVERAGE(ET225:EW225),agreement_w,4))</f>
        <v>68</v>
      </c>
      <c r="EY225" s="67" t="str">
        <f t="shared" si="35"/>
        <v>N/A</v>
      </c>
    </row>
    <row r="226" ht="15.75" customHeight="1">
      <c r="A226" s="1" t="str">
        <f>data!A226</f>
        <v/>
      </c>
      <c r="B226" s="1" t="str">
        <f>data!B226</f>
        <v/>
      </c>
      <c r="C226" s="1" t="str">
        <f>data!C226</f>
        <v/>
      </c>
      <c r="D226" s="65" t="str">
        <f>data!D226</f>
        <v/>
      </c>
      <c r="E226" s="1" t="str">
        <f>data!E226</f>
        <v/>
      </c>
      <c r="F226" s="1" t="str">
        <f>data!F226</f>
        <v/>
      </c>
      <c r="G226" s="1" t="str">
        <f>data!G226</f>
        <v/>
      </c>
      <c r="H226" s="1" t="str">
        <f>data!H226</f>
        <v/>
      </c>
      <c r="I226" s="1" t="str">
        <f>data!I226</f>
        <v/>
      </c>
      <c r="J226" s="1" t="str">
        <f>data!J226</f>
        <v/>
      </c>
      <c r="K226" s="1" t="str">
        <f>data!K226</f>
        <v/>
      </c>
      <c r="L226" s="1" t="str">
        <f>data!L226</f>
        <v/>
      </c>
      <c r="M226" s="1" t="str">
        <f>data!M226</f>
        <v/>
      </c>
      <c r="N226" s="1" t="str">
        <f>data!N226</f>
        <v/>
      </c>
      <c r="O226" s="1" t="str">
        <f>data!O226</f>
        <v/>
      </c>
      <c r="P226" s="1" t="str">
        <f>data!P226</f>
        <v/>
      </c>
      <c r="Q226" s="1">
        <f>data!Q226</f>
        <v>0</v>
      </c>
      <c r="R226" s="1">
        <f>data!R226</f>
        <v>0</v>
      </c>
      <c r="S226" s="1">
        <f>data!S226</f>
        <v>0</v>
      </c>
      <c r="T226" s="1">
        <f>data!T226</f>
        <v>0</v>
      </c>
      <c r="U226" s="1">
        <f>data!U226</f>
        <v>0</v>
      </c>
      <c r="V226" s="1">
        <f>data!V226</f>
        <v>0</v>
      </c>
      <c r="W226" s="1">
        <f>data!W226</f>
        <v>0</v>
      </c>
      <c r="Y226" s="67">
        <f>VLOOKUP(G226,tableD1,2,0)</f>
        <v>4</v>
      </c>
      <c r="Z226" s="67">
        <f>VLOOKUP(H226,tableI1,2,0)</f>
        <v>3</v>
      </c>
      <c r="AA226" s="67">
        <f>VLOOKUP(I226,table1S,2,0)</f>
        <v>5</v>
      </c>
      <c r="AB226" s="67">
        <f>VLOOKUP(J226,table1C,2,0)</f>
        <v>4</v>
      </c>
      <c r="AC226" s="67">
        <f>VLOOKUP(L226,table2D,2,0)</f>
        <v>31</v>
      </c>
      <c r="AD226" s="67">
        <f>VLOOKUP(M226,table2I,2,0)</f>
        <v>31</v>
      </c>
      <c r="AE226" s="67">
        <f>VLOOKUP(N226,table2S,2,0)</f>
        <v>32</v>
      </c>
      <c r="AF226" s="67">
        <f>VLOOKUP(O226,table2C,2,0)</f>
        <v>32</v>
      </c>
      <c r="AG226" s="67">
        <f>VLOOKUP(Q226,table3D,2,0)</f>
        <v>16</v>
      </c>
      <c r="AH226" s="67">
        <f>VLOOKUP(R226,table3I,2,0)</f>
        <v>18</v>
      </c>
      <c r="AI226" s="67">
        <f>VLOOKUP(S226,table3S,2,0)</f>
        <v>19</v>
      </c>
      <c r="AJ226" s="67">
        <f>VLOOKUP(T226,table3C,2,0)</f>
        <v>19</v>
      </c>
      <c r="AL226" s="67">
        <f t="shared" ref="AL226:AO226" si="2688">VALUE(Y226&amp;AL$2)</f>
        <v>41</v>
      </c>
      <c r="AM226" s="67">
        <f t="shared" si="2688"/>
        <v>32</v>
      </c>
      <c r="AN226" s="67">
        <f t="shared" si="2688"/>
        <v>53</v>
      </c>
      <c r="AO226" s="67">
        <f t="shared" si="2688"/>
        <v>44</v>
      </c>
      <c r="AP226" s="67"/>
      <c r="AQ226" s="67">
        <f t="shared" ref="AQ226:AT226" si="2689">LARGE($AL226:$AO226,AQ$2)</f>
        <v>53</v>
      </c>
      <c r="AR226" s="67">
        <f t="shared" si="2689"/>
        <v>44</v>
      </c>
      <c r="AS226" s="67">
        <f t="shared" si="2689"/>
        <v>41</v>
      </c>
      <c r="AT226" s="67">
        <f t="shared" si="2689"/>
        <v>32</v>
      </c>
      <c r="AV226" s="67" t="str">
        <f>VLOOKUP(VALUE(RIGHT(AQ226,1)),misc!$A$2:$B$5,2,0)</f>
        <v>S</v>
      </c>
      <c r="AW226" s="67" t="str">
        <f>VLOOKUP(VALUE(RIGHT(AR226,1)),misc!$A$2:$B$5,2,0)</f>
        <v>C</v>
      </c>
      <c r="AX226" s="67" t="str">
        <f>VLOOKUP(VALUE(RIGHT(AS226,1)),misc!$A$2:$B$5,2,0)</f>
        <v>D</v>
      </c>
      <c r="AY226" s="67" t="str">
        <f>VLOOKUP(VALUE(RIGHT(AT226,1)),misc!$A$2:$B$5,2,0)</f>
        <v>I</v>
      </c>
      <c r="BA226" s="67" t="str">
        <f t="shared" ref="BA226:BD226" si="2690">IF(VALUE(AQ226)&gt;=170,AV226,"")</f>
        <v/>
      </c>
      <c r="BB226" s="67" t="str">
        <f t="shared" si="2690"/>
        <v/>
      </c>
      <c r="BC226" s="67" t="str">
        <f t="shared" si="2690"/>
        <v/>
      </c>
      <c r="BD226" s="67" t="str">
        <f t="shared" si="2690"/>
        <v/>
      </c>
      <c r="BF226" s="67" t="str">
        <f t="shared" ref="BF226:BI226" si="2691">IF(VALUE(AQ226)&lt;170,AV226,"")</f>
        <v>S</v>
      </c>
      <c r="BG226" s="67" t="str">
        <f t="shared" si="2691"/>
        <v>C</v>
      </c>
      <c r="BH226" s="67" t="str">
        <f t="shared" si="2691"/>
        <v>D</v>
      </c>
      <c r="BI226" s="67" t="str">
        <f t="shared" si="2691"/>
        <v>I</v>
      </c>
      <c r="BJ226" s="67">
        <f t="shared" si="17"/>
        <v>1</v>
      </c>
      <c r="BK226" s="67" t="str">
        <f t="shared" si="18"/>
        <v/>
      </c>
      <c r="BN226" s="67">
        <f t="shared" ref="BN226:BQ226" si="2692">VALUE(AC226&amp;BN$2)</f>
        <v>311</v>
      </c>
      <c r="BO226" s="67">
        <f t="shared" si="2692"/>
        <v>312</v>
      </c>
      <c r="BP226" s="67">
        <f t="shared" si="2692"/>
        <v>323</v>
      </c>
      <c r="BQ226" s="67">
        <f t="shared" si="2692"/>
        <v>324</v>
      </c>
      <c r="BR226" s="67"/>
      <c r="BS226" s="67">
        <f t="shared" ref="BS226:BV226" si="2693">LARGE($BN226:$BQ226,BS$2)</f>
        <v>324</v>
      </c>
      <c r="BT226" s="67">
        <f t="shared" si="2693"/>
        <v>323</v>
      </c>
      <c r="BU226" s="67">
        <f t="shared" si="2693"/>
        <v>312</v>
      </c>
      <c r="BV226" s="67">
        <f t="shared" si="2693"/>
        <v>311</v>
      </c>
      <c r="BX226" s="67" t="str">
        <f>VLOOKUP(VALUE(RIGHT(BS226,1)),misc!$A$2:$B$5,2,0)</f>
        <v>C</v>
      </c>
      <c r="BY226" s="67" t="str">
        <f>VLOOKUP(VALUE(RIGHT(BT226,1)),misc!$A$2:$B$5,2,0)</f>
        <v>S</v>
      </c>
      <c r="BZ226" s="67" t="str">
        <f>VLOOKUP(VALUE(RIGHT(BU226,1)),misc!$A$2:$B$5,2,0)</f>
        <v>I</v>
      </c>
      <c r="CA226" s="67" t="str">
        <f>VLOOKUP(VALUE(RIGHT(BV226,1)),misc!$A$2:$B$5,2,0)</f>
        <v>D</v>
      </c>
      <c r="CC226" s="67" t="str">
        <f t="shared" ref="CC226:CF226" si="2694">IF(VALUE(BS226)&gt;=170,BX226,"")</f>
        <v>C</v>
      </c>
      <c r="CD226" s="67" t="str">
        <f t="shared" si="2694"/>
        <v>S</v>
      </c>
      <c r="CE226" s="67" t="str">
        <f t="shared" si="2694"/>
        <v>I</v>
      </c>
      <c r="CF226" s="67" t="str">
        <f t="shared" si="2694"/>
        <v>D</v>
      </c>
      <c r="CH226" s="67" t="str">
        <f t="shared" ref="CH226:CK226" si="2695">IF(VALUE(BS226)&lt;170,BX226,"")</f>
        <v/>
      </c>
      <c r="CI226" s="67" t="str">
        <f t="shared" si="2695"/>
        <v/>
      </c>
      <c r="CJ226" s="67" t="str">
        <f t="shared" si="2695"/>
        <v/>
      </c>
      <c r="CK226" s="67" t="str">
        <f t="shared" si="2695"/>
        <v/>
      </c>
      <c r="CL226" s="67">
        <f t="shared" si="23"/>
        <v>2</v>
      </c>
      <c r="CM226" s="67" t="str">
        <f t="shared" si="24"/>
        <v>CSID</v>
      </c>
      <c r="CP226" s="67">
        <f t="shared" ref="CP226:CS226" si="2696">VALUE(AG226&amp;CP$2)</f>
        <v>161</v>
      </c>
      <c r="CQ226" s="67">
        <f t="shared" si="2696"/>
        <v>182</v>
      </c>
      <c r="CR226" s="67">
        <f t="shared" si="2696"/>
        <v>193</v>
      </c>
      <c r="CS226" s="67">
        <f t="shared" si="2696"/>
        <v>194</v>
      </c>
      <c r="CT226" s="67"/>
      <c r="CU226" s="67">
        <f t="shared" ref="CU226:CX226" si="2697">LARGE($CP226:$CS226,CU$2)</f>
        <v>194</v>
      </c>
      <c r="CV226" s="67">
        <f t="shared" si="2697"/>
        <v>193</v>
      </c>
      <c r="CW226" s="67">
        <f t="shared" si="2697"/>
        <v>182</v>
      </c>
      <c r="CX226" s="67">
        <f t="shared" si="2697"/>
        <v>161</v>
      </c>
      <c r="CZ226" s="67" t="str">
        <f>VLOOKUP(VALUE(RIGHT(CU226,1)),misc!$A$2:$B$5,2,0)</f>
        <v>C</v>
      </c>
      <c r="DA226" s="67" t="str">
        <f>VLOOKUP(VALUE(RIGHT(CV226,1)),misc!$A$2:$B$5,2,0)</f>
        <v>S</v>
      </c>
      <c r="DB226" s="67" t="str">
        <f>VLOOKUP(VALUE(RIGHT(CW226,1)),misc!$A$2:$B$5,2,0)</f>
        <v>I</v>
      </c>
      <c r="DC226" s="67" t="str">
        <f>VLOOKUP(VALUE(RIGHT(CX226,1)),misc!$A$2:$B$5,2,0)</f>
        <v>D</v>
      </c>
      <c r="DE226" s="67" t="str">
        <f t="shared" ref="DE226:DH226" si="2698">IF(VALUE(CU226)&gt;=170,CZ226,"")</f>
        <v>C</v>
      </c>
      <c r="DF226" s="67" t="str">
        <f t="shared" si="2698"/>
        <v>S</v>
      </c>
      <c r="DG226" s="67" t="str">
        <f t="shared" si="2698"/>
        <v>I</v>
      </c>
      <c r="DH226" s="67" t="str">
        <f t="shared" si="2698"/>
        <v/>
      </c>
      <c r="DJ226" s="67" t="str">
        <f t="shared" ref="DJ226:DM226" si="2699">IF(VALUE(CU226)&lt;170,CZ226,"")</f>
        <v/>
      </c>
      <c r="DK226" s="67" t="str">
        <f t="shared" si="2699"/>
        <v/>
      </c>
      <c r="DL226" s="67" t="str">
        <f t="shared" si="2699"/>
        <v/>
      </c>
      <c r="DM226" s="67" t="str">
        <f t="shared" si="2699"/>
        <v>D</v>
      </c>
      <c r="DN226" s="67">
        <f t="shared" si="29"/>
        <v>3</v>
      </c>
      <c r="DO226" s="67" t="str">
        <f t="shared" si="30"/>
        <v>CSI</v>
      </c>
      <c r="DP226" s="1" t="str">
        <f t="shared" si="31"/>
        <v>123</v>
      </c>
      <c r="DQ226" s="1" t="str">
        <f t="shared" si="32"/>
        <v/>
      </c>
      <c r="DR226" s="1">
        <f>VLOOKUP(G226,tableD1,3,0)</f>
        <v>1</v>
      </c>
      <c r="DS226" s="1">
        <f>VLOOKUP(H226,tableI1,3,0)</f>
        <v>1</v>
      </c>
      <c r="DT226" s="1">
        <f>VLOOKUP(I226,table1S,3,0)</f>
        <v>2</v>
      </c>
      <c r="DU226" s="1">
        <f>VLOOKUP(J226,table1C,3,0)</f>
        <v>1</v>
      </c>
      <c r="DV226" s="1">
        <f>VLOOKUP(L226,table2D,3,0)</f>
        <v>8</v>
      </c>
      <c r="DW226" s="1">
        <f>VLOOKUP(M226,table2I,3,0)</f>
        <v>8</v>
      </c>
      <c r="DX226" s="1">
        <f>VLOOKUP(N226,table2S,3,0)</f>
        <v>8</v>
      </c>
      <c r="DY226" s="1">
        <f>VLOOKUP(O226,table2C,3,0)</f>
        <v>8</v>
      </c>
      <c r="DZ226" s="1">
        <f>VLOOKUP(Q226,table3D,3,0)</f>
        <v>4</v>
      </c>
      <c r="EA226" s="1">
        <f>VLOOKUP(R226,table3I,3,0)</f>
        <v>5</v>
      </c>
      <c r="EB226" s="1">
        <f>VLOOKUP(S226,table3S,3,0)</f>
        <v>5</v>
      </c>
      <c r="EC226" s="1">
        <f>VLOOKUP(T226,table3C,3,0)</f>
        <v>5</v>
      </c>
      <c r="ED226" s="67">
        <f t="array" ref="ED226">VLOOKUP(INDEX(JD,data!$AA$1),key!$J$3:$L$27,3,0)</f>
        <v>6</v>
      </c>
      <c r="EE226" s="67">
        <f t="array" ref="EE226">VLOOKUP(INDEX(JI,data!$AA$1),key!$J$3:$L$27,3,0)</f>
        <v>4</v>
      </c>
      <c r="EF226" s="67">
        <f t="array" ref="EF226">VLOOKUP(INDEX(JS,data!$AA$1),key!$J$3:$L$27,3,0)</f>
        <v>4</v>
      </c>
      <c r="EG226" s="67">
        <f t="array" ref="EG226">VLOOKUP(INDEX(JC,data!$AA$1),key!$J$3:$L$27,3,0)</f>
        <v>7</v>
      </c>
      <c r="EH226" s="1">
        <f>VLOOKUP(DR226,tabel_jpm,ED226+1,0)</f>
        <v>8</v>
      </c>
      <c r="EI226" s="1">
        <f>VLOOKUP(DS226,tabel_jpm,EE226+1,0)</f>
        <v>16</v>
      </c>
      <c r="EJ226" s="1">
        <f>VLOOKUP(DT226,tabel_jpm,EF226+1,0)</f>
        <v>20</v>
      </c>
      <c r="EK226" s="1">
        <f>VLOOKUP(DU226,tabel_jpm,EG226+1,0)</f>
        <v>4</v>
      </c>
      <c r="EL226" s="1">
        <f>IF(B226="Pria",VLOOKUP(AVERAGE(EH226:EK226),agreement_p,4),VLOOKUP(AVERAGE(EH226:EK226),agreement_w,4))</f>
        <v>32</v>
      </c>
      <c r="EM226" s="67" t="str">
        <f t="shared" si="33"/>
        <v>N/A</v>
      </c>
      <c r="EN226" s="1">
        <f>VLOOKUP(DV226,tabel_jpm,ED226+1,0)</f>
        <v>20</v>
      </c>
      <c r="EO226" s="1">
        <f>VLOOKUP(DW226,tabel_jpm,EE226+1,0)</f>
        <v>12</v>
      </c>
      <c r="EP226" s="1">
        <f>VLOOKUP(DX226,tabel_jpm,EF226+1,0)</f>
        <v>12</v>
      </c>
      <c r="EQ226" s="1">
        <f>VLOOKUP(DY226,tabel_jpm,EG226+1,0)</f>
        <v>24</v>
      </c>
      <c r="ER226" s="1">
        <f>IF(B226="Pria",VLOOKUP(AVERAGE(EN226:EQ226),agreement_p,4),VLOOKUP(AVERAGE(EN226:EQ226),agreement_w,4))</f>
        <v>50</v>
      </c>
      <c r="ES226" s="67" t="str">
        <f t="shared" si="34"/>
        <v>N/A</v>
      </c>
      <c r="ET226" s="1">
        <f>VLOOKUP(DZ226,tabel_jpm,ED226+1,0)</f>
        <v>20</v>
      </c>
      <c r="EU226" s="1">
        <f>VLOOKUP(EA226,tabel_jpm,EE226+1,0)</f>
        <v>24</v>
      </c>
      <c r="EV226" s="1">
        <f>VLOOKUP(EB226,tabel_jpm,EF226+1,0)</f>
        <v>24</v>
      </c>
      <c r="EW226" s="1">
        <f>VLOOKUP(EC226,tabel_jpm,EG226+1,0)</f>
        <v>20</v>
      </c>
      <c r="EX226" s="1">
        <f>IF(B226="Pria",VLOOKUP(AVERAGE(ET226:EW226),agreement_p,4),VLOOKUP(AVERAGE(ET226:EW226),agreement_w,4))</f>
        <v>68</v>
      </c>
      <c r="EY226" s="67" t="str">
        <f t="shared" si="35"/>
        <v>N/A</v>
      </c>
    </row>
    <row r="227" ht="15.75" customHeight="1">
      <c r="A227" s="1" t="str">
        <f>data!A227</f>
        <v/>
      </c>
      <c r="B227" s="1" t="str">
        <f>data!B227</f>
        <v/>
      </c>
      <c r="C227" s="1" t="str">
        <f>data!C227</f>
        <v/>
      </c>
      <c r="D227" s="65" t="str">
        <f>data!D227</f>
        <v/>
      </c>
      <c r="E227" s="1" t="str">
        <f>data!E227</f>
        <v/>
      </c>
      <c r="F227" s="1" t="str">
        <f>data!F227</f>
        <v/>
      </c>
      <c r="G227" s="1" t="str">
        <f>data!G227</f>
        <v/>
      </c>
      <c r="H227" s="1" t="str">
        <f>data!H227</f>
        <v/>
      </c>
      <c r="I227" s="1" t="str">
        <f>data!I227</f>
        <v/>
      </c>
      <c r="J227" s="1" t="str">
        <f>data!J227</f>
        <v/>
      </c>
      <c r="K227" s="1" t="str">
        <f>data!K227</f>
        <v/>
      </c>
      <c r="L227" s="1" t="str">
        <f>data!L227</f>
        <v/>
      </c>
      <c r="M227" s="1" t="str">
        <f>data!M227</f>
        <v/>
      </c>
      <c r="N227" s="1" t="str">
        <f>data!N227</f>
        <v/>
      </c>
      <c r="O227" s="1" t="str">
        <f>data!O227</f>
        <v/>
      </c>
      <c r="P227" s="1" t="str">
        <f>data!P227</f>
        <v/>
      </c>
      <c r="Q227" s="1">
        <f>data!Q227</f>
        <v>0</v>
      </c>
      <c r="R227" s="1">
        <f>data!R227</f>
        <v>0</v>
      </c>
      <c r="S227" s="1">
        <f>data!S227</f>
        <v>0</v>
      </c>
      <c r="T227" s="1">
        <f>data!T227</f>
        <v>0</v>
      </c>
      <c r="U227" s="1">
        <f>data!U227</f>
        <v>0</v>
      </c>
      <c r="V227" s="1">
        <f>data!V227</f>
        <v>0</v>
      </c>
      <c r="W227" s="1">
        <f>data!W227</f>
        <v>0</v>
      </c>
      <c r="Y227" s="67">
        <f>VLOOKUP(G227,tableD1,2,0)</f>
        <v>4</v>
      </c>
      <c r="Z227" s="67">
        <f>VLOOKUP(H227,tableI1,2,0)</f>
        <v>3</v>
      </c>
      <c r="AA227" s="67">
        <f>VLOOKUP(I227,table1S,2,0)</f>
        <v>5</v>
      </c>
      <c r="AB227" s="67">
        <f>VLOOKUP(J227,table1C,2,0)</f>
        <v>4</v>
      </c>
      <c r="AC227" s="67">
        <f>VLOOKUP(L227,table2D,2,0)</f>
        <v>31</v>
      </c>
      <c r="AD227" s="67">
        <f>VLOOKUP(M227,table2I,2,0)</f>
        <v>31</v>
      </c>
      <c r="AE227" s="67">
        <f>VLOOKUP(N227,table2S,2,0)</f>
        <v>32</v>
      </c>
      <c r="AF227" s="67">
        <f>VLOOKUP(O227,table2C,2,0)</f>
        <v>32</v>
      </c>
      <c r="AG227" s="67">
        <f>VLOOKUP(Q227,table3D,2,0)</f>
        <v>16</v>
      </c>
      <c r="AH227" s="67">
        <f>VLOOKUP(R227,table3I,2,0)</f>
        <v>18</v>
      </c>
      <c r="AI227" s="67">
        <f>VLOOKUP(S227,table3S,2,0)</f>
        <v>19</v>
      </c>
      <c r="AJ227" s="67">
        <f>VLOOKUP(T227,table3C,2,0)</f>
        <v>19</v>
      </c>
      <c r="AL227" s="67">
        <f t="shared" ref="AL227:AO227" si="2700">VALUE(Y227&amp;AL$2)</f>
        <v>41</v>
      </c>
      <c r="AM227" s="67">
        <f t="shared" si="2700"/>
        <v>32</v>
      </c>
      <c r="AN227" s="67">
        <f t="shared" si="2700"/>
        <v>53</v>
      </c>
      <c r="AO227" s="67">
        <f t="shared" si="2700"/>
        <v>44</v>
      </c>
      <c r="AP227" s="67"/>
      <c r="AQ227" s="67">
        <f t="shared" ref="AQ227:AT227" si="2701">LARGE($AL227:$AO227,AQ$2)</f>
        <v>53</v>
      </c>
      <c r="AR227" s="67">
        <f t="shared" si="2701"/>
        <v>44</v>
      </c>
      <c r="AS227" s="67">
        <f t="shared" si="2701"/>
        <v>41</v>
      </c>
      <c r="AT227" s="67">
        <f t="shared" si="2701"/>
        <v>32</v>
      </c>
      <c r="AV227" s="67" t="str">
        <f>VLOOKUP(VALUE(RIGHT(AQ227,1)),misc!$A$2:$B$5,2,0)</f>
        <v>S</v>
      </c>
      <c r="AW227" s="67" t="str">
        <f>VLOOKUP(VALUE(RIGHT(AR227,1)),misc!$A$2:$B$5,2,0)</f>
        <v>C</v>
      </c>
      <c r="AX227" s="67" t="str">
        <f>VLOOKUP(VALUE(RIGHT(AS227,1)),misc!$A$2:$B$5,2,0)</f>
        <v>D</v>
      </c>
      <c r="AY227" s="67" t="str">
        <f>VLOOKUP(VALUE(RIGHT(AT227,1)),misc!$A$2:$B$5,2,0)</f>
        <v>I</v>
      </c>
      <c r="BA227" s="67" t="str">
        <f t="shared" ref="BA227:BD227" si="2702">IF(VALUE(AQ227)&gt;=170,AV227,"")</f>
        <v/>
      </c>
      <c r="BB227" s="67" t="str">
        <f t="shared" si="2702"/>
        <v/>
      </c>
      <c r="BC227" s="67" t="str">
        <f t="shared" si="2702"/>
        <v/>
      </c>
      <c r="BD227" s="67" t="str">
        <f t="shared" si="2702"/>
        <v/>
      </c>
      <c r="BF227" s="67" t="str">
        <f t="shared" ref="BF227:BI227" si="2703">IF(VALUE(AQ227)&lt;170,AV227,"")</f>
        <v>S</v>
      </c>
      <c r="BG227" s="67" t="str">
        <f t="shared" si="2703"/>
        <v>C</v>
      </c>
      <c r="BH227" s="67" t="str">
        <f t="shared" si="2703"/>
        <v>D</v>
      </c>
      <c r="BI227" s="67" t="str">
        <f t="shared" si="2703"/>
        <v>I</v>
      </c>
      <c r="BJ227" s="67">
        <f t="shared" si="17"/>
        <v>1</v>
      </c>
      <c r="BK227" s="67" t="str">
        <f t="shared" si="18"/>
        <v/>
      </c>
      <c r="BN227" s="67">
        <f t="shared" ref="BN227:BQ227" si="2704">VALUE(AC227&amp;BN$2)</f>
        <v>311</v>
      </c>
      <c r="BO227" s="67">
        <f t="shared" si="2704"/>
        <v>312</v>
      </c>
      <c r="BP227" s="67">
        <f t="shared" si="2704"/>
        <v>323</v>
      </c>
      <c r="BQ227" s="67">
        <f t="shared" si="2704"/>
        <v>324</v>
      </c>
      <c r="BR227" s="67"/>
      <c r="BS227" s="67">
        <f t="shared" ref="BS227:BV227" si="2705">LARGE($BN227:$BQ227,BS$2)</f>
        <v>324</v>
      </c>
      <c r="BT227" s="67">
        <f t="shared" si="2705"/>
        <v>323</v>
      </c>
      <c r="BU227" s="67">
        <f t="shared" si="2705"/>
        <v>312</v>
      </c>
      <c r="BV227" s="67">
        <f t="shared" si="2705"/>
        <v>311</v>
      </c>
      <c r="BX227" s="67" t="str">
        <f>VLOOKUP(VALUE(RIGHT(BS227,1)),misc!$A$2:$B$5,2,0)</f>
        <v>C</v>
      </c>
      <c r="BY227" s="67" t="str">
        <f>VLOOKUP(VALUE(RIGHT(BT227,1)),misc!$A$2:$B$5,2,0)</f>
        <v>S</v>
      </c>
      <c r="BZ227" s="67" t="str">
        <f>VLOOKUP(VALUE(RIGHT(BU227,1)),misc!$A$2:$B$5,2,0)</f>
        <v>I</v>
      </c>
      <c r="CA227" s="67" t="str">
        <f>VLOOKUP(VALUE(RIGHT(BV227,1)),misc!$A$2:$B$5,2,0)</f>
        <v>D</v>
      </c>
      <c r="CC227" s="67" t="str">
        <f t="shared" ref="CC227:CF227" si="2706">IF(VALUE(BS227)&gt;=170,BX227,"")</f>
        <v>C</v>
      </c>
      <c r="CD227" s="67" t="str">
        <f t="shared" si="2706"/>
        <v>S</v>
      </c>
      <c r="CE227" s="67" t="str">
        <f t="shared" si="2706"/>
        <v>I</v>
      </c>
      <c r="CF227" s="67" t="str">
        <f t="shared" si="2706"/>
        <v>D</v>
      </c>
      <c r="CH227" s="67" t="str">
        <f t="shared" ref="CH227:CK227" si="2707">IF(VALUE(BS227)&lt;170,BX227,"")</f>
        <v/>
      </c>
      <c r="CI227" s="67" t="str">
        <f t="shared" si="2707"/>
        <v/>
      </c>
      <c r="CJ227" s="67" t="str">
        <f t="shared" si="2707"/>
        <v/>
      </c>
      <c r="CK227" s="67" t="str">
        <f t="shared" si="2707"/>
        <v/>
      </c>
      <c r="CL227" s="67">
        <f t="shared" si="23"/>
        <v>2</v>
      </c>
      <c r="CM227" s="67" t="str">
        <f t="shared" si="24"/>
        <v>CSID</v>
      </c>
      <c r="CP227" s="67">
        <f t="shared" ref="CP227:CS227" si="2708">VALUE(AG227&amp;CP$2)</f>
        <v>161</v>
      </c>
      <c r="CQ227" s="67">
        <f t="shared" si="2708"/>
        <v>182</v>
      </c>
      <c r="CR227" s="67">
        <f t="shared" si="2708"/>
        <v>193</v>
      </c>
      <c r="CS227" s="67">
        <f t="shared" si="2708"/>
        <v>194</v>
      </c>
      <c r="CT227" s="67"/>
      <c r="CU227" s="67">
        <f t="shared" ref="CU227:CX227" si="2709">LARGE($CP227:$CS227,CU$2)</f>
        <v>194</v>
      </c>
      <c r="CV227" s="67">
        <f t="shared" si="2709"/>
        <v>193</v>
      </c>
      <c r="CW227" s="67">
        <f t="shared" si="2709"/>
        <v>182</v>
      </c>
      <c r="CX227" s="67">
        <f t="shared" si="2709"/>
        <v>161</v>
      </c>
      <c r="CZ227" s="67" t="str">
        <f>VLOOKUP(VALUE(RIGHT(CU227,1)),misc!$A$2:$B$5,2,0)</f>
        <v>C</v>
      </c>
      <c r="DA227" s="67" t="str">
        <f>VLOOKUP(VALUE(RIGHT(CV227,1)),misc!$A$2:$B$5,2,0)</f>
        <v>S</v>
      </c>
      <c r="DB227" s="67" t="str">
        <f>VLOOKUP(VALUE(RIGHT(CW227,1)),misc!$A$2:$B$5,2,0)</f>
        <v>I</v>
      </c>
      <c r="DC227" s="67" t="str">
        <f>VLOOKUP(VALUE(RIGHT(CX227,1)),misc!$A$2:$B$5,2,0)</f>
        <v>D</v>
      </c>
      <c r="DE227" s="67" t="str">
        <f t="shared" ref="DE227:DH227" si="2710">IF(VALUE(CU227)&gt;=170,CZ227,"")</f>
        <v>C</v>
      </c>
      <c r="DF227" s="67" t="str">
        <f t="shared" si="2710"/>
        <v>S</v>
      </c>
      <c r="DG227" s="67" t="str">
        <f t="shared" si="2710"/>
        <v>I</v>
      </c>
      <c r="DH227" s="67" t="str">
        <f t="shared" si="2710"/>
        <v/>
      </c>
      <c r="DJ227" s="67" t="str">
        <f t="shared" ref="DJ227:DM227" si="2711">IF(VALUE(CU227)&lt;170,CZ227,"")</f>
        <v/>
      </c>
      <c r="DK227" s="67" t="str">
        <f t="shared" si="2711"/>
        <v/>
      </c>
      <c r="DL227" s="67" t="str">
        <f t="shared" si="2711"/>
        <v/>
      </c>
      <c r="DM227" s="67" t="str">
        <f t="shared" si="2711"/>
        <v>D</v>
      </c>
      <c r="DN227" s="67">
        <f t="shared" si="29"/>
        <v>3</v>
      </c>
      <c r="DO227" s="67" t="str">
        <f t="shared" si="30"/>
        <v>CSI</v>
      </c>
      <c r="DP227" s="1" t="str">
        <f t="shared" si="31"/>
        <v>123</v>
      </c>
      <c r="DQ227" s="1" t="str">
        <f t="shared" si="32"/>
        <v/>
      </c>
      <c r="DR227" s="1">
        <f>VLOOKUP(G227,tableD1,3,0)</f>
        <v>1</v>
      </c>
      <c r="DS227" s="1">
        <f>VLOOKUP(H227,tableI1,3,0)</f>
        <v>1</v>
      </c>
      <c r="DT227" s="1">
        <f>VLOOKUP(I227,table1S,3,0)</f>
        <v>2</v>
      </c>
      <c r="DU227" s="1">
        <f>VLOOKUP(J227,table1C,3,0)</f>
        <v>1</v>
      </c>
      <c r="DV227" s="1">
        <f>VLOOKUP(L227,table2D,3,0)</f>
        <v>8</v>
      </c>
      <c r="DW227" s="1">
        <f>VLOOKUP(M227,table2I,3,0)</f>
        <v>8</v>
      </c>
      <c r="DX227" s="1">
        <f>VLOOKUP(N227,table2S,3,0)</f>
        <v>8</v>
      </c>
      <c r="DY227" s="1">
        <f>VLOOKUP(O227,table2C,3,0)</f>
        <v>8</v>
      </c>
      <c r="DZ227" s="1">
        <f>VLOOKUP(Q227,table3D,3,0)</f>
        <v>4</v>
      </c>
      <c r="EA227" s="1">
        <f>VLOOKUP(R227,table3I,3,0)</f>
        <v>5</v>
      </c>
      <c r="EB227" s="1">
        <f>VLOOKUP(S227,table3S,3,0)</f>
        <v>5</v>
      </c>
      <c r="EC227" s="1">
        <f>VLOOKUP(T227,table3C,3,0)</f>
        <v>5</v>
      </c>
      <c r="ED227" s="67">
        <f t="array" ref="ED227">VLOOKUP(INDEX(JD,data!$AA$1),key!$J$3:$L$27,3,0)</f>
        <v>6</v>
      </c>
      <c r="EE227" s="67">
        <f t="array" ref="EE227">VLOOKUP(INDEX(JI,data!$AA$1),key!$J$3:$L$27,3,0)</f>
        <v>4</v>
      </c>
      <c r="EF227" s="67">
        <f t="array" ref="EF227">VLOOKUP(INDEX(JS,data!$AA$1),key!$J$3:$L$27,3,0)</f>
        <v>4</v>
      </c>
      <c r="EG227" s="67">
        <f t="array" ref="EG227">VLOOKUP(INDEX(JC,data!$AA$1),key!$J$3:$L$27,3,0)</f>
        <v>7</v>
      </c>
      <c r="EH227" s="1">
        <f>VLOOKUP(DR227,tabel_jpm,ED227+1,0)</f>
        <v>8</v>
      </c>
      <c r="EI227" s="1">
        <f>VLOOKUP(DS227,tabel_jpm,EE227+1,0)</f>
        <v>16</v>
      </c>
      <c r="EJ227" s="1">
        <f>VLOOKUP(DT227,tabel_jpm,EF227+1,0)</f>
        <v>20</v>
      </c>
      <c r="EK227" s="1">
        <f>VLOOKUP(DU227,tabel_jpm,EG227+1,0)</f>
        <v>4</v>
      </c>
      <c r="EL227" s="1">
        <f>IF(B227="Pria",VLOOKUP(AVERAGE(EH227:EK227),agreement_p,4),VLOOKUP(AVERAGE(EH227:EK227),agreement_w,4))</f>
        <v>32</v>
      </c>
      <c r="EM227" s="67" t="str">
        <f t="shared" si="33"/>
        <v>N/A</v>
      </c>
      <c r="EN227" s="1">
        <f>VLOOKUP(DV227,tabel_jpm,ED227+1,0)</f>
        <v>20</v>
      </c>
      <c r="EO227" s="1">
        <f>VLOOKUP(DW227,tabel_jpm,EE227+1,0)</f>
        <v>12</v>
      </c>
      <c r="EP227" s="1">
        <f>VLOOKUP(DX227,tabel_jpm,EF227+1,0)</f>
        <v>12</v>
      </c>
      <c r="EQ227" s="1">
        <f>VLOOKUP(DY227,tabel_jpm,EG227+1,0)</f>
        <v>24</v>
      </c>
      <c r="ER227" s="1">
        <f>IF(B227="Pria",VLOOKUP(AVERAGE(EN227:EQ227),agreement_p,4),VLOOKUP(AVERAGE(EN227:EQ227),agreement_w,4))</f>
        <v>50</v>
      </c>
      <c r="ES227" s="67" t="str">
        <f t="shared" si="34"/>
        <v>N/A</v>
      </c>
      <c r="ET227" s="1">
        <f>VLOOKUP(DZ227,tabel_jpm,ED227+1,0)</f>
        <v>20</v>
      </c>
      <c r="EU227" s="1">
        <f>VLOOKUP(EA227,tabel_jpm,EE227+1,0)</f>
        <v>24</v>
      </c>
      <c r="EV227" s="1">
        <f>VLOOKUP(EB227,tabel_jpm,EF227+1,0)</f>
        <v>24</v>
      </c>
      <c r="EW227" s="1">
        <f>VLOOKUP(EC227,tabel_jpm,EG227+1,0)</f>
        <v>20</v>
      </c>
      <c r="EX227" s="1">
        <f>IF(B227="Pria",VLOOKUP(AVERAGE(ET227:EW227),agreement_p,4),VLOOKUP(AVERAGE(ET227:EW227),agreement_w,4))</f>
        <v>68</v>
      </c>
      <c r="EY227" s="67" t="str">
        <f t="shared" si="35"/>
        <v>N/A</v>
      </c>
    </row>
    <row r="228" ht="15.75" customHeight="1">
      <c r="A228" s="1" t="str">
        <f>data!A228</f>
        <v/>
      </c>
      <c r="B228" s="1" t="str">
        <f>data!B228</f>
        <v/>
      </c>
      <c r="C228" s="1" t="str">
        <f>data!C228</f>
        <v/>
      </c>
      <c r="D228" s="65" t="str">
        <f>data!D228</f>
        <v/>
      </c>
      <c r="E228" s="1" t="str">
        <f>data!E228</f>
        <v/>
      </c>
      <c r="F228" s="1" t="str">
        <f>data!F228</f>
        <v/>
      </c>
      <c r="G228" s="1" t="str">
        <f>data!G228</f>
        <v/>
      </c>
      <c r="H228" s="1" t="str">
        <f>data!H228</f>
        <v/>
      </c>
      <c r="I228" s="1" t="str">
        <f>data!I228</f>
        <v/>
      </c>
      <c r="J228" s="1" t="str">
        <f>data!J228</f>
        <v/>
      </c>
      <c r="K228" s="1" t="str">
        <f>data!K228</f>
        <v/>
      </c>
      <c r="L228" s="1" t="str">
        <f>data!L228</f>
        <v/>
      </c>
      <c r="M228" s="1" t="str">
        <f>data!M228</f>
        <v/>
      </c>
      <c r="N228" s="1" t="str">
        <f>data!N228</f>
        <v/>
      </c>
      <c r="O228" s="1" t="str">
        <f>data!O228</f>
        <v/>
      </c>
      <c r="P228" s="1" t="str">
        <f>data!P228</f>
        <v/>
      </c>
      <c r="Q228" s="1">
        <f>data!Q228</f>
        <v>0</v>
      </c>
      <c r="R228" s="1">
        <f>data!R228</f>
        <v>0</v>
      </c>
      <c r="S228" s="1">
        <f>data!S228</f>
        <v>0</v>
      </c>
      <c r="T228" s="1">
        <f>data!T228</f>
        <v>0</v>
      </c>
      <c r="U228" s="1">
        <f>data!U228</f>
        <v>0</v>
      </c>
      <c r="V228" s="1">
        <f>data!V228</f>
        <v>0</v>
      </c>
      <c r="W228" s="1">
        <f>data!W228</f>
        <v>0</v>
      </c>
      <c r="Y228" s="67">
        <f>VLOOKUP(G228,tableD1,2,0)</f>
        <v>4</v>
      </c>
      <c r="Z228" s="67">
        <f>VLOOKUP(H228,tableI1,2,0)</f>
        <v>3</v>
      </c>
      <c r="AA228" s="67">
        <f>VLOOKUP(I228,table1S,2,0)</f>
        <v>5</v>
      </c>
      <c r="AB228" s="67">
        <f>VLOOKUP(J228,table1C,2,0)</f>
        <v>4</v>
      </c>
      <c r="AC228" s="67">
        <f>VLOOKUP(L228,table2D,2,0)</f>
        <v>31</v>
      </c>
      <c r="AD228" s="67">
        <f>VLOOKUP(M228,table2I,2,0)</f>
        <v>31</v>
      </c>
      <c r="AE228" s="67">
        <f>VLOOKUP(N228,table2S,2,0)</f>
        <v>32</v>
      </c>
      <c r="AF228" s="67">
        <f>VLOOKUP(O228,table2C,2,0)</f>
        <v>32</v>
      </c>
      <c r="AG228" s="67">
        <f>VLOOKUP(Q228,table3D,2,0)</f>
        <v>16</v>
      </c>
      <c r="AH228" s="67">
        <f>VLOOKUP(R228,table3I,2,0)</f>
        <v>18</v>
      </c>
      <c r="AI228" s="67">
        <f>VLOOKUP(S228,table3S,2,0)</f>
        <v>19</v>
      </c>
      <c r="AJ228" s="67">
        <f>VLOOKUP(T228,table3C,2,0)</f>
        <v>19</v>
      </c>
      <c r="AL228" s="67">
        <f t="shared" ref="AL228:AO228" si="2712">VALUE(Y228&amp;AL$2)</f>
        <v>41</v>
      </c>
      <c r="AM228" s="67">
        <f t="shared" si="2712"/>
        <v>32</v>
      </c>
      <c r="AN228" s="67">
        <f t="shared" si="2712"/>
        <v>53</v>
      </c>
      <c r="AO228" s="67">
        <f t="shared" si="2712"/>
        <v>44</v>
      </c>
      <c r="AP228" s="67"/>
      <c r="AQ228" s="67">
        <f t="shared" ref="AQ228:AT228" si="2713">LARGE($AL228:$AO228,AQ$2)</f>
        <v>53</v>
      </c>
      <c r="AR228" s="67">
        <f t="shared" si="2713"/>
        <v>44</v>
      </c>
      <c r="AS228" s="67">
        <f t="shared" si="2713"/>
        <v>41</v>
      </c>
      <c r="AT228" s="67">
        <f t="shared" si="2713"/>
        <v>32</v>
      </c>
      <c r="AV228" s="67" t="str">
        <f>VLOOKUP(VALUE(RIGHT(AQ228,1)),misc!$A$2:$B$5,2,0)</f>
        <v>S</v>
      </c>
      <c r="AW228" s="67" t="str">
        <f>VLOOKUP(VALUE(RIGHT(AR228,1)),misc!$A$2:$B$5,2,0)</f>
        <v>C</v>
      </c>
      <c r="AX228" s="67" t="str">
        <f>VLOOKUP(VALUE(RIGHT(AS228,1)),misc!$A$2:$B$5,2,0)</f>
        <v>D</v>
      </c>
      <c r="AY228" s="67" t="str">
        <f>VLOOKUP(VALUE(RIGHT(AT228,1)),misc!$A$2:$B$5,2,0)</f>
        <v>I</v>
      </c>
      <c r="BA228" s="67" t="str">
        <f t="shared" ref="BA228:BD228" si="2714">IF(VALUE(AQ228)&gt;=170,AV228,"")</f>
        <v/>
      </c>
      <c r="BB228" s="67" t="str">
        <f t="shared" si="2714"/>
        <v/>
      </c>
      <c r="BC228" s="67" t="str">
        <f t="shared" si="2714"/>
        <v/>
      </c>
      <c r="BD228" s="67" t="str">
        <f t="shared" si="2714"/>
        <v/>
      </c>
      <c r="BF228" s="67" t="str">
        <f t="shared" ref="BF228:BI228" si="2715">IF(VALUE(AQ228)&lt;170,AV228,"")</f>
        <v>S</v>
      </c>
      <c r="BG228" s="67" t="str">
        <f t="shared" si="2715"/>
        <v>C</v>
      </c>
      <c r="BH228" s="67" t="str">
        <f t="shared" si="2715"/>
        <v>D</v>
      </c>
      <c r="BI228" s="67" t="str">
        <f t="shared" si="2715"/>
        <v>I</v>
      </c>
      <c r="BJ228" s="67">
        <f t="shared" si="17"/>
        <v>1</v>
      </c>
      <c r="BK228" s="67" t="str">
        <f t="shared" si="18"/>
        <v/>
      </c>
      <c r="BN228" s="67">
        <f t="shared" ref="BN228:BQ228" si="2716">VALUE(AC228&amp;BN$2)</f>
        <v>311</v>
      </c>
      <c r="BO228" s="67">
        <f t="shared" si="2716"/>
        <v>312</v>
      </c>
      <c r="BP228" s="67">
        <f t="shared" si="2716"/>
        <v>323</v>
      </c>
      <c r="BQ228" s="67">
        <f t="shared" si="2716"/>
        <v>324</v>
      </c>
      <c r="BR228" s="67"/>
      <c r="BS228" s="67">
        <f t="shared" ref="BS228:BV228" si="2717">LARGE($BN228:$BQ228,BS$2)</f>
        <v>324</v>
      </c>
      <c r="BT228" s="67">
        <f t="shared" si="2717"/>
        <v>323</v>
      </c>
      <c r="BU228" s="67">
        <f t="shared" si="2717"/>
        <v>312</v>
      </c>
      <c r="BV228" s="67">
        <f t="shared" si="2717"/>
        <v>311</v>
      </c>
      <c r="BX228" s="67" t="str">
        <f>VLOOKUP(VALUE(RIGHT(BS228,1)),misc!$A$2:$B$5,2,0)</f>
        <v>C</v>
      </c>
      <c r="BY228" s="67" t="str">
        <f>VLOOKUP(VALUE(RIGHT(BT228,1)),misc!$A$2:$B$5,2,0)</f>
        <v>S</v>
      </c>
      <c r="BZ228" s="67" t="str">
        <f>VLOOKUP(VALUE(RIGHT(BU228,1)),misc!$A$2:$B$5,2,0)</f>
        <v>I</v>
      </c>
      <c r="CA228" s="67" t="str">
        <f>VLOOKUP(VALUE(RIGHT(BV228,1)),misc!$A$2:$B$5,2,0)</f>
        <v>D</v>
      </c>
      <c r="CC228" s="67" t="str">
        <f t="shared" ref="CC228:CF228" si="2718">IF(VALUE(BS228)&gt;=170,BX228,"")</f>
        <v>C</v>
      </c>
      <c r="CD228" s="67" t="str">
        <f t="shared" si="2718"/>
        <v>S</v>
      </c>
      <c r="CE228" s="67" t="str">
        <f t="shared" si="2718"/>
        <v>I</v>
      </c>
      <c r="CF228" s="67" t="str">
        <f t="shared" si="2718"/>
        <v>D</v>
      </c>
      <c r="CH228" s="67" t="str">
        <f t="shared" ref="CH228:CK228" si="2719">IF(VALUE(BS228)&lt;170,BX228,"")</f>
        <v/>
      </c>
      <c r="CI228" s="67" t="str">
        <f t="shared" si="2719"/>
        <v/>
      </c>
      <c r="CJ228" s="67" t="str">
        <f t="shared" si="2719"/>
        <v/>
      </c>
      <c r="CK228" s="67" t="str">
        <f t="shared" si="2719"/>
        <v/>
      </c>
      <c r="CL228" s="67">
        <f t="shared" si="23"/>
        <v>2</v>
      </c>
      <c r="CM228" s="67" t="str">
        <f t="shared" si="24"/>
        <v>CSID</v>
      </c>
      <c r="CP228" s="67">
        <f t="shared" ref="CP228:CS228" si="2720">VALUE(AG228&amp;CP$2)</f>
        <v>161</v>
      </c>
      <c r="CQ228" s="67">
        <f t="shared" si="2720"/>
        <v>182</v>
      </c>
      <c r="CR228" s="67">
        <f t="shared" si="2720"/>
        <v>193</v>
      </c>
      <c r="CS228" s="67">
        <f t="shared" si="2720"/>
        <v>194</v>
      </c>
      <c r="CT228" s="67"/>
      <c r="CU228" s="67">
        <f t="shared" ref="CU228:CX228" si="2721">LARGE($CP228:$CS228,CU$2)</f>
        <v>194</v>
      </c>
      <c r="CV228" s="67">
        <f t="shared" si="2721"/>
        <v>193</v>
      </c>
      <c r="CW228" s="67">
        <f t="shared" si="2721"/>
        <v>182</v>
      </c>
      <c r="CX228" s="67">
        <f t="shared" si="2721"/>
        <v>161</v>
      </c>
      <c r="CZ228" s="67" t="str">
        <f>VLOOKUP(VALUE(RIGHT(CU228,1)),misc!$A$2:$B$5,2,0)</f>
        <v>C</v>
      </c>
      <c r="DA228" s="67" t="str">
        <f>VLOOKUP(VALUE(RIGHT(CV228,1)),misc!$A$2:$B$5,2,0)</f>
        <v>S</v>
      </c>
      <c r="DB228" s="67" t="str">
        <f>VLOOKUP(VALUE(RIGHT(CW228,1)),misc!$A$2:$B$5,2,0)</f>
        <v>I</v>
      </c>
      <c r="DC228" s="67" t="str">
        <f>VLOOKUP(VALUE(RIGHT(CX228,1)),misc!$A$2:$B$5,2,0)</f>
        <v>D</v>
      </c>
      <c r="DE228" s="67" t="str">
        <f t="shared" ref="DE228:DH228" si="2722">IF(VALUE(CU228)&gt;=170,CZ228,"")</f>
        <v>C</v>
      </c>
      <c r="DF228" s="67" t="str">
        <f t="shared" si="2722"/>
        <v>S</v>
      </c>
      <c r="DG228" s="67" t="str">
        <f t="shared" si="2722"/>
        <v>I</v>
      </c>
      <c r="DH228" s="67" t="str">
        <f t="shared" si="2722"/>
        <v/>
      </c>
      <c r="DJ228" s="67" t="str">
        <f t="shared" ref="DJ228:DM228" si="2723">IF(VALUE(CU228)&lt;170,CZ228,"")</f>
        <v/>
      </c>
      <c r="DK228" s="67" t="str">
        <f t="shared" si="2723"/>
        <v/>
      </c>
      <c r="DL228" s="67" t="str">
        <f t="shared" si="2723"/>
        <v/>
      </c>
      <c r="DM228" s="67" t="str">
        <f t="shared" si="2723"/>
        <v>D</v>
      </c>
      <c r="DN228" s="67">
        <f t="shared" si="29"/>
        <v>3</v>
      </c>
      <c r="DO228" s="67" t="str">
        <f t="shared" si="30"/>
        <v>CSI</v>
      </c>
      <c r="DP228" s="1" t="str">
        <f t="shared" si="31"/>
        <v>123</v>
      </c>
      <c r="DQ228" s="1" t="str">
        <f t="shared" si="32"/>
        <v/>
      </c>
      <c r="DR228" s="1">
        <f>VLOOKUP(G228,tableD1,3,0)</f>
        <v>1</v>
      </c>
      <c r="DS228" s="1">
        <f>VLOOKUP(H228,tableI1,3,0)</f>
        <v>1</v>
      </c>
      <c r="DT228" s="1">
        <f>VLOOKUP(I228,table1S,3,0)</f>
        <v>2</v>
      </c>
      <c r="DU228" s="1">
        <f>VLOOKUP(J228,table1C,3,0)</f>
        <v>1</v>
      </c>
      <c r="DV228" s="1">
        <f>VLOOKUP(L228,table2D,3,0)</f>
        <v>8</v>
      </c>
      <c r="DW228" s="1">
        <f>VLOOKUP(M228,table2I,3,0)</f>
        <v>8</v>
      </c>
      <c r="DX228" s="1">
        <f>VLOOKUP(N228,table2S,3,0)</f>
        <v>8</v>
      </c>
      <c r="DY228" s="1">
        <f>VLOOKUP(O228,table2C,3,0)</f>
        <v>8</v>
      </c>
      <c r="DZ228" s="1">
        <f>VLOOKUP(Q228,table3D,3,0)</f>
        <v>4</v>
      </c>
      <c r="EA228" s="1">
        <f>VLOOKUP(R228,table3I,3,0)</f>
        <v>5</v>
      </c>
      <c r="EB228" s="1">
        <f>VLOOKUP(S228,table3S,3,0)</f>
        <v>5</v>
      </c>
      <c r="EC228" s="1">
        <f>VLOOKUP(T228,table3C,3,0)</f>
        <v>5</v>
      </c>
      <c r="ED228" s="67">
        <f t="array" ref="ED228">VLOOKUP(INDEX(JD,data!$AA$1),key!$J$3:$L$27,3,0)</f>
        <v>6</v>
      </c>
      <c r="EE228" s="67">
        <f t="array" ref="EE228">VLOOKUP(INDEX(JI,data!$AA$1),key!$J$3:$L$27,3,0)</f>
        <v>4</v>
      </c>
      <c r="EF228" s="67">
        <f t="array" ref="EF228">VLOOKUP(INDEX(JS,data!$AA$1),key!$J$3:$L$27,3,0)</f>
        <v>4</v>
      </c>
      <c r="EG228" s="67">
        <f t="array" ref="EG228">VLOOKUP(INDEX(JC,data!$AA$1),key!$J$3:$L$27,3,0)</f>
        <v>7</v>
      </c>
      <c r="EH228" s="1">
        <f>VLOOKUP(DR228,tabel_jpm,ED228+1,0)</f>
        <v>8</v>
      </c>
      <c r="EI228" s="1">
        <f>VLOOKUP(DS228,tabel_jpm,EE228+1,0)</f>
        <v>16</v>
      </c>
      <c r="EJ228" s="1">
        <f>VLOOKUP(DT228,tabel_jpm,EF228+1,0)</f>
        <v>20</v>
      </c>
      <c r="EK228" s="1">
        <f>VLOOKUP(DU228,tabel_jpm,EG228+1,0)</f>
        <v>4</v>
      </c>
      <c r="EL228" s="1">
        <f>IF(B228="Pria",VLOOKUP(AVERAGE(EH228:EK228),agreement_p,4),VLOOKUP(AVERAGE(EH228:EK228),agreement_w,4))</f>
        <v>32</v>
      </c>
      <c r="EM228" s="67" t="str">
        <f t="shared" si="33"/>
        <v>N/A</v>
      </c>
      <c r="EN228" s="1">
        <f>VLOOKUP(DV228,tabel_jpm,ED228+1,0)</f>
        <v>20</v>
      </c>
      <c r="EO228" s="1">
        <f>VLOOKUP(DW228,tabel_jpm,EE228+1,0)</f>
        <v>12</v>
      </c>
      <c r="EP228" s="1">
        <f>VLOOKUP(DX228,tabel_jpm,EF228+1,0)</f>
        <v>12</v>
      </c>
      <c r="EQ228" s="1">
        <f>VLOOKUP(DY228,tabel_jpm,EG228+1,0)</f>
        <v>24</v>
      </c>
      <c r="ER228" s="1">
        <f>IF(B228="Pria",VLOOKUP(AVERAGE(EN228:EQ228),agreement_p,4),VLOOKUP(AVERAGE(EN228:EQ228),agreement_w,4))</f>
        <v>50</v>
      </c>
      <c r="ES228" s="67" t="str">
        <f t="shared" si="34"/>
        <v>N/A</v>
      </c>
      <c r="ET228" s="1">
        <f>VLOOKUP(DZ228,tabel_jpm,ED228+1,0)</f>
        <v>20</v>
      </c>
      <c r="EU228" s="1">
        <f>VLOOKUP(EA228,tabel_jpm,EE228+1,0)</f>
        <v>24</v>
      </c>
      <c r="EV228" s="1">
        <f>VLOOKUP(EB228,tabel_jpm,EF228+1,0)</f>
        <v>24</v>
      </c>
      <c r="EW228" s="1">
        <f>VLOOKUP(EC228,tabel_jpm,EG228+1,0)</f>
        <v>20</v>
      </c>
      <c r="EX228" s="1">
        <f>IF(B228="Pria",VLOOKUP(AVERAGE(ET228:EW228),agreement_p,4),VLOOKUP(AVERAGE(ET228:EW228),agreement_w,4))</f>
        <v>68</v>
      </c>
      <c r="EY228" s="67" t="str">
        <f t="shared" si="35"/>
        <v>N/A</v>
      </c>
    </row>
    <row r="229" ht="15.75" customHeight="1">
      <c r="A229" s="1" t="str">
        <f>data!A229</f>
        <v/>
      </c>
      <c r="B229" s="1" t="str">
        <f>data!B229</f>
        <v/>
      </c>
      <c r="C229" s="1" t="str">
        <f>data!C229</f>
        <v/>
      </c>
      <c r="D229" s="65" t="str">
        <f>data!D229</f>
        <v/>
      </c>
      <c r="E229" s="1" t="str">
        <f>data!E229</f>
        <v/>
      </c>
      <c r="F229" s="1" t="str">
        <f>data!F229</f>
        <v/>
      </c>
      <c r="G229" s="1" t="str">
        <f>data!G229</f>
        <v/>
      </c>
      <c r="H229" s="1" t="str">
        <f>data!H229</f>
        <v/>
      </c>
      <c r="I229" s="1" t="str">
        <f>data!I229</f>
        <v/>
      </c>
      <c r="J229" s="1" t="str">
        <f>data!J229</f>
        <v/>
      </c>
      <c r="K229" s="1" t="str">
        <f>data!K229</f>
        <v/>
      </c>
      <c r="L229" s="1" t="str">
        <f>data!L229</f>
        <v/>
      </c>
      <c r="M229" s="1" t="str">
        <f>data!M229</f>
        <v/>
      </c>
      <c r="N229" s="1" t="str">
        <f>data!N229</f>
        <v/>
      </c>
      <c r="O229" s="1" t="str">
        <f>data!O229</f>
        <v/>
      </c>
      <c r="P229" s="1" t="str">
        <f>data!P229</f>
        <v/>
      </c>
      <c r="Q229" s="1">
        <f>data!Q229</f>
        <v>0</v>
      </c>
      <c r="R229" s="1">
        <f>data!R229</f>
        <v>0</v>
      </c>
      <c r="S229" s="1">
        <f>data!S229</f>
        <v>0</v>
      </c>
      <c r="T229" s="1">
        <f>data!T229</f>
        <v>0</v>
      </c>
      <c r="U229" s="1">
        <f>data!U229</f>
        <v>0</v>
      </c>
      <c r="V229" s="1">
        <f>data!V229</f>
        <v>0</v>
      </c>
      <c r="W229" s="1">
        <f>data!W229</f>
        <v>0</v>
      </c>
      <c r="Y229" s="67">
        <f>VLOOKUP(G229,tableD1,2,0)</f>
        <v>4</v>
      </c>
      <c r="Z229" s="67">
        <f>VLOOKUP(H229,tableI1,2,0)</f>
        <v>3</v>
      </c>
      <c r="AA229" s="67">
        <f>VLOOKUP(I229,table1S,2,0)</f>
        <v>5</v>
      </c>
      <c r="AB229" s="67">
        <f>VLOOKUP(J229,table1C,2,0)</f>
        <v>4</v>
      </c>
      <c r="AC229" s="67">
        <f>VLOOKUP(L229,table2D,2,0)</f>
        <v>31</v>
      </c>
      <c r="AD229" s="67">
        <f>VLOOKUP(M229,table2I,2,0)</f>
        <v>31</v>
      </c>
      <c r="AE229" s="67">
        <f>VLOOKUP(N229,table2S,2,0)</f>
        <v>32</v>
      </c>
      <c r="AF229" s="67">
        <f>VLOOKUP(O229,table2C,2,0)</f>
        <v>32</v>
      </c>
      <c r="AG229" s="67">
        <f>VLOOKUP(Q229,table3D,2,0)</f>
        <v>16</v>
      </c>
      <c r="AH229" s="67">
        <f>VLOOKUP(R229,table3I,2,0)</f>
        <v>18</v>
      </c>
      <c r="AI229" s="67">
        <f>VLOOKUP(S229,table3S,2,0)</f>
        <v>19</v>
      </c>
      <c r="AJ229" s="67">
        <f>VLOOKUP(T229,table3C,2,0)</f>
        <v>19</v>
      </c>
      <c r="AL229" s="67">
        <f t="shared" ref="AL229:AO229" si="2724">VALUE(Y229&amp;AL$2)</f>
        <v>41</v>
      </c>
      <c r="AM229" s="67">
        <f t="shared" si="2724"/>
        <v>32</v>
      </c>
      <c r="AN229" s="67">
        <f t="shared" si="2724"/>
        <v>53</v>
      </c>
      <c r="AO229" s="67">
        <f t="shared" si="2724"/>
        <v>44</v>
      </c>
      <c r="AP229" s="67"/>
      <c r="AQ229" s="67">
        <f t="shared" ref="AQ229:AT229" si="2725">LARGE($AL229:$AO229,AQ$2)</f>
        <v>53</v>
      </c>
      <c r="AR229" s="67">
        <f t="shared" si="2725"/>
        <v>44</v>
      </c>
      <c r="AS229" s="67">
        <f t="shared" si="2725"/>
        <v>41</v>
      </c>
      <c r="AT229" s="67">
        <f t="shared" si="2725"/>
        <v>32</v>
      </c>
      <c r="AV229" s="67" t="str">
        <f>VLOOKUP(VALUE(RIGHT(AQ229,1)),misc!$A$2:$B$5,2,0)</f>
        <v>S</v>
      </c>
      <c r="AW229" s="67" t="str">
        <f>VLOOKUP(VALUE(RIGHT(AR229,1)),misc!$A$2:$B$5,2,0)</f>
        <v>C</v>
      </c>
      <c r="AX229" s="67" t="str">
        <f>VLOOKUP(VALUE(RIGHT(AS229,1)),misc!$A$2:$B$5,2,0)</f>
        <v>D</v>
      </c>
      <c r="AY229" s="67" t="str">
        <f>VLOOKUP(VALUE(RIGHT(AT229,1)),misc!$A$2:$B$5,2,0)</f>
        <v>I</v>
      </c>
      <c r="BA229" s="67" t="str">
        <f t="shared" ref="BA229:BD229" si="2726">IF(VALUE(AQ229)&gt;=170,AV229,"")</f>
        <v/>
      </c>
      <c r="BB229" s="67" t="str">
        <f t="shared" si="2726"/>
        <v/>
      </c>
      <c r="BC229" s="67" t="str">
        <f t="shared" si="2726"/>
        <v/>
      </c>
      <c r="BD229" s="67" t="str">
        <f t="shared" si="2726"/>
        <v/>
      </c>
      <c r="BF229" s="67" t="str">
        <f t="shared" ref="BF229:BI229" si="2727">IF(VALUE(AQ229)&lt;170,AV229,"")</f>
        <v>S</v>
      </c>
      <c r="BG229" s="67" t="str">
        <f t="shared" si="2727"/>
        <v>C</v>
      </c>
      <c r="BH229" s="67" t="str">
        <f t="shared" si="2727"/>
        <v>D</v>
      </c>
      <c r="BI229" s="67" t="str">
        <f t="shared" si="2727"/>
        <v>I</v>
      </c>
      <c r="BJ229" s="67">
        <f t="shared" si="17"/>
        <v>1</v>
      </c>
      <c r="BK229" s="67" t="str">
        <f t="shared" si="18"/>
        <v/>
      </c>
      <c r="BN229" s="67">
        <f t="shared" ref="BN229:BQ229" si="2728">VALUE(AC229&amp;BN$2)</f>
        <v>311</v>
      </c>
      <c r="BO229" s="67">
        <f t="shared" si="2728"/>
        <v>312</v>
      </c>
      <c r="BP229" s="67">
        <f t="shared" si="2728"/>
        <v>323</v>
      </c>
      <c r="BQ229" s="67">
        <f t="shared" si="2728"/>
        <v>324</v>
      </c>
      <c r="BR229" s="67"/>
      <c r="BS229" s="67">
        <f t="shared" ref="BS229:BV229" si="2729">LARGE($BN229:$BQ229,BS$2)</f>
        <v>324</v>
      </c>
      <c r="BT229" s="67">
        <f t="shared" si="2729"/>
        <v>323</v>
      </c>
      <c r="BU229" s="67">
        <f t="shared" si="2729"/>
        <v>312</v>
      </c>
      <c r="BV229" s="67">
        <f t="shared" si="2729"/>
        <v>311</v>
      </c>
      <c r="BX229" s="67" t="str">
        <f>VLOOKUP(VALUE(RIGHT(BS229,1)),misc!$A$2:$B$5,2,0)</f>
        <v>C</v>
      </c>
      <c r="BY229" s="67" t="str">
        <f>VLOOKUP(VALUE(RIGHT(BT229,1)),misc!$A$2:$B$5,2,0)</f>
        <v>S</v>
      </c>
      <c r="BZ229" s="67" t="str">
        <f>VLOOKUP(VALUE(RIGHT(BU229,1)),misc!$A$2:$B$5,2,0)</f>
        <v>I</v>
      </c>
      <c r="CA229" s="67" t="str">
        <f>VLOOKUP(VALUE(RIGHT(BV229,1)),misc!$A$2:$B$5,2,0)</f>
        <v>D</v>
      </c>
      <c r="CC229" s="67" t="str">
        <f t="shared" ref="CC229:CF229" si="2730">IF(VALUE(BS229)&gt;=170,BX229,"")</f>
        <v>C</v>
      </c>
      <c r="CD229" s="67" t="str">
        <f t="shared" si="2730"/>
        <v>S</v>
      </c>
      <c r="CE229" s="67" t="str">
        <f t="shared" si="2730"/>
        <v>I</v>
      </c>
      <c r="CF229" s="67" t="str">
        <f t="shared" si="2730"/>
        <v>D</v>
      </c>
      <c r="CH229" s="67" t="str">
        <f t="shared" ref="CH229:CK229" si="2731">IF(VALUE(BS229)&lt;170,BX229,"")</f>
        <v/>
      </c>
      <c r="CI229" s="67" t="str">
        <f t="shared" si="2731"/>
        <v/>
      </c>
      <c r="CJ229" s="67" t="str">
        <f t="shared" si="2731"/>
        <v/>
      </c>
      <c r="CK229" s="67" t="str">
        <f t="shared" si="2731"/>
        <v/>
      </c>
      <c r="CL229" s="67">
        <f t="shared" si="23"/>
        <v>2</v>
      </c>
      <c r="CM229" s="67" t="str">
        <f t="shared" si="24"/>
        <v>CSID</v>
      </c>
      <c r="CP229" s="67">
        <f t="shared" ref="CP229:CS229" si="2732">VALUE(AG229&amp;CP$2)</f>
        <v>161</v>
      </c>
      <c r="CQ229" s="67">
        <f t="shared" si="2732"/>
        <v>182</v>
      </c>
      <c r="CR229" s="67">
        <f t="shared" si="2732"/>
        <v>193</v>
      </c>
      <c r="CS229" s="67">
        <f t="shared" si="2732"/>
        <v>194</v>
      </c>
      <c r="CT229" s="67"/>
      <c r="CU229" s="67">
        <f t="shared" ref="CU229:CX229" si="2733">LARGE($CP229:$CS229,CU$2)</f>
        <v>194</v>
      </c>
      <c r="CV229" s="67">
        <f t="shared" si="2733"/>
        <v>193</v>
      </c>
      <c r="CW229" s="67">
        <f t="shared" si="2733"/>
        <v>182</v>
      </c>
      <c r="CX229" s="67">
        <f t="shared" si="2733"/>
        <v>161</v>
      </c>
      <c r="CZ229" s="67" t="str">
        <f>VLOOKUP(VALUE(RIGHT(CU229,1)),misc!$A$2:$B$5,2,0)</f>
        <v>C</v>
      </c>
      <c r="DA229" s="67" t="str">
        <f>VLOOKUP(VALUE(RIGHT(CV229,1)),misc!$A$2:$B$5,2,0)</f>
        <v>S</v>
      </c>
      <c r="DB229" s="67" t="str">
        <f>VLOOKUP(VALUE(RIGHT(CW229,1)),misc!$A$2:$B$5,2,0)</f>
        <v>I</v>
      </c>
      <c r="DC229" s="67" t="str">
        <f>VLOOKUP(VALUE(RIGHT(CX229,1)),misc!$A$2:$B$5,2,0)</f>
        <v>D</v>
      </c>
      <c r="DE229" s="67" t="str">
        <f t="shared" ref="DE229:DH229" si="2734">IF(VALUE(CU229)&gt;=170,CZ229,"")</f>
        <v>C</v>
      </c>
      <c r="DF229" s="67" t="str">
        <f t="shared" si="2734"/>
        <v>S</v>
      </c>
      <c r="DG229" s="67" t="str">
        <f t="shared" si="2734"/>
        <v>I</v>
      </c>
      <c r="DH229" s="67" t="str">
        <f t="shared" si="2734"/>
        <v/>
      </c>
      <c r="DJ229" s="67" t="str">
        <f t="shared" ref="DJ229:DM229" si="2735">IF(VALUE(CU229)&lt;170,CZ229,"")</f>
        <v/>
      </c>
      <c r="DK229" s="67" t="str">
        <f t="shared" si="2735"/>
        <v/>
      </c>
      <c r="DL229" s="67" t="str">
        <f t="shared" si="2735"/>
        <v/>
      </c>
      <c r="DM229" s="67" t="str">
        <f t="shared" si="2735"/>
        <v>D</v>
      </c>
      <c r="DN229" s="67">
        <f t="shared" si="29"/>
        <v>3</v>
      </c>
      <c r="DO229" s="67" t="str">
        <f t="shared" si="30"/>
        <v>CSI</v>
      </c>
      <c r="DP229" s="1" t="str">
        <f t="shared" si="31"/>
        <v>123</v>
      </c>
      <c r="DQ229" s="1" t="str">
        <f t="shared" si="32"/>
        <v/>
      </c>
      <c r="DR229" s="1">
        <f>VLOOKUP(G229,tableD1,3,0)</f>
        <v>1</v>
      </c>
      <c r="DS229" s="1">
        <f>VLOOKUP(H229,tableI1,3,0)</f>
        <v>1</v>
      </c>
      <c r="DT229" s="1">
        <f>VLOOKUP(I229,table1S,3,0)</f>
        <v>2</v>
      </c>
      <c r="DU229" s="1">
        <f>VLOOKUP(J229,table1C,3,0)</f>
        <v>1</v>
      </c>
      <c r="DV229" s="1">
        <f>VLOOKUP(L229,table2D,3,0)</f>
        <v>8</v>
      </c>
      <c r="DW229" s="1">
        <f>VLOOKUP(M229,table2I,3,0)</f>
        <v>8</v>
      </c>
      <c r="DX229" s="1">
        <f>VLOOKUP(N229,table2S,3,0)</f>
        <v>8</v>
      </c>
      <c r="DY229" s="1">
        <f>VLOOKUP(O229,table2C,3,0)</f>
        <v>8</v>
      </c>
      <c r="DZ229" s="1">
        <f>VLOOKUP(Q229,table3D,3,0)</f>
        <v>4</v>
      </c>
      <c r="EA229" s="1">
        <f>VLOOKUP(R229,table3I,3,0)</f>
        <v>5</v>
      </c>
      <c r="EB229" s="1">
        <f>VLOOKUP(S229,table3S,3,0)</f>
        <v>5</v>
      </c>
      <c r="EC229" s="1">
        <f>VLOOKUP(T229,table3C,3,0)</f>
        <v>5</v>
      </c>
      <c r="ED229" s="67">
        <f t="array" ref="ED229">VLOOKUP(INDEX(JD,data!$AA$1),key!$J$3:$L$27,3,0)</f>
        <v>6</v>
      </c>
      <c r="EE229" s="67">
        <f t="array" ref="EE229">VLOOKUP(INDEX(JI,data!$AA$1),key!$J$3:$L$27,3,0)</f>
        <v>4</v>
      </c>
      <c r="EF229" s="67">
        <f t="array" ref="EF229">VLOOKUP(INDEX(JS,data!$AA$1),key!$J$3:$L$27,3,0)</f>
        <v>4</v>
      </c>
      <c r="EG229" s="67">
        <f t="array" ref="EG229">VLOOKUP(INDEX(JC,data!$AA$1),key!$J$3:$L$27,3,0)</f>
        <v>7</v>
      </c>
      <c r="EH229" s="1">
        <f>VLOOKUP(DR229,tabel_jpm,ED229+1,0)</f>
        <v>8</v>
      </c>
      <c r="EI229" s="1">
        <f>VLOOKUP(DS229,tabel_jpm,EE229+1,0)</f>
        <v>16</v>
      </c>
      <c r="EJ229" s="1">
        <f>VLOOKUP(DT229,tabel_jpm,EF229+1,0)</f>
        <v>20</v>
      </c>
      <c r="EK229" s="1">
        <f>VLOOKUP(DU229,tabel_jpm,EG229+1,0)</f>
        <v>4</v>
      </c>
      <c r="EL229" s="1">
        <f>IF(B229="Pria",VLOOKUP(AVERAGE(EH229:EK229),agreement_p,4),VLOOKUP(AVERAGE(EH229:EK229),agreement_w,4))</f>
        <v>32</v>
      </c>
      <c r="EM229" s="67" t="str">
        <f t="shared" si="33"/>
        <v>N/A</v>
      </c>
      <c r="EN229" s="1">
        <f>VLOOKUP(DV229,tabel_jpm,ED229+1,0)</f>
        <v>20</v>
      </c>
      <c r="EO229" s="1">
        <f>VLOOKUP(DW229,tabel_jpm,EE229+1,0)</f>
        <v>12</v>
      </c>
      <c r="EP229" s="1">
        <f>VLOOKUP(DX229,tabel_jpm,EF229+1,0)</f>
        <v>12</v>
      </c>
      <c r="EQ229" s="1">
        <f>VLOOKUP(DY229,tabel_jpm,EG229+1,0)</f>
        <v>24</v>
      </c>
      <c r="ER229" s="1">
        <f>IF(B229="Pria",VLOOKUP(AVERAGE(EN229:EQ229),agreement_p,4),VLOOKUP(AVERAGE(EN229:EQ229),agreement_w,4))</f>
        <v>50</v>
      </c>
      <c r="ES229" s="67" t="str">
        <f t="shared" si="34"/>
        <v>N/A</v>
      </c>
      <c r="ET229" s="1">
        <f>VLOOKUP(DZ229,tabel_jpm,ED229+1,0)</f>
        <v>20</v>
      </c>
      <c r="EU229" s="1">
        <f>VLOOKUP(EA229,tabel_jpm,EE229+1,0)</f>
        <v>24</v>
      </c>
      <c r="EV229" s="1">
        <f>VLOOKUP(EB229,tabel_jpm,EF229+1,0)</f>
        <v>24</v>
      </c>
      <c r="EW229" s="1">
        <f>VLOOKUP(EC229,tabel_jpm,EG229+1,0)</f>
        <v>20</v>
      </c>
      <c r="EX229" s="1">
        <f>IF(B229="Pria",VLOOKUP(AVERAGE(ET229:EW229),agreement_p,4),VLOOKUP(AVERAGE(ET229:EW229),agreement_w,4))</f>
        <v>68</v>
      </c>
      <c r="EY229" s="67" t="str">
        <f t="shared" si="35"/>
        <v>N/A</v>
      </c>
    </row>
    <row r="230" ht="15.75" customHeight="1">
      <c r="A230" s="1" t="str">
        <f>data!A230</f>
        <v/>
      </c>
      <c r="B230" s="1" t="str">
        <f>data!B230</f>
        <v/>
      </c>
      <c r="C230" s="1" t="str">
        <f>data!C230</f>
        <v/>
      </c>
      <c r="D230" s="65" t="str">
        <f>data!D230</f>
        <v/>
      </c>
      <c r="E230" s="1" t="str">
        <f>data!E230</f>
        <v/>
      </c>
      <c r="F230" s="1" t="str">
        <f>data!F230</f>
        <v/>
      </c>
      <c r="G230" s="1" t="str">
        <f>data!G230</f>
        <v/>
      </c>
      <c r="H230" s="1" t="str">
        <f>data!H230</f>
        <v/>
      </c>
      <c r="I230" s="1" t="str">
        <f>data!I230</f>
        <v/>
      </c>
      <c r="J230" s="1" t="str">
        <f>data!J230</f>
        <v/>
      </c>
      <c r="K230" s="1" t="str">
        <f>data!K230</f>
        <v/>
      </c>
      <c r="L230" s="1" t="str">
        <f>data!L230</f>
        <v/>
      </c>
      <c r="M230" s="1" t="str">
        <f>data!M230</f>
        <v/>
      </c>
      <c r="N230" s="1" t="str">
        <f>data!N230</f>
        <v/>
      </c>
      <c r="O230" s="1" t="str">
        <f>data!O230</f>
        <v/>
      </c>
      <c r="P230" s="1" t="str">
        <f>data!P230</f>
        <v/>
      </c>
      <c r="Q230" s="1">
        <f>data!Q230</f>
        <v>0</v>
      </c>
      <c r="R230" s="1">
        <f>data!R230</f>
        <v>0</v>
      </c>
      <c r="S230" s="1">
        <f>data!S230</f>
        <v>0</v>
      </c>
      <c r="T230" s="1">
        <f>data!T230</f>
        <v>0</v>
      </c>
      <c r="U230" s="1">
        <f>data!U230</f>
        <v>0</v>
      </c>
      <c r="V230" s="1">
        <f>data!V230</f>
        <v>0</v>
      </c>
      <c r="W230" s="1">
        <f>data!W230</f>
        <v>0</v>
      </c>
      <c r="Y230" s="67">
        <f>VLOOKUP(G230,tableD1,2,0)</f>
        <v>4</v>
      </c>
      <c r="Z230" s="67">
        <f>VLOOKUP(H230,tableI1,2,0)</f>
        <v>3</v>
      </c>
      <c r="AA230" s="67">
        <f>VLOOKUP(I230,table1S,2,0)</f>
        <v>5</v>
      </c>
      <c r="AB230" s="67">
        <f>VLOOKUP(J230,table1C,2,0)</f>
        <v>4</v>
      </c>
      <c r="AC230" s="67">
        <f>VLOOKUP(L230,table2D,2,0)</f>
        <v>31</v>
      </c>
      <c r="AD230" s="67">
        <f>VLOOKUP(M230,table2I,2,0)</f>
        <v>31</v>
      </c>
      <c r="AE230" s="67">
        <f>VLOOKUP(N230,table2S,2,0)</f>
        <v>32</v>
      </c>
      <c r="AF230" s="67">
        <f>VLOOKUP(O230,table2C,2,0)</f>
        <v>32</v>
      </c>
      <c r="AG230" s="67">
        <f>VLOOKUP(Q230,table3D,2,0)</f>
        <v>16</v>
      </c>
      <c r="AH230" s="67">
        <f>VLOOKUP(R230,table3I,2,0)</f>
        <v>18</v>
      </c>
      <c r="AI230" s="67">
        <f>VLOOKUP(S230,table3S,2,0)</f>
        <v>19</v>
      </c>
      <c r="AJ230" s="67">
        <f>VLOOKUP(T230,table3C,2,0)</f>
        <v>19</v>
      </c>
      <c r="AL230" s="67">
        <f t="shared" ref="AL230:AO230" si="2736">VALUE(Y230&amp;AL$2)</f>
        <v>41</v>
      </c>
      <c r="AM230" s="67">
        <f t="shared" si="2736"/>
        <v>32</v>
      </c>
      <c r="AN230" s="67">
        <f t="shared" si="2736"/>
        <v>53</v>
      </c>
      <c r="AO230" s="67">
        <f t="shared" si="2736"/>
        <v>44</v>
      </c>
      <c r="AP230" s="67"/>
      <c r="AQ230" s="67">
        <f t="shared" ref="AQ230:AT230" si="2737">LARGE($AL230:$AO230,AQ$2)</f>
        <v>53</v>
      </c>
      <c r="AR230" s="67">
        <f t="shared" si="2737"/>
        <v>44</v>
      </c>
      <c r="AS230" s="67">
        <f t="shared" si="2737"/>
        <v>41</v>
      </c>
      <c r="AT230" s="67">
        <f t="shared" si="2737"/>
        <v>32</v>
      </c>
      <c r="AV230" s="67" t="str">
        <f>VLOOKUP(VALUE(RIGHT(AQ230,1)),misc!$A$2:$B$5,2,0)</f>
        <v>S</v>
      </c>
      <c r="AW230" s="67" t="str">
        <f>VLOOKUP(VALUE(RIGHT(AR230,1)),misc!$A$2:$B$5,2,0)</f>
        <v>C</v>
      </c>
      <c r="AX230" s="67" t="str">
        <f>VLOOKUP(VALUE(RIGHT(AS230,1)),misc!$A$2:$B$5,2,0)</f>
        <v>D</v>
      </c>
      <c r="AY230" s="67" t="str">
        <f>VLOOKUP(VALUE(RIGHT(AT230,1)),misc!$A$2:$B$5,2,0)</f>
        <v>I</v>
      </c>
      <c r="BA230" s="67" t="str">
        <f t="shared" ref="BA230:BD230" si="2738">IF(VALUE(AQ230)&gt;=170,AV230,"")</f>
        <v/>
      </c>
      <c r="BB230" s="67" t="str">
        <f t="shared" si="2738"/>
        <v/>
      </c>
      <c r="BC230" s="67" t="str">
        <f t="shared" si="2738"/>
        <v/>
      </c>
      <c r="BD230" s="67" t="str">
        <f t="shared" si="2738"/>
        <v/>
      </c>
      <c r="BF230" s="67" t="str">
        <f t="shared" ref="BF230:BI230" si="2739">IF(VALUE(AQ230)&lt;170,AV230,"")</f>
        <v>S</v>
      </c>
      <c r="BG230" s="67" t="str">
        <f t="shared" si="2739"/>
        <v>C</v>
      </c>
      <c r="BH230" s="67" t="str">
        <f t="shared" si="2739"/>
        <v>D</v>
      </c>
      <c r="BI230" s="67" t="str">
        <f t="shared" si="2739"/>
        <v>I</v>
      </c>
      <c r="BJ230" s="67">
        <f t="shared" si="17"/>
        <v>1</v>
      </c>
      <c r="BK230" s="67" t="str">
        <f t="shared" si="18"/>
        <v/>
      </c>
      <c r="BN230" s="67">
        <f t="shared" ref="BN230:BQ230" si="2740">VALUE(AC230&amp;BN$2)</f>
        <v>311</v>
      </c>
      <c r="BO230" s="67">
        <f t="shared" si="2740"/>
        <v>312</v>
      </c>
      <c r="BP230" s="67">
        <f t="shared" si="2740"/>
        <v>323</v>
      </c>
      <c r="BQ230" s="67">
        <f t="shared" si="2740"/>
        <v>324</v>
      </c>
      <c r="BR230" s="67"/>
      <c r="BS230" s="67">
        <f t="shared" ref="BS230:BV230" si="2741">LARGE($BN230:$BQ230,BS$2)</f>
        <v>324</v>
      </c>
      <c r="BT230" s="67">
        <f t="shared" si="2741"/>
        <v>323</v>
      </c>
      <c r="BU230" s="67">
        <f t="shared" si="2741"/>
        <v>312</v>
      </c>
      <c r="BV230" s="67">
        <f t="shared" si="2741"/>
        <v>311</v>
      </c>
      <c r="BX230" s="67" t="str">
        <f>VLOOKUP(VALUE(RIGHT(BS230,1)),misc!$A$2:$B$5,2,0)</f>
        <v>C</v>
      </c>
      <c r="BY230" s="67" t="str">
        <f>VLOOKUP(VALUE(RIGHT(BT230,1)),misc!$A$2:$B$5,2,0)</f>
        <v>S</v>
      </c>
      <c r="BZ230" s="67" t="str">
        <f>VLOOKUP(VALUE(RIGHT(BU230,1)),misc!$A$2:$B$5,2,0)</f>
        <v>I</v>
      </c>
      <c r="CA230" s="67" t="str">
        <f>VLOOKUP(VALUE(RIGHT(BV230,1)),misc!$A$2:$B$5,2,0)</f>
        <v>D</v>
      </c>
      <c r="CC230" s="67" t="str">
        <f t="shared" ref="CC230:CF230" si="2742">IF(VALUE(BS230)&gt;=170,BX230,"")</f>
        <v>C</v>
      </c>
      <c r="CD230" s="67" t="str">
        <f t="shared" si="2742"/>
        <v>S</v>
      </c>
      <c r="CE230" s="67" t="str">
        <f t="shared" si="2742"/>
        <v>I</v>
      </c>
      <c r="CF230" s="67" t="str">
        <f t="shared" si="2742"/>
        <v>D</v>
      </c>
      <c r="CH230" s="67" t="str">
        <f t="shared" ref="CH230:CK230" si="2743">IF(VALUE(BS230)&lt;170,BX230,"")</f>
        <v/>
      </c>
      <c r="CI230" s="67" t="str">
        <f t="shared" si="2743"/>
        <v/>
      </c>
      <c r="CJ230" s="67" t="str">
        <f t="shared" si="2743"/>
        <v/>
      </c>
      <c r="CK230" s="67" t="str">
        <f t="shared" si="2743"/>
        <v/>
      </c>
      <c r="CL230" s="67">
        <f t="shared" si="23"/>
        <v>2</v>
      </c>
      <c r="CM230" s="67" t="str">
        <f t="shared" si="24"/>
        <v>CSID</v>
      </c>
      <c r="CP230" s="67">
        <f t="shared" ref="CP230:CS230" si="2744">VALUE(AG230&amp;CP$2)</f>
        <v>161</v>
      </c>
      <c r="CQ230" s="67">
        <f t="shared" si="2744"/>
        <v>182</v>
      </c>
      <c r="CR230" s="67">
        <f t="shared" si="2744"/>
        <v>193</v>
      </c>
      <c r="CS230" s="67">
        <f t="shared" si="2744"/>
        <v>194</v>
      </c>
      <c r="CT230" s="67"/>
      <c r="CU230" s="67">
        <f t="shared" ref="CU230:CX230" si="2745">LARGE($CP230:$CS230,CU$2)</f>
        <v>194</v>
      </c>
      <c r="CV230" s="67">
        <f t="shared" si="2745"/>
        <v>193</v>
      </c>
      <c r="CW230" s="67">
        <f t="shared" si="2745"/>
        <v>182</v>
      </c>
      <c r="CX230" s="67">
        <f t="shared" si="2745"/>
        <v>161</v>
      </c>
      <c r="CZ230" s="67" t="str">
        <f>VLOOKUP(VALUE(RIGHT(CU230,1)),misc!$A$2:$B$5,2,0)</f>
        <v>C</v>
      </c>
      <c r="DA230" s="67" t="str">
        <f>VLOOKUP(VALUE(RIGHT(CV230,1)),misc!$A$2:$B$5,2,0)</f>
        <v>S</v>
      </c>
      <c r="DB230" s="67" t="str">
        <f>VLOOKUP(VALUE(RIGHT(CW230,1)),misc!$A$2:$B$5,2,0)</f>
        <v>I</v>
      </c>
      <c r="DC230" s="67" t="str">
        <f>VLOOKUP(VALUE(RIGHT(CX230,1)),misc!$A$2:$B$5,2,0)</f>
        <v>D</v>
      </c>
      <c r="DE230" s="67" t="str">
        <f t="shared" ref="DE230:DH230" si="2746">IF(VALUE(CU230)&gt;=170,CZ230,"")</f>
        <v>C</v>
      </c>
      <c r="DF230" s="67" t="str">
        <f t="shared" si="2746"/>
        <v>S</v>
      </c>
      <c r="DG230" s="67" t="str">
        <f t="shared" si="2746"/>
        <v>I</v>
      </c>
      <c r="DH230" s="67" t="str">
        <f t="shared" si="2746"/>
        <v/>
      </c>
      <c r="DJ230" s="67" t="str">
        <f t="shared" ref="DJ230:DM230" si="2747">IF(VALUE(CU230)&lt;170,CZ230,"")</f>
        <v/>
      </c>
      <c r="DK230" s="67" t="str">
        <f t="shared" si="2747"/>
        <v/>
      </c>
      <c r="DL230" s="67" t="str">
        <f t="shared" si="2747"/>
        <v/>
      </c>
      <c r="DM230" s="67" t="str">
        <f t="shared" si="2747"/>
        <v>D</v>
      </c>
      <c r="DN230" s="67">
        <f t="shared" si="29"/>
        <v>3</v>
      </c>
      <c r="DO230" s="67" t="str">
        <f t="shared" si="30"/>
        <v>CSI</v>
      </c>
      <c r="DP230" s="1" t="str">
        <f t="shared" si="31"/>
        <v>123</v>
      </c>
      <c r="DQ230" s="1" t="str">
        <f t="shared" si="32"/>
        <v/>
      </c>
      <c r="DR230" s="1">
        <f>VLOOKUP(G230,tableD1,3,0)</f>
        <v>1</v>
      </c>
      <c r="DS230" s="1">
        <f>VLOOKUP(H230,tableI1,3,0)</f>
        <v>1</v>
      </c>
      <c r="DT230" s="1">
        <f>VLOOKUP(I230,table1S,3,0)</f>
        <v>2</v>
      </c>
      <c r="DU230" s="1">
        <f>VLOOKUP(J230,table1C,3,0)</f>
        <v>1</v>
      </c>
      <c r="DV230" s="1">
        <f>VLOOKUP(L230,table2D,3,0)</f>
        <v>8</v>
      </c>
      <c r="DW230" s="1">
        <f>VLOOKUP(M230,table2I,3,0)</f>
        <v>8</v>
      </c>
      <c r="DX230" s="1">
        <f>VLOOKUP(N230,table2S,3,0)</f>
        <v>8</v>
      </c>
      <c r="DY230" s="1">
        <f>VLOOKUP(O230,table2C,3,0)</f>
        <v>8</v>
      </c>
      <c r="DZ230" s="1">
        <f>VLOOKUP(Q230,table3D,3,0)</f>
        <v>4</v>
      </c>
      <c r="EA230" s="1">
        <f>VLOOKUP(R230,table3I,3,0)</f>
        <v>5</v>
      </c>
      <c r="EB230" s="1">
        <f>VLOOKUP(S230,table3S,3,0)</f>
        <v>5</v>
      </c>
      <c r="EC230" s="1">
        <f>VLOOKUP(T230,table3C,3,0)</f>
        <v>5</v>
      </c>
      <c r="ED230" s="67">
        <f t="array" ref="ED230">VLOOKUP(INDEX(JD,data!$AA$1),key!$J$3:$L$27,3,0)</f>
        <v>6</v>
      </c>
      <c r="EE230" s="67">
        <f t="array" ref="EE230">VLOOKUP(INDEX(JI,data!$AA$1),key!$J$3:$L$27,3,0)</f>
        <v>4</v>
      </c>
      <c r="EF230" s="67">
        <f t="array" ref="EF230">VLOOKUP(INDEX(JS,data!$AA$1),key!$J$3:$L$27,3,0)</f>
        <v>4</v>
      </c>
      <c r="EG230" s="67">
        <f t="array" ref="EG230">VLOOKUP(INDEX(JC,data!$AA$1),key!$J$3:$L$27,3,0)</f>
        <v>7</v>
      </c>
      <c r="EH230" s="1">
        <f>VLOOKUP(DR230,tabel_jpm,ED230+1,0)</f>
        <v>8</v>
      </c>
      <c r="EI230" s="1">
        <f>VLOOKUP(DS230,tabel_jpm,EE230+1,0)</f>
        <v>16</v>
      </c>
      <c r="EJ230" s="1">
        <f>VLOOKUP(DT230,tabel_jpm,EF230+1,0)</f>
        <v>20</v>
      </c>
      <c r="EK230" s="1">
        <f>VLOOKUP(DU230,tabel_jpm,EG230+1,0)</f>
        <v>4</v>
      </c>
      <c r="EL230" s="1">
        <f>IF(B230="Pria",VLOOKUP(AVERAGE(EH230:EK230),agreement_p,4),VLOOKUP(AVERAGE(EH230:EK230),agreement_w,4))</f>
        <v>32</v>
      </c>
      <c r="EM230" s="67" t="str">
        <f t="shared" si="33"/>
        <v>N/A</v>
      </c>
      <c r="EN230" s="1">
        <f>VLOOKUP(DV230,tabel_jpm,ED230+1,0)</f>
        <v>20</v>
      </c>
      <c r="EO230" s="1">
        <f>VLOOKUP(DW230,tabel_jpm,EE230+1,0)</f>
        <v>12</v>
      </c>
      <c r="EP230" s="1">
        <f>VLOOKUP(DX230,tabel_jpm,EF230+1,0)</f>
        <v>12</v>
      </c>
      <c r="EQ230" s="1">
        <f>VLOOKUP(DY230,tabel_jpm,EG230+1,0)</f>
        <v>24</v>
      </c>
      <c r="ER230" s="1">
        <f>IF(B230="Pria",VLOOKUP(AVERAGE(EN230:EQ230),agreement_p,4),VLOOKUP(AVERAGE(EN230:EQ230),agreement_w,4))</f>
        <v>50</v>
      </c>
      <c r="ES230" s="67" t="str">
        <f t="shared" si="34"/>
        <v>N/A</v>
      </c>
      <c r="ET230" s="1">
        <f>VLOOKUP(DZ230,tabel_jpm,ED230+1,0)</f>
        <v>20</v>
      </c>
      <c r="EU230" s="1">
        <f>VLOOKUP(EA230,tabel_jpm,EE230+1,0)</f>
        <v>24</v>
      </c>
      <c r="EV230" s="1">
        <f>VLOOKUP(EB230,tabel_jpm,EF230+1,0)</f>
        <v>24</v>
      </c>
      <c r="EW230" s="1">
        <f>VLOOKUP(EC230,tabel_jpm,EG230+1,0)</f>
        <v>20</v>
      </c>
      <c r="EX230" s="1">
        <f>IF(B230="Pria",VLOOKUP(AVERAGE(ET230:EW230),agreement_p,4),VLOOKUP(AVERAGE(ET230:EW230),agreement_w,4))</f>
        <v>68</v>
      </c>
      <c r="EY230" s="67" t="str">
        <f t="shared" si="35"/>
        <v>N/A</v>
      </c>
    </row>
    <row r="231" ht="15.75" customHeight="1">
      <c r="A231" s="1" t="str">
        <f>data!A231</f>
        <v/>
      </c>
      <c r="B231" s="1" t="str">
        <f>data!B231</f>
        <v/>
      </c>
      <c r="C231" s="1" t="str">
        <f>data!C231</f>
        <v/>
      </c>
      <c r="D231" s="65" t="str">
        <f>data!D231</f>
        <v/>
      </c>
      <c r="E231" s="1" t="str">
        <f>data!E231</f>
        <v/>
      </c>
      <c r="F231" s="1" t="str">
        <f>data!F231</f>
        <v/>
      </c>
      <c r="G231" s="1" t="str">
        <f>data!G231</f>
        <v/>
      </c>
      <c r="H231" s="1" t="str">
        <f>data!H231</f>
        <v/>
      </c>
      <c r="I231" s="1" t="str">
        <f>data!I231</f>
        <v/>
      </c>
      <c r="J231" s="1" t="str">
        <f>data!J231</f>
        <v/>
      </c>
      <c r="K231" s="1" t="str">
        <f>data!K231</f>
        <v/>
      </c>
      <c r="L231" s="1" t="str">
        <f>data!L231</f>
        <v/>
      </c>
      <c r="M231" s="1" t="str">
        <f>data!M231</f>
        <v/>
      </c>
      <c r="N231" s="1" t="str">
        <f>data!N231</f>
        <v/>
      </c>
      <c r="O231" s="1" t="str">
        <f>data!O231</f>
        <v/>
      </c>
      <c r="P231" s="1" t="str">
        <f>data!P231</f>
        <v/>
      </c>
      <c r="Q231" s="1">
        <f>data!Q231</f>
        <v>0</v>
      </c>
      <c r="R231" s="1">
        <f>data!R231</f>
        <v>0</v>
      </c>
      <c r="S231" s="1">
        <f>data!S231</f>
        <v>0</v>
      </c>
      <c r="T231" s="1">
        <f>data!T231</f>
        <v>0</v>
      </c>
      <c r="U231" s="1">
        <f>data!U231</f>
        <v>0</v>
      </c>
      <c r="V231" s="1">
        <f>data!V231</f>
        <v>0</v>
      </c>
      <c r="W231" s="1">
        <f>data!W231</f>
        <v>0</v>
      </c>
      <c r="Y231" s="67">
        <f>VLOOKUP(G231,tableD1,2,0)</f>
        <v>4</v>
      </c>
      <c r="Z231" s="67">
        <f>VLOOKUP(H231,tableI1,2,0)</f>
        <v>3</v>
      </c>
      <c r="AA231" s="67">
        <f>VLOOKUP(I231,table1S,2,0)</f>
        <v>5</v>
      </c>
      <c r="AB231" s="67">
        <f>VLOOKUP(J231,table1C,2,0)</f>
        <v>4</v>
      </c>
      <c r="AC231" s="67">
        <f>VLOOKUP(L231,table2D,2,0)</f>
        <v>31</v>
      </c>
      <c r="AD231" s="67">
        <f>VLOOKUP(M231,table2I,2,0)</f>
        <v>31</v>
      </c>
      <c r="AE231" s="67">
        <f>VLOOKUP(N231,table2S,2,0)</f>
        <v>32</v>
      </c>
      <c r="AF231" s="67">
        <f>VLOOKUP(O231,table2C,2,0)</f>
        <v>32</v>
      </c>
      <c r="AG231" s="67">
        <f>VLOOKUP(Q231,table3D,2,0)</f>
        <v>16</v>
      </c>
      <c r="AH231" s="67">
        <f>VLOOKUP(R231,table3I,2,0)</f>
        <v>18</v>
      </c>
      <c r="AI231" s="67">
        <f>VLOOKUP(S231,table3S,2,0)</f>
        <v>19</v>
      </c>
      <c r="AJ231" s="67">
        <f>VLOOKUP(T231,table3C,2,0)</f>
        <v>19</v>
      </c>
      <c r="AL231" s="67">
        <f t="shared" ref="AL231:AO231" si="2748">VALUE(Y231&amp;AL$2)</f>
        <v>41</v>
      </c>
      <c r="AM231" s="67">
        <f t="shared" si="2748"/>
        <v>32</v>
      </c>
      <c r="AN231" s="67">
        <f t="shared" si="2748"/>
        <v>53</v>
      </c>
      <c r="AO231" s="67">
        <f t="shared" si="2748"/>
        <v>44</v>
      </c>
      <c r="AP231" s="67"/>
      <c r="AQ231" s="67">
        <f t="shared" ref="AQ231:AT231" si="2749">LARGE($AL231:$AO231,AQ$2)</f>
        <v>53</v>
      </c>
      <c r="AR231" s="67">
        <f t="shared" si="2749"/>
        <v>44</v>
      </c>
      <c r="AS231" s="67">
        <f t="shared" si="2749"/>
        <v>41</v>
      </c>
      <c r="AT231" s="67">
        <f t="shared" si="2749"/>
        <v>32</v>
      </c>
      <c r="AV231" s="67" t="str">
        <f>VLOOKUP(VALUE(RIGHT(AQ231,1)),misc!$A$2:$B$5,2,0)</f>
        <v>S</v>
      </c>
      <c r="AW231" s="67" t="str">
        <f>VLOOKUP(VALUE(RIGHT(AR231,1)),misc!$A$2:$B$5,2,0)</f>
        <v>C</v>
      </c>
      <c r="AX231" s="67" t="str">
        <f>VLOOKUP(VALUE(RIGHT(AS231,1)),misc!$A$2:$B$5,2,0)</f>
        <v>D</v>
      </c>
      <c r="AY231" s="67" t="str">
        <f>VLOOKUP(VALUE(RIGHT(AT231,1)),misc!$A$2:$B$5,2,0)</f>
        <v>I</v>
      </c>
      <c r="BA231" s="67" t="str">
        <f t="shared" ref="BA231:BD231" si="2750">IF(VALUE(AQ231)&gt;=170,AV231,"")</f>
        <v/>
      </c>
      <c r="BB231" s="67" t="str">
        <f t="shared" si="2750"/>
        <v/>
      </c>
      <c r="BC231" s="67" t="str">
        <f t="shared" si="2750"/>
        <v/>
      </c>
      <c r="BD231" s="67" t="str">
        <f t="shared" si="2750"/>
        <v/>
      </c>
      <c r="BF231" s="67" t="str">
        <f t="shared" ref="BF231:BI231" si="2751">IF(VALUE(AQ231)&lt;170,AV231,"")</f>
        <v>S</v>
      </c>
      <c r="BG231" s="67" t="str">
        <f t="shared" si="2751"/>
        <v>C</v>
      </c>
      <c r="BH231" s="67" t="str">
        <f t="shared" si="2751"/>
        <v>D</v>
      </c>
      <c r="BI231" s="67" t="str">
        <f t="shared" si="2751"/>
        <v>I</v>
      </c>
      <c r="BJ231" s="67">
        <f t="shared" si="17"/>
        <v>1</v>
      </c>
      <c r="BK231" s="67" t="str">
        <f t="shared" si="18"/>
        <v/>
      </c>
      <c r="BN231" s="67">
        <f t="shared" ref="BN231:BQ231" si="2752">VALUE(AC231&amp;BN$2)</f>
        <v>311</v>
      </c>
      <c r="BO231" s="67">
        <f t="shared" si="2752"/>
        <v>312</v>
      </c>
      <c r="BP231" s="67">
        <f t="shared" si="2752"/>
        <v>323</v>
      </c>
      <c r="BQ231" s="67">
        <f t="shared" si="2752"/>
        <v>324</v>
      </c>
      <c r="BR231" s="67"/>
      <c r="BS231" s="67">
        <f t="shared" ref="BS231:BV231" si="2753">LARGE($BN231:$BQ231,BS$2)</f>
        <v>324</v>
      </c>
      <c r="BT231" s="67">
        <f t="shared" si="2753"/>
        <v>323</v>
      </c>
      <c r="BU231" s="67">
        <f t="shared" si="2753"/>
        <v>312</v>
      </c>
      <c r="BV231" s="67">
        <f t="shared" si="2753"/>
        <v>311</v>
      </c>
      <c r="BX231" s="67" t="str">
        <f>VLOOKUP(VALUE(RIGHT(BS231,1)),misc!$A$2:$B$5,2,0)</f>
        <v>C</v>
      </c>
      <c r="BY231" s="67" t="str">
        <f>VLOOKUP(VALUE(RIGHT(BT231,1)),misc!$A$2:$B$5,2,0)</f>
        <v>S</v>
      </c>
      <c r="BZ231" s="67" t="str">
        <f>VLOOKUP(VALUE(RIGHT(BU231,1)),misc!$A$2:$B$5,2,0)</f>
        <v>I</v>
      </c>
      <c r="CA231" s="67" t="str">
        <f>VLOOKUP(VALUE(RIGHT(BV231,1)),misc!$A$2:$B$5,2,0)</f>
        <v>D</v>
      </c>
      <c r="CC231" s="67" t="str">
        <f t="shared" ref="CC231:CF231" si="2754">IF(VALUE(BS231)&gt;=170,BX231,"")</f>
        <v>C</v>
      </c>
      <c r="CD231" s="67" t="str">
        <f t="shared" si="2754"/>
        <v>S</v>
      </c>
      <c r="CE231" s="67" t="str">
        <f t="shared" si="2754"/>
        <v>I</v>
      </c>
      <c r="CF231" s="67" t="str">
        <f t="shared" si="2754"/>
        <v>D</v>
      </c>
      <c r="CH231" s="67" t="str">
        <f t="shared" ref="CH231:CK231" si="2755">IF(VALUE(BS231)&lt;170,BX231,"")</f>
        <v/>
      </c>
      <c r="CI231" s="67" t="str">
        <f t="shared" si="2755"/>
        <v/>
      </c>
      <c r="CJ231" s="67" t="str">
        <f t="shared" si="2755"/>
        <v/>
      </c>
      <c r="CK231" s="67" t="str">
        <f t="shared" si="2755"/>
        <v/>
      </c>
      <c r="CL231" s="67">
        <f t="shared" si="23"/>
        <v>2</v>
      </c>
      <c r="CM231" s="67" t="str">
        <f t="shared" si="24"/>
        <v>CSID</v>
      </c>
      <c r="CP231" s="67">
        <f t="shared" ref="CP231:CS231" si="2756">VALUE(AG231&amp;CP$2)</f>
        <v>161</v>
      </c>
      <c r="CQ231" s="67">
        <f t="shared" si="2756"/>
        <v>182</v>
      </c>
      <c r="CR231" s="67">
        <f t="shared" si="2756"/>
        <v>193</v>
      </c>
      <c r="CS231" s="67">
        <f t="shared" si="2756"/>
        <v>194</v>
      </c>
      <c r="CT231" s="67"/>
      <c r="CU231" s="67">
        <f t="shared" ref="CU231:CX231" si="2757">LARGE($CP231:$CS231,CU$2)</f>
        <v>194</v>
      </c>
      <c r="CV231" s="67">
        <f t="shared" si="2757"/>
        <v>193</v>
      </c>
      <c r="CW231" s="67">
        <f t="shared" si="2757"/>
        <v>182</v>
      </c>
      <c r="CX231" s="67">
        <f t="shared" si="2757"/>
        <v>161</v>
      </c>
      <c r="CZ231" s="67" t="str">
        <f>VLOOKUP(VALUE(RIGHT(CU231,1)),misc!$A$2:$B$5,2,0)</f>
        <v>C</v>
      </c>
      <c r="DA231" s="67" t="str">
        <f>VLOOKUP(VALUE(RIGHT(CV231,1)),misc!$A$2:$B$5,2,0)</f>
        <v>S</v>
      </c>
      <c r="DB231" s="67" t="str">
        <f>VLOOKUP(VALUE(RIGHT(CW231,1)),misc!$A$2:$B$5,2,0)</f>
        <v>I</v>
      </c>
      <c r="DC231" s="67" t="str">
        <f>VLOOKUP(VALUE(RIGHT(CX231,1)),misc!$A$2:$B$5,2,0)</f>
        <v>D</v>
      </c>
      <c r="DE231" s="67" t="str">
        <f t="shared" ref="DE231:DH231" si="2758">IF(VALUE(CU231)&gt;=170,CZ231,"")</f>
        <v>C</v>
      </c>
      <c r="DF231" s="67" t="str">
        <f t="shared" si="2758"/>
        <v>S</v>
      </c>
      <c r="DG231" s="67" t="str">
        <f t="shared" si="2758"/>
        <v>I</v>
      </c>
      <c r="DH231" s="67" t="str">
        <f t="shared" si="2758"/>
        <v/>
      </c>
      <c r="DJ231" s="67" t="str">
        <f t="shared" ref="DJ231:DM231" si="2759">IF(VALUE(CU231)&lt;170,CZ231,"")</f>
        <v/>
      </c>
      <c r="DK231" s="67" t="str">
        <f t="shared" si="2759"/>
        <v/>
      </c>
      <c r="DL231" s="67" t="str">
        <f t="shared" si="2759"/>
        <v/>
      </c>
      <c r="DM231" s="67" t="str">
        <f t="shared" si="2759"/>
        <v>D</v>
      </c>
      <c r="DN231" s="67">
        <f t="shared" si="29"/>
        <v>3</v>
      </c>
      <c r="DO231" s="67" t="str">
        <f t="shared" si="30"/>
        <v>CSI</v>
      </c>
      <c r="DP231" s="1" t="str">
        <f t="shared" si="31"/>
        <v>123</v>
      </c>
      <c r="DQ231" s="1" t="str">
        <f t="shared" si="32"/>
        <v/>
      </c>
      <c r="DR231" s="1">
        <f>VLOOKUP(G231,tableD1,3,0)</f>
        <v>1</v>
      </c>
      <c r="DS231" s="1">
        <f>VLOOKUP(H231,tableI1,3,0)</f>
        <v>1</v>
      </c>
      <c r="DT231" s="1">
        <f>VLOOKUP(I231,table1S,3,0)</f>
        <v>2</v>
      </c>
      <c r="DU231" s="1">
        <f>VLOOKUP(J231,table1C,3,0)</f>
        <v>1</v>
      </c>
      <c r="DV231" s="1">
        <f>VLOOKUP(L231,table2D,3,0)</f>
        <v>8</v>
      </c>
      <c r="DW231" s="1">
        <f>VLOOKUP(M231,table2I,3,0)</f>
        <v>8</v>
      </c>
      <c r="DX231" s="1">
        <f>VLOOKUP(N231,table2S,3,0)</f>
        <v>8</v>
      </c>
      <c r="DY231" s="1">
        <f>VLOOKUP(O231,table2C,3,0)</f>
        <v>8</v>
      </c>
      <c r="DZ231" s="1">
        <f>VLOOKUP(Q231,table3D,3,0)</f>
        <v>4</v>
      </c>
      <c r="EA231" s="1">
        <f>VLOOKUP(R231,table3I,3,0)</f>
        <v>5</v>
      </c>
      <c r="EB231" s="1">
        <f>VLOOKUP(S231,table3S,3,0)</f>
        <v>5</v>
      </c>
      <c r="EC231" s="1">
        <f>VLOOKUP(T231,table3C,3,0)</f>
        <v>5</v>
      </c>
      <c r="ED231" s="67">
        <f t="array" ref="ED231">VLOOKUP(INDEX(JD,data!$AA$1),key!$J$3:$L$27,3,0)</f>
        <v>6</v>
      </c>
      <c r="EE231" s="67">
        <f t="array" ref="EE231">VLOOKUP(INDEX(JI,data!$AA$1),key!$J$3:$L$27,3,0)</f>
        <v>4</v>
      </c>
      <c r="EF231" s="67">
        <f t="array" ref="EF231">VLOOKUP(INDEX(JS,data!$AA$1),key!$J$3:$L$27,3,0)</f>
        <v>4</v>
      </c>
      <c r="EG231" s="67">
        <f t="array" ref="EG231">VLOOKUP(INDEX(JC,data!$AA$1),key!$J$3:$L$27,3,0)</f>
        <v>7</v>
      </c>
      <c r="EH231" s="1">
        <f>VLOOKUP(DR231,tabel_jpm,ED231+1,0)</f>
        <v>8</v>
      </c>
      <c r="EI231" s="1">
        <f>VLOOKUP(DS231,tabel_jpm,EE231+1,0)</f>
        <v>16</v>
      </c>
      <c r="EJ231" s="1">
        <f>VLOOKUP(DT231,tabel_jpm,EF231+1,0)</f>
        <v>20</v>
      </c>
      <c r="EK231" s="1">
        <f>VLOOKUP(DU231,tabel_jpm,EG231+1,0)</f>
        <v>4</v>
      </c>
      <c r="EL231" s="1">
        <f>IF(B231="Pria",VLOOKUP(AVERAGE(EH231:EK231),agreement_p,4),VLOOKUP(AVERAGE(EH231:EK231),agreement_w,4))</f>
        <v>32</v>
      </c>
      <c r="EM231" s="67" t="str">
        <f t="shared" si="33"/>
        <v>N/A</v>
      </c>
      <c r="EN231" s="1">
        <f>VLOOKUP(DV231,tabel_jpm,ED231+1,0)</f>
        <v>20</v>
      </c>
      <c r="EO231" s="1">
        <f>VLOOKUP(DW231,tabel_jpm,EE231+1,0)</f>
        <v>12</v>
      </c>
      <c r="EP231" s="1">
        <f>VLOOKUP(DX231,tabel_jpm,EF231+1,0)</f>
        <v>12</v>
      </c>
      <c r="EQ231" s="1">
        <f>VLOOKUP(DY231,tabel_jpm,EG231+1,0)</f>
        <v>24</v>
      </c>
      <c r="ER231" s="1">
        <f>IF(B231="Pria",VLOOKUP(AVERAGE(EN231:EQ231),agreement_p,4),VLOOKUP(AVERAGE(EN231:EQ231),agreement_w,4))</f>
        <v>50</v>
      </c>
      <c r="ES231" s="67" t="str">
        <f t="shared" si="34"/>
        <v>N/A</v>
      </c>
      <c r="ET231" s="1">
        <f>VLOOKUP(DZ231,tabel_jpm,ED231+1,0)</f>
        <v>20</v>
      </c>
      <c r="EU231" s="1">
        <f>VLOOKUP(EA231,tabel_jpm,EE231+1,0)</f>
        <v>24</v>
      </c>
      <c r="EV231" s="1">
        <f>VLOOKUP(EB231,tabel_jpm,EF231+1,0)</f>
        <v>24</v>
      </c>
      <c r="EW231" s="1">
        <f>VLOOKUP(EC231,tabel_jpm,EG231+1,0)</f>
        <v>20</v>
      </c>
      <c r="EX231" s="1">
        <f>IF(B231="Pria",VLOOKUP(AVERAGE(ET231:EW231),agreement_p,4),VLOOKUP(AVERAGE(ET231:EW231),agreement_w,4))</f>
        <v>68</v>
      </c>
      <c r="EY231" s="67" t="str">
        <f t="shared" si="35"/>
        <v>N/A</v>
      </c>
    </row>
    <row r="232" ht="15.75" customHeight="1">
      <c r="A232" s="1" t="str">
        <f>data!A232</f>
        <v/>
      </c>
      <c r="B232" s="1" t="str">
        <f>data!B232</f>
        <v/>
      </c>
      <c r="C232" s="1" t="str">
        <f>data!C232</f>
        <v/>
      </c>
      <c r="D232" s="65" t="str">
        <f>data!D232</f>
        <v/>
      </c>
      <c r="E232" s="1" t="str">
        <f>data!E232</f>
        <v/>
      </c>
      <c r="F232" s="1" t="str">
        <f>data!F232</f>
        <v/>
      </c>
      <c r="G232" s="1" t="str">
        <f>data!G232</f>
        <v/>
      </c>
      <c r="H232" s="1" t="str">
        <f>data!H232</f>
        <v/>
      </c>
      <c r="I232" s="1" t="str">
        <f>data!I232</f>
        <v/>
      </c>
      <c r="J232" s="1" t="str">
        <f>data!J232</f>
        <v/>
      </c>
      <c r="K232" s="1" t="str">
        <f>data!K232</f>
        <v/>
      </c>
      <c r="L232" s="1" t="str">
        <f>data!L232</f>
        <v/>
      </c>
      <c r="M232" s="1" t="str">
        <f>data!M232</f>
        <v/>
      </c>
      <c r="N232" s="1" t="str">
        <f>data!N232</f>
        <v/>
      </c>
      <c r="O232" s="1" t="str">
        <f>data!O232</f>
        <v/>
      </c>
      <c r="P232" s="1" t="str">
        <f>data!P232</f>
        <v/>
      </c>
      <c r="Q232" s="1">
        <f>data!Q232</f>
        <v>0</v>
      </c>
      <c r="R232" s="1">
        <f>data!R232</f>
        <v>0</v>
      </c>
      <c r="S232" s="1">
        <f>data!S232</f>
        <v>0</v>
      </c>
      <c r="T232" s="1">
        <f>data!T232</f>
        <v>0</v>
      </c>
      <c r="U232" s="1">
        <f>data!U232</f>
        <v>0</v>
      </c>
      <c r="V232" s="1">
        <f>data!V232</f>
        <v>0</v>
      </c>
      <c r="W232" s="1">
        <f>data!W232</f>
        <v>0</v>
      </c>
      <c r="Y232" s="67">
        <f>VLOOKUP(G232,tableD1,2,0)</f>
        <v>4</v>
      </c>
      <c r="Z232" s="67">
        <f>VLOOKUP(H232,tableI1,2,0)</f>
        <v>3</v>
      </c>
      <c r="AA232" s="67">
        <f>VLOOKUP(I232,table1S,2,0)</f>
        <v>5</v>
      </c>
      <c r="AB232" s="67">
        <f>VLOOKUP(J232,table1C,2,0)</f>
        <v>4</v>
      </c>
      <c r="AC232" s="67">
        <f>VLOOKUP(L232,table2D,2,0)</f>
        <v>31</v>
      </c>
      <c r="AD232" s="67">
        <f>VLOOKUP(M232,table2I,2,0)</f>
        <v>31</v>
      </c>
      <c r="AE232" s="67">
        <f>VLOOKUP(N232,table2S,2,0)</f>
        <v>32</v>
      </c>
      <c r="AF232" s="67">
        <f>VLOOKUP(O232,table2C,2,0)</f>
        <v>32</v>
      </c>
      <c r="AG232" s="67">
        <f>VLOOKUP(Q232,table3D,2,0)</f>
        <v>16</v>
      </c>
      <c r="AH232" s="67">
        <f>VLOOKUP(R232,table3I,2,0)</f>
        <v>18</v>
      </c>
      <c r="AI232" s="67">
        <f>VLOOKUP(S232,table3S,2,0)</f>
        <v>19</v>
      </c>
      <c r="AJ232" s="67">
        <f>VLOOKUP(T232,table3C,2,0)</f>
        <v>19</v>
      </c>
      <c r="AL232" s="67">
        <f t="shared" ref="AL232:AO232" si="2760">VALUE(Y232&amp;AL$2)</f>
        <v>41</v>
      </c>
      <c r="AM232" s="67">
        <f t="shared" si="2760"/>
        <v>32</v>
      </c>
      <c r="AN232" s="67">
        <f t="shared" si="2760"/>
        <v>53</v>
      </c>
      <c r="AO232" s="67">
        <f t="shared" si="2760"/>
        <v>44</v>
      </c>
      <c r="AP232" s="67"/>
      <c r="AQ232" s="67">
        <f t="shared" ref="AQ232:AT232" si="2761">LARGE($AL232:$AO232,AQ$2)</f>
        <v>53</v>
      </c>
      <c r="AR232" s="67">
        <f t="shared" si="2761"/>
        <v>44</v>
      </c>
      <c r="AS232" s="67">
        <f t="shared" si="2761"/>
        <v>41</v>
      </c>
      <c r="AT232" s="67">
        <f t="shared" si="2761"/>
        <v>32</v>
      </c>
      <c r="AV232" s="67" t="str">
        <f>VLOOKUP(VALUE(RIGHT(AQ232,1)),misc!$A$2:$B$5,2,0)</f>
        <v>S</v>
      </c>
      <c r="AW232" s="67" t="str">
        <f>VLOOKUP(VALUE(RIGHT(AR232,1)),misc!$A$2:$B$5,2,0)</f>
        <v>C</v>
      </c>
      <c r="AX232" s="67" t="str">
        <f>VLOOKUP(VALUE(RIGHT(AS232,1)),misc!$A$2:$B$5,2,0)</f>
        <v>D</v>
      </c>
      <c r="AY232" s="67" t="str">
        <f>VLOOKUP(VALUE(RIGHT(AT232,1)),misc!$A$2:$B$5,2,0)</f>
        <v>I</v>
      </c>
      <c r="BA232" s="67" t="str">
        <f t="shared" ref="BA232:BD232" si="2762">IF(VALUE(AQ232)&gt;=170,AV232,"")</f>
        <v/>
      </c>
      <c r="BB232" s="67" t="str">
        <f t="shared" si="2762"/>
        <v/>
      </c>
      <c r="BC232" s="67" t="str">
        <f t="shared" si="2762"/>
        <v/>
      </c>
      <c r="BD232" s="67" t="str">
        <f t="shared" si="2762"/>
        <v/>
      </c>
      <c r="BF232" s="67" t="str">
        <f t="shared" ref="BF232:BI232" si="2763">IF(VALUE(AQ232)&lt;170,AV232,"")</f>
        <v>S</v>
      </c>
      <c r="BG232" s="67" t="str">
        <f t="shared" si="2763"/>
        <v>C</v>
      </c>
      <c r="BH232" s="67" t="str">
        <f t="shared" si="2763"/>
        <v>D</v>
      </c>
      <c r="BI232" s="67" t="str">
        <f t="shared" si="2763"/>
        <v>I</v>
      </c>
      <c r="BJ232" s="67">
        <f t="shared" si="17"/>
        <v>1</v>
      </c>
      <c r="BK232" s="67" t="str">
        <f t="shared" si="18"/>
        <v/>
      </c>
      <c r="BN232" s="67">
        <f t="shared" ref="BN232:BQ232" si="2764">VALUE(AC232&amp;BN$2)</f>
        <v>311</v>
      </c>
      <c r="BO232" s="67">
        <f t="shared" si="2764"/>
        <v>312</v>
      </c>
      <c r="BP232" s="67">
        <f t="shared" si="2764"/>
        <v>323</v>
      </c>
      <c r="BQ232" s="67">
        <f t="shared" si="2764"/>
        <v>324</v>
      </c>
      <c r="BR232" s="67"/>
      <c r="BS232" s="67">
        <f t="shared" ref="BS232:BV232" si="2765">LARGE($BN232:$BQ232,BS$2)</f>
        <v>324</v>
      </c>
      <c r="BT232" s="67">
        <f t="shared" si="2765"/>
        <v>323</v>
      </c>
      <c r="BU232" s="67">
        <f t="shared" si="2765"/>
        <v>312</v>
      </c>
      <c r="BV232" s="67">
        <f t="shared" si="2765"/>
        <v>311</v>
      </c>
      <c r="BX232" s="67" t="str">
        <f>VLOOKUP(VALUE(RIGHT(BS232,1)),misc!$A$2:$B$5,2,0)</f>
        <v>C</v>
      </c>
      <c r="BY232" s="67" t="str">
        <f>VLOOKUP(VALUE(RIGHT(BT232,1)),misc!$A$2:$B$5,2,0)</f>
        <v>S</v>
      </c>
      <c r="BZ232" s="67" t="str">
        <f>VLOOKUP(VALUE(RIGHT(BU232,1)),misc!$A$2:$B$5,2,0)</f>
        <v>I</v>
      </c>
      <c r="CA232" s="67" t="str">
        <f>VLOOKUP(VALUE(RIGHT(BV232,1)),misc!$A$2:$B$5,2,0)</f>
        <v>D</v>
      </c>
      <c r="CC232" s="67" t="str">
        <f t="shared" ref="CC232:CF232" si="2766">IF(VALUE(BS232)&gt;=170,BX232,"")</f>
        <v>C</v>
      </c>
      <c r="CD232" s="67" t="str">
        <f t="shared" si="2766"/>
        <v>S</v>
      </c>
      <c r="CE232" s="67" t="str">
        <f t="shared" si="2766"/>
        <v>I</v>
      </c>
      <c r="CF232" s="67" t="str">
        <f t="shared" si="2766"/>
        <v>D</v>
      </c>
      <c r="CH232" s="67" t="str">
        <f t="shared" ref="CH232:CK232" si="2767">IF(VALUE(BS232)&lt;170,BX232,"")</f>
        <v/>
      </c>
      <c r="CI232" s="67" t="str">
        <f t="shared" si="2767"/>
        <v/>
      </c>
      <c r="CJ232" s="67" t="str">
        <f t="shared" si="2767"/>
        <v/>
      </c>
      <c r="CK232" s="67" t="str">
        <f t="shared" si="2767"/>
        <v/>
      </c>
      <c r="CL232" s="67">
        <f t="shared" si="23"/>
        <v>2</v>
      </c>
      <c r="CM232" s="67" t="str">
        <f t="shared" si="24"/>
        <v>CSID</v>
      </c>
      <c r="CP232" s="67">
        <f t="shared" ref="CP232:CS232" si="2768">VALUE(AG232&amp;CP$2)</f>
        <v>161</v>
      </c>
      <c r="CQ232" s="67">
        <f t="shared" si="2768"/>
        <v>182</v>
      </c>
      <c r="CR232" s="67">
        <f t="shared" si="2768"/>
        <v>193</v>
      </c>
      <c r="CS232" s="67">
        <f t="shared" si="2768"/>
        <v>194</v>
      </c>
      <c r="CT232" s="67"/>
      <c r="CU232" s="67">
        <f t="shared" ref="CU232:CX232" si="2769">LARGE($CP232:$CS232,CU$2)</f>
        <v>194</v>
      </c>
      <c r="CV232" s="67">
        <f t="shared" si="2769"/>
        <v>193</v>
      </c>
      <c r="CW232" s="67">
        <f t="shared" si="2769"/>
        <v>182</v>
      </c>
      <c r="CX232" s="67">
        <f t="shared" si="2769"/>
        <v>161</v>
      </c>
      <c r="CZ232" s="67" t="str">
        <f>VLOOKUP(VALUE(RIGHT(CU232,1)),misc!$A$2:$B$5,2,0)</f>
        <v>C</v>
      </c>
      <c r="DA232" s="67" t="str">
        <f>VLOOKUP(VALUE(RIGHT(CV232,1)),misc!$A$2:$B$5,2,0)</f>
        <v>S</v>
      </c>
      <c r="DB232" s="67" t="str">
        <f>VLOOKUP(VALUE(RIGHT(CW232,1)),misc!$A$2:$B$5,2,0)</f>
        <v>I</v>
      </c>
      <c r="DC232" s="67" t="str">
        <f>VLOOKUP(VALUE(RIGHT(CX232,1)),misc!$A$2:$B$5,2,0)</f>
        <v>D</v>
      </c>
      <c r="DE232" s="67" t="str">
        <f t="shared" ref="DE232:DH232" si="2770">IF(VALUE(CU232)&gt;=170,CZ232,"")</f>
        <v>C</v>
      </c>
      <c r="DF232" s="67" t="str">
        <f t="shared" si="2770"/>
        <v>S</v>
      </c>
      <c r="DG232" s="67" t="str">
        <f t="shared" si="2770"/>
        <v>I</v>
      </c>
      <c r="DH232" s="67" t="str">
        <f t="shared" si="2770"/>
        <v/>
      </c>
      <c r="DJ232" s="67" t="str">
        <f t="shared" ref="DJ232:DM232" si="2771">IF(VALUE(CU232)&lt;170,CZ232,"")</f>
        <v/>
      </c>
      <c r="DK232" s="67" t="str">
        <f t="shared" si="2771"/>
        <v/>
      </c>
      <c r="DL232" s="67" t="str">
        <f t="shared" si="2771"/>
        <v/>
      </c>
      <c r="DM232" s="67" t="str">
        <f t="shared" si="2771"/>
        <v>D</v>
      </c>
      <c r="DN232" s="67">
        <f t="shared" si="29"/>
        <v>3</v>
      </c>
      <c r="DO232" s="67" t="str">
        <f t="shared" si="30"/>
        <v>CSI</v>
      </c>
      <c r="DP232" s="1" t="str">
        <f t="shared" si="31"/>
        <v>123</v>
      </c>
      <c r="DQ232" s="1" t="str">
        <f t="shared" si="32"/>
        <v/>
      </c>
      <c r="DR232" s="1">
        <f>VLOOKUP(G232,tableD1,3,0)</f>
        <v>1</v>
      </c>
      <c r="DS232" s="1">
        <f>VLOOKUP(H232,tableI1,3,0)</f>
        <v>1</v>
      </c>
      <c r="DT232" s="1">
        <f>VLOOKUP(I232,table1S,3,0)</f>
        <v>2</v>
      </c>
      <c r="DU232" s="1">
        <f>VLOOKUP(J232,table1C,3,0)</f>
        <v>1</v>
      </c>
      <c r="DV232" s="1">
        <f>VLOOKUP(L232,table2D,3,0)</f>
        <v>8</v>
      </c>
      <c r="DW232" s="1">
        <f>VLOOKUP(M232,table2I,3,0)</f>
        <v>8</v>
      </c>
      <c r="DX232" s="1">
        <f>VLOOKUP(N232,table2S,3,0)</f>
        <v>8</v>
      </c>
      <c r="DY232" s="1">
        <f>VLOOKUP(O232,table2C,3,0)</f>
        <v>8</v>
      </c>
      <c r="DZ232" s="1">
        <f>VLOOKUP(Q232,table3D,3,0)</f>
        <v>4</v>
      </c>
      <c r="EA232" s="1">
        <f>VLOOKUP(R232,table3I,3,0)</f>
        <v>5</v>
      </c>
      <c r="EB232" s="1">
        <f>VLOOKUP(S232,table3S,3,0)</f>
        <v>5</v>
      </c>
      <c r="EC232" s="1">
        <f>VLOOKUP(T232,table3C,3,0)</f>
        <v>5</v>
      </c>
      <c r="ED232" s="67">
        <f t="array" ref="ED232">VLOOKUP(INDEX(JD,data!$AA$1),key!$J$3:$L$27,3,0)</f>
        <v>6</v>
      </c>
      <c r="EE232" s="67">
        <f t="array" ref="EE232">VLOOKUP(INDEX(JI,data!$AA$1),key!$J$3:$L$27,3,0)</f>
        <v>4</v>
      </c>
      <c r="EF232" s="67">
        <f t="array" ref="EF232">VLOOKUP(INDEX(JS,data!$AA$1),key!$J$3:$L$27,3,0)</f>
        <v>4</v>
      </c>
      <c r="EG232" s="67">
        <f t="array" ref="EG232">VLOOKUP(INDEX(JC,data!$AA$1),key!$J$3:$L$27,3,0)</f>
        <v>7</v>
      </c>
      <c r="EH232" s="1">
        <f>VLOOKUP(DR232,tabel_jpm,ED232+1,0)</f>
        <v>8</v>
      </c>
      <c r="EI232" s="1">
        <f>VLOOKUP(DS232,tabel_jpm,EE232+1,0)</f>
        <v>16</v>
      </c>
      <c r="EJ232" s="1">
        <f>VLOOKUP(DT232,tabel_jpm,EF232+1,0)</f>
        <v>20</v>
      </c>
      <c r="EK232" s="1">
        <f>VLOOKUP(DU232,tabel_jpm,EG232+1,0)</f>
        <v>4</v>
      </c>
      <c r="EL232" s="1">
        <f>IF(B232="Pria",VLOOKUP(AVERAGE(EH232:EK232),agreement_p,4),VLOOKUP(AVERAGE(EH232:EK232),agreement_w,4))</f>
        <v>32</v>
      </c>
      <c r="EM232" s="67" t="str">
        <f t="shared" si="33"/>
        <v>N/A</v>
      </c>
      <c r="EN232" s="1">
        <f>VLOOKUP(DV232,tabel_jpm,ED232+1,0)</f>
        <v>20</v>
      </c>
      <c r="EO232" s="1">
        <f>VLOOKUP(DW232,tabel_jpm,EE232+1,0)</f>
        <v>12</v>
      </c>
      <c r="EP232" s="1">
        <f>VLOOKUP(DX232,tabel_jpm,EF232+1,0)</f>
        <v>12</v>
      </c>
      <c r="EQ232" s="1">
        <f>VLOOKUP(DY232,tabel_jpm,EG232+1,0)</f>
        <v>24</v>
      </c>
      <c r="ER232" s="1">
        <f>IF(B232="Pria",VLOOKUP(AVERAGE(EN232:EQ232),agreement_p,4),VLOOKUP(AVERAGE(EN232:EQ232),agreement_w,4))</f>
        <v>50</v>
      </c>
      <c r="ES232" s="67" t="str">
        <f t="shared" si="34"/>
        <v>N/A</v>
      </c>
      <c r="ET232" s="1">
        <f>VLOOKUP(DZ232,tabel_jpm,ED232+1,0)</f>
        <v>20</v>
      </c>
      <c r="EU232" s="1">
        <f>VLOOKUP(EA232,tabel_jpm,EE232+1,0)</f>
        <v>24</v>
      </c>
      <c r="EV232" s="1">
        <f>VLOOKUP(EB232,tabel_jpm,EF232+1,0)</f>
        <v>24</v>
      </c>
      <c r="EW232" s="1">
        <f>VLOOKUP(EC232,tabel_jpm,EG232+1,0)</f>
        <v>20</v>
      </c>
      <c r="EX232" s="1">
        <f>IF(B232="Pria",VLOOKUP(AVERAGE(ET232:EW232),agreement_p,4),VLOOKUP(AVERAGE(ET232:EW232),agreement_w,4))</f>
        <v>68</v>
      </c>
      <c r="EY232" s="67" t="str">
        <f t="shared" si="35"/>
        <v>N/A</v>
      </c>
    </row>
    <row r="233" ht="15.75" customHeight="1">
      <c r="A233" s="1" t="str">
        <f>data!A233</f>
        <v/>
      </c>
      <c r="B233" s="1" t="str">
        <f>data!B233</f>
        <v/>
      </c>
      <c r="C233" s="1" t="str">
        <f>data!C233</f>
        <v/>
      </c>
      <c r="D233" s="65" t="str">
        <f>data!D233</f>
        <v/>
      </c>
      <c r="E233" s="1" t="str">
        <f>data!E233</f>
        <v/>
      </c>
      <c r="F233" s="1" t="str">
        <f>data!F233</f>
        <v/>
      </c>
      <c r="G233" s="1" t="str">
        <f>data!G233</f>
        <v/>
      </c>
      <c r="H233" s="1" t="str">
        <f>data!H233</f>
        <v/>
      </c>
      <c r="I233" s="1" t="str">
        <f>data!I233</f>
        <v/>
      </c>
      <c r="J233" s="1" t="str">
        <f>data!J233</f>
        <v/>
      </c>
      <c r="K233" s="1" t="str">
        <f>data!K233</f>
        <v/>
      </c>
      <c r="L233" s="1" t="str">
        <f>data!L233</f>
        <v/>
      </c>
      <c r="M233" s="1" t="str">
        <f>data!M233</f>
        <v/>
      </c>
      <c r="N233" s="1" t="str">
        <f>data!N233</f>
        <v/>
      </c>
      <c r="O233" s="1" t="str">
        <f>data!O233</f>
        <v/>
      </c>
      <c r="P233" s="1" t="str">
        <f>data!P233</f>
        <v/>
      </c>
      <c r="Q233" s="1">
        <f>data!Q233</f>
        <v>0</v>
      </c>
      <c r="R233" s="1">
        <f>data!R233</f>
        <v>0</v>
      </c>
      <c r="S233" s="1">
        <f>data!S233</f>
        <v>0</v>
      </c>
      <c r="T233" s="1">
        <f>data!T233</f>
        <v>0</v>
      </c>
      <c r="U233" s="1">
        <f>data!U233</f>
        <v>0</v>
      </c>
      <c r="V233" s="1">
        <f>data!V233</f>
        <v>0</v>
      </c>
      <c r="W233" s="1">
        <f>data!W233</f>
        <v>0</v>
      </c>
      <c r="Y233" s="67">
        <f>VLOOKUP(G233,tableD1,2,0)</f>
        <v>4</v>
      </c>
      <c r="Z233" s="67">
        <f>VLOOKUP(H233,tableI1,2,0)</f>
        <v>3</v>
      </c>
      <c r="AA233" s="67">
        <f>VLOOKUP(I233,table1S,2,0)</f>
        <v>5</v>
      </c>
      <c r="AB233" s="67">
        <f>VLOOKUP(J233,table1C,2,0)</f>
        <v>4</v>
      </c>
      <c r="AC233" s="67">
        <f>VLOOKUP(L233,table2D,2,0)</f>
        <v>31</v>
      </c>
      <c r="AD233" s="67">
        <f>VLOOKUP(M233,table2I,2,0)</f>
        <v>31</v>
      </c>
      <c r="AE233" s="67">
        <f>VLOOKUP(N233,table2S,2,0)</f>
        <v>32</v>
      </c>
      <c r="AF233" s="67">
        <f>VLOOKUP(O233,table2C,2,0)</f>
        <v>32</v>
      </c>
      <c r="AG233" s="67">
        <f>VLOOKUP(Q233,table3D,2,0)</f>
        <v>16</v>
      </c>
      <c r="AH233" s="67">
        <f>VLOOKUP(R233,table3I,2,0)</f>
        <v>18</v>
      </c>
      <c r="AI233" s="67">
        <f>VLOOKUP(S233,table3S,2,0)</f>
        <v>19</v>
      </c>
      <c r="AJ233" s="67">
        <f>VLOOKUP(T233,table3C,2,0)</f>
        <v>19</v>
      </c>
      <c r="AL233" s="67">
        <f t="shared" ref="AL233:AO233" si="2772">VALUE(Y233&amp;AL$2)</f>
        <v>41</v>
      </c>
      <c r="AM233" s="67">
        <f t="shared" si="2772"/>
        <v>32</v>
      </c>
      <c r="AN233" s="67">
        <f t="shared" si="2772"/>
        <v>53</v>
      </c>
      <c r="AO233" s="67">
        <f t="shared" si="2772"/>
        <v>44</v>
      </c>
      <c r="AP233" s="67"/>
      <c r="AQ233" s="67">
        <f t="shared" ref="AQ233:AT233" si="2773">LARGE($AL233:$AO233,AQ$2)</f>
        <v>53</v>
      </c>
      <c r="AR233" s="67">
        <f t="shared" si="2773"/>
        <v>44</v>
      </c>
      <c r="AS233" s="67">
        <f t="shared" si="2773"/>
        <v>41</v>
      </c>
      <c r="AT233" s="67">
        <f t="shared" si="2773"/>
        <v>32</v>
      </c>
      <c r="AV233" s="67" t="str">
        <f>VLOOKUP(VALUE(RIGHT(AQ233,1)),misc!$A$2:$B$5,2,0)</f>
        <v>S</v>
      </c>
      <c r="AW233" s="67" t="str">
        <f>VLOOKUP(VALUE(RIGHT(AR233,1)),misc!$A$2:$B$5,2,0)</f>
        <v>C</v>
      </c>
      <c r="AX233" s="67" t="str">
        <f>VLOOKUP(VALUE(RIGHT(AS233,1)),misc!$A$2:$B$5,2,0)</f>
        <v>D</v>
      </c>
      <c r="AY233" s="67" t="str">
        <f>VLOOKUP(VALUE(RIGHT(AT233,1)),misc!$A$2:$B$5,2,0)</f>
        <v>I</v>
      </c>
      <c r="BA233" s="67" t="str">
        <f t="shared" ref="BA233:BD233" si="2774">IF(VALUE(AQ233)&gt;=170,AV233,"")</f>
        <v/>
      </c>
      <c r="BB233" s="67" t="str">
        <f t="shared" si="2774"/>
        <v/>
      </c>
      <c r="BC233" s="67" t="str">
        <f t="shared" si="2774"/>
        <v/>
      </c>
      <c r="BD233" s="67" t="str">
        <f t="shared" si="2774"/>
        <v/>
      </c>
      <c r="BF233" s="67" t="str">
        <f t="shared" ref="BF233:BI233" si="2775">IF(VALUE(AQ233)&lt;170,AV233,"")</f>
        <v>S</v>
      </c>
      <c r="BG233" s="67" t="str">
        <f t="shared" si="2775"/>
        <v>C</v>
      </c>
      <c r="BH233" s="67" t="str">
        <f t="shared" si="2775"/>
        <v>D</v>
      </c>
      <c r="BI233" s="67" t="str">
        <f t="shared" si="2775"/>
        <v>I</v>
      </c>
      <c r="BJ233" s="67">
        <f t="shared" si="17"/>
        <v>1</v>
      </c>
      <c r="BK233" s="67" t="str">
        <f t="shared" si="18"/>
        <v/>
      </c>
      <c r="BN233" s="67">
        <f t="shared" ref="BN233:BQ233" si="2776">VALUE(AC233&amp;BN$2)</f>
        <v>311</v>
      </c>
      <c r="BO233" s="67">
        <f t="shared" si="2776"/>
        <v>312</v>
      </c>
      <c r="BP233" s="67">
        <f t="shared" si="2776"/>
        <v>323</v>
      </c>
      <c r="BQ233" s="67">
        <f t="shared" si="2776"/>
        <v>324</v>
      </c>
      <c r="BR233" s="67"/>
      <c r="BS233" s="67">
        <f t="shared" ref="BS233:BV233" si="2777">LARGE($BN233:$BQ233,BS$2)</f>
        <v>324</v>
      </c>
      <c r="BT233" s="67">
        <f t="shared" si="2777"/>
        <v>323</v>
      </c>
      <c r="BU233" s="67">
        <f t="shared" si="2777"/>
        <v>312</v>
      </c>
      <c r="BV233" s="67">
        <f t="shared" si="2777"/>
        <v>311</v>
      </c>
      <c r="BX233" s="67" t="str">
        <f>VLOOKUP(VALUE(RIGHT(BS233,1)),misc!$A$2:$B$5,2,0)</f>
        <v>C</v>
      </c>
      <c r="BY233" s="67" t="str">
        <f>VLOOKUP(VALUE(RIGHT(BT233,1)),misc!$A$2:$B$5,2,0)</f>
        <v>S</v>
      </c>
      <c r="BZ233" s="67" t="str">
        <f>VLOOKUP(VALUE(RIGHT(BU233,1)),misc!$A$2:$B$5,2,0)</f>
        <v>I</v>
      </c>
      <c r="CA233" s="67" t="str">
        <f>VLOOKUP(VALUE(RIGHT(BV233,1)),misc!$A$2:$B$5,2,0)</f>
        <v>D</v>
      </c>
      <c r="CC233" s="67" t="str">
        <f t="shared" ref="CC233:CF233" si="2778">IF(VALUE(BS233)&gt;=170,BX233,"")</f>
        <v>C</v>
      </c>
      <c r="CD233" s="67" t="str">
        <f t="shared" si="2778"/>
        <v>S</v>
      </c>
      <c r="CE233" s="67" t="str">
        <f t="shared" si="2778"/>
        <v>I</v>
      </c>
      <c r="CF233" s="67" t="str">
        <f t="shared" si="2778"/>
        <v>D</v>
      </c>
      <c r="CH233" s="67" t="str">
        <f t="shared" ref="CH233:CK233" si="2779">IF(VALUE(BS233)&lt;170,BX233,"")</f>
        <v/>
      </c>
      <c r="CI233" s="67" t="str">
        <f t="shared" si="2779"/>
        <v/>
      </c>
      <c r="CJ233" s="67" t="str">
        <f t="shared" si="2779"/>
        <v/>
      </c>
      <c r="CK233" s="67" t="str">
        <f t="shared" si="2779"/>
        <v/>
      </c>
      <c r="CL233" s="67">
        <f t="shared" si="23"/>
        <v>2</v>
      </c>
      <c r="CM233" s="67" t="str">
        <f t="shared" si="24"/>
        <v>CSID</v>
      </c>
      <c r="CP233" s="67">
        <f t="shared" ref="CP233:CS233" si="2780">VALUE(AG233&amp;CP$2)</f>
        <v>161</v>
      </c>
      <c r="CQ233" s="67">
        <f t="shared" si="2780"/>
        <v>182</v>
      </c>
      <c r="CR233" s="67">
        <f t="shared" si="2780"/>
        <v>193</v>
      </c>
      <c r="CS233" s="67">
        <f t="shared" si="2780"/>
        <v>194</v>
      </c>
      <c r="CT233" s="67"/>
      <c r="CU233" s="67">
        <f t="shared" ref="CU233:CX233" si="2781">LARGE($CP233:$CS233,CU$2)</f>
        <v>194</v>
      </c>
      <c r="CV233" s="67">
        <f t="shared" si="2781"/>
        <v>193</v>
      </c>
      <c r="CW233" s="67">
        <f t="shared" si="2781"/>
        <v>182</v>
      </c>
      <c r="CX233" s="67">
        <f t="shared" si="2781"/>
        <v>161</v>
      </c>
      <c r="CZ233" s="67" t="str">
        <f>VLOOKUP(VALUE(RIGHT(CU233,1)),misc!$A$2:$B$5,2,0)</f>
        <v>C</v>
      </c>
      <c r="DA233" s="67" t="str">
        <f>VLOOKUP(VALUE(RIGHT(CV233,1)),misc!$A$2:$B$5,2,0)</f>
        <v>S</v>
      </c>
      <c r="DB233" s="67" t="str">
        <f>VLOOKUP(VALUE(RIGHT(CW233,1)),misc!$A$2:$B$5,2,0)</f>
        <v>I</v>
      </c>
      <c r="DC233" s="67" t="str">
        <f>VLOOKUP(VALUE(RIGHT(CX233,1)),misc!$A$2:$B$5,2,0)</f>
        <v>D</v>
      </c>
      <c r="DE233" s="67" t="str">
        <f t="shared" ref="DE233:DH233" si="2782">IF(VALUE(CU233)&gt;=170,CZ233,"")</f>
        <v>C</v>
      </c>
      <c r="DF233" s="67" t="str">
        <f t="shared" si="2782"/>
        <v>S</v>
      </c>
      <c r="DG233" s="67" t="str">
        <f t="shared" si="2782"/>
        <v>I</v>
      </c>
      <c r="DH233" s="67" t="str">
        <f t="shared" si="2782"/>
        <v/>
      </c>
      <c r="DJ233" s="67" t="str">
        <f t="shared" ref="DJ233:DM233" si="2783">IF(VALUE(CU233)&lt;170,CZ233,"")</f>
        <v/>
      </c>
      <c r="DK233" s="67" t="str">
        <f t="shared" si="2783"/>
        <v/>
      </c>
      <c r="DL233" s="67" t="str">
        <f t="shared" si="2783"/>
        <v/>
      </c>
      <c r="DM233" s="67" t="str">
        <f t="shared" si="2783"/>
        <v>D</v>
      </c>
      <c r="DN233" s="67">
        <f t="shared" si="29"/>
        <v>3</v>
      </c>
      <c r="DO233" s="67" t="str">
        <f t="shared" si="30"/>
        <v>CSI</v>
      </c>
      <c r="DP233" s="1" t="str">
        <f t="shared" si="31"/>
        <v>123</v>
      </c>
      <c r="DQ233" s="1" t="str">
        <f t="shared" si="32"/>
        <v/>
      </c>
      <c r="DR233" s="1">
        <f>VLOOKUP(G233,tableD1,3,0)</f>
        <v>1</v>
      </c>
      <c r="DS233" s="1">
        <f>VLOOKUP(H233,tableI1,3,0)</f>
        <v>1</v>
      </c>
      <c r="DT233" s="1">
        <f>VLOOKUP(I233,table1S,3,0)</f>
        <v>2</v>
      </c>
      <c r="DU233" s="1">
        <f>VLOOKUP(J233,table1C,3,0)</f>
        <v>1</v>
      </c>
      <c r="DV233" s="1">
        <f>VLOOKUP(L233,table2D,3,0)</f>
        <v>8</v>
      </c>
      <c r="DW233" s="1">
        <f>VLOOKUP(M233,table2I,3,0)</f>
        <v>8</v>
      </c>
      <c r="DX233" s="1">
        <f>VLOOKUP(N233,table2S,3,0)</f>
        <v>8</v>
      </c>
      <c r="DY233" s="1">
        <f>VLOOKUP(O233,table2C,3,0)</f>
        <v>8</v>
      </c>
      <c r="DZ233" s="1">
        <f>VLOOKUP(Q233,table3D,3,0)</f>
        <v>4</v>
      </c>
      <c r="EA233" s="1">
        <f>VLOOKUP(R233,table3I,3,0)</f>
        <v>5</v>
      </c>
      <c r="EB233" s="1">
        <f>VLOOKUP(S233,table3S,3,0)</f>
        <v>5</v>
      </c>
      <c r="EC233" s="1">
        <f>VLOOKUP(T233,table3C,3,0)</f>
        <v>5</v>
      </c>
      <c r="ED233" s="67">
        <f t="array" ref="ED233">VLOOKUP(INDEX(JD,data!$AA$1),key!$J$3:$L$27,3,0)</f>
        <v>6</v>
      </c>
      <c r="EE233" s="67">
        <f t="array" ref="EE233">VLOOKUP(INDEX(JI,data!$AA$1),key!$J$3:$L$27,3,0)</f>
        <v>4</v>
      </c>
      <c r="EF233" s="67">
        <f t="array" ref="EF233">VLOOKUP(INDEX(JS,data!$AA$1),key!$J$3:$L$27,3,0)</f>
        <v>4</v>
      </c>
      <c r="EG233" s="67">
        <f t="array" ref="EG233">VLOOKUP(INDEX(JC,data!$AA$1),key!$J$3:$L$27,3,0)</f>
        <v>7</v>
      </c>
      <c r="EH233" s="1">
        <f>VLOOKUP(DR233,tabel_jpm,ED233+1,0)</f>
        <v>8</v>
      </c>
      <c r="EI233" s="1">
        <f>VLOOKUP(DS233,tabel_jpm,EE233+1,0)</f>
        <v>16</v>
      </c>
      <c r="EJ233" s="1">
        <f>VLOOKUP(DT233,tabel_jpm,EF233+1,0)</f>
        <v>20</v>
      </c>
      <c r="EK233" s="1">
        <f>VLOOKUP(DU233,tabel_jpm,EG233+1,0)</f>
        <v>4</v>
      </c>
      <c r="EL233" s="1">
        <f>IF(B233="Pria",VLOOKUP(AVERAGE(EH233:EK233),agreement_p,4),VLOOKUP(AVERAGE(EH233:EK233),agreement_w,4))</f>
        <v>32</v>
      </c>
      <c r="EM233" s="67" t="str">
        <f t="shared" si="33"/>
        <v>N/A</v>
      </c>
      <c r="EN233" s="1">
        <f>VLOOKUP(DV233,tabel_jpm,ED233+1,0)</f>
        <v>20</v>
      </c>
      <c r="EO233" s="1">
        <f>VLOOKUP(DW233,tabel_jpm,EE233+1,0)</f>
        <v>12</v>
      </c>
      <c r="EP233" s="1">
        <f>VLOOKUP(DX233,tabel_jpm,EF233+1,0)</f>
        <v>12</v>
      </c>
      <c r="EQ233" s="1">
        <f>VLOOKUP(DY233,tabel_jpm,EG233+1,0)</f>
        <v>24</v>
      </c>
      <c r="ER233" s="1">
        <f>IF(B233="Pria",VLOOKUP(AVERAGE(EN233:EQ233),agreement_p,4),VLOOKUP(AVERAGE(EN233:EQ233),agreement_w,4))</f>
        <v>50</v>
      </c>
      <c r="ES233" s="67" t="str">
        <f t="shared" si="34"/>
        <v>N/A</v>
      </c>
      <c r="ET233" s="1">
        <f>VLOOKUP(DZ233,tabel_jpm,ED233+1,0)</f>
        <v>20</v>
      </c>
      <c r="EU233" s="1">
        <f>VLOOKUP(EA233,tabel_jpm,EE233+1,0)</f>
        <v>24</v>
      </c>
      <c r="EV233" s="1">
        <f>VLOOKUP(EB233,tabel_jpm,EF233+1,0)</f>
        <v>24</v>
      </c>
      <c r="EW233" s="1">
        <f>VLOOKUP(EC233,tabel_jpm,EG233+1,0)</f>
        <v>20</v>
      </c>
      <c r="EX233" s="1">
        <f>IF(B233="Pria",VLOOKUP(AVERAGE(ET233:EW233),agreement_p,4),VLOOKUP(AVERAGE(ET233:EW233),agreement_w,4))</f>
        <v>68</v>
      </c>
      <c r="EY233" s="67" t="str">
        <f t="shared" si="35"/>
        <v>N/A</v>
      </c>
    </row>
    <row r="234" ht="15.75" customHeight="1">
      <c r="A234" s="1" t="str">
        <f>data!A234</f>
        <v/>
      </c>
      <c r="B234" s="1" t="str">
        <f>data!B234</f>
        <v/>
      </c>
      <c r="C234" s="1" t="str">
        <f>data!C234</f>
        <v/>
      </c>
      <c r="D234" s="65" t="str">
        <f>data!D234</f>
        <v/>
      </c>
      <c r="E234" s="1" t="str">
        <f>data!E234</f>
        <v/>
      </c>
      <c r="F234" s="1" t="str">
        <f>data!F234</f>
        <v/>
      </c>
      <c r="G234" s="1" t="str">
        <f>data!G234</f>
        <v/>
      </c>
      <c r="H234" s="1" t="str">
        <f>data!H234</f>
        <v/>
      </c>
      <c r="I234" s="1" t="str">
        <f>data!I234</f>
        <v/>
      </c>
      <c r="J234" s="1" t="str">
        <f>data!J234</f>
        <v/>
      </c>
      <c r="K234" s="1" t="str">
        <f>data!K234</f>
        <v/>
      </c>
      <c r="L234" s="1" t="str">
        <f>data!L234</f>
        <v/>
      </c>
      <c r="M234" s="1" t="str">
        <f>data!M234</f>
        <v/>
      </c>
      <c r="N234" s="1" t="str">
        <f>data!N234</f>
        <v/>
      </c>
      <c r="O234" s="1" t="str">
        <f>data!O234</f>
        <v/>
      </c>
      <c r="P234" s="1" t="str">
        <f>data!P234</f>
        <v/>
      </c>
      <c r="Q234" s="1">
        <f>data!Q234</f>
        <v>0</v>
      </c>
      <c r="R234" s="1">
        <f>data!R234</f>
        <v>0</v>
      </c>
      <c r="S234" s="1">
        <f>data!S234</f>
        <v>0</v>
      </c>
      <c r="T234" s="1">
        <f>data!T234</f>
        <v>0</v>
      </c>
      <c r="U234" s="1">
        <f>data!U234</f>
        <v>0</v>
      </c>
      <c r="V234" s="1">
        <f>data!V234</f>
        <v>0</v>
      </c>
      <c r="W234" s="1">
        <f>data!W234</f>
        <v>0</v>
      </c>
      <c r="Y234" s="67">
        <f>VLOOKUP(G234,tableD1,2,0)</f>
        <v>4</v>
      </c>
      <c r="Z234" s="67">
        <f>VLOOKUP(H234,tableI1,2,0)</f>
        <v>3</v>
      </c>
      <c r="AA234" s="67">
        <f>VLOOKUP(I234,table1S,2,0)</f>
        <v>5</v>
      </c>
      <c r="AB234" s="67">
        <f>VLOOKUP(J234,table1C,2,0)</f>
        <v>4</v>
      </c>
      <c r="AC234" s="67">
        <f>VLOOKUP(L234,table2D,2,0)</f>
        <v>31</v>
      </c>
      <c r="AD234" s="67">
        <f>VLOOKUP(M234,table2I,2,0)</f>
        <v>31</v>
      </c>
      <c r="AE234" s="67">
        <f>VLOOKUP(N234,table2S,2,0)</f>
        <v>32</v>
      </c>
      <c r="AF234" s="67">
        <f>VLOOKUP(O234,table2C,2,0)</f>
        <v>32</v>
      </c>
      <c r="AG234" s="67">
        <f>VLOOKUP(Q234,table3D,2,0)</f>
        <v>16</v>
      </c>
      <c r="AH234" s="67">
        <f>VLOOKUP(R234,table3I,2,0)</f>
        <v>18</v>
      </c>
      <c r="AI234" s="67">
        <f>VLOOKUP(S234,table3S,2,0)</f>
        <v>19</v>
      </c>
      <c r="AJ234" s="67">
        <f>VLOOKUP(T234,table3C,2,0)</f>
        <v>19</v>
      </c>
      <c r="AL234" s="67">
        <f t="shared" ref="AL234:AO234" si="2784">VALUE(Y234&amp;AL$2)</f>
        <v>41</v>
      </c>
      <c r="AM234" s="67">
        <f t="shared" si="2784"/>
        <v>32</v>
      </c>
      <c r="AN234" s="67">
        <f t="shared" si="2784"/>
        <v>53</v>
      </c>
      <c r="AO234" s="67">
        <f t="shared" si="2784"/>
        <v>44</v>
      </c>
      <c r="AP234" s="67"/>
      <c r="AQ234" s="67">
        <f t="shared" ref="AQ234:AT234" si="2785">LARGE($AL234:$AO234,AQ$2)</f>
        <v>53</v>
      </c>
      <c r="AR234" s="67">
        <f t="shared" si="2785"/>
        <v>44</v>
      </c>
      <c r="AS234" s="67">
        <f t="shared" si="2785"/>
        <v>41</v>
      </c>
      <c r="AT234" s="67">
        <f t="shared" si="2785"/>
        <v>32</v>
      </c>
      <c r="AV234" s="67" t="str">
        <f>VLOOKUP(VALUE(RIGHT(AQ234,1)),misc!$A$2:$B$5,2,0)</f>
        <v>S</v>
      </c>
      <c r="AW234" s="67" t="str">
        <f>VLOOKUP(VALUE(RIGHT(AR234,1)),misc!$A$2:$B$5,2,0)</f>
        <v>C</v>
      </c>
      <c r="AX234" s="67" t="str">
        <f>VLOOKUP(VALUE(RIGHT(AS234,1)),misc!$A$2:$B$5,2,0)</f>
        <v>D</v>
      </c>
      <c r="AY234" s="67" t="str">
        <f>VLOOKUP(VALUE(RIGHT(AT234,1)),misc!$A$2:$B$5,2,0)</f>
        <v>I</v>
      </c>
      <c r="BA234" s="67" t="str">
        <f t="shared" ref="BA234:BD234" si="2786">IF(VALUE(AQ234)&gt;=170,AV234,"")</f>
        <v/>
      </c>
      <c r="BB234" s="67" t="str">
        <f t="shared" si="2786"/>
        <v/>
      </c>
      <c r="BC234" s="67" t="str">
        <f t="shared" si="2786"/>
        <v/>
      </c>
      <c r="BD234" s="67" t="str">
        <f t="shared" si="2786"/>
        <v/>
      </c>
      <c r="BF234" s="67" t="str">
        <f t="shared" ref="BF234:BI234" si="2787">IF(VALUE(AQ234)&lt;170,AV234,"")</f>
        <v>S</v>
      </c>
      <c r="BG234" s="67" t="str">
        <f t="shared" si="2787"/>
        <v>C</v>
      </c>
      <c r="BH234" s="67" t="str">
        <f t="shared" si="2787"/>
        <v>D</v>
      </c>
      <c r="BI234" s="67" t="str">
        <f t="shared" si="2787"/>
        <v>I</v>
      </c>
      <c r="BJ234" s="67">
        <f t="shared" si="17"/>
        <v>1</v>
      </c>
      <c r="BK234" s="67" t="str">
        <f t="shared" si="18"/>
        <v/>
      </c>
      <c r="BN234" s="67">
        <f t="shared" ref="BN234:BQ234" si="2788">VALUE(AC234&amp;BN$2)</f>
        <v>311</v>
      </c>
      <c r="BO234" s="67">
        <f t="shared" si="2788"/>
        <v>312</v>
      </c>
      <c r="BP234" s="67">
        <f t="shared" si="2788"/>
        <v>323</v>
      </c>
      <c r="BQ234" s="67">
        <f t="shared" si="2788"/>
        <v>324</v>
      </c>
      <c r="BR234" s="67"/>
      <c r="BS234" s="67">
        <f t="shared" ref="BS234:BV234" si="2789">LARGE($BN234:$BQ234,BS$2)</f>
        <v>324</v>
      </c>
      <c r="BT234" s="67">
        <f t="shared" si="2789"/>
        <v>323</v>
      </c>
      <c r="BU234" s="67">
        <f t="shared" si="2789"/>
        <v>312</v>
      </c>
      <c r="BV234" s="67">
        <f t="shared" si="2789"/>
        <v>311</v>
      </c>
      <c r="BX234" s="67" t="str">
        <f>VLOOKUP(VALUE(RIGHT(BS234,1)),misc!$A$2:$B$5,2,0)</f>
        <v>C</v>
      </c>
      <c r="BY234" s="67" t="str">
        <f>VLOOKUP(VALUE(RIGHT(BT234,1)),misc!$A$2:$B$5,2,0)</f>
        <v>S</v>
      </c>
      <c r="BZ234" s="67" t="str">
        <f>VLOOKUP(VALUE(RIGHT(BU234,1)),misc!$A$2:$B$5,2,0)</f>
        <v>I</v>
      </c>
      <c r="CA234" s="67" t="str">
        <f>VLOOKUP(VALUE(RIGHT(BV234,1)),misc!$A$2:$B$5,2,0)</f>
        <v>D</v>
      </c>
      <c r="CC234" s="67" t="str">
        <f t="shared" ref="CC234:CF234" si="2790">IF(VALUE(BS234)&gt;=170,BX234,"")</f>
        <v>C</v>
      </c>
      <c r="CD234" s="67" t="str">
        <f t="shared" si="2790"/>
        <v>S</v>
      </c>
      <c r="CE234" s="67" t="str">
        <f t="shared" si="2790"/>
        <v>I</v>
      </c>
      <c r="CF234" s="67" t="str">
        <f t="shared" si="2790"/>
        <v>D</v>
      </c>
      <c r="CH234" s="67" t="str">
        <f t="shared" ref="CH234:CK234" si="2791">IF(VALUE(BS234)&lt;170,BX234,"")</f>
        <v/>
      </c>
      <c r="CI234" s="67" t="str">
        <f t="shared" si="2791"/>
        <v/>
      </c>
      <c r="CJ234" s="67" t="str">
        <f t="shared" si="2791"/>
        <v/>
      </c>
      <c r="CK234" s="67" t="str">
        <f t="shared" si="2791"/>
        <v/>
      </c>
      <c r="CL234" s="67">
        <f t="shared" si="23"/>
        <v>2</v>
      </c>
      <c r="CM234" s="67" t="str">
        <f t="shared" si="24"/>
        <v>CSID</v>
      </c>
      <c r="CP234" s="67">
        <f t="shared" ref="CP234:CS234" si="2792">VALUE(AG234&amp;CP$2)</f>
        <v>161</v>
      </c>
      <c r="CQ234" s="67">
        <f t="shared" si="2792"/>
        <v>182</v>
      </c>
      <c r="CR234" s="67">
        <f t="shared" si="2792"/>
        <v>193</v>
      </c>
      <c r="CS234" s="67">
        <f t="shared" si="2792"/>
        <v>194</v>
      </c>
      <c r="CT234" s="67"/>
      <c r="CU234" s="67">
        <f t="shared" ref="CU234:CX234" si="2793">LARGE($CP234:$CS234,CU$2)</f>
        <v>194</v>
      </c>
      <c r="CV234" s="67">
        <f t="shared" si="2793"/>
        <v>193</v>
      </c>
      <c r="CW234" s="67">
        <f t="shared" si="2793"/>
        <v>182</v>
      </c>
      <c r="CX234" s="67">
        <f t="shared" si="2793"/>
        <v>161</v>
      </c>
      <c r="CZ234" s="67" t="str">
        <f>VLOOKUP(VALUE(RIGHT(CU234,1)),misc!$A$2:$B$5,2,0)</f>
        <v>C</v>
      </c>
      <c r="DA234" s="67" t="str">
        <f>VLOOKUP(VALUE(RIGHT(CV234,1)),misc!$A$2:$B$5,2,0)</f>
        <v>S</v>
      </c>
      <c r="DB234" s="67" t="str">
        <f>VLOOKUP(VALUE(RIGHT(CW234,1)),misc!$A$2:$B$5,2,0)</f>
        <v>I</v>
      </c>
      <c r="DC234" s="67" t="str">
        <f>VLOOKUP(VALUE(RIGHT(CX234,1)),misc!$A$2:$B$5,2,0)</f>
        <v>D</v>
      </c>
      <c r="DE234" s="67" t="str">
        <f t="shared" ref="DE234:DH234" si="2794">IF(VALUE(CU234)&gt;=170,CZ234,"")</f>
        <v>C</v>
      </c>
      <c r="DF234" s="67" t="str">
        <f t="shared" si="2794"/>
        <v>S</v>
      </c>
      <c r="DG234" s="67" t="str">
        <f t="shared" si="2794"/>
        <v>I</v>
      </c>
      <c r="DH234" s="67" t="str">
        <f t="shared" si="2794"/>
        <v/>
      </c>
      <c r="DJ234" s="67" t="str">
        <f t="shared" ref="DJ234:DM234" si="2795">IF(VALUE(CU234)&lt;170,CZ234,"")</f>
        <v/>
      </c>
      <c r="DK234" s="67" t="str">
        <f t="shared" si="2795"/>
        <v/>
      </c>
      <c r="DL234" s="67" t="str">
        <f t="shared" si="2795"/>
        <v/>
      </c>
      <c r="DM234" s="67" t="str">
        <f t="shared" si="2795"/>
        <v>D</v>
      </c>
      <c r="DN234" s="67">
        <f t="shared" si="29"/>
        <v>3</v>
      </c>
      <c r="DO234" s="67" t="str">
        <f t="shared" si="30"/>
        <v>CSI</v>
      </c>
      <c r="DP234" s="1" t="str">
        <f t="shared" si="31"/>
        <v>123</v>
      </c>
      <c r="DQ234" s="1" t="str">
        <f t="shared" si="32"/>
        <v/>
      </c>
      <c r="DR234" s="1">
        <f>VLOOKUP(G234,tableD1,3,0)</f>
        <v>1</v>
      </c>
      <c r="DS234" s="1">
        <f>VLOOKUP(H234,tableI1,3,0)</f>
        <v>1</v>
      </c>
      <c r="DT234" s="1">
        <f>VLOOKUP(I234,table1S,3,0)</f>
        <v>2</v>
      </c>
      <c r="DU234" s="1">
        <f>VLOOKUP(J234,table1C,3,0)</f>
        <v>1</v>
      </c>
      <c r="DV234" s="1">
        <f>VLOOKUP(L234,table2D,3,0)</f>
        <v>8</v>
      </c>
      <c r="DW234" s="1">
        <f>VLOOKUP(M234,table2I,3,0)</f>
        <v>8</v>
      </c>
      <c r="DX234" s="1">
        <f>VLOOKUP(N234,table2S,3,0)</f>
        <v>8</v>
      </c>
      <c r="DY234" s="1">
        <f>VLOOKUP(O234,table2C,3,0)</f>
        <v>8</v>
      </c>
      <c r="DZ234" s="1">
        <f>VLOOKUP(Q234,table3D,3,0)</f>
        <v>4</v>
      </c>
      <c r="EA234" s="1">
        <f>VLOOKUP(R234,table3I,3,0)</f>
        <v>5</v>
      </c>
      <c r="EB234" s="1">
        <f>VLOOKUP(S234,table3S,3,0)</f>
        <v>5</v>
      </c>
      <c r="EC234" s="1">
        <f>VLOOKUP(T234,table3C,3,0)</f>
        <v>5</v>
      </c>
      <c r="ED234" s="67">
        <f t="array" ref="ED234">VLOOKUP(INDEX(JD,data!$AA$1),key!$J$3:$L$27,3,0)</f>
        <v>6</v>
      </c>
      <c r="EE234" s="67">
        <f t="array" ref="EE234">VLOOKUP(INDEX(JI,data!$AA$1),key!$J$3:$L$27,3,0)</f>
        <v>4</v>
      </c>
      <c r="EF234" s="67">
        <f t="array" ref="EF234">VLOOKUP(INDEX(JS,data!$AA$1),key!$J$3:$L$27,3,0)</f>
        <v>4</v>
      </c>
      <c r="EG234" s="67">
        <f t="array" ref="EG234">VLOOKUP(INDEX(JC,data!$AA$1),key!$J$3:$L$27,3,0)</f>
        <v>7</v>
      </c>
      <c r="EH234" s="1">
        <f>VLOOKUP(DR234,tabel_jpm,ED234+1,0)</f>
        <v>8</v>
      </c>
      <c r="EI234" s="1">
        <f>VLOOKUP(DS234,tabel_jpm,EE234+1,0)</f>
        <v>16</v>
      </c>
      <c r="EJ234" s="1">
        <f>VLOOKUP(DT234,tabel_jpm,EF234+1,0)</f>
        <v>20</v>
      </c>
      <c r="EK234" s="1">
        <f>VLOOKUP(DU234,tabel_jpm,EG234+1,0)</f>
        <v>4</v>
      </c>
      <c r="EL234" s="1">
        <f>IF(B234="Pria",VLOOKUP(AVERAGE(EH234:EK234),agreement_p,4),VLOOKUP(AVERAGE(EH234:EK234),agreement_w,4))</f>
        <v>32</v>
      </c>
      <c r="EM234" s="67" t="str">
        <f t="shared" si="33"/>
        <v>N/A</v>
      </c>
      <c r="EN234" s="1">
        <f>VLOOKUP(DV234,tabel_jpm,ED234+1,0)</f>
        <v>20</v>
      </c>
      <c r="EO234" s="1">
        <f>VLOOKUP(DW234,tabel_jpm,EE234+1,0)</f>
        <v>12</v>
      </c>
      <c r="EP234" s="1">
        <f>VLOOKUP(DX234,tabel_jpm,EF234+1,0)</f>
        <v>12</v>
      </c>
      <c r="EQ234" s="1">
        <f>VLOOKUP(DY234,tabel_jpm,EG234+1,0)</f>
        <v>24</v>
      </c>
      <c r="ER234" s="1">
        <f>IF(B234="Pria",VLOOKUP(AVERAGE(EN234:EQ234),agreement_p,4),VLOOKUP(AVERAGE(EN234:EQ234),agreement_w,4))</f>
        <v>50</v>
      </c>
      <c r="ES234" s="67" t="str">
        <f t="shared" si="34"/>
        <v>N/A</v>
      </c>
      <c r="ET234" s="1">
        <f>VLOOKUP(DZ234,tabel_jpm,ED234+1,0)</f>
        <v>20</v>
      </c>
      <c r="EU234" s="1">
        <f>VLOOKUP(EA234,tabel_jpm,EE234+1,0)</f>
        <v>24</v>
      </c>
      <c r="EV234" s="1">
        <f>VLOOKUP(EB234,tabel_jpm,EF234+1,0)</f>
        <v>24</v>
      </c>
      <c r="EW234" s="1">
        <f>VLOOKUP(EC234,tabel_jpm,EG234+1,0)</f>
        <v>20</v>
      </c>
      <c r="EX234" s="1">
        <f>IF(B234="Pria",VLOOKUP(AVERAGE(ET234:EW234),agreement_p,4),VLOOKUP(AVERAGE(ET234:EW234),agreement_w,4))</f>
        <v>68</v>
      </c>
      <c r="EY234" s="67" t="str">
        <f t="shared" si="35"/>
        <v>N/A</v>
      </c>
    </row>
    <row r="235" ht="15.75" customHeight="1">
      <c r="A235" s="1" t="str">
        <f>data!A235</f>
        <v/>
      </c>
      <c r="B235" s="1" t="str">
        <f>data!B235</f>
        <v/>
      </c>
      <c r="C235" s="1" t="str">
        <f>data!C235</f>
        <v/>
      </c>
      <c r="D235" s="65" t="str">
        <f>data!D235</f>
        <v/>
      </c>
      <c r="E235" s="1" t="str">
        <f>data!E235</f>
        <v/>
      </c>
      <c r="F235" s="1" t="str">
        <f>data!F235</f>
        <v/>
      </c>
      <c r="G235" s="1" t="str">
        <f>data!G235</f>
        <v/>
      </c>
      <c r="H235" s="1" t="str">
        <f>data!H235</f>
        <v/>
      </c>
      <c r="I235" s="1" t="str">
        <f>data!I235</f>
        <v/>
      </c>
      <c r="J235" s="1" t="str">
        <f>data!J235</f>
        <v/>
      </c>
      <c r="K235" s="1" t="str">
        <f>data!K235</f>
        <v/>
      </c>
      <c r="L235" s="1" t="str">
        <f>data!L235</f>
        <v/>
      </c>
      <c r="M235" s="1" t="str">
        <f>data!M235</f>
        <v/>
      </c>
      <c r="N235" s="1" t="str">
        <f>data!N235</f>
        <v/>
      </c>
      <c r="O235" s="1" t="str">
        <f>data!O235</f>
        <v/>
      </c>
      <c r="P235" s="1" t="str">
        <f>data!P235</f>
        <v/>
      </c>
      <c r="Q235" s="1">
        <f>data!Q235</f>
        <v>0</v>
      </c>
      <c r="R235" s="1">
        <f>data!R235</f>
        <v>0</v>
      </c>
      <c r="S235" s="1">
        <f>data!S235</f>
        <v>0</v>
      </c>
      <c r="T235" s="1">
        <f>data!T235</f>
        <v>0</v>
      </c>
      <c r="U235" s="1">
        <f>data!U235</f>
        <v>0</v>
      </c>
      <c r="V235" s="1">
        <f>data!V235</f>
        <v>0</v>
      </c>
      <c r="W235" s="1">
        <f>data!W235</f>
        <v>0</v>
      </c>
      <c r="Y235" s="67">
        <f>VLOOKUP(G235,tableD1,2,0)</f>
        <v>4</v>
      </c>
      <c r="Z235" s="67">
        <f>VLOOKUP(H235,tableI1,2,0)</f>
        <v>3</v>
      </c>
      <c r="AA235" s="67">
        <f>VLOOKUP(I235,table1S,2,0)</f>
        <v>5</v>
      </c>
      <c r="AB235" s="67">
        <f>VLOOKUP(J235,table1C,2,0)</f>
        <v>4</v>
      </c>
      <c r="AC235" s="67">
        <f>VLOOKUP(L235,table2D,2,0)</f>
        <v>31</v>
      </c>
      <c r="AD235" s="67">
        <f>VLOOKUP(M235,table2I,2,0)</f>
        <v>31</v>
      </c>
      <c r="AE235" s="67">
        <f>VLOOKUP(N235,table2S,2,0)</f>
        <v>32</v>
      </c>
      <c r="AF235" s="67">
        <f>VLOOKUP(O235,table2C,2,0)</f>
        <v>32</v>
      </c>
      <c r="AG235" s="67">
        <f>VLOOKUP(Q235,table3D,2,0)</f>
        <v>16</v>
      </c>
      <c r="AH235" s="67">
        <f>VLOOKUP(R235,table3I,2,0)</f>
        <v>18</v>
      </c>
      <c r="AI235" s="67">
        <f>VLOOKUP(S235,table3S,2,0)</f>
        <v>19</v>
      </c>
      <c r="AJ235" s="67">
        <f>VLOOKUP(T235,table3C,2,0)</f>
        <v>19</v>
      </c>
      <c r="AL235" s="67">
        <f t="shared" ref="AL235:AO235" si="2796">VALUE(Y235&amp;AL$2)</f>
        <v>41</v>
      </c>
      <c r="AM235" s="67">
        <f t="shared" si="2796"/>
        <v>32</v>
      </c>
      <c r="AN235" s="67">
        <f t="shared" si="2796"/>
        <v>53</v>
      </c>
      <c r="AO235" s="67">
        <f t="shared" si="2796"/>
        <v>44</v>
      </c>
      <c r="AP235" s="67"/>
      <c r="AQ235" s="67">
        <f t="shared" ref="AQ235:AT235" si="2797">LARGE($AL235:$AO235,AQ$2)</f>
        <v>53</v>
      </c>
      <c r="AR235" s="67">
        <f t="shared" si="2797"/>
        <v>44</v>
      </c>
      <c r="AS235" s="67">
        <f t="shared" si="2797"/>
        <v>41</v>
      </c>
      <c r="AT235" s="67">
        <f t="shared" si="2797"/>
        <v>32</v>
      </c>
      <c r="AV235" s="67" t="str">
        <f>VLOOKUP(VALUE(RIGHT(AQ235,1)),misc!$A$2:$B$5,2,0)</f>
        <v>S</v>
      </c>
      <c r="AW235" s="67" t="str">
        <f>VLOOKUP(VALUE(RIGHT(AR235,1)),misc!$A$2:$B$5,2,0)</f>
        <v>C</v>
      </c>
      <c r="AX235" s="67" t="str">
        <f>VLOOKUP(VALUE(RIGHT(AS235,1)),misc!$A$2:$B$5,2,0)</f>
        <v>D</v>
      </c>
      <c r="AY235" s="67" t="str">
        <f>VLOOKUP(VALUE(RIGHT(AT235,1)),misc!$A$2:$B$5,2,0)</f>
        <v>I</v>
      </c>
      <c r="BA235" s="67" t="str">
        <f t="shared" ref="BA235:BD235" si="2798">IF(VALUE(AQ235)&gt;=170,AV235,"")</f>
        <v/>
      </c>
      <c r="BB235" s="67" t="str">
        <f t="shared" si="2798"/>
        <v/>
      </c>
      <c r="BC235" s="67" t="str">
        <f t="shared" si="2798"/>
        <v/>
      </c>
      <c r="BD235" s="67" t="str">
        <f t="shared" si="2798"/>
        <v/>
      </c>
      <c r="BF235" s="67" t="str">
        <f t="shared" ref="BF235:BI235" si="2799">IF(VALUE(AQ235)&lt;170,AV235,"")</f>
        <v>S</v>
      </c>
      <c r="BG235" s="67" t="str">
        <f t="shared" si="2799"/>
        <v>C</v>
      </c>
      <c r="BH235" s="67" t="str">
        <f t="shared" si="2799"/>
        <v>D</v>
      </c>
      <c r="BI235" s="67" t="str">
        <f t="shared" si="2799"/>
        <v>I</v>
      </c>
      <c r="BJ235" s="67">
        <f t="shared" si="17"/>
        <v>1</v>
      </c>
      <c r="BK235" s="67" t="str">
        <f t="shared" si="18"/>
        <v/>
      </c>
      <c r="BN235" s="67">
        <f t="shared" ref="BN235:BQ235" si="2800">VALUE(AC235&amp;BN$2)</f>
        <v>311</v>
      </c>
      <c r="BO235" s="67">
        <f t="shared" si="2800"/>
        <v>312</v>
      </c>
      <c r="BP235" s="67">
        <f t="shared" si="2800"/>
        <v>323</v>
      </c>
      <c r="BQ235" s="67">
        <f t="shared" si="2800"/>
        <v>324</v>
      </c>
      <c r="BR235" s="67"/>
      <c r="BS235" s="67">
        <f t="shared" ref="BS235:BV235" si="2801">LARGE($BN235:$BQ235,BS$2)</f>
        <v>324</v>
      </c>
      <c r="BT235" s="67">
        <f t="shared" si="2801"/>
        <v>323</v>
      </c>
      <c r="BU235" s="67">
        <f t="shared" si="2801"/>
        <v>312</v>
      </c>
      <c r="BV235" s="67">
        <f t="shared" si="2801"/>
        <v>311</v>
      </c>
      <c r="BX235" s="67" t="str">
        <f>VLOOKUP(VALUE(RIGHT(BS235,1)),misc!$A$2:$B$5,2,0)</f>
        <v>C</v>
      </c>
      <c r="BY235" s="67" t="str">
        <f>VLOOKUP(VALUE(RIGHT(BT235,1)),misc!$A$2:$B$5,2,0)</f>
        <v>S</v>
      </c>
      <c r="BZ235" s="67" t="str">
        <f>VLOOKUP(VALUE(RIGHT(BU235,1)),misc!$A$2:$B$5,2,0)</f>
        <v>I</v>
      </c>
      <c r="CA235" s="67" t="str">
        <f>VLOOKUP(VALUE(RIGHT(BV235,1)),misc!$A$2:$B$5,2,0)</f>
        <v>D</v>
      </c>
      <c r="CC235" s="67" t="str">
        <f t="shared" ref="CC235:CF235" si="2802">IF(VALUE(BS235)&gt;=170,BX235,"")</f>
        <v>C</v>
      </c>
      <c r="CD235" s="67" t="str">
        <f t="shared" si="2802"/>
        <v>S</v>
      </c>
      <c r="CE235" s="67" t="str">
        <f t="shared" si="2802"/>
        <v>I</v>
      </c>
      <c r="CF235" s="67" t="str">
        <f t="shared" si="2802"/>
        <v>D</v>
      </c>
      <c r="CH235" s="67" t="str">
        <f t="shared" ref="CH235:CK235" si="2803">IF(VALUE(BS235)&lt;170,BX235,"")</f>
        <v/>
      </c>
      <c r="CI235" s="67" t="str">
        <f t="shared" si="2803"/>
        <v/>
      </c>
      <c r="CJ235" s="67" t="str">
        <f t="shared" si="2803"/>
        <v/>
      </c>
      <c r="CK235" s="67" t="str">
        <f t="shared" si="2803"/>
        <v/>
      </c>
      <c r="CL235" s="67">
        <f t="shared" si="23"/>
        <v>2</v>
      </c>
      <c r="CM235" s="67" t="str">
        <f t="shared" si="24"/>
        <v>CSID</v>
      </c>
      <c r="CP235" s="67">
        <f t="shared" ref="CP235:CS235" si="2804">VALUE(AG235&amp;CP$2)</f>
        <v>161</v>
      </c>
      <c r="CQ235" s="67">
        <f t="shared" si="2804"/>
        <v>182</v>
      </c>
      <c r="CR235" s="67">
        <f t="shared" si="2804"/>
        <v>193</v>
      </c>
      <c r="CS235" s="67">
        <f t="shared" si="2804"/>
        <v>194</v>
      </c>
      <c r="CT235" s="67"/>
      <c r="CU235" s="67">
        <f t="shared" ref="CU235:CX235" si="2805">LARGE($CP235:$CS235,CU$2)</f>
        <v>194</v>
      </c>
      <c r="CV235" s="67">
        <f t="shared" si="2805"/>
        <v>193</v>
      </c>
      <c r="CW235" s="67">
        <f t="shared" si="2805"/>
        <v>182</v>
      </c>
      <c r="CX235" s="67">
        <f t="shared" si="2805"/>
        <v>161</v>
      </c>
      <c r="CZ235" s="67" t="str">
        <f>VLOOKUP(VALUE(RIGHT(CU235,1)),misc!$A$2:$B$5,2,0)</f>
        <v>C</v>
      </c>
      <c r="DA235" s="67" t="str">
        <f>VLOOKUP(VALUE(RIGHT(CV235,1)),misc!$A$2:$B$5,2,0)</f>
        <v>S</v>
      </c>
      <c r="DB235" s="67" t="str">
        <f>VLOOKUP(VALUE(RIGHT(CW235,1)),misc!$A$2:$B$5,2,0)</f>
        <v>I</v>
      </c>
      <c r="DC235" s="67" t="str">
        <f>VLOOKUP(VALUE(RIGHT(CX235,1)),misc!$A$2:$B$5,2,0)</f>
        <v>D</v>
      </c>
      <c r="DE235" s="67" t="str">
        <f t="shared" ref="DE235:DH235" si="2806">IF(VALUE(CU235)&gt;=170,CZ235,"")</f>
        <v>C</v>
      </c>
      <c r="DF235" s="67" t="str">
        <f t="shared" si="2806"/>
        <v>S</v>
      </c>
      <c r="DG235" s="67" t="str">
        <f t="shared" si="2806"/>
        <v>I</v>
      </c>
      <c r="DH235" s="67" t="str">
        <f t="shared" si="2806"/>
        <v/>
      </c>
      <c r="DJ235" s="67" t="str">
        <f t="shared" ref="DJ235:DM235" si="2807">IF(VALUE(CU235)&lt;170,CZ235,"")</f>
        <v/>
      </c>
      <c r="DK235" s="67" t="str">
        <f t="shared" si="2807"/>
        <v/>
      </c>
      <c r="DL235" s="67" t="str">
        <f t="shared" si="2807"/>
        <v/>
      </c>
      <c r="DM235" s="67" t="str">
        <f t="shared" si="2807"/>
        <v>D</v>
      </c>
      <c r="DN235" s="67">
        <f t="shared" si="29"/>
        <v>3</v>
      </c>
      <c r="DO235" s="67" t="str">
        <f t="shared" si="30"/>
        <v>CSI</v>
      </c>
      <c r="DP235" s="1" t="str">
        <f t="shared" si="31"/>
        <v>123</v>
      </c>
      <c r="DQ235" s="1" t="str">
        <f t="shared" si="32"/>
        <v/>
      </c>
      <c r="DR235" s="1">
        <f>VLOOKUP(G235,tableD1,3,0)</f>
        <v>1</v>
      </c>
      <c r="DS235" s="1">
        <f>VLOOKUP(H235,tableI1,3,0)</f>
        <v>1</v>
      </c>
      <c r="DT235" s="1">
        <f>VLOOKUP(I235,table1S,3,0)</f>
        <v>2</v>
      </c>
      <c r="DU235" s="1">
        <f>VLOOKUP(J235,table1C,3,0)</f>
        <v>1</v>
      </c>
      <c r="DV235" s="1">
        <f>VLOOKUP(L235,table2D,3,0)</f>
        <v>8</v>
      </c>
      <c r="DW235" s="1">
        <f>VLOOKUP(M235,table2I,3,0)</f>
        <v>8</v>
      </c>
      <c r="DX235" s="1">
        <f>VLOOKUP(N235,table2S,3,0)</f>
        <v>8</v>
      </c>
      <c r="DY235" s="1">
        <f>VLOOKUP(O235,table2C,3,0)</f>
        <v>8</v>
      </c>
      <c r="DZ235" s="1">
        <f>VLOOKUP(Q235,table3D,3,0)</f>
        <v>4</v>
      </c>
      <c r="EA235" s="1">
        <f>VLOOKUP(R235,table3I,3,0)</f>
        <v>5</v>
      </c>
      <c r="EB235" s="1">
        <f>VLOOKUP(S235,table3S,3,0)</f>
        <v>5</v>
      </c>
      <c r="EC235" s="1">
        <f>VLOOKUP(T235,table3C,3,0)</f>
        <v>5</v>
      </c>
      <c r="ED235" s="67">
        <f t="array" ref="ED235">VLOOKUP(INDEX(JD,data!$AA$1),key!$J$3:$L$27,3,0)</f>
        <v>6</v>
      </c>
      <c r="EE235" s="67">
        <f t="array" ref="EE235">VLOOKUP(INDEX(JI,data!$AA$1),key!$J$3:$L$27,3,0)</f>
        <v>4</v>
      </c>
      <c r="EF235" s="67">
        <f t="array" ref="EF235">VLOOKUP(INDEX(JS,data!$AA$1),key!$J$3:$L$27,3,0)</f>
        <v>4</v>
      </c>
      <c r="EG235" s="67">
        <f t="array" ref="EG235">VLOOKUP(INDEX(JC,data!$AA$1),key!$J$3:$L$27,3,0)</f>
        <v>7</v>
      </c>
      <c r="EH235" s="1">
        <f>VLOOKUP(DR235,tabel_jpm,ED235+1,0)</f>
        <v>8</v>
      </c>
      <c r="EI235" s="1">
        <f>VLOOKUP(DS235,tabel_jpm,EE235+1,0)</f>
        <v>16</v>
      </c>
      <c r="EJ235" s="1">
        <f>VLOOKUP(DT235,tabel_jpm,EF235+1,0)</f>
        <v>20</v>
      </c>
      <c r="EK235" s="1">
        <f>VLOOKUP(DU235,tabel_jpm,EG235+1,0)</f>
        <v>4</v>
      </c>
      <c r="EL235" s="1">
        <f>IF(B235="Pria",VLOOKUP(AVERAGE(EH235:EK235),agreement_p,4),VLOOKUP(AVERAGE(EH235:EK235),agreement_w,4))</f>
        <v>32</v>
      </c>
      <c r="EM235" s="67" t="str">
        <f t="shared" si="33"/>
        <v>N/A</v>
      </c>
      <c r="EN235" s="1">
        <f>VLOOKUP(DV235,tabel_jpm,ED235+1,0)</f>
        <v>20</v>
      </c>
      <c r="EO235" s="1">
        <f>VLOOKUP(DW235,tabel_jpm,EE235+1,0)</f>
        <v>12</v>
      </c>
      <c r="EP235" s="1">
        <f>VLOOKUP(DX235,tabel_jpm,EF235+1,0)</f>
        <v>12</v>
      </c>
      <c r="EQ235" s="1">
        <f>VLOOKUP(DY235,tabel_jpm,EG235+1,0)</f>
        <v>24</v>
      </c>
      <c r="ER235" s="1">
        <f>IF(B235="Pria",VLOOKUP(AVERAGE(EN235:EQ235),agreement_p,4),VLOOKUP(AVERAGE(EN235:EQ235),agreement_w,4))</f>
        <v>50</v>
      </c>
      <c r="ES235" s="67" t="str">
        <f t="shared" si="34"/>
        <v>N/A</v>
      </c>
      <c r="ET235" s="1">
        <f>VLOOKUP(DZ235,tabel_jpm,ED235+1,0)</f>
        <v>20</v>
      </c>
      <c r="EU235" s="1">
        <f>VLOOKUP(EA235,tabel_jpm,EE235+1,0)</f>
        <v>24</v>
      </c>
      <c r="EV235" s="1">
        <f>VLOOKUP(EB235,tabel_jpm,EF235+1,0)</f>
        <v>24</v>
      </c>
      <c r="EW235" s="1">
        <f>VLOOKUP(EC235,tabel_jpm,EG235+1,0)</f>
        <v>20</v>
      </c>
      <c r="EX235" s="1">
        <f>IF(B235="Pria",VLOOKUP(AVERAGE(ET235:EW235),agreement_p,4),VLOOKUP(AVERAGE(ET235:EW235),agreement_w,4))</f>
        <v>68</v>
      </c>
      <c r="EY235" s="67" t="str">
        <f t="shared" si="35"/>
        <v>N/A</v>
      </c>
    </row>
    <row r="236" ht="15.75" customHeight="1">
      <c r="A236" s="1" t="str">
        <f>data!A236</f>
        <v/>
      </c>
      <c r="B236" s="1" t="str">
        <f>data!B236</f>
        <v/>
      </c>
      <c r="C236" s="1" t="str">
        <f>data!C236</f>
        <v/>
      </c>
      <c r="D236" s="65" t="str">
        <f>data!D236</f>
        <v/>
      </c>
      <c r="E236" s="1" t="str">
        <f>data!E236</f>
        <v/>
      </c>
      <c r="F236" s="1" t="str">
        <f>data!F236</f>
        <v/>
      </c>
      <c r="G236" s="1" t="str">
        <f>data!G236</f>
        <v/>
      </c>
      <c r="H236" s="1" t="str">
        <f>data!H236</f>
        <v/>
      </c>
      <c r="I236" s="1" t="str">
        <f>data!I236</f>
        <v/>
      </c>
      <c r="J236" s="1" t="str">
        <f>data!J236</f>
        <v/>
      </c>
      <c r="K236" s="1" t="str">
        <f>data!K236</f>
        <v/>
      </c>
      <c r="L236" s="1" t="str">
        <f>data!L236</f>
        <v/>
      </c>
      <c r="M236" s="1" t="str">
        <f>data!M236</f>
        <v/>
      </c>
      <c r="N236" s="1" t="str">
        <f>data!N236</f>
        <v/>
      </c>
      <c r="O236" s="1" t="str">
        <f>data!O236</f>
        <v/>
      </c>
      <c r="P236" s="1" t="str">
        <f>data!P236</f>
        <v/>
      </c>
      <c r="Q236" s="1">
        <f>data!Q236</f>
        <v>0</v>
      </c>
      <c r="R236" s="1">
        <f>data!R236</f>
        <v>0</v>
      </c>
      <c r="S236" s="1">
        <f>data!S236</f>
        <v>0</v>
      </c>
      <c r="T236" s="1">
        <f>data!T236</f>
        <v>0</v>
      </c>
      <c r="U236" s="1">
        <f>data!U236</f>
        <v>0</v>
      </c>
      <c r="V236" s="1">
        <f>data!V236</f>
        <v>0</v>
      </c>
      <c r="W236" s="1">
        <f>data!W236</f>
        <v>0</v>
      </c>
      <c r="Y236" s="67">
        <f>VLOOKUP(G236,tableD1,2,0)</f>
        <v>4</v>
      </c>
      <c r="Z236" s="67">
        <f>VLOOKUP(H236,tableI1,2,0)</f>
        <v>3</v>
      </c>
      <c r="AA236" s="67">
        <f>VLOOKUP(I236,table1S,2,0)</f>
        <v>5</v>
      </c>
      <c r="AB236" s="67">
        <f>VLOOKUP(J236,table1C,2,0)</f>
        <v>4</v>
      </c>
      <c r="AC236" s="67">
        <f>VLOOKUP(L236,table2D,2,0)</f>
        <v>31</v>
      </c>
      <c r="AD236" s="67">
        <f>VLOOKUP(M236,table2I,2,0)</f>
        <v>31</v>
      </c>
      <c r="AE236" s="67">
        <f>VLOOKUP(N236,table2S,2,0)</f>
        <v>32</v>
      </c>
      <c r="AF236" s="67">
        <f>VLOOKUP(O236,table2C,2,0)</f>
        <v>32</v>
      </c>
      <c r="AG236" s="67">
        <f>VLOOKUP(Q236,table3D,2,0)</f>
        <v>16</v>
      </c>
      <c r="AH236" s="67">
        <f>VLOOKUP(R236,table3I,2,0)</f>
        <v>18</v>
      </c>
      <c r="AI236" s="67">
        <f>VLOOKUP(S236,table3S,2,0)</f>
        <v>19</v>
      </c>
      <c r="AJ236" s="67">
        <f>VLOOKUP(T236,table3C,2,0)</f>
        <v>19</v>
      </c>
      <c r="AL236" s="67">
        <f t="shared" ref="AL236:AO236" si="2808">VALUE(Y236&amp;AL$2)</f>
        <v>41</v>
      </c>
      <c r="AM236" s="67">
        <f t="shared" si="2808"/>
        <v>32</v>
      </c>
      <c r="AN236" s="67">
        <f t="shared" si="2808"/>
        <v>53</v>
      </c>
      <c r="AO236" s="67">
        <f t="shared" si="2808"/>
        <v>44</v>
      </c>
      <c r="AP236" s="67"/>
      <c r="AQ236" s="67">
        <f t="shared" ref="AQ236:AT236" si="2809">LARGE($AL236:$AO236,AQ$2)</f>
        <v>53</v>
      </c>
      <c r="AR236" s="67">
        <f t="shared" si="2809"/>
        <v>44</v>
      </c>
      <c r="AS236" s="67">
        <f t="shared" si="2809"/>
        <v>41</v>
      </c>
      <c r="AT236" s="67">
        <f t="shared" si="2809"/>
        <v>32</v>
      </c>
      <c r="AV236" s="67" t="str">
        <f>VLOOKUP(VALUE(RIGHT(AQ236,1)),misc!$A$2:$B$5,2,0)</f>
        <v>S</v>
      </c>
      <c r="AW236" s="67" t="str">
        <f>VLOOKUP(VALUE(RIGHT(AR236,1)),misc!$A$2:$B$5,2,0)</f>
        <v>C</v>
      </c>
      <c r="AX236" s="67" t="str">
        <f>VLOOKUP(VALUE(RIGHT(AS236,1)),misc!$A$2:$B$5,2,0)</f>
        <v>D</v>
      </c>
      <c r="AY236" s="67" t="str">
        <f>VLOOKUP(VALUE(RIGHT(AT236,1)),misc!$A$2:$B$5,2,0)</f>
        <v>I</v>
      </c>
      <c r="BA236" s="67" t="str">
        <f t="shared" ref="BA236:BD236" si="2810">IF(VALUE(AQ236)&gt;=170,AV236,"")</f>
        <v/>
      </c>
      <c r="BB236" s="67" t="str">
        <f t="shared" si="2810"/>
        <v/>
      </c>
      <c r="BC236" s="67" t="str">
        <f t="shared" si="2810"/>
        <v/>
      </c>
      <c r="BD236" s="67" t="str">
        <f t="shared" si="2810"/>
        <v/>
      </c>
      <c r="BF236" s="67" t="str">
        <f t="shared" ref="BF236:BI236" si="2811">IF(VALUE(AQ236)&lt;170,AV236,"")</f>
        <v>S</v>
      </c>
      <c r="BG236" s="67" t="str">
        <f t="shared" si="2811"/>
        <v>C</v>
      </c>
      <c r="BH236" s="67" t="str">
        <f t="shared" si="2811"/>
        <v>D</v>
      </c>
      <c r="BI236" s="67" t="str">
        <f t="shared" si="2811"/>
        <v>I</v>
      </c>
      <c r="BJ236" s="67">
        <f t="shared" si="17"/>
        <v>1</v>
      </c>
      <c r="BK236" s="67" t="str">
        <f t="shared" si="18"/>
        <v/>
      </c>
      <c r="BN236" s="67">
        <f t="shared" ref="BN236:BQ236" si="2812">VALUE(AC236&amp;BN$2)</f>
        <v>311</v>
      </c>
      <c r="BO236" s="67">
        <f t="shared" si="2812"/>
        <v>312</v>
      </c>
      <c r="BP236" s="67">
        <f t="shared" si="2812"/>
        <v>323</v>
      </c>
      <c r="BQ236" s="67">
        <f t="shared" si="2812"/>
        <v>324</v>
      </c>
      <c r="BR236" s="67"/>
      <c r="BS236" s="67">
        <f t="shared" ref="BS236:BV236" si="2813">LARGE($BN236:$BQ236,BS$2)</f>
        <v>324</v>
      </c>
      <c r="BT236" s="67">
        <f t="shared" si="2813"/>
        <v>323</v>
      </c>
      <c r="BU236" s="67">
        <f t="shared" si="2813"/>
        <v>312</v>
      </c>
      <c r="BV236" s="67">
        <f t="shared" si="2813"/>
        <v>311</v>
      </c>
      <c r="BX236" s="67" t="str">
        <f>VLOOKUP(VALUE(RIGHT(BS236,1)),misc!$A$2:$B$5,2,0)</f>
        <v>C</v>
      </c>
      <c r="BY236" s="67" t="str">
        <f>VLOOKUP(VALUE(RIGHT(BT236,1)),misc!$A$2:$B$5,2,0)</f>
        <v>S</v>
      </c>
      <c r="BZ236" s="67" t="str">
        <f>VLOOKUP(VALUE(RIGHT(BU236,1)),misc!$A$2:$B$5,2,0)</f>
        <v>I</v>
      </c>
      <c r="CA236" s="67" t="str">
        <f>VLOOKUP(VALUE(RIGHT(BV236,1)),misc!$A$2:$B$5,2,0)</f>
        <v>D</v>
      </c>
      <c r="CC236" s="67" t="str">
        <f t="shared" ref="CC236:CF236" si="2814">IF(VALUE(BS236)&gt;=170,BX236,"")</f>
        <v>C</v>
      </c>
      <c r="CD236" s="67" t="str">
        <f t="shared" si="2814"/>
        <v>S</v>
      </c>
      <c r="CE236" s="67" t="str">
        <f t="shared" si="2814"/>
        <v>I</v>
      </c>
      <c r="CF236" s="67" t="str">
        <f t="shared" si="2814"/>
        <v>D</v>
      </c>
      <c r="CH236" s="67" t="str">
        <f t="shared" ref="CH236:CK236" si="2815">IF(VALUE(BS236)&lt;170,BX236,"")</f>
        <v/>
      </c>
      <c r="CI236" s="67" t="str">
        <f t="shared" si="2815"/>
        <v/>
      </c>
      <c r="CJ236" s="67" t="str">
        <f t="shared" si="2815"/>
        <v/>
      </c>
      <c r="CK236" s="67" t="str">
        <f t="shared" si="2815"/>
        <v/>
      </c>
      <c r="CL236" s="67">
        <f t="shared" si="23"/>
        <v>2</v>
      </c>
      <c r="CM236" s="67" t="str">
        <f t="shared" si="24"/>
        <v>CSID</v>
      </c>
      <c r="CP236" s="67">
        <f t="shared" ref="CP236:CS236" si="2816">VALUE(AG236&amp;CP$2)</f>
        <v>161</v>
      </c>
      <c r="CQ236" s="67">
        <f t="shared" si="2816"/>
        <v>182</v>
      </c>
      <c r="CR236" s="67">
        <f t="shared" si="2816"/>
        <v>193</v>
      </c>
      <c r="CS236" s="67">
        <f t="shared" si="2816"/>
        <v>194</v>
      </c>
      <c r="CT236" s="67"/>
      <c r="CU236" s="67">
        <f t="shared" ref="CU236:CX236" si="2817">LARGE($CP236:$CS236,CU$2)</f>
        <v>194</v>
      </c>
      <c r="CV236" s="67">
        <f t="shared" si="2817"/>
        <v>193</v>
      </c>
      <c r="CW236" s="67">
        <f t="shared" si="2817"/>
        <v>182</v>
      </c>
      <c r="CX236" s="67">
        <f t="shared" si="2817"/>
        <v>161</v>
      </c>
      <c r="CZ236" s="67" t="str">
        <f>VLOOKUP(VALUE(RIGHT(CU236,1)),misc!$A$2:$B$5,2,0)</f>
        <v>C</v>
      </c>
      <c r="DA236" s="67" t="str">
        <f>VLOOKUP(VALUE(RIGHT(CV236,1)),misc!$A$2:$B$5,2,0)</f>
        <v>S</v>
      </c>
      <c r="DB236" s="67" t="str">
        <f>VLOOKUP(VALUE(RIGHT(CW236,1)),misc!$A$2:$B$5,2,0)</f>
        <v>I</v>
      </c>
      <c r="DC236" s="67" t="str">
        <f>VLOOKUP(VALUE(RIGHT(CX236,1)),misc!$A$2:$B$5,2,0)</f>
        <v>D</v>
      </c>
      <c r="DE236" s="67" t="str">
        <f t="shared" ref="DE236:DH236" si="2818">IF(VALUE(CU236)&gt;=170,CZ236,"")</f>
        <v>C</v>
      </c>
      <c r="DF236" s="67" t="str">
        <f t="shared" si="2818"/>
        <v>S</v>
      </c>
      <c r="DG236" s="67" t="str">
        <f t="shared" si="2818"/>
        <v>I</v>
      </c>
      <c r="DH236" s="67" t="str">
        <f t="shared" si="2818"/>
        <v/>
      </c>
      <c r="DJ236" s="67" t="str">
        <f t="shared" ref="DJ236:DM236" si="2819">IF(VALUE(CU236)&lt;170,CZ236,"")</f>
        <v/>
      </c>
      <c r="DK236" s="67" t="str">
        <f t="shared" si="2819"/>
        <v/>
      </c>
      <c r="DL236" s="67" t="str">
        <f t="shared" si="2819"/>
        <v/>
      </c>
      <c r="DM236" s="67" t="str">
        <f t="shared" si="2819"/>
        <v>D</v>
      </c>
      <c r="DN236" s="67">
        <f t="shared" si="29"/>
        <v>3</v>
      </c>
      <c r="DO236" s="67" t="str">
        <f t="shared" si="30"/>
        <v>CSI</v>
      </c>
      <c r="DP236" s="1" t="str">
        <f t="shared" si="31"/>
        <v>123</v>
      </c>
      <c r="DQ236" s="1" t="str">
        <f t="shared" si="32"/>
        <v/>
      </c>
      <c r="DR236" s="1">
        <f>VLOOKUP(G236,tableD1,3,0)</f>
        <v>1</v>
      </c>
      <c r="DS236" s="1">
        <f>VLOOKUP(H236,tableI1,3,0)</f>
        <v>1</v>
      </c>
      <c r="DT236" s="1">
        <f>VLOOKUP(I236,table1S,3,0)</f>
        <v>2</v>
      </c>
      <c r="DU236" s="1">
        <f>VLOOKUP(J236,table1C,3,0)</f>
        <v>1</v>
      </c>
      <c r="DV236" s="1">
        <f>VLOOKUP(L236,table2D,3,0)</f>
        <v>8</v>
      </c>
      <c r="DW236" s="1">
        <f>VLOOKUP(M236,table2I,3,0)</f>
        <v>8</v>
      </c>
      <c r="DX236" s="1">
        <f>VLOOKUP(N236,table2S,3,0)</f>
        <v>8</v>
      </c>
      <c r="DY236" s="1">
        <f>VLOOKUP(O236,table2C,3,0)</f>
        <v>8</v>
      </c>
      <c r="DZ236" s="1">
        <f>VLOOKUP(Q236,table3D,3,0)</f>
        <v>4</v>
      </c>
      <c r="EA236" s="1">
        <f>VLOOKUP(R236,table3I,3,0)</f>
        <v>5</v>
      </c>
      <c r="EB236" s="1">
        <f>VLOOKUP(S236,table3S,3,0)</f>
        <v>5</v>
      </c>
      <c r="EC236" s="1">
        <f>VLOOKUP(T236,table3C,3,0)</f>
        <v>5</v>
      </c>
      <c r="ED236" s="67">
        <f t="array" ref="ED236">VLOOKUP(INDEX(JD,data!$AA$1),key!$J$3:$L$27,3,0)</f>
        <v>6</v>
      </c>
      <c r="EE236" s="67">
        <f t="array" ref="EE236">VLOOKUP(INDEX(JI,data!$AA$1),key!$J$3:$L$27,3,0)</f>
        <v>4</v>
      </c>
      <c r="EF236" s="67">
        <f t="array" ref="EF236">VLOOKUP(INDEX(JS,data!$AA$1),key!$J$3:$L$27,3,0)</f>
        <v>4</v>
      </c>
      <c r="EG236" s="67">
        <f t="array" ref="EG236">VLOOKUP(INDEX(JC,data!$AA$1),key!$J$3:$L$27,3,0)</f>
        <v>7</v>
      </c>
      <c r="EH236" s="1">
        <f>VLOOKUP(DR236,tabel_jpm,ED236+1,0)</f>
        <v>8</v>
      </c>
      <c r="EI236" s="1">
        <f>VLOOKUP(DS236,tabel_jpm,EE236+1,0)</f>
        <v>16</v>
      </c>
      <c r="EJ236" s="1">
        <f>VLOOKUP(DT236,tabel_jpm,EF236+1,0)</f>
        <v>20</v>
      </c>
      <c r="EK236" s="1">
        <f>VLOOKUP(DU236,tabel_jpm,EG236+1,0)</f>
        <v>4</v>
      </c>
      <c r="EL236" s="1">
        <f>IF(B236="Pria",VLOOKUP(AVERAGE(EH236:EK236),agreement_p,4),VLOOKUP(AVERAGE(EH236:EK236),agreement_w,4))</f>
        <v>32</v>
      </c>
      <c r="EM236" s="67" t="str">
        <f t="shared" si="33"/>
        <v>N/A</v>
      </c>
      <c r="EN236" s="1">
        <f>VLOOKUP(DV236,tabel_jpm,ED236+1,0)</f>
        <v>20</v>
      </c>
      <c r="EO236" s="1">
        <f>VLOOKUP(DW236,tabel_jpm,EE236+1,0)</f>
        <v>12</v>
      </c>
      <c r="EP236" s="1">
        <f>VLOOKUP(DX236,tabel_jpm,EF236+1,0)</f>
        <v>12</v>
      </c>
      <c r="EQ236" s="1">
        <f>VLOOKUP(DY236,tabel_jpm,EG236+1,0)</f>
        <v>24</v>
      </c>
      <c r="ER236" s="1">
        <f>IF(B236="Pria",VLOOKUP(AVERAGE(EN236:EQ236),agreement_p,4),VLOOKUP(AVERAGE(EN236:EQ236),agreement_w,4))</f>
        <v>50</v>
      </c>
      <c r="ES236" s="67" t="str">
        <f t="shared" si="34"/>
        <v>N/A</v>
      </c>
      <c r="ET236" s="1">
        <f>VLOOKUP(DZ236,tabel_jpm,ED236+1,0)</f>
        <v>20</v>
      </c>
      <c r="EU236" s="1">
        <f>VLOOKUP(EA236,tabel_jpm,EE236+1,0)</f>
        <v>24</v>
      </c>
      <c r="EV236" s="1">
        <f>VLOOKUP(EB236,tabel_jpm,EF236+1,0)</f>
        <v>24</v>
      </c>
      <c r="EW236" s="1">
        <f>VLOOKUP(EC236,tabel_jpm,EG236+1,0)</f>
        <v>20</v>
      </c>
      <c r="EX236" s="1">
        <f>IF(B236="Pria",VLOOKUP(AVERAGE(ET236:EW236),agreement_p,4),VLOOKUP(AVERAGE(ET236:EW236),agreement_w,4))</f>
        <v>68</v>
      </c>
      <c r="EY236" s="67" t="str">
        <f t="shared" si="35"/>
        <v>N/A</v>
      </c>
    </row>
    <row r="237" ht="15.75" customHeight="1">
      <c r="A237" s="1" t="str">
        <f>data!A237</f>
        <v/>
      </c>
      <c r="B237" s="1" t="str">
        <f>data!B237</f>
        <v/>
      </c>
      <c r="C237" s="1" t="str">
        <f>data!C237</f>
        <v/>
      </c>
      <c r="D237" s="65" t="str">
        <f>data!D237</f>
        <v/>
      </c>
      <c r="E237" s="1" t="str">
        <f>data!E237</f>
        <v/>
      </c>
      <c r="F237" s="1" t="str">
        <f>data!F237</f>
        <v/>
      </c>
      <c r="G237" s="1" t="str">
        <f>data!G237</f>
        <v/>
      </c>
      <c r="H237" s="1" t="str">
        <f>data!H237</f>
        <v/>
      </c>
      <c r="I237" s="1" t="str">
        <f>data!I237</f>
        <v/>
      </c>
      <c r="J237" s="1" t="str">
        <f>data!J237</f>
        <v/>
      </c>
      <c r="K237" s="1" t="str">
        <f>data!K237</f>
        <v/>
      </c>
      <c r="L237" s="1" t="str">
        <f>data!L237</f>
        <v/>
      </c>
      <c r="M237" s="1" t="str">
        <f>data!M237</f>
        <v/>
      </c>
      <c r="N237" s="1" t="str">
        <f>data!N237</f>
        <v/>
      </c>
      <c r="O237" s="1" t="str">
        <f>data!O237</f>
        <v/>
      </c>
      <c r="P237" s="1" t="str">
        <f>data!P237</f>
        <v/>
      </c>
      <c r="Q237" s="1">
        <f>data!Q237</f>
        <v>0</v>
      </c>
      <c r="R237" s="1">
        <f>data!R237</f>
        <v>0</v>
      </c>
      <c r="S237" s="1">
        <f>data!S237</f>
        <v>0</v>
      </c>
      <c r="T237" s="1">
        <f>data!T237</f>
        <v>0</v>
      </c>
      <c r="U237" s="1">
        <f>data!U237</f>
        <v>0</v>
      </c>
      <c r="V237" s="1">
        <f>data!V237</f>
        <v>0</v>
      </c>
      <c r="W237" s="1">
        <f>data!W237</f>
        <v>0</v>
      </c>
      <c r="Y237" s="67">
        <f>VLOOKUP(G237,tableD1,2,0)</f>
        <v>4</v>
      </c>
      <c r="Z237" s="67">
        <f>VLOOKUP(H237,tableI1,2,0)</f>
        <v>3</v>
      </c>
      <c r="AA237" s="67">
        <f>VLOOKUP(I237,table1S,2,0)</f>
        <v>5</v>
      </c>
      <c r="AB237" s="67">
        <f>VLOOKUP(J237,table1C,2,0)</f>
        <v>4</v>
      </c>
      <c r="AC237" s="67">
        <f>VLOOKUP(L237,table2D,2,0)</f>
        <v>31</v>
      </c>
      <c r="AD237" s="67">
        <f>VLOOKUP(M237,table2I,2,0)</f>
        <v>31</v>
      </c>
      <c r="AE237" s="67">
        <f>VLOOKUP(N237,table2S,2,0)</f>
        <v>32</v>
      </c>
      <c r="AF237" s="67">
        <f>VLOOKUP(O237,table2C,2,0)</f>
        <v>32</v>
      </c>
      <c r="AG237" s="67">
        <f>VLOOKUP(Q237,table3D,2,0)</f>
        <v>16</v>
      </c>
      <c r="AH237" s="67">
        <f>VLOOKUP(R237,table3I,2,0)</f>
        <v>18</v>
      </c>
      <c r="AI237" s="67">
        <f>VLOOKUP(S237,table3S,2,0)</f>
        <v>19</v>
      </c>
      <c r="AJ237" s="67">
        <f>VLOOKUP(T237,table3C,2,0)</f>
        <v>19</v>
      </c>
      <c r="AL237" s="67">
        <f t="shared" ref="AL237:AO237" si="2820">VALUE(Y237&amp;AL$2)</f>
        <v>41</v>
      </c>
      <c r="AM237" s="67">
        <f t="shared" si="2820"/>
        <v>32</v>
      </c>
      <c r="AN237" s="67">
        <f t="shared" si="2820"/>
        <v>53</v>
      </c>
      <c r="AO237" s="67">
        <f t="shared" si="2820"/>
        <v>44</v>
      </c>
      <c r="AP237" s="67"/>
      <c r="AQ237" s="67">
        <f t="shared" ref="AQ237:AT237" si="2821">LARGE($AL237:$AO237,AQ$2)</f>
        <v>53</v>
      </c>
      <c r="AR237" s="67">
        <f t="shared" si="2821"/>
        <v>44</v>
      </c>
      <c r="AS237" s="67">
        <f t="shared" si="2821"/>
        <v>41</v>
      </c>
      <c r="AT237" s="67">
        <f t="shared" si="2821"/>
        <v>32</v>
      </c>
      <c r="AV237" s="67" t="str">
        <f>VLOOKUP(VALUE(RIGHT(AQ237,1)),misc!$A$2:$B$5,2,0)</f>
        <v>S</v>
      </c>
      <c r="AW237" s="67" t="str">
        <f>VLOOKUP(VALUE(RIGHT(AR237,1)),misc!$A$2:$B$5,2,0)</f>
        <v>C</v>
      </c>
      <c r="AX237" s="67" t="str">
        <f>VLOOKUP(VALUE(RIGHT(AS237,1)),misc!$A$2:$B$5,2,0)</f>
        <v>D</v>
      </c>
      <c r="AY237" s="67" t="str">
        <f>VLOOKUP(VALUE(RIGHT(AT237,1)),misc!$A$2:$B$5,2,0)</f>
        <v>I</v>
      </c>
      <c r="BA237" s="67" t="str">
        <f t="shared" ref="BA237:BD237" si="2822">IF(VALUE(AQ237)&gt;=170,AV237,"")</f>
        <v/>
      </c>
      <c r="BB237" s="67" t="str">
        <f t="shared" si="2822"/>
        <v/>
      </c>
      <c r="BC237" s="67" t="str">
        <f t="shared" si="2822"/>
        <v/>
      </c>
      <c r="BD237" s="67" t="str">
        <f t="shared" si="2822"/>
        <v/>
      </c>
      <c r="BF237" s="67" t="str">
        <f t="shared" ref="BF237:BI237" si="2823">IF(VALUE(AQ237)&lt;170,AV237,"")</f>
        <v>S</v>
      </c>
      <c r="BG237" s="67" t="str">
        <f t="shared" si="2823"/>
        <v>C</v>
      </c>
      <c r="BH237" s="67" t="str">
        <f t="shared" si="2823"/>
        <v>D</v>
      </c>
      <c r="BI237" s="67" t="str">
        <f t="shared" si="2823"/>
        <v>I</v>
      </c>
      <c r="BJ237" s="67">
        <f t="shared" si="17"/>
        <v>1</v>
      </c>
      <c r="BK237" s="67" t="str">
        <f t="shared" si="18"/>
        <v/>
      </c>
      <c r="BN237" s="67">
        <f t="shared" ref="BN237:BQ237" si="2824">VALUE(AC237&amp;BN$2)</f>
        <v>311</v>
      </c>
      <c r="BO237" s="67">
        <f t="shared" si="2824"/>
        <v>312</v>
      </c>
      <c r="BP237" s="67">
        <f t="shared" si="2824"/>
        <v>323</v>
      </c>
      <c r="BQ237" s="67">
        <f t="shared" si="2824"/>
        <v>324</v>
      </c>
      <c r="BR237" s="67"/>
      <c r="BS237" s="67">
        <f t="shared" ref="BS237:BV237" si="2825">LARGE($BN237:$BQ237,BS$2)</f>
        <v>324</v>
      </c>
      <c r="BT237" s="67">
        <f t="shared" si="2825"/>
        <v>323</v>
      </c>
      <c r="BU237" s="67">
        <f t="shared" si="2825"/>
        <v>312</v>
      </c>
      <c r="BV237" s="67">
        <f t="shared" si="2825"/>
        <v>311</v>
      </c>
      <c r="BX237" s="67" t="str">
        <f>VLOOKUP(VALUE(RIGHT(BS237,1)),misc!$A$2:$B$5,2,0)</f>
        <v>C</v>
      </c>
      <c r="BY237" s="67" t="str">
        <f>VLOOKUP(VALUE(RIGHT(BT237,1)),misc!$A$2:$B$5,2,0)</f>
        <v>S</v>
      </c>
      <c r="BZ237" s="67" t="str">
        <f>VLOOKUP(VALUE(RIGHT(BU237,1)),misc!$A$2:$B$5,2,0)</f>
        <v>I</v>
      </c>
      <c r="CA237" s="67" t="str">
        <f>VLOOKUP(VALUE(RIGHT(BV237,1)),misc!$A$2:$B$5,2,0)</f>
        <v>D</v>
      </c>
      <c r="CC237" s="67" t="str">
        <f t="shared" ref="CC237:CF237" si="2826">IF(VALUE(BS237)&gt;=170,BX237,"")</f>
        <v>C</v>
      </c>
      <c r="CD237" s="67" t="str">
        <f t="shared" si="2826"/>
        <v>S</v>
      </c>
      <c r="CE237" s="67" t="str">
        <f t="shared" si="2826"/>
        <v>I</v>
      </c>
      <c r="CF237" s="67" t="str">
        <f t="shared" si="2826"/>
        <v>D</v>
      </c>
      <c r="CH237" s="67" t="str">
        <f t="shared" ref="CH237:CK237" si="2827">IF(VALUE(BS237)&lt;170,BX237,"")</f>
        <v/>
      </c>
      <c r="CI237" s="67" t="str">
        <f t="shared" si="2827"/>
        <v/>
      </c>
      <c r="CJ237" s="67" t="str">
        <f t="shared" si="2827"/>
        <v/>
      </c>
      <c r="CK237" s="67" t="str">
        <f t="shared" si="2827"/>
        <v/>
      </c>
      <c r="CL237" s="67">
        <f t="shared" si="23"/>
        <v>2</v>
      </c>
      <c r="CM237" s="67" t="str">
        <f t="shared" si="24"/>
        <v>CSID</v>
      </c>
      <c r="CP237" s="67">
        <f t="shared" ref="CP237:CS237" si="2828">VALUE(AG237&amp;CP$2)</f>
        <v>161</v>
      </c>
      <c r="CQ237" s="67">
        <f t="shared" si="2828"/>
        <v>182</v>
      </c>
      <c r="CR237" s="67">
        <f t="shared" si="2828"/>
        <v>193</v>
      </c>
      <c r="CS237" s="67">
        <f t="shared" si="2828"/>
        <v>194</v>
      </c>
      <c r="CT237" s="67"/>
      <c r="CU237" s="67">
        <f t="shared" ref="CU237:CX237" si="2829">LARGE($CP237:$CS237,CU$2)</f>
        <v>194</v>
      </c>
      <c r="CV237" s="67">
        <f t="shared" si="2829"/>
        <v>193</v>
      </c>
      <c r="CW237" s="67">
        <f t="shared" si="2829"/>
        <v>182</v>
      </c>
      <c r="CX237" s="67">
        <f t="shared" si="2829"/>
        <v>161</v>
      </c>
      <c r="CZ237" s="67" t="str">
        <f>VLOOKUP(VALUE(RIGHT(CU237,1)),misc!$A$2:$B$5,2,0)</f>
        <v>C</v>
      </c>
      <c r="DA237" s="67" t="str">
        <f>VLOOKUP(VALUE(RIGHT(CV237,1)),misc!$A$2:$B$5,2,0)</f>
        <v>S</v>
      </c>
      <c r="DB237" s="67" t="str">
        <f>VLOOKUP(VALUE(RIGHT(CW237,1)),misc!$A$2:$B$5,2,0)</f>
        <v>I</v>
      </c>
      <c r="DC237" s="67" t="str">
        <f>VLOOKUP(VALUE(RIGHT(CX237,1)),misc!$A$2:$B$5,2,0)</f>
        <v>D</v>
      </c>
      <c r="DE237" s="67" t="str">
        <f t="shared" ref="DE237:DH237" si="2830">IF(VALUE(CU237)&gt;=170,CZ237,"")</f>
        <v>C</v>
      </c>
      <c r="DF237" s="67" t="str">
        <f t="shared" si="2830"/>
        <v>S</v>
      </c>
      <c r="DG237" s="67" t="str">
        <f t="shared" si="2830"/>
        <v>I</v>
      </c>
      <c r="DH237" s="67" t="str">
        <f t="shared" si="2830"/>
        <v/>
      </c>
      <c r="DJ237" s="67" t="str">
        <f t="shared" ref="DJ237:DM237" si="2831">IF(VALUE(CU237)&lt;170,CZ237,"")</f>
        <v/>
      </c>
      <c r="DK237" s="67" t="str">
        <f t="shared" si="2831"/>
        <v/>
      </c>
      <c r="DL237" s="67" t="str">
        <f t="shared" si="2831"/>
        <v/>
      </c>
      <c r="DM237" s="67" t="str">
        <f t="shared" si="2831"/>
        <v>D</v>
      </c>
      <c r="DN237" s="67">
        <f t="shared" si="29"/>
        <v>3</v>
      </c>
      <c r="DO237" s="67" t="str">
        <f t="shared" si="30"/>
        <v>CSI</v>
      </c>
      <c r="DP237" s="1" t="str">
        <f t="shared" si="31"/>
        <v>123</v>
      </c>
      <c r="DQ237" s="1" t="str">
        <f t="shared" si="32"/>
        <v/>
      </c>
      <c r="DR237" s="1">
        <f>VLOOKUP(G237,tableD1,3,0)</f>
        <v>1</v>
      </c>
      <c r="DS237" s="1">
        <f>VLOOKUP(H237,tableI1,3,0)</f>
        <v>1</v>
      </c>
      <c r="DT237" s="1">
        <f>VLOOKUP(I237,table1S,3,0)</f>
        <v>2</v>
      </c>
      <c r="DU237" s="1">
        <f>VLOOKUP(J237,table1C,3,0)</f>
        <v>1</v>
      </c>
      <c r="DV237" s="1">
        <f>VLOOKUP(L237,table2D,3,0)</f>
        <v>8</v>
      </c>
      <c r="DW237" s="1">
        <f>VLOOKUP(M237,table2I,3,0)</f>
        <v>8</v>
      </c>
      <c r="DX237" s="1">
        <f>VLOOKUP(N237,table2S,3,0)</f>
        <v>8</v>
      </c>
      <c r="DY237" s="1">
        <f>VLOOKUP(O237,table2C,3,0)</f>
        <v>8</v>
      </c>
      <c r="DZ237" s="1">
        <f>VLOOKUP(Q237,table3D,3,0)</f>
        <v>4</v>
      </c>
      <c r="EA237" s="1">
        <f>VLOOKUP(R237,table3I,3,0)</f>
        <v>5</v>
      </c>
      <c r="EB237" s="1">
        <f>VLOOKUP(S237,table3S,3,0)</f>
        <v>5</v>
      </c>
      <c r="EC237" s="1">
        <f>VLOOKUP(T237,table3C,3,0)</f>
        <v>5</v>
      </c>
      <c r="ED237" s="67">
        <f t="array" ref="ED237">VLOOKUP(INDEX(JD,data!$AA$1),key!$J$3:$L$27,3,0)</f>
        <v>6</v>
      </c>
      <c r="EE237" s="67">
        <f t="array" ref="EE237">VLOOKUP(INDEX(JI,data!$AA$1),key!$J$3:$L$27,3,0)</f>
        <v>4</v>
      </c>
      <c r="EF237" s="67">
        <f t="array" ref="EF237">VLOOKUP(INDEX(JS,data!$AA$1),key!$J$3:$L$27,3,0)</f>
        <v>4</v>
      </c>
      <c r="EG237" s="67">
        <f t="array" ref="EG237">VLOOKUP(INDEX(JC,data!$AA$1),key!$J$3:$L$27,3,0)</f>
        <v>7</v>
      </c>
      <c r="EH237" s="1">
        <f>VLOOKUP(DR237,tabel_jpm,ED237+1,0)</f>
        <v>8</v>
      </c>
      <c r="EI237" s="1">
        <f>VLOOKUP(DS237,tabel_jpm,EE237+1,0)</f>
        <v>16</v>
      </c>
      <c r="EJ237" s="1">
        <f>VLOOKUP(DT237,tabel_jpm,EF237+1,0)</f>
        <v>20</v>
      </c>
      <c r="EK237" s="1">
        <f>VLOOKUP(DU237,tabel_jpm,EG237+1,0)</f>
        <v>4</v>
      </c>
      <c r="EL237" s="1">
        <f>IF(B237="Pria",VLOOKUP(AVERAGE(EH237:EK237),agreement_p,4),VLOOKUP(AVERAGE(EH237:EK237),agreement_w,4))</f>
        <v>32</v>
      </c>
      <c r="EM237" s="67" t="str">
        <f t="shared" si="33"/>
        <v>N/A</v>
      </c>
      <c r="EN237" s="1">
        <f>VLOOKUP(DV237,tabel_jpm,ED237+1,0)</f>
        <v>20</v>
      </c>
      <c r="EO237" s="1">
        <f>VLOOKUP(DW237,tabel_jpm,EE237+1,0)</f>
        <v>12</v>
      </c>
      <c r="EP237" s="1">
        <f>VLOOKUP(DX237,tabel_jpm,EF237+1,0)</f>
        <v>12</v>
      </c>
      <c r="EQ237" s="1">
        <f>VLOOKUP(DY237,tabel_jpm,EG237+1,0)</f>
        <v>24</v>
      </c>
      <c r="ER237" s="1">
        <f>IF(B237="Pria",VLOOKUP(AVERAGE(EN237:EQ237),agreement_p,4),VLOOKUP(AVERAGE(EN237:EQ237),agreement_w,4))</f>
        <v>50</v>
      </c>
      <c r="ES237" s="67" t="str">
        <f t="shared" si="34"/>
        <v>N/A</v>
      </c>
      <c r="ET237" s="1">
        <f>VLOOKUP(DZ237,tabel_jpm,ED237+1,0)</f>
        <v>20</v>
      </c>
      <c r="EU237" s="1">
        <f>VLOOKUP(EA237,tabel_jpm,EE237+1,0)</f>
        <v>24</v>
      </c>
      <c r="EV237" s="1">
        <f>VLOOKUP(EB237,tabel_jpm,EF237+1,0)</f>
        <v>24</v>
      </c>
      <c r="EW237" s="1">
        <f>VLOOKUP(EC237,tabel_jpm,EG237+1,0)</f>
        <v>20</v>
      </c>
      <c r="EX237" s="1">
        <f>IF(B237="Pria",VLOOKUP(AVERAGE(ET237:EW237),agreement_p,4),VLOOKUP(AVERAGE(ET237:EW237),agreement_w,4))</f>
        <v>68</v>
      </c>
      <c r="EY237" s="67" t="str">
        <f t="shared" si="35"/>
        <v>N/A</v>
      </c>
    </row>
    <row r="238" ht="15.75" customHeight="1">
      <c r="A238" s="1" t="str">
        <f>data!A238</f>
        <v/>
      </c>
      <c r="B238" s="1" t="str">
        <f>data!B238</f>
        <v/>
      </c>
      <c r="C238" s="1" t="str">
        <f>data!C238</f>
        <v/>
      </c>
      <c r="D238" s="65" t="str">
        <f>data!D238</f>
        <v/>
      </c>
      <c r="E238" s="1" t="str">
        <f>data!E238</f>
        <v/>
      </c>
      <c r="F238" s="1" t="str">
        <f>data!F238</f>
        <v/>
      </c>
      <c r="G238" s="1" t="str">
        <f>data!G238</f>
        <v/>
      </c>
      <c r="H238" s="1" t="str">
        <f>data!H238</f>
        <v/>
      </c>
      <c r="I238" s="1" t="str">
        <f>data!I238</f>
        <v/>
      </c>
      <c r="J238" s="1" t="str">
        <f>data!J238</f>
        <v/>
      </c>
      <c r="K238" s="1" t="str">
        <f>data!K238</f>
        <v/>
      </c>
      <c r="L238" s="1" t="str">
        <f>data!L238</f>
        <v/>
      </c>
      <c r="M238" s="1" t="str">
        <f>data!M238</f>
        <v/>
      </c>
      <c r="N238" s="1" t="str">
        <f>data!N238</f>
        <v/>
      </c>
      <c r="O238" s="1" t="str">
        <f>data!O238</f>
        <v/>
      </c>
      <c r="P238" s="1" t="str">
        <f>data!P238</f>
        <v/>
      </c>
      <c r="Q238" s="1">
        <f>data!Q238</f>
        <v>0</v>
      </c>
      <c r="R238" s="1">
        <f>data!R238</f>
        <v>0</v>
      </c>
      <c r="S238" s="1">
        <f>data!S238</f>
        <v>0</v>
      </c>
      <c r="T238" s="1">
        <f>data!T238</f>
        <v>0</v>
      </c>
      <c r="U238" s="1">
        <f>data!U238</f>
        <v>0</v>
      </c>
      <c r="V238" s="1">
        <f>data!V238</f>
        <v>0</v>
      </c>
      <c r="W238" s="1">
        <f>data!W238</f>
        <v>0</v>
      </c>
      <c r="Y238" s="67">
        <f>VLOOKUP(G238,tableD1,2,0)</f>
        <v>4</v>
      </c>
      <c r="Z238" s="67">
        <f>VLOOKUP(H238,tableI1,2,0)</f>
        <v>3</v>
      </c>
      <c r="AA238" s="67">
        <f>VLOOKUP(I238,table1S,2,0)</f>
        <v>5</v>
      </c>
      <c r="AB238" s="67">
        <f>VLOOKUP(J238,table1C,2,0)</f>
        <v>4</v>
      </c>
      <c r="AC238" s="67">
        <f>VLOOKUP(L238,table2D,2,0)</f>
        <v>31</v>
      </c>
      <c r="AD238" s="67">
        <f>VLOOKUP(M238,table2I,2,0)</f>
        <v>31</v>
      </c>
      <c r="AE238" s="67">
        <f>VLOOKUP(N238,table2S,2,0)</f>
        <v>32</v>
      </c>
      <c r="AF238" s="67">
        <f>VLOOKUP(O238,table2C,2,0)</f>
        <v>32</v>
      </c>
      <c r="AG238" s="67">
        <f>VLOOKUP(Q238,table3D,2,0)</f>
        <v>16</v>
      </c>
      <c r="AH238" s="67">
        <f>VLOOKUP(R238,table3I,2,0)</f>
        <v>18</v>
      </c>
      <c r="AI238" s="67">
        <f>VLOOKUP(S238,table3S,2,0)</f>
        <v>19</v>
      </c>
      <c r="AJ238" s="67">
        <f>VLOOKUP(T238,table3C,2,0)</f>
        <v>19</v>
      </c>
      <c r="AL238" s="67">
        <f t="shared" ref="AL238:AO238" si="2832">VALUE(Y238&amp;AL$2)</f>
        <v>41</v>
      </c>
      <c r="AM238" s="67">
        <f t="shared" si="2832"/>
        <v>32</v>
      </c>
      <c r="AN238" s="67">
        <f t="shared" si="2832"/>
        <v>53</v>
      </c>
      <c r="AO238" s="67">
        <f t="shared" si="2832"/>
        <v>44</v>
      </c>
      <c r="AP238" s="67"/>
      <c r="AQ238" s="67">
        <f t="shared" ref="AQ238:AT238" si="2833">LARGE($AL238:$AO238,AQ$2)</f>
        <v>53</v>
      </c>
      <c r="AR238" s="67">
        <f t="shared" si="2833"/>
        <v>44</v>
      </c>
      <c r="AS238" s="67">
        <f t="shared" si="2833"/>
        <v>41</v>
      </c>
      <c r="AT238" s="67">
        <f t="shared" si="2833"/>
        <v>32</v>
      </c>
      <c r="AV238" s="67" t="str">
        <f>VLOOKUP(VALUE(RIGHT(AQ238,1)),misc!$A$2:$B$5,2,0)</f>
        <v>S</v>
      </c>
      <c r="AW238" s="67" t="str">
        <f>VLOOKUP(VALUE(RIGHT(AR238,1)),misc!$A$2:$B$5,2,0)</f>
        <v>C</v>
      </c>
      <c r="AX238" s="67" t="str">
        <f>VLOOKUP(VALUE(RIGHT(AS238,1)),misc!$A$2:$B$5,2,0)</f>
        <v>D</v>
      </c>
      <c r="AY238" s="67" t="str">
        <f>VLOOKUP(VALUE(RIGHT(AT238,1)),misc!$A$2:$B$5,2,0)</f>
        <v>I</v>
      </c>
      <c r="BA238" s="67" t="str">
        <f t="shared" ref="BA238:BD238" si="2834">IF(VALUE(AQ238)&gt;=170,AV238,"")</f>
        <v/>
      </c>
      <c r="BB238" s="67" t="str">
        <f t="shared" si="2834"/>
        <v/>
      </c>
      <c r="BC238" s="67" t="str">
        <f t="shared" si="2834"/>
        <v/>
      </c>
      <c r="BD238" s="67" t="str">
        <f t="shared" si="2834"/>
        <v/>
      </c>
      <c r="BF238" s="67" t="str">
        <f t="shared" ref="BF238:BI238" si="2835">IF(VALUE(AQ238)&lt;170,AV238,"")</f>
        <v>S</v>
      </c>
      <c r="BG238" s="67" t="str">
        <f t="shared" si="2835"/>
        <v>C</v>
      </c>
      <c r="BH238" s="67" t="str">
        <f t="shared" si="2835"/>
        <v>D</v>
      </c>
      <c r="BI238" s="67" t="str">
        <f t="shared" si="2835"/>
        <v>I</v>
      </c>
      <c r="BJ238" s="67">
        <f t="shared" si="17"/>
        <v>1</v>
      </c>
      <c r="BK238" s="67" t="str">
        <f t="shared" si="18"/>
        <v/>
      </c>
      <c r="BN238" s="67">
        <f t="shared" ref="BN238:BQ238" si="2836">VALUE(AC238&amp;BN$2)</f>
        <v>311</v>
      </c>
      <c r="BO238" s="67">
        <f t="shared" si="2836"/>
        <v>312</v>
      </c>
      <c r="BP238" s="67">
        <f t="shared" si="2836"/>
        <v>323</v>
      </c>
      <c r="BQ238" s="67">
        <f t="shared" si="2836"/>
        <v>324</v>
      </c>
      <c r="BR238" s="67"/>
      <c r="BS238" s="67">
        <f t="shared" ref="BS238:BV238" si="2837">LARGE($BN238:$BQ238,BS$2)</f>
        <v>324</v>
      </c>
      <c r="BT238" s="67">
        <f t="shared" si="2837"/>
        <v>323</v>
      </c>
      <c r="BU238" s="67">
        <f t="shared" si="2837"/>
        <v>312</v>
      </c>
      <c r="BV238" s="67">
        <f t="shared" si="2837"/>
        <v>311</v>
      </c>
      <c r="BX238" s="67" t="str">
        <f>VLOOKUP(VALUE(RIGHT(BS238,1)),misc!$A$2:$B$5,2,0)</f>
        <v>C</v>
      </c>
      <c r="BY238" s="67" t="str">
        <f>VLOOKUP(VALUE(RIGHT(BT238,1)),misc!$A$2:$B$5,2,0)</f>
        <v>S</v>
      </c>
      <c r="BZ238" s="67" t="str">
        <f>VLOOKUP(VALUE(RIGHT(BU238,1)),misc!$A$2:$B$5,2,0)</f>
        <v>I</v>
      </c>
      <c r="CA238" s="67" t="str">
        <f>VLOOKUP(VALUE(RIGHT(BV238,1)),misc!$A$2:$B$5,2,0)</f>
        <v>D</v>
      </c>
      <c r="CC238" s="67" t="str">
        <f t="shared" ref="CC238:CF238" si="2838">IF(VALUE(BS238)&gt;=170,BX238,"")</f>
        <v>C</v>
      </c>
      <c r="CD238" s="67" t="str">
        <f t="shared" si="2838"/>
        <v>S</v>
      </c>
      <c r="CE238" s="67" t="str">
        <f t="shared" si="2838"/>
        <v>I</v>
      </c>
      <c r="CF238" s="67" t="str">
        <f t="shared" si="2838"/>
        <v>D</v>
      </c>
      <c r="CH238" s="67" t="str">
        <f t="shared" ref="CH238:CK238" si="2839">IF(VALUE(BS238)&lt;170,BX238,"")</f>
        <v/>
      </c>
      <c r="CI238" s="67" t="str">
        <f t="shared" si="2839"/>
        <v/>
      </c>
      <c r="CJ238" s="67" t="str">
        <f t="shared" si="2839"/>
        <v/>
      </c>
      <c r="CK238" s="67" t="str">
        <f t="shared" si="2839"/>
        <v/>
      </c>
      <c r="CL238" s="67">
        <f t="shared" si="23"/>
        <v>2</v>
      </c>
      <c r="CM238" s="67" t="str">
        <f t="shared" si="24"/>
        <v>CSID</v>
      </c>
      <c r="CP238" s="67">
        <f t="shared" ref="CP238:CS238" si="2840">VALUE(AG238&amp;CP$2)</f>
        <v>161</v>
      </c>
      <c r="CQ238" s="67">
        <f t="shared" si="2840"/>
        <v>182</v>
      </c>
      <c r="CR238" s="67">
        <f t="shared" si="2840"/>
        <v>193</v>
      </c>
      <c r="CS238" s="67">
        <f t="shared" si="2840"/>
        <v>194</v>
      </c>
      <c r="CT238" s="67"/>
      <c r="CU238" s="67">
        <f t="shared" ref="CU238:CX238" si="2841">LARGE($CP238:$CS238,CU$2)</f>
        <v>194</v>
      </c>
      <c r="CV238" s="67">
        <f t="shared" si="2841"/>
        <v>193</v>
      </c>
      <c r="CW238" s="67">
        <f t="shared" si="2841"/>
        <v>182</v>
      </c>
      <c r="CX238" s="67">
        <f t="shared" si="2841"/>
        <v>161</v>
      </c>
      <c r="CZ238" s="67" t="str">
        <f>VLOOKUP(VALUE(RIGHT(CU238,1)),misc!$A$2:$B$5,2,0)</f>
        <v>C</v>
      </c>
      <c r="DA238" s="67" t="str">
        <f>VLOOKUP(VALUE(RIGHT(CV238,1)),misc!$A$2:$B$5,2,0)</f>
        <v>S</v>
      </c>
      <c r="DB238" s="67" t="str">
        <f>VLOOKUP(VALUE(RIGHT(CW238,1)),misc!$A$2:$B$5,2,0)</f>
        <v>I</v>
      </c>
      <c r="DC238" s="67" t="str">
        <f>VLOOKUP(VALUE(RIGHT(CX238,1)),misc!$A$2:$B$5,2,0)</f>
        <v>D</v>
      </c>
      <c r="DE238" s="67" t="str">
        <f t="shared" ref="DE238:DH238" si="2842">IF(VALUE(CU238)&gt;=170,CZ238,"")</f>
        <v>C</v>
      </c>
      <c r="DF238" s="67" t="str">
        <f t="shared" si="2842"/>
        <v>S</v>
      </c>
      <c r="DG238" s="67" t="str">
        <f t="shared" si="2842"/>
        <v>I</v>
      </c>
      <c r="DH238" s="67" t="str">
        <f t="shared" si="2842"/>
        <v/>
      </c>
      <c r="DJ238" s="67" t="str">
        <f t="shared" ref="DJ238:DM238" si="2843">IF(VALUE(CU238)&lt;170,CZ238,"")</f>
        <v/>
      </c>
      <c r="DK238" s="67" t="str">
        <f t="shared" si="2843"/>
        <v/>
      </c>
      <c r="DL238" s="67" t="str">
        <f t="shared" si="2843"/>
        <v/>
      </c>
      <c r="DM238" s="67" t="str">
        <f t="shared" si="2843"/>
        <v>D</v>
      </c>
      <c r="DN238" s="67">
        <f t="shared" si="29"/>
        <v>3</v>
      </c>
      <c r="DO238" s="67" t="str">
        <f t="shared" si="30"/>
        <v>CSI</v>
      </c>
      <c r="DP238" s="1" t="str">
        <f t="shared" si="31"/>
        <v>123</v>
      </c>
      <c r="DQ238" s="1" t="str">
        <f t="shared" si="32"/>
        <v/>
      </c>
      <c r="DR238" s="1">
        <f>VLOOKUP(G238,tableD1,3,0)</f>
        <v>1</v>
      </c>
      <c r="DS238" s="1">
        <f>VLOOKUP(H238,tableI1,3,0)</f>
        <v>1</v>
      </c>
      <c r="DT238" s="1">
        <f>VLOOKUP(I238,table1S,3,0)</f>
        <v>2</v>
      </c>
      <c r="DU238" s="1">
        <f>VLOOKUP(J238,table1C,3,0)</f>
        <v>1</v>
      </c>
      <c r="DV238" s="1">
        <f>VLOOKUP(L238,table2D,3,0)</f>
        <v>8</v>
      </c>
      <c r="DW238" s="1">
        <f>VLOOKUP(M238,table2I,3,0)</f>
        <v>8</v>
      </c>
      <c r="DX238" s="1">
        <f>VLOOKUP(N238,table2S,3,0)</f>
        <v>8</v>
      </c>
      <c r="DY238" s="1">
        <f>VLOOKUP(O238,table2C,3,0)</f>
        <v>8</v>
      </c>
      <c r="DZ238" s="1">
        <f>VLOOKUP(Q238,table3D,3,0)</f>
        <v>4</v>
      </c>
      <c r="EA238" s="1">
        <f>VLOOKUP(R238,table3I,3,0)</f>
        <v>5</v>
      </c>
      <c r="EB238" s="1">
        <f>VLOOKUP(S238,table3S,3,0)</f>
        <v>5</v>
      </c>
      <c r="EC238" s="1">
        <f>VLOOKUP(T238,table3C,3,0)</f>
        <v>5</v>
      </c>
      <c r="ED238" s="67">
        <f t="array" ref="ED238">VLOOKUP(INDEX(JD,data!$AA$1),key!$J$3:$L$27,3,0)</f>
        <v>6</v>
      </c>
      <c r="EE238" s="67">
        <f t="array" ref="EE238">VLOOKUP(INDEX(JI,data!$AA$1),key!$J$3:$L$27,3,0)</f>
        <v>4</v>
      </c>
      <c r="EF238" s="67">
        <f t="array" ref="EF238">VLOOKUP(INDEX(JS,data!$AA$1),key!$J$3:$L$27,3,0)</f>
        <v>4</v>
      </c>
      <c r="EG238" s="67">
        <f t="array" ref="EG238">VLOOKUP(INDEX(JC,data!$AA$1),key!$J$3:$L$27,3,0)</f>
        <v>7</v>
      </c>
      <c r="EH238" s="1">
        <f>VLOOKUP(DR238,tabel_jpm,ED238+1,0)</f>
        <v>8</v>
      </c>
      <c r="EI238" s="1">
        <f>VLOOKUP(DS238,tabel_jpm,EE238+1,0)</f>
        <v>16</v>
      </c>
      <c r="EJ238" s="1">
        <f>VLOOKUP(DT238,tabel_jpm,EF238+1,0)</f>
        <v>20</v>
      </c>
      <c r="EK238" s="1">
        <f>VLOOKUP(DU238,tabel_jpm,EG238+1,0)</f>
        <v>4</v>
      </c>
      <c r="EL238" s="1">
        <f>IF(B238="Pria",VLOOKUP(AVERAGE(EH238:EK238),agreement_p,4),VLOOKUP(AVERAGE(EH238:EK238),agreement_w,4))</f>
        <v>32</v>
      </c>
      <c r="EM238" s="67" t="str">
        <f t="shared" si="33"/>
        <v>N/A</v>
      </c>
      <c r="EN238" s="1">
        <f>VLOOKUP(DV238,tabel_jpm,ED238+1,0)</f>
        <v>20</v>
      </c>
      <c r="EO238" s="1">
        <f>VLOOKUP(DW238,tabel_jpm,EE238+1,0)</f>
        <v>12</v>
      </c>
      <c r="EP238" s="1">
        <f>VLOOKUP(DX238,tabel_jpm,EF238+1,0)</f>
        <v>12</v>
      </c>
      <c r="EQ238" s="1">
        <f>VLOOKUP(DY238,tabel_jpm,EG238+1,0)</f>
        <v>24</v>
      </c>
      <c r="ER238" s="1">
        <f>IF(B238="Pria",VLOOKUP(AVERAGE(EN238:EQ238),agreement_p,4),VLOOKUP(AVERAGE(EN238:EQ238),agreement_w,4))</f>
        <v>50</v>
      </c>
      <c r="ES238" s="67" t="str">
        <f t="shared" si="34"/>
        <v>N/A</v>
      </c>
      <c r="ET238" s="1">
        <f>VLOOKUP(DZ238,tabel_jpm,ED238+1,0)</f>
        <v>20</v>
      </c>
      <c r="EU238" s="1">
        <f>VLOOKUP(EA238,tabel_jpm,EE238+1,0)</f>
        <v>24</v>
      </c>
      <c r="EV238" s="1">
        <f>VLOOKUP(EB238,tabel_jpm,EF238+1,0)</f>
        <v>24</v>
      </c>
      <c r="EW238" s="1">
        <f>VLOOKUP(EC238,tabel_jpm,EG238+1,0)</f>
        <v>20</v>
      </c>
      <c r="EX238" s="1">
        <f>IF(B238="Pria",VLOOKUP(AVERAGE(ET238:EW238),agreement_p,4),VLOOKUP(AVERAGE(ET238:EW238),agreement_w,4))</f>
        <v>68</v>
      </c>
      <c r="EY238" s="67" t="str">
        <f t="shared" si="35"/>
        <v>N/A</v>
      </c>
    </row>
    <row r="239" ht="15.75" customHeight="1">
      <c r="A239" s="1" t="str">
        <f>data!A239</f>
        <v/>
      </c>
      <c r="B239" s="1" t="str">
        <f>data!B239</f>
        <v/>
      </c>
      <c r="C239" s="1" t="str">
        <f>data!C239</f>
        <v/>
      </c>
      <c r="D239" s="65" t="str">
        <f>data!D239</f>
        <v/>
      </c>
      <c r="E239" s="1" t="str">
        <f>data!E239</f>
        <v/>
      </c>
      <c r="F239" s="1" t="str">
        <f>data!F239</f>
        <v/>
      </c>
      <c r="G239" s="1" t="str">
        <f>data!G239</f>
        <v/>
      </c>
      <c r="H239" s="1" t="str">
        <f>data!H239</f>
        <v/>
      </c>
      <c r="I239" s="1" t="str">
        <f>data!I239</f>
        <v/>
      </c>
      <c r="J239" s="1" t="str">
        <f>data!J239</f>
        <v/>
      </c>
      <c r="K239" s="1" t="str">
        <f>data!K239</f>
        <v/>
      </c>
      <c r="L239" s="1" t="str">
        <f>data!L239</f>
        <v/>
      </c>
      <c r="M239" s="1" t="str">
        <f>data!M239</f>
        <v/>
      </c>
      <c r="N239" s="1" t="str">
        <f>data!N239</f>
        <v/>
      </c>
      <c r="O239" s="1" t="str">
        <f>data!O239</f>
        <v/>
      </c>
      <c r="P239" s="1" t="str">
        <f>data!P239</f>
        <v/>
      </c>
      <c r="Q239" s="1">
        <f>data!Q239</f>
        <v>0</v>
      </c>
      <c r="R239" s="1">
        <f>data!R239</f>
        <v>0</v>
      </c>
      <c r="S239" s="1">
        <f>data!S239</f>
        <v>0</v>
      </c>
      <c r="T239" s="1">
        <f>data!T239</f>
        <v>0</v>
      </c>
      <c r="U239" s="1">
        <f>data!U239</f>
        <v>0</v>
      </c>
      <c r="V239" s="1">
        <f>data!V239</f>
        <v>0</v>
      </c>
      <c r="W239" s="1">
        <f>data!W239</f>
        <v>0</v>
      </c>
      <c r="Y239" s="67">
        <f>VLOOKUP(G239,tableD1,2,0)</f>
        <v>4</v>
      </c>
      <c r="Z239" s="67">
        <f>VLOOKUP(H239,tableI1,2,0)</f>
        <v>3</v>
      </c>
      <c r="AA239" s="67">
        <f>VLOOKUP(I239,table1S,2,0)</f>
        <v>5</v>
      </c>
      <c r="AB239" s="67">
        <f>VLOOKUP(J239,table1C,2,0)</f>
        <v>4</v>
      </c>
      <c r="AC239" s="67">
        <f>VLOOKUP(L239,table2D,2,0)</f>
        <v>31</v>
      </c>
      <c r="AD239" s="67">
        <f>VLOOKUP(M239,table2I,2,0)</f>
        <v>31</v>
      </c>
      <c r="AE239" s="67">
        <f>VLOOKUP(N239,table2S,2,0)</f>
        <v>32</v>
      </c>
      <c r="AF239" s="67">
        <f>VLOOKUP(O239,table2C,2,0)</f>
        <v>32</v>
      </c>
      <c r="AG239" s="67">
        <f>VLOOKUP(Q239,table3D,2,0)</f>
        <v>16</v>
      </c>
      <c r="AH239" s="67">
        <f>VLOOKUP(R239,table3I,2,0)</f>
        <v>18</v>
      </c>
      <c r="AI239" s="67">
        <f>VLOOKUP(S239,table3S,2,0)</f>
        <v>19</v>
      </c>
      <c r="AJ239" s="67">
        <f>VLOOKUP(T239,table3C,2,0)</f>
        <v>19</v>
      </c>
      <c r="AL239" s="67">
        <f t="shared" ref="AL239:AO239" si="2844">VALUE(Y239&amp;AL$2)</f>
        <v>41</v>
      </c>
      <c r="AM239" s="67">
        <f t="shared" si="2844"/>
        <v>32</v>
      </c>
      <c r="AN239" s="67">
        <f t="shared" si="2844"/>
        <v>53</v>
      </c>
      <c r="AO239" s="67">
        <f t="shared" si="2844"/>
        <v>44</v>
      </c>
      <c r="AP239" s="67"/>
      <c r="AQ239" s="67">
        <f t="shared" ref="AQ239:AT239" si="2845">LARGE($AL239:$AO239,AQ$2)</f>
        <v>53</v>
      </c>
      <c r="AR239" s="67">
        <f t="shared" si="2845"/>
        <v>44</v>
      </c>
      <c r="AS239" s="67">
        <f t="shared" si="2845"/>
        <v>41</v>
      </c>
      <c r="AT239" s="67">
        <f t="shared" si="2845"/>
        <v>32</v>
      </c>
      <c r="AV239" s="67" t="str">
        <f>VLOOKUP(VALUE(RIGHT(AQ239,1)),misc!$A$2:$B$5,2,0)</f>
        <v>S</v>
      </c>
      <c r="AW239" s="67" t="str">
        <f>VLOOKUP(VALUE(RIGHT(AR239,1)),misc!$A$2:$B$5,2,0)</f>
        <v>C</v>
      </c>
      <c r="AX239" s="67" t="str">
        <f>VLOOKUP(VALUE(RIGHT(AS239,1)),misc!$A$2:$B$5,2,0)</f>
        <v>D</v>
      </c>
      <c r="AY239" s="67" t="str">
        <f>VLOOKUP(VALUE(RIGHT(AT239,1)),misc!$A$2:$B$5,2,0)</f>
        <v>I</v>
      </c>
      <c r="BA239" s="67" t="str">
        <f t="shared" ref="BA239:BD239" si="2846">IF(VALUE(AQ239)&gt;=170,AV239,"")</f>
        <v/>
      </c>
      <c r="BB239" s="67" t="str">
        <f t="shared" si="2846"/>
        <v/>
      </c>
      <c r="BC239" s="67" t="str">
        <f t="shared" si="2846"/>
        <v/>
      </c>
      <c r="BD239" s="67" t="str">
        <f t="shared" si="2846"/>
        <v/>
      </c>
      <c r="BF239" s="67" t="str">
        <f t="shared" ref="BF239:BI239" si="2847">IF(VALUE(AQ239)&lt;170,AV239,"")</f>
        <v>S</v>
      </c>
      <c r="BG239" s="67" t="str">
        <f t="shared" si="2847"/>
        <v>C</v>
      </c>
      <c r="BH239" s="67" t="str">
        <f t="shared" si="2847"/>
        <v>D</v>
      </c>
      <c r="BI239" s="67" t="str">
        <f t="shared" si="2847"/>
        <v>I</v>
      </c>
      <c r="BJ239" s="67">
        <f t="shared" si="17"/>
        <v>1</v>
      </c>
      <c r="BK239" s="67" t="str">
        <f t="shared" si="18"/>
        <v/>
      </c>
      <c r="BN239" s="67">
        <f t="shared" ref="BN239:BQ239" si="2848">VALUE(AC239&amp;BN$2)</f>
        <v>311</v>
      </c>
      <c r="BO239" s="67">
        <f t="shared" si="2848"/>
        <v>312</v>
      </c>
      <c r="BP239" s="67">
        <f t="shared" si="2848"/>
        <v>323</v>
      </c>
      <c r="BQ239" s="67">
        <f t="shared" si="2848"/>
        <v>324</v>
      </c>
      <c r="BR239" s="67"/>
      <c r="BS239" s="67">
        <f t="shared" ref="BS239:BV239" si="2849">LARGE($BN239:$BQ239,BS$2)</f>
        <v>324</v>
      </c>
      <c r="BT239" s="67">
        <f t="shared" si="2849"/>
        <v>323</v>
      </c>
      <c r="BU239" s="67">
        <f t="shared" si="2849"/>
        <v>312</v>
      </c>
      <c r="BV239" s="67">
        <f t="shared" si="2849"/>
        <v>311</v>
      </c>
      <c r="BX239" s="67" t="str">
        <f>VLOOKUP(VALUE(RIGHT(BS239,1)),misc!$A$2:$B$5,2,0)</f>
        <v>C</v>
      </c>
      <c r="BY239" s="67" t="str">
        <f>VLOOKUP(VALUE(RIGHT(BT239,1)),misc!$A$2:$B$5,2,0)</f>
        <v>S</v>
      </c>
      <c r="BZ239" s="67" t="str">
        <f>VLOOKUP(VALUE(RIGHT(BU239,1)),misc!$A$2:$B$5,2,0)</f>
        <v>I</v>
      </c>
      <c r="CA239" s="67" t="str">
        <f>VLOOKUP(VALUE(RIGHT(BV239,1)),misc!$A$2:$B$5,2,0)</f>
        <v>D</v>
      </c>
      <c r="CC239" s="67" t="str">
        <f t="shared" ref="CC239:CF239" si="2850">IF(VALUE(BS239)&gt;=170,BX239,"")</f>
        <v>C</v>
      </c>
      <c r="CD239" s="67" t="str">
        <f t="shared" si="2850"/>
        <v>S</v>
      </c>
      <c r="CE239" s="67" t="str">
        <f t="shared" si="2850"/>
        <v>I</v>
      </c>
      <c r="CF239" s="67" t="str">
        <f t="shared" si="2850"/>
        <v>D</v>
      </c>
      <c r="CH239" s="67" t="str">
        <f t="shared" ref="CH239:CK239" si="2851">IF(VALUE(BS239)&lt;170,BX239,"")</f>
        <v/>
      </c>
      <c r="CI239" s="67" t="str">
        <f t="shared" si="2851"/>
        <v/>
      </c>
      <c r="CJ239" s="67" t="str">
        <f t="shared" si="2851"/>
        <v/>
      </c>
      <c r="CK239" s="67" t="str">
        <f t="shared" si="2851"/>
        <v/>
      </c>
      <c r="CL239" s="67">
        <f t="shared" si="23"/>
        <v>2</v>
      </c>
      <c r="CM239" s="67" t="str">
        <f t="shared" si="24"/>
        <v>CSID</v>
      </c>
      <c r="CP239" s="67">
        <f t="shared" ref="CP239:CS239" si="2852">VALUE(AG239&amp;CP$2)</f>
        <v>161</v>
      </c>
      <c r="CQ239" s="67">
        <f t="shared" si="2852"/>
        <v>182</v>
      </c>
      <c r="CR239" s="67">
        <f t="shared" si="2852"/>
        <v>193</v>
      </c>
      <c r="CS239" s="67">
        <f t="shared" si="2852"/>
        <v>194</v>
      </c>
      <c r="CT239" s="67"/>
      <c r="CU239" s="67">
        <f t="shared" ref="CU239:CX239" si="2853">LARGE($CP239:$CS239,CU$2)</f>
        <v>194</v>
      </c>
      <c r="CV239" s="67">
        <f t="shared" si="2853"/>
        <v>193</v>
      </c>
      <c r="CW239" s="67">
        <f t="shared" si="2853"/>
        <v>182</v>
      </c>
      <c r="CX239" s="67">
        <f t="shared" si="2853"/>
        <v>161</v>
      </c>
      <c r="CZ239" s="67" t="str">
        <f>VLOOKUP(VALUE(RIGHT(CU239,1)),misc!$A$2:$B$5,2,0)</f>
        <v>C</v>
      </c>
      <c r="DA239" s="67" t="str">
        <f>VLOOKUP(VALUE(RIGHT(CV239,1)),misc!$A$2:$B$5,2,0)</f>
        <v>S</v>
      </c>
      <c r="DB239" s="67" t="str">
        <f>VLOOKUP(VALUE(RIGHT(CW239,1)),misc!$A$2:$B$5,2,0)</f>
        <v>I</v>
      </c>
      <c r="DC239" s="67" t="str">
        <f>VLOOKUP(VALUE(RIGHT(CX239,1)),misc!$A$2:$B$5,2,0)</f>
        <v>D</v>
      </c>
      <c r="DE239" s="67" t="str">
        <f t="shared" ref="DE239:DH239" si="2854">IF(VALUE(CU239)&gt;=170,CZ239,"")</f>
        <v>C</v>
      </c>
      <c r="DF239" s="67" t="str">
        <f t="shared" si="2854"/>
        <v>S</v>
      </c>
      <c r="DG239" s="67" t="str">
        <f t="shared" si="2854"/>
        <v>I</v>
      </c>
      <c r="DH239" s="67" t="str">
        <f t="shared" si="2854"/>
        <v/>
      </c>
      <c r="DJ239" s="67" t="str">
        <f t="shared" ref="DJ239:DM239" si="2855">IF(VALUE(CU239)&lt;170,CZ239,"")</f>
        <v/>
      </c>
      <c r="DK239" s="67" t="str">
        <f t="shared" si="2855"/>
        <v/>
      </c>
      <c r="DL239" s="67" t="str">
        <f t="shared" si="2855"/>
        <v/>
      </c>
      <c r="DM239" s="67" t="str">
        <f t="shared" si="2855"/>
        <v>D</v>
      </c>
      <c r="DN239" s="67">
        <f t="shared" si="29"/>
        <v>3</v>
      </c>
      <c r="DO239" s="67" t="str">
        <f t="shared" si="30"/>
        <v>CSI</v>
      </c>
      <c r="DP239" s="1" t="str">
        <f t="shared" si="31"/>
        <v>123</v>
      </c>
      <c r="DQ239" s="1" t="str">
        <f t="shared" si="32"/>
        <v/>
      </c>
      <c r="DR239" s="1">
        <f>VLOOKUP(G239,tableD1,3,0)</f>
        <v>1</v>
      </c>
      <c r="DS239" s="1">
        <f>VLOOKUP(H239,tableI1,3,0)</f>
        <v>1</v>
      </c>
      <c r="DT239" s="1">
        <f>VLOOKUP(I239,table1S,3,0)</f>
        <v>2</v>
      </c>
      <c r="DU239" s="1">
        <f>VLOOKUP(J239,table1C,3,0)</f>
        <v>1</v>
      </c>
      <c r="DV239" s="1">
        <f>VLOOKUP(L239,table2D,3,0)</f>
        <v>8</v>
      </c>
      <c r="DW239" s="1">
        <f>VLOOKUP(M239,table2I,3,0)</f>
        <v>8</v>
      </c>
      <c r="DX239" s="1">
        <f>VLOOKUP(N239,table2S,3,0)</f>
        <v>8</v>
      </c>
      <c r="DY239" s="1">
        <f>VLOOKUP(O239,table2C,3,0)</f>
        <v>8</v>
      </c>
      <c r="DZ239" s="1">
        <f>VLOOKUP(Q239,table3D,3,0)</f>
        <v>4</v>
      </c>
      <c r="EA239" s="1">
        <f>VLOOKUP(R239,table3I,3,0)</f>
        <v>5</v>
      </c>
      <c r="EB239" s="1">
        <f>VLOOKUP(S239,table3S,3,0)</f>
        <v>5</v>
      </c>
      <c r="EC239" s="1">
        <f>VLOOKUP(T239,table3C,3,0)</f>
        <v>5</v>
      </c>
      <c r="ED239" s="67">
        <f t="array" ref="ED239">VLOOKUP(INDEX(JD,data!$AA$1),key!$J$3:$L$27,3,0)</f>
        <v>6</v>
      </c>
      <c r="EE239" s="67">
        <f t="array" ref="EE239">VLOOKUP(INDEX(JI,data!$AA$1),key!$J$3:$L$27,3,0)</f>
        <v>4</v>
      </c>
      <c r="EF239" s="67">
        <f t="array" ref="EF239">VLOOKUP(INDEX(JS,data!$AA$1),key!$J$3:$L$27,3,0)</f>
        <v>4</v>
      </c>
      <c r="EG239" s="67">
        <f t="array" ref="EG239">VLOOKUP(INDEX(JC,data!$AA$1),key!$J$3:$L$27,3,0)</f>
        <v>7</v>
      </c>
      <c r="EH239" s="1">
        <f>VLOOKUP(DR239,tabel_jpm,ED239+1,0)</f>
        <v>8</v>
      </c>
      <c r="EI239" s="1">
        <f>VLOOKUP(DS239,tabel_jpm,EE239+1,0)</f>
        <v>16</v>
      </c>
      <c r="EJ239" s="1">
        <f>VLOOKUP(DT239,tabel_jpm,EF239+1,0)</f>
        <v>20</v>
      </c>
      <c r="EK239" s="1">
        <f>VLOOKUP(DU239,tabel_jpm,EG239+1,0)</f>
        <v>4</v>
      </c>
      <c r="EL239" s="1">
        <f>IF(B239="Pria",VLOOKUP(AVERAGE(EH239:EK239),agreement_p,4),VLOOKUP(AVERAGE(EH239:EK239),agreement_w,4))</f>
        <v>32</v>
      </c>
      <c r="EM239" s="67" t="str">
        <f t="shared" si="33"/>
        <v>N/A</v>
      </c>
      <c r="EN239" s="1">
        <f>VLOOKUP(DV239,tabel_jpm,ED239+1,0)</f>
        <v>20</v>
      </c>
      <c r="EO239" s="1">
        <f>VLOOKUP(DW239,tabel_jpm,EE239+1,0)</f>
        <v>12</v>
      </c>
      <c r="EP239" s="1">
        <f>VLOOKUP(DX239,tabel_jpm,EF239+1,0)</f>
        <v>12</v>
      </c>
      <c r="EQ239" s="1">
        <f>VLOOKUP(DY239,tabel_jpm,EG239+1,0)</f>
        <v>24</v>
      </c>
      <c r="ER239" s="1">
        <f>IF(B239="Pria",VLOOKUP(AVERAGE(EN239:EQ239),agreement_p,4),VLOOKUP(AVERAGE(EN239:EQ239),agreement_w,4))</f>
        <v>50</v>
      </c>
      <c r="ES239" s="67" t="str">
        <f t="shared" si="34"/>
        <v>N/A</v>
      </c>
      <c r="ET239" s="1">
        <f>VLOOKUP(DZ239,tabel_jpm,ED239+1,0)</f>
        <v>20</v>
      </c>
      <c r="EU239" s="1">
        <f>VLOOKUP(EA239,tabel_jpm,EE239+1,0)</f>
        <v>24</v>
      </c>
      <c r="EV239" s="1">
        <f>VLOOKUP(EB239,tabel_jpm,EF239+1,0)</f>
        <v>24</v>
      </c>
      <c r="EW239" s="1">
        <f>VLOOKUP(EC239,tabel_jpm,EG239+1,0)</f>
        <v>20</v>
      </c>
      <c r="EX239" s="1">
        <f>IF(B239="Pria",VLOOKUP(AVERAGE(ET239:EW239),agreement_p,4),VLOOKUP(AVERAGE(ET239:EW239),agreement_w,4))</f>
        <v>68</v>
      </c>
      <c r="EY239" s="67" t="str">
        <f t="shared" si="35"/>
        <v>N/A</v>
      </c>
    </row>
    <row r="240" ht="15.75" customHeight="1">
      <c r="A240" s="1" t="str">
        <f>data!A240</f>
        <v/>
      </c>
      <c r="B240" s="1" t="str">
        <f>data!B240</f>
        <v/>
      </c>
      <c r="C240" s="1" t="str">
        <f>data!C240</f>
        <v/>
      </c>
      <c r="D240" s="65" t="str">
        <f>data!D240</f>
        <v/>
      </c>
      <c r="E240" s="1" t="str">
        <f>data!E240</f>
        <v/>
      </c>
      <c r="F240" s="1" t="str">
        <f>data!F240</f>
        <v/>
      </c>
      <c r="G240" s="1" t="str">
        <f>data!G240</f>
        <v/>
      </c>
      <c r="H240" s="1" t="str">
        <f>data!H240</f>
        <v/>
      </c>
      <c r="I240" s="1" t="str">
        <f>data!I240</f>
        <v/>
      </c>
      <c r="J240" s="1" t="str">
        <f>data!J240</f>
        <v/>
      </c>
      <c r="K240" s="1" t="str">
        <f>data!K240</f>
        <v/>
      </c>
      <c r="L240" s="1" t="str">
        <f>data!L240</f>
        <v/>
      </c>
      <c r="M240" s="1" t="str">
        <f>data!M240</f>
        <v/>
      </c>
      <c r="N240" s="1" t="str">
        <f>data!N240</f>
        <v/>
      </c>
      <c r="O240" s="1" t="str">
        <f>data!O240</f>
        <v/>
      </c>
      <c r="P240" s="1" t="str">
        <f>data!P240</f>
        <v/>
      </c>
      <c r="Q240" s="1">
        <f>data!Q240</f>
        <v>0</v>
      </c>
      <c r="R240" s="1">
        <f>data!R240</f>
        <v>0</v>
      </c>
      <c r="S240" s="1">
        <f>data!S240</f>
        <v>0</v>
      </c>
      <c r="T240" s="1">
        <f>data!T240</f>
        <v>0</v>
      </c>
      <c r="U240" s="1">
        <f>data!U240</f>
        <v>0</v>
      </c>
      <c r="V240" s="1">
        <f>data!V240</f>
        <v>0</v>
      </c>
      <c r="W240" s="1">
        <f>data!W240</f>
        <v>0</v>
      </c>
      <c r="Y240" s="67">
        <f>VLOOKUP(G240,tableD1,2,0)</f>
        <v>4</v>
      </c>
      <c r="Z240" s="67">
        <f>VLOOKUP(H240,tableI1,2,0)</f>
        <v>3</v>
      </c>
      <c r="AA240" s="67">
        <f>VLOOKUP(I240,table1S,2,0)</f>
        <v>5</v>
      </c>
      <c r="AB240" s="67">
        <f>VLOOKUP(J240,table1C,2,0)</f>
        <v>4</v>
      </c>
      <c r="AC240" s="67">
        <f>VLOOKUP(L240,table2D,2,0)</f>
        <v>31</v>
      </c>
      <c r="AD240" s="67">
        <f>VLOOKUP(M240,table2I,2,0)</f>
        <v>31</v>
      </c>
      <c r="AE240" s="67">
        <f>VLOOKUP(N240,table2S,2,0)</f>
        <v>32</v>
      </c>
      <c r="AF240" s="67">
        <f>VLOOKUP(O240,table2C,2,0)</f>
        <v>32</v>
      </c>
      <c r="AG240" s="67">
        <f>VLOOKUP(Q240,table3D,2,0)</f>
        <v>16</v>
      </c>
      <c r="AH240" s="67">
        <f>VLOOKUP(R240,table3I,2,0)</f>
        <v>18</v>
      </c>
      <c r="AI240" s="67">
        <f>VLOOKUP(S240,table3S,2,0)</f>
        <v>19</v>
      </c>
      <c r="AJ240" s="67">
        <f>VLOOKUP(T240,table3C,2,0)</f>
        <v>19</v>
      </c>
      <c r="AL240" s="67">
        <f t="shared" ref="AL240:AO240" si="2856">VALUE(Y240&amp;AL$2)</f>
        <v>41</v>
      </c>
      <c r="AM240" s="67">
        <f t="shared" si="2856"/>
        <v>32</v>
      </c>
      <c r="AN240" s="67">
        <f t="shared" si="2856"/>
        <v>53</v>
      </c>
      <c r="AO240" s="67">
        <f t="shared" si="2856"/>
        <v>44</v>
      </c>
      <c r="AP240" s="67"/>
      <c r="AQ240" s="67">
        <f t="shared" ref="AQ240:AT240" si="2857">LARGE($AL240:$AO240,AQ$2)</f>
        <v>53</v>
      </c>
      <c r="AR240" s="67">
        <f t="shared" si="2857"/>
        <v>44</v>
      </c>
      <c r="AS240" s="67">
        <f t="shared" si="2857"/>
        <v>41</v>
      </c>
      <c r="AT240" s="67">
        <f t="shared" si="2857"/>
        <v>32</v>
      </c>
      <c r="AV240" s="67" t="str">
        <f>VLOOKUP(VALUE(RIGHT(AQ240,1)),misc!$A$2:$B$5,2,0)</f>
        <v>S</v>
      </c>
      <c r="AW240" s="67" t="str">
        <f>VLOOKUP(VALUE(RIGHT(AR240,1)),misc!$A$2:$B$5,2,0)</f>
        <v>C</v>
      </c>
      <c r="AX240" s="67" t="str">
        <f>VLOOKUP(VALUE(RIGHT(AS240,1)),misc!$A$2:$B$5,2,0)</f>
        <v>D</v>
      </c>
      <c r="AY240" s="67" t="str">
        <f>VLOOKUP(VALUE(RIGHT(AT240,1)),misc!$A$2:$B$5,2,0)</f>
        <v>I</v>
      </c>
      <c r="BA240" s="67" t="str">
        <f t="shared" ref="BA240:BD240" si="2858">IF(VALUE(AQ240)&gt;=170,AV240,"")</f>
        <v/>
      </c>
      <c r="BB240" s="67" t="str">
        <f t="shared" si="2858"/>
        <v/>
      </c>
      <c r="BC240" s="67" t="str">
        <f t="shared" si="2858"/>
        <v/>
      </c>
      <c r="BD240" s="67" t="str">
        <f t="shared" si="2858"/>
        <v/>
      </c>
      <c r="BF240" s="67" t="str">
        <f t="shared" ref="BF240:BI240" si="2859">IF(VALUE(AQ240)&lt;170,AV240,"")</f>
        <v>S</v>
      </c>
      <c r="BG240" s="67" t="str">
        <f t="shared" si="2859"/>
        <v>C</v>
      </c>
      <c r="BH240" s="67" t="str">
        <f t="shared" si="2859"/>
        <v>D</v>
      </c>
      <c r="BI240" s="67" t="str">
        <f t="shared" si="2859"/>
        <v>I</v>
      </c>
      <c r="BJ240" s="67">
        <f t="shared" si="17"/>
        <v>1</v>
      </c>
      <c r="BK240" s="67" t="str">
        <f t="shared" si="18"/>
        <v/>
      </c>
      <c r="BN240" s="67">
        <f t="shared" ref="BN240:BQ240" si="2860">VALUE(AC240&amp;BN$2)</f>
        <v>311</v>
      </c>
      <c r="BO240" s="67">
        <f t="shared" si="2860"/>
        <v>312</v>
      </c>
      <c r="BP240" s="67">
        <f t="shared" si="2860"/>
        <v>323</v>
      </c>
      <c r="BQ240" s="67">
        <f t="shared" si="2860"/>
        <v>324</v>
      </c>
      <c r="BR240" s="67"/>
      <c r="BS240" s="67">
        <f t="shared" ref="BS240:BV240" si="2861">LARGE($BN240:$BQ240,BS$2)</f>
        <v>324</v>
      </c>
      <c r="BT240" s="67">
        <f t="shared" si="2861"/>
        <v>323</v>
      </c>
      <c r="BU240" s="67">
        <f t="shared" si="2861"/>
        <v>312</v>
      </c>
      <c r="BV240" s="67">
        <f t="shared" si="2861"/>
        <v>311</v>
      </c>
      <c r="BX240" s="67" t="str">
        <f>VLOOKUP(VALUE(RIGHT(BS240,1)),misc!$A$2:$B$5,2,0)</f>
        <v>C</v>
      </c>
      <c r="BY240" s="67" t="str">
        <f>VLOOKUP(VALUE(RIGHT(BT240,1)),misc!$A$2:$B$5,2,0)</f>
        <v>S</v>
      </c>
      <c r="BZ240" s="67" t="str">
        <f>VLOOKUP(VALUE(RIGHT(BU240,1)),misc!$A$2:$B$5,2,0)</f>
        <v>I</v>
      </c>
      <c r="CA240" s="67" t="str">
        <f>VLOOKUP(VALUE(RIGHT(BV240,1)),misc!$A$2:$B$5,2,0)</f>
        <v>D</v>
      </c>
      <c r="CC240" s="67" t="str">
        <f t="shared" ref="CC240:CF240" si="2862">IF(VALUE(BS240)&gt;=170,BX240,"")</f>
        <v>C</v>
      </c>
      <c r="CD240" s="67" t="str">
        <f t="shared" si="2862"/>
        <v>S</v>
      </c>
      <c r="CE240" s="67" t="str">
        <f t="shared" si="2862"/>
        <v>I</v>
      </c>
      <c r="CF240" s="67" t="str">
        <f t="shared" si="2862"/>
        <v>D</v>
      </c>
      <c r="CH240" s="67" t="str">
        <f t="shared" ref="CH240:CK240" si="2863">IF(VALUE(BS240)&lt;170,BX240,"")</f>
        <v/>
      </c>
      <c r="CI240" s="67" t="str">
        <f t="shared" si="2863"/>
        <v/>
      </c>
      <c r="CJ240" s="67" t="str">
        <f t="shared" si="2863"/>
        <v/>
      </c>
      <c r="CK240" s="67" t="str">
        <f t="shared" si="2863"/>
        <v/>
      </c>
      <c r="CL240" s="67">
        <f t="shared" si="23"/>
        <v>2</v>
      </c>
      <c r="CM240" s="67" t="str">
        <f t="shared" si="24"/>
        <v>CSID</v>
      </c>
      <c r="CP240" s="67">
        <f t="shared" ref="CP240:CS240" si="2864">VALUE(AG240&amp;CP$2)</f>
        <v>161</v>
      </c>
      <c r="CQ240" s="67">
        <f t="shared" si="2864"/>
        <v>182</v>
      </c>
      <c r="CR240" s="67">
        <f t="shared" si="2864"/>
        <v>193</v>
      </c>
      <c r="CS240" s="67">
        <f t="shared" si="2864"/>
        <v>194</v>
      </c>
      <c r="CT240" s="67"/>
      <c r="CU240" s="67">
        <f t="shared" ref="CU240:CX240" si="2865">LARGE($CP240:$CS240,CU$2)</f>
        <v>194</v>
      </c>
      <c r="CV240" s="67">
        <f t="shared" si="2865"/>
        <v>193</v>
      </c>
      <c r="CW240" s="67">
        <f t="shared" si="2865"/>
        <v>182</v>
      </c>
      <c r="CX240" s="67">
        <f t="shared" si="2865"/>
        <v>161</v>
      </c>
      <c r="CZ240" s="67" t="str">
        <f>VLOOKUP(VALUE(RIGHT(CU240,1)),misc!$A$2:$B$5,2,0)</f>
        <v>C</v>
      </c>
      <c r="DA240" s="67" t="str">
        <f>VLOOKUP(VALUE(RIGHT(CV240,1)),misc!$A$2:$B$5,2,0)</f>
        <v>S</v>
      </c>
      <c r="DB240" s="67" t="str">
        <f>VLOOKUP(VALUE(RIGHT(CW240,1)),misc!$A$2:$B$5,2,0)</f>
        <v>I</v>
      </c>
      <c r="DC240" s="67" t="str">
        <f>VLOOKUP(VALUE(RIGHT(CX240,1)),misc!$A$2:$B$5,2,0)</f>
        <v>D</v>
      </c>
      <c r="DE240" s="67" t="str">
        <f t="shared" ref="DE240:DH240" si="2866">IF(VALUE(CU240)&gt;=170,CZ240,"")</f>
        <v>C</v>
      </c>
      <c r="DF240" s="67" t="str">
        <f t="shared" si="2866"/>
        <v>S</v>
      </c>
      <c r="DG240" s="67" t="str">
        <f t="shared" si="2866"/>
        <v>I</v>
      </c>
      <c r="DH240" s="67" t="str">
        <f t="shared" si="2866"/>
        <v/>
      </c>
      <c r="DJ240" s="67" t="str">
        <f t="shared" ref="DJ240:DM240" si="2867">IF(VALUE(CU240)&lt;170,CZ240,"")</f>
        <v/>
      </c>
      <c r="DK240" s="67" t="str">
        <f t="shared" si="2867"/>
        <v/>
      </c>
      <c r="DL240" s="67" t="str">
        <f t="shared" si="2867"/>
        <v/>
      </c>
      <c r="DM240" s="67" t="str">
        <f t="shared" si="2867"/>
        <v>D</v>
      </c>
      <c r="DN240" s="67">
        <f t="shared" si="29"/>
        <v>3</v>
      </c>
      <c r="DO240" s="67" t="str">
        <f t="shared" si="30"/>
        <v>CSI</v>
      </c>
      <c r="DP240" s="1" t="str">
        <f t="shared" si="31"/>
        <v>123</v>
      </c>
      <c r="DQ240" s="1" t="str">
        <f t="shared" si="32"/>
        <v/>
      </c>
      <c r="DR240" s="1">
        <f>VLOOKUP(G240,tableD1,3,0)</f>
        <v>1</v>
      </c>
      <c r="DS240" s="1">
        <f>VLOOKUP(H240,tableI1,3,0)</f>
        <v>1</v>
      </c>
      <c r="DT240" s="1">
        <f>VLOOKUP(I240,table1S,3,0)</f>
        <v>2</v>
      </c>
      <c r="DU240" s="1">
        <f>VLOOKUP(J240,table1C,3,0)</f>
        <v>1</v>
      </c>
      <c r="DV240" s="1">
        <f>VLOOKUP(L240,table2D,3,0)</f>
        <v>8</v>
      </c>
      <c r="DW240" s="1">
        <f>VLOOKUP(M240,table2I,3,0)</f>
        <v>8</v>
      </c>
      <c r="DX240" s="1">
        <f>VLOOKUP(N240,table2S,3,0)</f>
        <v>8</v>
      </c>
      <c r="DY240" s="1">
        <f>VLOOKUP(O240,table2C,3,0)</f>
        <v>8</v>
      </c>
      <c r="DZ240" s="1">
        <f>VLOOKUP(Q240,table3D,3,0)</f>
        <v>4</v>
      </c>
      <c r="EA240" s="1">
        <f>VLOOKUP(R240,table3I,3,0)</f>
        <v>5</v>
      </c>
      <c r="EB240" s="1">
        <f>VLOOKUP(S240,table3S,3,0)</f>
        <v>5</v>
      </c>
      <c r="EC240" s="1">
        <f>VLOOKUP(T240,table3C,3,0)</f>
        <v>5</v>
      </c>
      <c r="ED240" s="67">
        <f t="array" ref="ED240">VLOOKUP(INDEX(JD,data!$AA$1),key!$J$3:$L$27,3,0)</f>
        <v>6</v>
      </c>
      <c r="EE240" s="67">
        <f t="array" ref="EE240">VLOOKUP(INDEX(JI,data!$AA$1),key!$J$3:$L$27,3,0)</f>
        <v>4</v>
      </c>
      <c r="EF240" s="67">
        <f t="array" ref="EF240">VLOOKUP(INDEX(JS,data!$AA$1),key!$J$3:$L$27,3,0)</f>
        <v>4</v>
      </c>
      <c r="EG240" s="67">
        <f t="array" ref="EG240">VLOOKUP(INDEX(JC,data!$AA$1),key!$J$3:$L$27,3,0)</f>
        <v>7</v>
      </c>
      <c r="EH240" s="1">
        <f>VLOOKUP(DR240,tabel_jpm,ED240+1,0)</f>
        <v>8</v>
      </c>
      <c r="EI240" s="1">
        <f>VLOOKUP(DS240,tabel_jpm,EE240+1,0)</f>
        <v>16</v>
      </c>
      <c r="EJ240" s="1">
        <f>VLOOKUP(DT240,tabel_jpm,EF240+1,0)</f>
        <v>20</v>
      </c>
      <c r="EK240" s="1">
        <f>VLOOKUP(DU240,tabel_jpm,EG240+1,0)</f>
        <v>4</v>
      </c>
      <c r="EL240" s="1">
        <f>IF(B240="Pria",VLOOKUP(AVERAGE(EH240:EK240),agreement_p,4),VLOOKUP(AVERAGE(EH240:EK240),agreement_w,4))</f>
        <v>32</v>
      </c>
      <c r="EM240" s="67" t="str">
        <f t="shared" si="33"/>
        <v>N/A</v>
      </c>
      <c r="EN240" s="1">
        <f>VLOOKUP(DV240,tabel_jpm,ED240+1,0)</f>
        <v>20</v>
      </c>
      <c r="EO240" s="1">
        <f>VLOOKUP(DW240,tabel_jpm,EE240+1,0)</f>
        <v>12</v>
      </c>
      <c r="EP240" s="1">
        <f>VLOOKUP(DX240,tabel_jpm,EF240+1,0)</f>
        <v>12</v>
      </c>
      <c r="EQ240" s="1">
        <f>VLOOKUP(DY240,tabel_jpm,EG240+1,0)</f>
        <v>24</v>
      </c>
      <c r="ER240" s="1">
        <f>IF(B240="Pria",VLOOKUP(AVERAGE(EN240:EQ240),agreement_p,4),VLOOKUP(AVERAGE(EN240:EQ240),agreement_w,4))</f>
        <v>50</v>
      </c>
      <c r="ES240" s="67" t="str">
        <f t="shared" si="34"/>
        <v>N/A</v>
      </c>
      <c r="ET240" s="1">
        <f>VLOOKUP(DZ240,tabel_jpm,ED240+1,0)</f>
        <v>20</v>
      </c>
      <c r="EU240" s="1">
        <f>VLOOKUP(EA240,tabel_jpm,EE240+1,0)</f>
        <v>24</v>
      </c>
      <c r="EV240" s="1">
        <f>VLOOKUP(EB240,tabel_jpm,EF240+1,0)</f>
        <v>24</v>
      </c>
      <c r="EW240" s="1">
        <f>VLOOKUP(EC240,tabel_jpm,EG240+1,0)</f>
        <v>20</v>
      </c>
      <c r="EX240" s="1">
        <f>IF(B240="Pria",VLOOKUP(AVERAGE(ET240:EW240),agreement_p,4),VLOOKUP(AVERAGE(ET240:EW240),agreement_w,4))</f>
        <v>68</v>
      </c>
      <c r="EY240" s="67" t="str">
        <f t="shared" si="35"/>
        <v>N/A</v>
      </c>
    </row>
    <row r="241" ht="15.75" customHeight="1">
      <c r="A241" s="1" t="str">
        <f>data!A241</f>
        <v/>
      </c>
      <c r="B241" s="1" t="str">
        <f>data!B241</f>
        <v/>
      </c>
      <c r="C241" s="1" t="str">
        <f>data!C241</f>
        <v/>
      </c>
      <c r="D241" s="65" t="str">
        <f>data!D241</f>
        <v/>
      </c>
      <c r="E241" s="1" t="str">
        <f>data!E241</f>
        <v/>
      </c>
      <c r="F241" s="1" t="str">
        <f>data!F241</f>
        <v/>
      </c>
      <c r="G241" s="1" t="str">
        <f>data!G241</f>
        <v/>
      </c>
      <c r="H241" s="1" t="str">
        <f>data!H241</f>
        <v/>
      </c>
      <c r="I241" s="1" t="str">
        <f>data!I241</f>
        <v/>
      </c>
      <c r="J241" s="1" t="str">
        <f>data!J241</f>
        <v/>
      </c>
      <c r="K241" s="1" t="str">
        <f>data!K241</f>
        <v/>
      </c>
      <c r="L241" s="1" t="str">
        <f>data!L241</f>
        <v/>
      </c>
      <c r="M241" s="1" t="str">
        <f>data!M241</f>
        <v/>
      </c>
      <c r="N241" s="1" t="str">
        <f>data!N241</f>
        <v/>
      </c>
      <c r="O241" s="1" t="str">
        <f>data!O241</f>
        <v/>
      </c>
      <c r="P241" s="1" t="str">
        <f>data!P241</f>
        <v/>
      </c>
      <c r="Q241" s="1">
        <f>data!Q241</f>
        <v>0</v>
      </c>
      <c r="R241" s="1">
        <f>data!R241</f>
        <v>0</v>
      </c>
      <c r="S241" s="1">
        <f>data!S241</f>
        <v>0</v>
      </c>
      <c r="T241" s="1">
        <f>data!T241</f>
        <v>0</v>
      </c>
      <c r="U241" s="1">
        <f>data!U241</f>
        <v>0</v>
      </c>
      <c r="V241" s="1">
        <f>data!V241</f>
        <v>0</v>
      </c>
      <c r="W241" s="1">
        <f>data!W241</f>
        <v>0</v>
      </c>
      <c r="Y241" s="67">
        <f>VLOOKUP(G241,tableD1,2,0)</f>
        <v>4</v>
      </c>
      <c r="Z241" s="67">
        <f>VLOOKUP(H241,tableI1,2,0)</f>
        <v>3</v>
      </c>
      <c r="AA241" s="67">
        <f>VLOOKUP(I241,table1S,2,0)</f>
        <v>5</v>
      </c>
      <c r="AB241" s="67">
        <f>VLOOKUP(J241,table1C,2,0)</f>
        <v>4</v>
      </c>
      <c r="AC241" s="67">
        <f>VLOOKUP(L241,table2D,2,0)</f>
        <v>31</v>
      </c>
      <c r="AD241" s="67">
        <f>VLOOKUP(M241,table2I,2,0)</f>
        <v>31</v>
      </c>
      <c r="AE241" s="67">
        <f>VLOOKUP(N241,table2S,2,0)</f>
        <v>32</v>
      </c>
      <c r="AF241" s="67">
        <f>VLOOKUP(O241,table2C,2,0)</f>
        <v>32</v>
      </c>
      <c r="AG241" s="67">
        <f>VLOOKUP(Q241,table3D,2,0)</f>
        <v>16</v>
      </c>
      <c r="AH241" s="67">
        <f>VLOOKUP(R241,table3I,2,0)</f>
        <v>18</v>
      </c>
      <c r="AI241" s="67">
        <f>VLOOKUP(S241,table3S,2,0)</f>
        <v>19</v>
      </c>
      <c r="AJ241" s="67">
        <f>VLOOKUP(T241,table3C,2,0)</f>
        <v>19</v>
      </c>
      <c r="AL241" s="67">
        <f t="shared" ref="AL241:AO241" si="2868">VALUE(Y241&amp;AL$2)</f>
        <v>41</v>
      </c>
      <c r="AM241" s="67">
        <f t="shared" si="2868"/>
        <v>32</v>
      </c>
      <c r="AN241" s="67">
        <f t="shared" si="2868"/>
        <v>53</v>
      </c>
      <c r="AO241" s="67">
        <f t="shared" si="2868"/>
        <v>44</v>
      </c>
      <c r="AP241" s="67"/>
      <c r="AQ241" s="67">
        <f t="shared" ref="AQ241:AT241" si="2869">LARGE($AL241:$AO241,AQ$2)</f>
        <v>53</v>
      </c>
      <c r="AR241" s="67">
        <f t="shared" si="2869"/>
        <v>44</v>
      </c>
      <c r="AS241" s="67">
        <f t="shared" si="2869"/>
        <v>41</v>
      </c>
      <c r="AT241" s="67">
        <f t="shared" si="2869"/>
        <v>32</v>
      </c>
      <c r="AV241" s="67" t="str">
        <f>VLOOKUP(VALUE(RIGHT(AQ241,1)),misc!$A$2:$B$5,2,0)</f>
        <v>S</v>
      </c>
      <c r="AW241" s="67" t="str">
        <f>VLOOKUP(VALUE(RIGHT(AR241,1)),misc!$A$2:$B$5,2,0)</f>
        <v>C</v>
      </c>
      <c r="AX241" s="67" t="str">
        <f>VLOOKUP(VALUE(RIGHT(AS241,1)),misc!$A$2:$B$5,2,0)</f>
        <v>D</v>
      </c>
      <c r="AY241" s="67" t="str">
        <f>VLOOKUP(VALUE(RIGHT(AT241,1)),misc!$A$2:$B$5,2,0)</f>
        <v>I</v>
      </c>
      <c r="BA241" s="67" t="str">
        <f t="shared" ref="BA241:BD241" si="2870">IF(VALUE(AQ241)&gt;=170,AV241,"")</f>
        <v/>
      </c>
      <c r="BB241" s="67" t="str">
        <f t="shared" si="2870"/>
        <v/>
      </c>
      <c r="BC241" s="67" t="str">
        <f t="shared" si="2870"/>
        <v/>
      </c>
      <c r="BD241" s="67" t="str">
        <f t="shared" si="2870"/>
        <v/>
      </c>
      <c r="BF241" s="67" t="str">
        <f t="shared" ref="BF241:BI241" si="2871">IF(VALUE(AQ241)&lt;170,AV241,"")</f>
        <v>S</v>
      </c>
      <c r="BG241" s="67" t="str">
        <f t="shared" si="2871"/>
        <v>C</v>
      </c>
      <c r="BH241" s="67" t="str">
        <f t="shared" si="2871"/>
        <v>D</v>
      </c>
      <c r="BI241" s="67" t="str">
        <f t="shared" si="2871"/>
        <v>I</v>
      </c>
      <c r="BJ241" s="67">
        <f t="shared" si="17"/>
        <v>1</v>
      </c>
      <c r="BK241" s="67" t="str">
        <f t="shared" si="18"/>
        <v/>
      </c>
      <c r="BN241" s="67">
        <f t="shared" ref="BN241:BQ241" si="2872">VALUE(AC241&amp;BN$2)</f>
        <v>311</v>
      </c>
      <c r="BO241" s="67">
        <f t="shared" si="2872"/>
        <v>312</v>
      </c>
      <c r="BP241" s="67">
        <f t="shared" si="2872"/>
        <v>323</v>
      </c>
      <c r="BQ241" s="67">
        <f t="shared" si="2872"/>
        <v>324</v>
      </c>
      <c r="BR241" s="67"/>
      <c r="BS241" s="67">
        <f t="shared" ref="BS241:BV241" si="2873">LARGE($BN241:$BQ241,BS$2)</f>
        <v>324</v>
      </c>
      <c r="BT241" s="67">
        <f t="shared" si="2873"/>
        <v>323</v>
      </c>
      <c r="BU241" s="67">
        <f t="shared" si="2873"/>
        <v>312</v>
      </c>
      <c r="BV241" s="67">
        <f t="shared" si="2873"/>
        <v>311</v>
      </c>
      <c r="BX241" s="67" t="str">
        <f>VLOOKUP(VALUE(RIGHT(BS241,1)),misc!$A$2:$B$5,2,0)</f>
        <v>C</v>
      </c>
      <c r="BY241" s="67" t="str">
        <f>VLOOKUP(VALUE(RIGHT(BT241,1)),misc!$A$2:$B$5,2,0)</f>
        <v>S</v>
      </c>
      <c r="BZ241" s="67" t="str">
        <f>VLOOKUP(VALUE(RIGHT(BU241,1)),misc!$A$2:$B$5,2,0)</f>
        <v>I</v>
      </c>
      <c r="CA241" s="67" t="str">
        <f>VLOOKUP(VALUE(RIGHT(BV241,1)),misc!$A$2:$B$5,2,0)</f>
        <v>D</v>
      </c>
      <c r="CC241" s="67" t="str">
        <f t="shared" ref="CC241:CF241" si="2874">IF(VALUE(BS241)&gt;=170,BX241,"")</f>
        <v>C</v>
      </c>
      <c r="CD241" s="67" t="str">
        <f t="shared" si="2874"/>
        <v>S</v>
      </c>
      <c r="CE241" s="67" t="str">
        <f t="shared" si="2874"/>
        <v>I</v>
      </c>
      <c r="CF241" s="67" t="str">
        <f t="shared" si="2874"/>
        <v>D</v>
      </c>
      <c r="CH241" s="67" t="str">
        <f t="shared" ref="CH241:CK241" si="2875">IF(VALUE(BS241)&lt;170,BX241,"")</f>
        <v/>
      </c>
      <c r="CI241" s="67" t="str">
        <f t="shared" si="2875"/>
        <v/>
      </c>
      <c r="CJ241" s="67" t="str">
        <f t="shared" si="2875"/>
        <v/>
      </c>
      <c r="CK241" s="67" t="str">
        <f t="shared" si="2875"/>
        <v/>
      </c>
      <c r="CL241" s="67">
        <f t="shared" si="23"/>
        <v>2</v>
      </c>
      <c r="CM241" s="67" t="str">
        <f t="shared" si="24"/>
        <v>CSID</v>
      </c>
      <c r="CP241" s="67">
        <f t="shared" ref="CP241:CS241" si="2876">VALUE(AG241&amp;CP$2)</f>
        <v>161</v>
      </c>
      <c r="CQ241" s="67">
        <f t="shared" si="2876"/>
        <v>182</v>
      </c>
      <c r="CR241" s="67">
        <f t="shared" si="2876"/>
        <v>193</v>
      </c>
      <c r="CS241" s="67">
        <f t="shared" si="2876"/>
        <v>194</v>
      </c>
      <c r="CT241" s="67"/>
      <c r="CU241" s="67">
        <f t="shared" ref="CU241:CX241" si="2877">LARGE($CP241:$CS241,CU$2)</f>
        <v>194</v>
      </c>
      <c r="CV241" s="67">
        <f t="shared" si="2877"/>
        <v>193</v>
      </c>
      <c r="CW241" s="67">
        <f t="shared" si="2877"/>
        <v>182</v>
      </c>
      <c r="CX241" s="67">
        <f t="shared" si="2877"/>
        <v>161</v>
      </c>
      <c r="CZ241" s="67" t="str">
        <f>VLOOKUP(VALUE(RIGHT(CU241,1)),misc!$A$2:$B$5,2,0)</f>
        <v>C</v>
      </c>
      <c r="DA241" s="67" t="str">
        <f>VLOOKUP(VALUE(RIGHT(CV241,1)),misc!$A$2:$B$5,2,0)</f>
        <v>S</v>
      </c>
      <c r="DB241" s="67" t="str">
        <f>VLOOKUP(VALUE(RIGHT(CW241,1)),misc!$A$2:$B$5,2,0)</f>
        <v>I</v>
      </c>
      <c r="DC241" s="67" t="str">
        <f>VLOOKUP(VALUE(RIGHT(CX241,1)),misc!$A$2:$B$5,2,0)</f>
        <v>D</v>
      </c>
      <c r="DE241" s="67" t="str">
        <f t="shared" ref="DE241:DH241" si="2878">IF(VALUE(CU241)&gt;=170,CZ241,"")</f>
        <v>C</v>
      </c>
      <c r="DF241" s="67" t="str">
        <f t="shared" si="2878"/>
        <v>S</v>
      </c>
      <c r="DG241" s="67" t="str">
        <f t="shared" si="2878"/>
        <v>I</v>
      </c>
      <c r="DH241" s="67" t="str">
        <f t="shared" si="2878"/>
        <v/>
      </c>
      <c r="DJ241" s="67" t="str">
        <f t="shared" ref="DJ241:DM241" si="2879">IF(VALUE(CU241)&lt;170,CZ241,"")</f>
        <v/>
      </c>
      <c r="DK241" s="67" t="str">
        <f t="shared" si="2879"/>
        <v/>
      </c>
      <c r="DL241" s="67" t="str">
        <f t="shared" si="2879"/>
        <v/>
      </c>
      <c r="DM241" s="67" t="str">
        <f t="shared" si="2879"/>
        <v>D</v>
      </c>
      <c r="DN241" s="67">
        <f t="shared" si="29"/>
        <v>3</v>
      </c>
      <c r="DO241" s="67" t="str">
        <f t="shared" si="30"/>
        <v>CSI</v>
      </c>
      <c r="DP241" s="1" t="str">
        <f t="shared" si="31"/>
        <v>123</v>
      </c>
      <c r="DQ241" s="1" t="str">
        <f t="shared" si="32"/>
        <v/>
      </c>
      <c r="DR241" s="1">
        <f>VLOOKUP(G241,tableD1,3,0)</f>
        <v>1</v>
      </c>
      <c r="DS241" s="1">
        <f>VLOOKUP(H241,tableI1,3,0)</f>
        <v>1</v>
      </c>
      <c r="DT241" s="1">
        <f>VLOOKUP(I241,table1S,3,0)</f>
        <v>2</v>
      </c>
      <c r="DU241" s="1">
        <f>VLOOKUP(J241,table1C,3,0)</f>
        <v>1</v>
      </c>
      <c r="DV241" s="1">
        <f>VLOOKUP(L241,table2D,3,0)</f>
        <v>8</v>
      </c>
      <c r="DW241" s="1">
        <f>VLOOKUP(M241,table2I,3,0)</f>
        <v>8</v>
      </c>
      <c r="DX241" s="1">
        <f>VLOOKUP(N241,table2S,3,0)</f>
        <v>8</v>
      </c>
      <c r="DY241" s="1">
        <f>VLOOKUP(O241,table2C,3,0)</f>
        <v>8</v>
      </c>
      <c r="DZ241" s="1">
        <f>VLOOKUP(Q241,table3D,3,0)</f>
        <v>4</v>
      </c>
      <c r="EA241" s="1">
        <f>VLOOKUP(R241,table3I,3,0)</f>
        <v>5</v>
      </c>
      <c r="EB241" s="1">
        <f>VLOOKUP(S241,table3S,3,0)</f>
        <v>5</v>
      </c>
      <c r="EC241" s="1">
        <f>VLOOKUP(T241,table3C,3,0)</f>
        <v>5</v>
      </c>
      <c r="ED241" s="67">
        <f t="array" ref="ED241">VLOOKUP(INDEX(JD,data!$AA$1),key!$J$3:$L$27,3,0)</f>
        <v>6</v>
      </c>
      <c r="EE241" s="67">
        <f t="array" ref="EE241">VLOOKUP(INDEX(JI,data!$AA$1),key!$J$3:$L$27,3,0)</f>
        <v>4</v>
      </c>
      <c r="EF241" s="67">
        <f t="array" ref="EF241">VLOOKUP(INDEX(JS,data!$AA$1),key!$J$3:$L$27,3,0)</f>
        <v>4</v>
      </c>
      <c r="EG241" s="67">
        <f t="array" ref="EG241">VLOOKUP(INDEX(JC,data!$AA$1),key!$J$3:$L$27,3,0)</f>
        <v>7</v>
      </c>
      <c r="EH241" s="1">
        <f>VLOOKUP(DR241,tabel_jpm,ED241+1,0)</f>
        <v>8</v>
      </c>
      <c r="EI241" s="1">
        <f>VLOOKUP(DS241,tabel_jpm,EE241+1,0)</f>
        <v>16</v>
      </c>
      <c r="EJ241" s="1">
        <f>VLOOKUP(DT241,tabel_jpm,EF241+1,0)</f>
        <v>20</v>
      </c>
      <c r="EK241" s="1">
        <f>VLOOKUP(DU241,tabel_jpm,EG241+1,0)</f>
        <v>4</v>
      </c>
      <c r="EL241" s="1">
        <f>IF(B241="Pria",VLOOKUP(AVERAGE(EH241:EK241),agreement_p,4),VLOOKUP(AVERAGE(EH241:EK241),agreement_w,4))</f>
        <v>32</v>
      </c>
      <c r="EM241" s="67" t="str">
        <f t="shared" si="33"/>
        <v>N/A</v>
      </c>
      <c r="EN241" s="1">
        <f>VLOOKUP(DV241,tabel_jpm,ED241+1,0)</f>
        <v>20</v>
      </c>
      <c r="EO241" s="1">
        <f>VLOOKUP(DW241,tabel_jpm,EE241+1,0)</f>
        <v>12</v>
      </c>
      <c r="EP241" s="1">
        <f>VLOOKUP(DX241,tabel_jpm,EF241+1,0)</f>
        <v>12</v>
      </c>
      <c r="EQ241" s="1">
        <f>VLOOKUP(DY241,tabel_jpm,EG241+1,0)</f>
        <v>24</v>
      </c>
      <c r="ER241" s="1">
        <f>IF(B241="Pria",VLOOKUP(AVERAGE(EN241:EQ241),agreement_p,4),VLOOKUP(AVERAGE(EN241:EQ241),agreement_w,4))</f>
        <v>50</v>
      </c>
      <c r="ES241" s="67" t="str">
        <f t="shared" si="34"/>
        <v>N/A</v>
      </c>
      <c r="ET241" s="1">
        <f>VLOOKUP(DZ241,tabel_jpm,ED241+1,0)</f>
        <v>20</v>
      </c>
      <c r="EU241" s="1">
        <f>VLOOKUP(EA241,tabel_jpm,EE241+1,0)</f>
        <v>24</v>
      </c>
      <c r="EV241" s="1">
        <f>VLOOKUP(EB241,tabel_jpm,EF241+1,0)</f>
        <v>24</v>
      </c>
      <c r="EW241" s="1">
        <f>VLOOKUP(EC241,tabel_jpm,EG241+1,0)</f>
        <v>20</v>
      </c>
      <c r="EX241" s="1">
        <f>IF(B241="Pria",VLOOKUP(AVERAGE(ET241:EW241),agreement_p,4),VLOOKUP(AVERAGE(ET241:EW241),agreement_w,4))</f>
        <v>68</v>
      </c>
      <c r="EY241" s="67" t="str">
        <f t="shared" si="35"/>
        <v>N/A</v>
      </c>
    </row>
    <row r="242" ht="15.75" customHeight="1">
      <c r="A242" s="1" t="str">
        <f>data!A242</f>
        <v/>
      </c>
      <c r="B242" s="1" t="str">
        <f>data!B242</f>
        <v/>
      </c>
      <c r="C242" s="1" t="str">
        <f>data!C242</f>
        <v/>
      </c>
      <c r="D242" s="65" t="str">
        <f>data!D242</f>
        <v/>
      </c>
      <c r="E242" s="1" t="str">
        <f>data!E242</f>
        <v/>
      </c>
      <c r="F242" s="1" t="str">
        <f>data!F242</f>
        <v/>
      </c>
      <c r="G242" s="1" t="str">
        <f>data!G242</f>
        <v/>
      </c>
      <c r="H242" s="1" t="str">
        <f>data!H242</f>
        <v/>
      </c>
      <c r="I242" s="1" t="str">
        <f>data!I242</f>
        <v/>
      </c>
      <c r="J242" s="1" t="str">
        <f>data!J242</f>
        <v/>
      </c>
      <c r="K242" s="1" t="str">
        <f>data!K242</f>
        <v/>
      </c>
      <c r="L242" s="1" t="str">
        <f>data!L242</f>
        <v/>
      </c>
      <c r="M242" s="1" t="str">
        <f>data!M242</f>
        <v/>
      </c>
      <c r="N242" s="1" t="str">
        <f>data!N242</f>
        <v/>
      </c>
      <c r="O242" s="1" t="str">
        <f>data!O242</f>
        <v/>
      </c>
      <c r="P242" s="1" t="str">
        <f>data!P242</f>
        <v/>
      </c>
      <c r="Q242" s="1">
        <f>data!Q242</f>
        <v>0</v>
      </c>
      <c r="R242" s="1">
        <f>data!R242</f>
        <v>0</v>
      </c>
      <c r="S242" s="1">
        <f>data!S242</f>
        <v>0</v>
      </c>
      <c r="T242" s="1">
        <f>data!T242</f>
        <v>0</v>
      </c>
      <c r="U242" s="1">
        <f>data!U242</f>
        <v>0</v>
      </c>
      <c r="V242" s="1">
        <f>data!V242</f>
        <v>0</v>
      </c>
      <c r="W242" s="1">
        <f>data!W242</f>
        <v>0</v>
      </c>
      <c r="Y242" s="67">
        <f>VLOOKUP(G242,tableD1,2,0)</f>
        <v>4</v>
      </c>
      <c r="Z242" s="67">
        <f>VLOOKUP(H242,tableI1,2,0)</f>
        <v>3</v>
      </c>
      <c r="AA242" s="67">
        <f>VLOOKUP(I242,table1S,2,0)</f>
        <v>5</v>
      </c>
      <c r="AB242" s="67">
        <f>VLOOKUP(J242,table1C,2,0)</f>
        <v>4</v>
      </c>
      <c r="AC242" s="67">
        <f>VLOOKUP(L242,table2D,2,0)</f>
        <v>31</v>
      </c>
      <c r="AD242" s="67">
        <f>VLOOKUP(M242,table2I,2,0)</f>
        <v>31</v>
      </c>
      <c r="AE242" s="67">
        <f>VLOOKUP(N242,table2S,2,0)</f>
        <v>32</v>
      </c>
      <c r="AF242" s="67">
        <f>VLOOKUP(O242,table2C,2,0)</f>
        <v>32</v>
      </c>
      <c r="AG242" s="67">
        <f>VLOOKUP(Q242,table3D,2,0)</f>
        <v>16</v>
      </c>
      <c r="AH242" s="67">
        <f>VLOOKUP(R242,table3I,2,0)</f>
        <v>18</v>
      </c>
      <c r="AI242" s="67">
        <f>VLOOKUP(S242,table3S,2,0)</f>
        <v>19</v>
      </c>
      <c r="AJ242" s="67">
        <f>VLOOKUP(T242,table3C,2,0)</f>
        <v>19</v>
      </c>
      <c r="AL242" s="67">
        <f t="shared" ref="AL242:AO242" si="2880">VALUE(Y242&amp;AL$2)</f>
        <v>41</v>
      </c>
      <c r="AM242" s="67">
        <f t="shared" si="2880"/>
        <v>32</v>
      </c>
      <c r="AN242" s="67">
        <f t="shared" si="2880"/>
        <v>53</v>
      </c>
      <c r="AO242" s="67">
        <f t="shared" si="2880"/>
        <v>44</v>
      </c>
      <c r="AP242" s="67"/>
      <c r="AQ242" s="67">
        <f t="shared" ref="AQ242:AT242" si="2881">LARGE($AL242:$AO242,AQ$2)</f>
        <v>53</v>
      </c>
      <c r="AR242" s="67">
        <f t="shared" si="2881"/>
        <v>44</v>
      </c>
      <c r="AS242" s="67">
        <f t="shared" si="2881"/>
        <v>41</v>
      </c>
      <c r="AT242" s="67">
        <f t="shared" si="2881"/>
        <v>32</v>
      </c>
      <c r="AV242" s="67" t="str">
        <f>VLOOKUP(VALUE(RIGHT(AQ242,1)),misc!$A$2:$B$5,2,0)</f>
        <v>S</v>
      </c>
      <c r="AW242" s="67" t="str">
        <f>VLOOKUP(VALUE(RIGHT(AR242,1)),misc!$A$2:$B$5,2,0)</f>
        <v>C</v>
      </c>
      <c r="AX242" s="67" t="str">
        <f>VLOOKUP(VALUE(RIGHT(AS242,1)),misc!$A$2:$B$5,2,0)</f>
        <v>D</v>
      </c>
      <c r="AY242" s="67" t="str">
        <f>VLOOKUP(VALUE(RIGHT(AT242,1)),misc!$A$2:$B$5,2,0)</f>
        <v>I</v>
      </c>
      <c r="BA242" s="67" t="str">
        <f t="shared" ref="BA242:BD242" si="2882">IF(VALUE(AQ242)&gt;=170,AV242,"")</f>
        <v/>
      </c>
      <c r="BB242" s="67" t="str">
        <f t="shared" si="2882"/>
        <v/>
      </c>
      <c r="BC242" s="67" t="str">
        <f t="shared" si="2882"/>
        <v/>
      </c>
      <c r="BD242" s="67" t="str">
        <f t="shared" si="2882"/>
        <v/>
      </c>
      <c r="BF242" s="67" t="str">
        <f t="shared" ref="BF242:BI242" si="2883">IF(VALUE(AQ242)&lt;170,AV242,"")</f>
        <v>S</v>
      </c>
      <c r="BG242" s="67" t="str">
        <f t="shared" si="2883"/>
        <v>C</v>
      </c>
      <c r="BH242" s="67" t="str">
        <f t="shared" si="2883"/>
        <v>D</v>
      </c>
      <c r="BI242" s="67" t="str">
        <f t="shared" si="2883"/>
        <v>I</v>
      </c>
      <c r="BJ242" s="67">
        <f t="shared" si="17"/>
        <v>1</v>
      </c>
      <c r="BK242" s="67" t="str">
        <f t="shared" si="18"/>
        <v/>
      </c>
      <c r="BN242" s="67">
        <f t="shared" ref="BN242:BQ242" si="2884">VALUE(AC242&amp;BN$2)</f>
        <v>311</v>
      </c>
      <c r="BO242" s="67">
        <f t="shared" si="2884"/>
        <v>312</v>
      </c>
      <c r="BP242" s="67">
        <f t="shared" si="2884"/>
        <v>323</v>
      </c>
      <c r="BQ242" s="67">
        <f t="shared" si="2884"/>
        <v>324</v>
      </c>
      <c r="BR242" s="67"/>
      <c r="BS242" s="67">
        <f t="shared" ref="BS242:BV242" si="2885">LARGE($BN242:$BQ242,BS$2)</f>
        <v>324</v>
      </c>
      <c r="BT242" s="67">
        <f t="shared" si="2885"/>
        <v>323</v>
      </c>
      <c r="BU242" s="67">
        <f t="shared" si="2885"/>
        <v>312</v>
      </c>
      <c r="BV242" s="67">
        <f t="shared" si="2885"/>
        <v>311</v>
      </c>
      <c r="BX242" s="67" t="str">
        <f>VLOOKUP(VALUE(RIGHT(BS242,1)),misc!$A$2:$B$5,2,0)</f>
        <v>C</v>
      </c>
      <c r="BY242" s="67" t="str">
        <f>VLOOKUP(VALUE(RIGHT(BT242,1)),misc!$A$2:$B$5,2,0)</f>
        <v>S</v>
      </c>
      <c r="BZ242" s="67" t="str">
        <f>VLOOKUP(VALUE(RIGHT(BU242,1)),misc!$A$2:$B$5,2,0)</f>
        <v>I</v>
      </c>
      <c r="CA242" s="67" t="str">
        <f>VLOOKUP(VALUE(RIGHT(BV242,1)),misc!$A$2:$B$5,2,0)</f>
        <v>D</v>
      </c>
      <c r="CC242" s="67" t="str">
        <f t="shared" ref="CC242:CF242" si="2886">IF(VALUE(BS242)&gt;=170,BX242,"")</f>
        <v>C</v>
      </c>
      <c r="CD242" s="67" t="str">
        <f t="shared" si="2886"/>
        <v>S</v>
      </c>
      <c r="CE242" s="67" t="str">
        <f t="shared" si="2886"/>
        <v>I</v>
      </c>
      <c r="CF242" s="67" t="str">
        <f t="shared" si="2886"/>
        <v>D</v>
      </c>
      <c r="CH242" s="67" t="str">
        <f t="shared" ref="CH242:CK242" si="2887">IF(VALUE(BS242)&lt;170,BX242,"")</f>
        <v/>
      </c>
      <c r="CI242" s="67" t="str">
        <f t="shared" si="2887"/>
        <v/>
      </c>
      <c r="CJ242" s="67" t="str">
        <f t="shared" si="2887"/>
        <v/>
      </c>
      <c r="CK242" s="67" t="str">
        <f t="shared" si="2887"/>
        <v/>
      </c>
      <c r="CL242" s="67">
        <f t="shared" si="23"/>
        <v>2</v>
      </c>
      <c r="CM242" s="67" t="str">
        <f t="shared" si="24"/>
        <v>CSID</v>
      </c>
      <c r="CP242" s="67">
        <f t="shared" ref="CP242:CS242" si="2888">VALUE(AG242&amp;CP$2)</f>
        <v>161</v>
      </c>
      <c r="CQ242" s="67">
        <f t="shared" si="2888"/>
        <v>182</v>
      </c>
      <c r="CR242" s="67">
        <f t="shared" si="2888"/>
        <v>193</v>
      </c>
      <c r="CS242" s="67">
        <f t="shared" si="2888"/>
        <v>194</v>
      </c>
      <c r="CT242" s="67"/>
      <c r="CU242" s="67">
        <f t="shared" ref="CU242:CX242" si="2889">LARGE($CP242:$CS242,CU$2)</f>
        <v>194</v>
      </c>
      <c r="CV242" s="67">
        <f t="shared" si="2889"/>
        <v>193</v>
      </c>
      <c r="CW242" s="67">
        <f t="shared" si="2889"/>
        <v>182</v>
      </c>
      <c r="CX242" s="67">
        <f t="shared" si="2889"/>
        <v>161</v>
      </c>
      <c r="CZ242" s="67" t="str">
        <f>VLOOKUP(VALUE(RIGHT(CU242,1)),misc!$A$2:$B$5,2,0)</f>
        <v>C</v>
      </c>
      <c r="DA242" s="67" t="str">
        <f>VLOOKUP(VALUE(RIGHT(CV242,1)),misc!$A$2:$B$5,2,0)</f>
        <v>S</v>
      </c>
      <c r="DB242" s="67" t="str">
        <f>VLOOKUP(VALUE(RIGHT(CW242,1)),misc!$A$2:$B$5,2,0)</f>
        <v>I</v>
      </c>
      <c r="DC242" s="67" t="str">
        <f>VLOOKUP(VALUE(RIGHT(CX242,1)),misc!$A$2:$B$5,2,0)</f>
        <v>D</v>
      </c>
      <c r="DE242" s="67" t="str">
        <f t="shared" ref="DE242:DH242" si="2890">IF(VALUE(CU242)&gt;=170,CZ242,"")</f>
        <v>C</v>
      </c>
      <c r="DF242" s="67" t="str">
        <f t="shared" si="2890"/>
        <v>S</v>
      </c>
      <c r="DG242" s="67" t="str">
        <f t="shared" si="2890"/>
        <v>I</v>
      </c>
      <c r="DH242" s="67" t="str">
        <f t="shared" si="2890"/>
        <v/>
      </c>
      <c r="DJ242" s="67" t="str">
        <f t="shared" ref="DJ242:DM242" si="2891">IF(VALUE(CU242)&lt;170,CZ242,"")</f>
        <v/>
      </c>
      <c r="DK242" s="67" t="str">
        <f t="shared" si="2891"/>
        <v/>
      </c>
      <c r="DL242" s="67" t="str">
        <f t="shared" si="2891"/>
        <v/>
      </c>
      <c r="DM242" s="67" t="str">
        <f t="shared" si="2891"/>
        <v>D</v>
      </c>
      <c r="DN242" s="67">
        <f t="shared" si="29"/>
        <v>3</v>
      </c>
      <c r="DO242" s="67" t="str">
        <f t="shared" si="30"/>
        <v>CSI</v>
      </c>
      <c r="DP242" s="1" t="str">
        <f t="shared" si="31"/>
        <v>123</v>
      </c>
      <c r="DQ242" s="1" t="str">
        <f t="shared" si="32"/>
        <v/>
      </c>
      <c r="DR242" s="1">
        <f>VLOOKUP(G242,tableD1,3,0)</f>
        <v>1</v>
      </c>
      <c r="DS242" s="1">
        <f>VLOOKUP(H242,tableI1,3,0)</f>
        <v>1</v>
      </c>
      <c r="DT242" s="1">
        <f>VLOOKUP(I242,table1S,3,0)</f>
        <v>2</v>
      </c>
      <c r="DU242" s="1">
        <f>VLOOKUP(J242,table1C,3,0)</f>
        <v>1</v>
      </c>
      <c r="DV242" s="1">
        <f>VLOOKUP(L242,table2D,3,0)</f>
        <v>8</v>
      </c>
      <c r="DW242" s="1">
        <f>VLOOKUP(M242,table2I,3,0)</f>
        <v>8</v>
      </c>
      <c r="DX242" s="1">
        <f>VLOOKUP(N242,table2S,3,0)</f>
        <v>8</v>
      </c>
      <c r="DY242" s="1">
        <f>VLOOKUP(O242,table2C,3,0)</f>
        <v>8</v>
      </c>
      <c r="DZ242" s="1">
        <f>VLOOKUP(Q242,table3D,3,0)</f>
        <v>4</v>
      </c>
      <c r="EA242" s="1">
        <f>VLOOKUP(R242,table3I,3,0)</f>
        <v>5</v>
      </c>
      <c r="EB242" s="1">
        <f>VLOOKUP(S242,table3S,3,0)</f>
        <v>5</v>
      </c>
      <c r="EC242" s="1">
        <f>VLOOKUP(T242,table3C,3,0)</f>
        <v>5</v>
      </c>
      <c r="ED242" s="67">
        <f t="array" ref="ED242">VLOOKUP(INDEX(JD,data!$AA$1),key!$J$3:$L$27,3,0)</f>
        <v>6</v>
      </c>
      <c r="EE242" s="67">
        <f t="array" ref="EE242">VLOOKUP(INDEX(JI,data!$AA$1),key!$J$3:$L$27,3,0)</f>
        <v>4</v>
      </c>
      <c r="EF242" s="67">
        <f t="array" ref="EF242">VLOOKUP(INDEX(JS,data!$AA$1),key!$J$3:$L$27,3,0)</f>
        <v>4</v>
      </c>
      <c r="EG242" s="67">
        <f t="array" ref="EG242">VLOOKUP(INDEX(JC,data!$AA$1),key!$J$3:$L$27,3,0)</f>
        <v>7</v>
      </c>
      <c r="EH242" s="1">
        <f>VLOOKUP(DR242,tabel_jpm,ED242+1,0)</f>
        <v>8</v>
      </c>
      <c r="EI242" s="1">
        <f>VLOOKUP(DS242,tabel_jpm,EE242+1,0)</f>
        <v>16</v>
      </c>
      <c r="EJ242" s="1">
        <f>VLOOKUP(DT242,tabel_jpm,EF242+1,0)</f>
        <v>20</v>
      </c>
      <c r="EK242" s="1">
        <f>VLOOKUP(DU242,tabel_jpm,EG242+1,0)</f>
        <v>4</v>
      </c>
      <c r="EL242" s="1">
        <f>IF(B242="Pria",VLOOKUP(AVERAGE(EH242:EK242),agreement_p,4),VLOOKUP(AVERAGE(EH242:EK242),agreement_w,4))</f>
        <v>32</v>
      </c>
      <c r="EM242" s="67" t="str">
        <f t="shared" si="33"/>
        <v>N/A</v>
      </c>
      <c r="EN242" s="1">
        <f>VLOOKUP(DV242,tabel_jpm,ED242+1,0)</f>
        <v>20</v>
      </c>
      <c r="EO242" s="1">
        <f>VLOOKUP(DW242,tabel_jpm,EE242+1,0)</f>
        <v>12</v>
      </c>
      <c r="EP242" s="1">
        <f>VLOOKUP(DX242,tabel_jpm,EF242+1,0)</f>
        <v>12</v>
      </c>
      <c r="EQ242" s="1">
        <f>VLOOKUP(DY242,tabel_jpm,EG242+1,0)</f>
        <v>24</v>
      </c>
      <c r="ER242" s="1">
        <f>IF(B242="Pria",VLOOKUP(AVERAGE(EN242:EQ242),agreement_p,4),VLOOKUP(AVERAGE(EN242:EQ242),agreement_w,4))</f>
        <v>50</v>
      </c>
      <c r="ES242" s="67" t="str">
        <f t="shared" si="34"/>
        <v>N/A</v>
      </c>
      <c r="ET242" s="1">
        <f>VLOOKUP(DZ242,tabel_jpm,ED242+1,0)</f>
        <v>20</v>
      </c>
      <c r="EU242" s="1">
        <f>VLOOKUP(EA242,tabel_jpm,EE242+1,0)</f>
        <v>24</v>
      </c>
      <c r="EV242" s="1">
        <f>VLOOKUP(EB242,tabel_jpm,EF242+1,0)</f>
        <v>24</v>
      </c>
      <c r="EW242" s="1">
        <f>VLOOKUP(EC242,tabel_jpm,EG242+1,0)</f>
        <v>20</v>
      </c>
      <c r="EX242" s="1">
        <f>IF(B242="Pria",VLOOKUP(AVERAGE(ET242:EW242),agreement_p,4),VLOOKUP(AVERAGE(ET242:EW242),agreement_w,4))</f>
        <v>68</v>
      </c>
      <c r="EY242" s="67" t="str">
        <f t="shared" si="35"/>
        <v>N/A</v>
      </c>
    </row>
    <row r="243" ht="15.75" customHeight="1">
      <c r="A243" s="1" t="str">
        <f>data!A243</f>
        <v/>
      </c>
      <c r="B243" s="1" t="str">
        <f>data!B243</f>
        <v/>
      </c>
      <c r="C243" s="1" t="str">
        <f>data!C243</f>
        <v/>
      </c>
      <c r="D243" s="65" t="str">
        <f>data!D243</f>
        <v/>
      </c>
      <c r="E243" s="1" t="str">
        <f>data!E243</f>
        <v/>
      </c>
      <c r="F243" s="1" t="str">
        <f>data!F243</f>
        <v/>
      </c>
      <c r="G243" s="1" t="str">
        <f>data!G243</f>
        <v/>
      </c>
      <c r="H243" s="1" t="str">
        <f>data!H243</f>
        <v/>
      </c>
      <c r="I243" s="1" t="str">
        <f>data!I243</f>
        <v/>
      </c>
      <c r="J243" s="1" t="str">
        <f>data!J243</f>
        <v/>
      </c>
      <c r="K243" s="1" t="str">
        <f>data!K243</f>
        <v/>
      </c>
      <c r="L243" s="1" t="str">
        <f>data!L243</f>
        <v/>
      </c>
      <c r="M243" s="1" t="str">
        <f>data!M243</f>
        <v/>
      </c>
      <c r="N243" s="1" t="str">
        <f>data!N243</f>
        <v/>
      </c>
      <c r="O243" s="1" t="str">
        <f>data!O243</f>
        <v/>
      </c>
      <c r="P243" s="1" t="str">
        <f>data!P243</f>
        <v/>
      </c>
      <c r="Q243" s="1">
        <f>data!Q243</f>
        <v>0</v>
      </c>
      <c r="R243" s="1">
        <f>data!R243</f>
        <v>0</v>
      </c>
      <c r="S243" s="1">
        <f>data!S243</f>
        <v>0</v>
      </c>
      <c r="T243" s="1">
        <f>data!T243</f>
        <v>0</v>
      </c>
      <c r="U243" s="1">
        <f>data!U243</f>
        <v>0</v>
      </c>
      <c r="V243" s="1">
        <f>data!V243</f>
        <v>0</v>
      </c>
      <c r="W243" s="1">
        <f>data!W243</f>
        <v>0</v>
      </c>
      <c r="Y243" s="67">
        <f>VLOOKUP(G243,tableD1,2,0)</f>
        <v>4</v>
      </c>
      <c r="Z243" s="67">
        <f>VLOOKUP(H243,tableI1,2,0)</f>
        <v>3</v>
      </c>
      <c r="AA243" s="67">
        <f>VLOOKUP(I243,table1S,2,0)</f>
        <v>5</v>
      </c>
      <c r="AB243" s="67">
        <f>VLOOKUP(J243,table1C,2,0)</f>
        <v>4</v>
      </c>
      <c r="AC243" s="67">
        <f>VLOOKUP(L243,table2D,2,0)</f>
        <v>31</v>
      </c>
      <c r="AD243" s="67">
        <f>VLOOKUP(M243,table2I,2,0)</f>
        <v>31</v>
      </c>
      <c r="AE243" s="67">
        <f>VLOOKUP(N243,table2S,2,0)</f>
        <v>32</v>
      </c>
      <c r="AF243" s="67">
        <f>VLOOKUP(O243,table2C,2,0)</f>
        <v>32</v>
      </c>
      <c r="AG243" s="67">
        <f>VLOOKUP(Q243,table3D,2,0)</f>
        <v>16</v>
      </c>
      <c r="AH243" s="67">
        <f>VLOOKUP(R243,table3I,2,0)</f>
        <v>18</v>
      </c>
      <c r="AI243" s="67">
        <f>VLOOKUP(S243,table3S,2,0)</f>
        <v>19</v>
      </c>
      <c r="AJ243" s="67">
        <f>VLOOKUP(T243,table3C,2,0)</f>
        <v>19</v>
      </c>
      <c r="AL243" s="67">
        <f t="shared" ref="AL243:AO243" si="2892">VALUE(Y243&amp;AL$2)</f>
        <v>41</v>
      </c>
      <c r="AM243" s="67">
        <f t="shared" si="2892"/>
        <v>32</v>
      </c>
      <c r="AN243" s="67">
        <f t="shared" si="2892"/>
        <v>53</v>
      </c>
      <c r="AO243" s="67">
        <f t="shared" si="2892"/>
        <v>44</v>
      </c>
      <c r="AP243" s="67"/>
      <c r="AQ243" s="67">
        <f t="shared" ref="AQ243:AT243" si="2893">LARGE($AL243:$AO243,AQ$2)</f>
        <v>53</v>
      </c>
      <c r="AR243" s="67">
        <f t="shared" si="2893"/>
        <v>44</v>
      </c>
      <c r="AS243" s="67">
        <f t="shared" si="2893"/>
        <v>41</v>
      </c>
      <c r="AT243" s="67">
        <f t="shared" si="2893"/>
        <v>32</v>
      </c>
      <c r="AV243" s="67" t="str">
        <f>VLOOKUP(VALUE(RIGHT(AQ243,1)),misc!$A$2:$B$5,2,0)</f>
        <v>S</v>
      </c>
      <c r="AW243" s="67" t="str">
        <f>VLOOKUP(VALUE(RIGHT(AR243,1)),misc!$A$2:$B$5,2,0)</f>
        <v>C</v>
      </c>
      <c r="AX243" s="67" t="str">
        <f>VLOOKUP(VALUE(RIGHT(AS243,1)),misc!$A$2:$B$5,2,0)</f>
        <v>D</v>
      </c>
      <c r="AY243" s="67" t="str">
        <f>VLOOKUP(VALUE(RIGHT(AT243,1)),misc!$A$2:$B$5,2,0)</f>
        <v>I</v>
      </c>
      <c r="BA243" s="67" t="str">
        <f t="shared" ref="BA243:BD243" si="2894">IF(VALUE(AQ243)&gt;=170,AV243,"")</f>
        <v/>
      </c>
      <c r="BB243" s="67" t="str">
        <f t="shared" si="2894"/>
        <v/>
      </c>
      <c r="BC243" s="67" t="str">
        <f t="shared" si="2894"/>
        <v/>
      </c>
      <c r="BD243" s="67" t="str">
        <f t="shared" si="2894"/>
        <v/>
      </c>
      <c r="BF243" s="67" t="str">
        <f t="shared" ref="BF243:BI243" si="2895">IF(VALUE(AQ243)&lt;170,AV243,"")</f>
        <v>S</v>
      </c>
      <c r="BG243" s="67" t="str">
        <f t="shared" si="2895"/>
        <v>C</v>
      </c>
      <c r="BH243" s="67" t="str">
        <f t="shared" si="2895"/>
        <v>D</v>
      </c>
      <c r="BI243" s="67" t="str">
        <f t="shared" si="2895"/>
        <v>I</v>
      </c>
      <c r="BJ243" s="67">
        <f t="shared" si="17"/>
        <v>1</v>
      </c>
      <c r="BK243" s="67" t="str">
        <f t="shared" si="18"/>
        <v/>
      </c>
      <c r="BN243" s="67">
        <f t="shared" ref="BN243:BQ243" si="2896">VALUE(AC243&amp;BN$2)</f>
        <v>311</v>
      </c>
      <c r="BO243" s="67">
        <f t="shared" si="2896"/>
        <v>312</v>
      </c>
      <c r="BP243" s="67">
        <f t="shared" si="2896"/>
        <v>323</v>
      </c>
      <c r="BQ243" s="67">
        <f t="shared" si="2896"/>
        <v>324</v>
      </c>
      <c r="BR243" s="67"/>
      <c r="BS243" s="67">
        <f t="shared" ref="BS243:BV243" si="2897">LARGE($BN243:$BQ243,BS$2)</f>
        <v>324</v>
      </c>
      <c r="BT243" s="67">
        <f t="shared" si="2897"/>
        <v>323</v>
      </c>
      <c r="BU243" s="67">
        <f t="shared" si="2897"/>
        <v>312</v>
      </c>
      <c r="BV243" s="67">
        <f t="shared" si="2897"/>
        <v>311</v>
      </c>
      <c r="BX243" s="67" t="str">
        <f>VLOOKUP(VALUE(RIGHT(BS243,1)),misc!$A$2:$B$5,2,0)</f>
        <v>C</v>
      </c>
      <c r="BY243" s="67" t="str">
        <f>VLOOKUP(VALUE(RIGHT(BT243,1)),misc!$A$2:$B$5,2,0)</f>
        <v>S</v>
      </c>
      <c r="BZ243" s="67" t="str">
        <f>VLOOKUP(VALUE(RIGHT(BU243,1)),misc!$A$2:$B$5,2,0)</f>
        <v>I</v>
      </c>
      <c r="CA243" s="67" t="str">
        <f>VLOOKUP(VALUE(RIGHT(BV243,1)),misc!$A$2:$B$5,2,0)</f>
        <v>D</v>
      </c>
      <c r="CC243" s="67" t="str">
        <f t="shared" ref="CC243:CF243" si="2898">IF(VALUE(BS243)&gt;=170,BX243,"")</f>
        <v>C</v>
      </c>
      <c r="CD243" s="67" t="str">
        <f t="shared" si="2898"/>
        <v>S</v>
      </c>
      <c r="CE243" s="67" t="str">
        <f t="shared" si="2898"/>
        <v>I</v>
      </c>
      <c r="CF243" s="67" t="str">
        <f t="shared" si="2898"/>
        <v>D</v>
      </c>
      <c r="CH243" s="67" t="str">
        <f t="shared" ref="CH243:CK243" si="2899">IF(VALUE(BS243)&lt;170,BX243,"")</f>
        <v/>
      </c>
      <c r="CI243" s="67" t="str">
        <f t="shared" si="2899"/>
        <v/>
      </c>
      <c r="CJ243" s="67" t="str">
        <f t="shared" si="2899"/>
        <v/>
      </c>
      <c r="CK243" s="67" t="str">
        <f t="shared" si="2899"/>
        <v/>
      </c>
      <c r="CL243" s="67">
        <f t="shared" si="23"/>
        <v>2</v>
      </c>
      <c r="CM243" s="67" t="str">
        <f t="shared" si="24"/>
        <v>CSID</v>
      </c>
      <c r="CP243" s="67">
        <f t="shared" ref="CP243:CS243" si="2900">VALUE(AG243&amp;CP$2)</f>
        <v>161</v>
      </c>
      <c r="CQ243" s="67">
        <f t="shared" si="2900"/>
        <v>182</v>
      </c>
      <c r="CR243" s="67">
        <f t="shared" si="2900"/>
        <v>193</v>
      </c>
      <c r="CS243" s="67">
        <f t="shared" si="2900"/>
        <v>194</v>
      </c>
      <c r="CT243" s="67"/>
      <c r="CU243" s="67">
        <f t="shared" ref="CU243:CX243" si="2901">LARGE($CP243:$CS243,CU$2)</f>
        <v>194</v>
      </c>
      <c r="CV243" s="67">
        <f t="shared" si="2901"/>
        <v>193</v>
      </c>
      <c r="CW243" s="67">
        <f t="shared" si="2901"/>
        <v>182</v>
      </c>
      <c r="CX243" s="67">
        <f t="shared" si="2901"/>
        <v>161</v>
      </c>
      <c r="CZ243" s="67" t="str">
        <f>VLOOKUP(VALUE(RIGHT(CU243,1)),misc!$A$2:$B$5,2,0)</f>
        <v>C</v>
      </c>
      <c r="DA243" s="67" t="str">
        <f>VLOOKUP(VALUE(RIGHT(CV243,1)),misc!$A$2:$B$5,2,0)</f>
        <v>S</v>
      </c>
      <c r="DB243" s="67" t="str">
        <f>VLOOKUP(VALUE(RIGHT(CW243,1)),misc!$A$2:$B$5,2,0)</f>
        <v>I</v>
      </c>
      <c r="DC243" s="67" t="str">
        <f>VLOOKUP(VALUE(RIGHT(CX243,1)),misc!$A$2:$B$5,2,0)</f>
        <v>D</v>
      </c>
      <c r="DE243" s="67" t="str">
        <f t="shared" ref="DE243:DH243" si="2902">IF(VALUE(CU243)&gt;=170,CZ243,"")</f>
        <v>C</v>
      </c>
      <c r="DF243" s="67" t="str">
        <f t="shared" si="2902"/>
        <v>S</v>
      </c>
      <c r="DG243" s="67" t="str">
        <f t="shared" si="2902"/>
        <v>I</v>
      </c>
      <c r="DH243" s="67" t="str">
        <f t="shared" si="2902"/>
        <v/>
      </c>
      <c r="DJ243" s="67" t="str">
        <f t="shared" ref="DJ243:DM243" si="2903">IF(VALUE(CU243)&lt;170,CZ243,"")</f>
        <v/>
      </c>
      <c r="DK243" s="67" t="str">
        <f t="shared" si="2903"/>
        <v/>
      </c>
      <c r="DL243" s="67" t="str">
        <f t="shared" si="2903"/>
        <v/>
      </c>
      <c r="DM243" s="67" t="str">
        <f t="shared" si="2903"/>
        <v>D</v>
      </c>
      <c r="DN243" s="67">
        <f t="shared" si="29"/>
        <v>3</v>
      </c>
      <c r="DO243" s="67" t="str">
        <f t="shared" si="30"/>
        <v>CSI</v>
      </c>
      <c r="DP243" s="1" t="str">
        <f t="shared" si="31"/>
        <v>123</v>
      </c>
      <c r="DQ243" s="1" t="str">
        <f t="shared" si="32"/>
        <v/>
      </c>
      <c r="DR243" s="1">
        <f>VLOOKUP(G243,tableD1,3,0)</f>
        <v>1</v>
      </c>
      <c r="DS243" s="1">
        <f>VLOOKUP(H243,tableI1,3,0)</f>
        <v>1</v>
      </c>
      <c r="DT243" s="1">
        <f>VLOOKUP(I243,table1S,3,0)</f>
        <v>2</v>
      </c>
      <c r="DU243" s="1">
        <f>VLOOKUP(J243,table1C,3,0)</f>
        <v>1</v>
      </c>
      <c r="DV243" s="1">
        <f>VLOOKUP(L243,table2D,3,0)</f>
        <v>8</v>
      </c>
      <c r="DW243" s="1">
        <f>VLOOKUP(M243,table2I,3,0)</f>
        <v>8</v>
      </c>
      <c r="DX243" s="1">
        <f>VLOOKUP(N243,table2S,3,0)</f>
        <v>8</v>
      </c>
      <c r="DY243" s="1">
        <f>VLOOKUP(O243,table2C,3,0)</f>
        <v>8</v>
      </c>
      <c r="DZ243" s="1">
        <f>VLOOKUP(Q243,table3D,3,0)</f>
        <v>4</v>
      </c>
      <c r="EA243" s="1">
        <f>VLOOKUP(R243,table3I,3,0)</f>
        <v>5</v>
      </c>
      <c r="EB243" s="1">
        <f>VLOOKUP(S243,table3S,3,0)</f>
        <v>5</v>
      </c>
      <c r="EC243" s="1">
        <f>VLOOKUP(T243,table3C,3,0)</f>
        <v>5</v>
      </c>
      <c r="ED243" s="67">
        <f t="array" ref="ED243">VLOOKUP(INDEX(JD,data!$AA$1),key!$J$3:$L$27,3,0)</f>
        <v>6</v>
      </c>
      <c r="EE243" s="67">
        <f t="array" ref="EE243">VLOOKUP(INDEX(JI,data!$AA$1),key!$J$3:$L$27,3,0)</f>
        <v>4</v>
      </c>
      <c r="EF243" s="67">
        <f t="array" ref="EF243">VLOOKUP(INDEX(JS,data!$AA$1),key!$J$3:$L$27,3,0)</f>
        <v>4</v>
      </c>
      <c r="EG243" s="67">
        <f t="array" ref="EG243">VLOOKUP(INDEX(JC,data!$AA$1),key!$J$3:$L$27,3,0)</f>
        <v>7</v>
      </c>
      <c r="EH243" s="1">
        <f>VLOOKUP(DR243,tabel_jpm,ED243+1,0)</f>
        <v>8</v>
      </c>
      <c r="EI243" s="1">
        <f>VLOOKUP(DS243,tabel_jpm,EE243+1,0)</f>
        <v>16</v>
      </c>
      <c r="EJ243" s="1">
        <f>VLOOKUP(DT243,tabel_jpm,EF243+1,0)</f>
        <v>20</v>
      </c>
      <c r="EK243" s="1">
        <f>VLOOKUP(DU243,tabel_jpm,EG243+1,0)</f>
        <v>4</v>
      </c>
      <c r="EL243" s="1">
        <f>IF(B243="Pria",VLOOKUP(AVERAGE(EH243:EK243),agreement_p,4),VLOOKUP(AVERAGE(EH243:EK243),agreement_w,4))</f>
        <v>32</v>
      </c>
      <c r="EM243" s="67" t="str">
        <f t="shared" si="33"/>
        <v>N/A</v>
      </c>
      <c r="EN243" s="1">
        <f>VLOOKUP(DV243,tabel_jpm,ED243+1,0)</f>
        <v>20</v>
      </c>
      <c r="EO243" s="1">
        <f>VLOOKUP(DW243,tabel_jpm,EE243+1,0)</f>
        <v>12</v>
      </c>
      <c r="EP243" s="1">
        <f>VLOOKUP(DX243,tabel_jpm,EF243+1,0)</f>
        <v>12</v>
      </c>
      <c r="EQ243" s="1">
        <f>VLOOKUP(DY243,tabel_jpm,EG243+1,0)</f>
        <v>24</v>
      </c>
      <c r="ER243" s="1">
        <f>IF(B243="Pria",VLOOKUP(AVERAGE(EN243:EQ243),agreement_p,4),VLOOKUP(AVERAGE(EN243:EQ243),agreement_w,4))</f>
        <v>50</v>
      </c>
      <c r="ES243" s="67" t="str">
        <f t="shared" si="34"/>
        <v>N/A</v>
      </c>
      <c r="ET243" s="1">
        <f>VLOOKUP(DZ243,tabel_jpm,ED243+1,0)</f>
        <v>20</v>
      </c>
      <c r="EU243" s="1">
        <f>VLOOKUP(EA243,tabel_jpm,EE243+1,0)</f>
        <v>24</v>
      </c>
      <c r="EV243" s="1">
        <f>VLOOKUP(EB243,tabel_jpm,EF243+1,0)</f>
        <v>24</v>
      </c>
      <c r="EW243" s="1">
        <f>VLOOKUP(EC243,tabel_jpm,EG243+1,0)</f>
        <v>20</v>
      </c>
      <c r="EX243" s="1">
        <f>IF(B243="Pria",VLOOKUP(AVERAGE(ET243:EW243),agreement_p,4),VLOOKUP(AVERAGE(ET243:EW243),agreement_w,4))</f>
        <v>68</v>
      </c>
      <c r="EY243" s="67" t="str">
        <f t="shared" si="35"/>
        <v>N/A</v>
      </c>
    </row>
    <row r="244" ht="15.75" customHeight="1">
      <c r="A244" s="1" t="str">
        <f>data!A244</f>
        <v/>
      </c>
      <c r="B244" s="1" t="str">
        <f>data!B244</f>
        <v/>
      </c>
      <c r="C244" s="1" t="str">
        <f>data!C244</f>
        <v/>
      </c>
      <c r="D244" s="65" t="str">
        <f>data!D244</f>
        <v/>
      </c>
      <c r="E244" s="1" t="str">
        <f>data!E244</f>
        <v/>
      </c>
      <c r="F244" s="1" t="str">
        <f>data!F244</f>
        <v/>
      </c>
      <c r="G244" s="1" t="str">
        <f>data!G244</f>
        <v/>
      </c>
      <c r="H244" s="1" t="str">
        <f>data!H244</f>
        <v/>
      </c>
      <c r="I244" s="1" t="str">
        <f>data!I244</f>
        <v/>
      </c>
      <c r="J244" s="1" t="str">
        <f>data!J244</f>
        <v/>
      </c>
      <c r="K244" s="1" t="str">
        <f>data!K244</f>
        <v/>
      </c>
      <c r="L244" s="1" t="str">
        <f>data!L244</f>
        <v/>
      </c>
      <c r="M244" s="1" t="str">
        <f>data!M244</f>
        <v/>
      </c>
      <c r="N244" s="1" t="str">
        <f>data!N244</f>
        <v/>
      </c>
      <c r="O244" s="1" t="str">
        <f>data!O244</f>
        <v/>
      </c>
      <c r="P244" s="1" t="str">
        <f>data!P244</f>
        <v/>
      </c>
      <c r="Q244" s="1">
        <f>data!Q244</f>
        <v>0</v>
      </c>
      <c r="R244" s="1">
        <f>data!R244</f>
        <v>0</v>
      </c>
      <c r="S244" s="1">
        <f>data!S244</f>
        <v>0</v>
      </c>
      <c r="T244" s="1">
        <f>data!T244</f>
        <v>0</v>
      </c>
      <c r="U244" s="1">
        <f>data!U244</f>
        <v>0</v>
      </c>
      <c r="V244" s="1">
        <f>data!V244</f>
        <v>0</v>
      </c>
      <c r="W244" s="1">
        <f>data!W244</f>
        <v>0</v>
      </c>
      <c r="Y244" s="67">
        <f>VLOOKUP(G244,tableD1,2,0)</f>
        <v>4</v>
      </c>
      <c r="Z244" s="67">
        <f>VLOOKUP(H244,tableI1,2,0)</f>
        <v>3</v>
      </c>
      <c r="AA244" s="67">
        <f>VLOOKUP(I244,table1S,2,0)</f>
        <v>5</v>
      </c>
      <c r="AB244" s="67">
        <f>VLOOKUP(J244,table1C,2,0)</f>
        <v>4</v>
      </c>
      <c r="AC244" s="67">
        <f>VLOOKUP(L244,table2D,2,0)</f>
        <v>31</v>
      </c>
      <c r="AD244" s="67">
        <f>VLOOKUP(M244,table2I,2,0)</f>
        <v>31</v>
      </c>
      <c r="AE244" s="67">
        <f>VLOOKUP(N244,table2S,2,0)</f>
        <v>32</v>
      </c>
      <c r="AF244" s="67">
        <f>VLOOKUP(O244,table2C,2,0)</f>
        <v>32</v>
      </c>
      <c r="AG244" s="67">
        <f>VLOOKUP(Q244,table3D,2,0)</f>
        <v>16</v>
      </c>
      <c r="AH244" s="67">
        <f>VLOOKUP(R244,table3I,2,0)</f>
        <v>18</v>
      </c>
      <c r="AI244" s="67">
        <f>VLOOKUP(S244,table3S,2,0)</f>
        <v>19</v>
      </c>
      <c r="AJ244" s="67">
        <f>VLOOKUP(T244,table3C,2,0)</f>
        <v>19</v>
      </c>
      <c r="AL244" s="67">
        <f t="shared" ref="AL244:AO244" si="2904">VALUE(Y244&amp;AL$2)</f>
        <v>41</v>
      </c>
      <c r="AM244" s="67">
        <f t="shared" si="2904"/>
        <v>32</v>
      </c>
      <c r="AN244" s="67">
        <f t="shared" si="2904"/>
        <v>53</v>
      </c>
      <c r="AO244" s="67">
        <f t="shared" si="2904"/>
        <v>44</v>
      </c>
      <c r="AP244" s="67"/>
      <c r="AQ244" s="67">
        <f t="shared" ref="AQ244:AT244" si="2905">LARGE($AL244:$AO244,AQ$2)</f>
        <v>53</v>
      </c>
      <c r="AR244" s="67">
        <f t="shared" si="2905"/>
        <v>44</v>
      </c>
      <c r="AS244" s="67">
        <f t="shared" si="2905"/>
        <v>41</v>
      </c>
      <c r="AT244" s="67">
        <f t="shared" si="2905"/>
        <v>32</v>
      </c>
      <c r="AV244" s="67" t="str">
        <f>VLOOKUP(VALUE(RIGHT(AQ244,1)),misc!$A$2:$B$5,2,0)</f>
        <v>S</v>
      </c>
      <c r="AW244" s="67" t="str">
        <f>VLOOKUP(VALUE(RIGHT(AR244,1)),misc!$A$2:$B$5,2,0)</f>
        <v>C</v>
      </c>
      <c r="AX244" s="67" t="str">
        <f>VLOOKUP(VALUE(RIGHT(AS244,1)),misc!$A$2:$B$5,2,0)</f>
        <v>D</v>
      </c>
      <c r="AY244" s="67" t="str">
        <f>VLOOKUP(VALUE(RIGHT(AT244,1)),misc!$A$2:$B$5,2,0)</f>
        <v>I</v>
      </c>
      <c r="BA244" s="67" t="str">
        <f t="shared" ref="BA244:BD244" si="2906">IF(VALUE(AQ244)&gt;=170,AV244,"")</f>
        <v/>
      </c>
      <c r="BB244" s="67" t="str">
        <f t="shared" si="2906"/>
        <v/>
      </c>
      <c r="BC244" s="67" t="str">
        <f t="shared" si="2906"/>
        <v/>
      </c>
      <c r="BD244" s="67" t="str">
        <f t="shared" si="2906"/>
        <v/>
      </c>
      <c r="BF244" s="67" t="str">
        <f t="shared" ref="BF244:BI244" si="2907">IF(VALUE(AQ244)&lt;170,AV244,"")</f>
        <v>S</v>
      </c>
      <c r="BG244" s="67" t="str">
        <f t="shared" si="2907"/>
        <v>C</v>
      </c>
      <c r="BH244" s="67" t="str">
        <f t="shared" si="2907"/>
        <v>D</v>
      </c>
      <c r="BI244" s="67" t="str">
        <f t="shared" si="2907"/>
        <v>I</v>
      </c>
      <c r="BJ244" s="67">
        <f t="shared" si="17"/>
        <v>1</v>
      </c>
      <c r="BK244" s="67" t="str">
        <f t="shared" si="18"/>
        <v/>
      </c>
      <c r="BN244" s="67">
        <f t="shared" ref="BN244:BQ244" si="2908">VALUE(AC244&amp;BN$2)</f>
        <v>311</v>
      </c>
      <c r="BO244" s="67">
        <f t="shared" si="2908"/>
        <v>312</v>
      </c>
      <c r="BP244" s="67">
        <f t="shared" si="2908"/>
        <v>323</v>
      </c>
      <c r="BQ244" s="67">
        <f t="shared" si="2908"/>
        <v>324</v>
      </c>
      <c r="BR244" s="67"/>
      <c r="BS244" s="67">
        <f t="shared" ref="BS244:BV244" si="2909">LARGE($BN244:$BQ244,BS$2)</f>
        <v>324</v>
      </c>
      <c r="BT244" s="67">
        <f t="shared" si="2909"/>
        <v>323</v>
      </c>
      <c r="BU244" s="67">
        <f t="shared" si="2909"/>
        <v>312</v>
      </c>
      <c r="BV244" s="67">
        <f t="shared" si="2909"/>
        <v>311</v>
      </c>
      <c r="BX244" s="67" t="str">
        <f>VLOOKUP(VALUE(RIGHT(BS244,1)),misc!$A$2:$B$5,2,0)</f>
        <v>C</v>
      </c>
      <c r="BY244" s="67" t="str">
        <f>VLOOKUP(VALUE(RIGHT(BT244,1)),misc!$A$2:$B$5,2,0)</f>
        <v>S</v>
      </c>
      <c r="BZ244" s="67" t="str">
        <f>VLOOKUP(VALUE(RIGHT(BU244,1)),misc!$A$2:$B$5,2,0)</f>
        <v>I</v>
      </c>
      <c r="CA244" s="67" t="str">
        <f>VLOOKUP(VALUE(RIGHT(BV244,1)),misc!$A$2:$B$5,2,0)</f>
        <v>D</v>
      </c>
      <c r="CC244" s="67" t="str">
        <f t="shared" ref="CC244:CF244" si="2910">IF(VALUE(BS244)&gt;=170,BX244,"")</f>
        <v>C</v>
      </c>
      <c r="CD244" s="67" t="str">
        <f t="shared" si="2910"/>
        <v>S</v>
      </c>
      <c r="CE244" s="67" t="str">
        <f t="shared" si="2910"/>
        <v>I</v>
      </c>
      <c r="CF244" s="67" t="str">
        <f t="shared" si="2910"/>
        <v>D</v>
      </c>
      <c r="CH244" s="67" t="str">
        <f t="shared" ref="CH244:CK244" si="2911">IF(VALUE(BS244)&lt;170,BX244,"")</f>
        <v/>
      </c>
      <c r="CI244" s="67" t="str">
        <f t="shared" si="2911"/>
        <v/>
      </c>
      <c r="CJ244" s="67" t="str">
        <f t="shared" si="2911"/>
        <v/>
      </c>
      <c r="CK244" s="67" t="str">
        <f t="shared" si="2911"/>
        <v/>
      </c>
      <c r="CL244" s="67">
        <f t="shared" si="23"/>
        <v>2</v>
      </c>
      <c r="CM244" s="67" t="str">
        <f t="shared" si="24"/>
        <v>CSID</v>
      </c>
      <c r="CP244" s="67">
        <f t="shared" ref="CP244:CS244" si="2912">VALUE(AG244&amp;CP$2)</f>
        <v>161</v>
      </c>
      <c r="CQ244" s="67">
        <f t="shared" si="2912"/>
        <v>182</v>
      </c>
      <c r="CR244" s="67">
        <f t="shared" si="2912"/>
        <v>193</v>
      </c>
      <c r="CS244" s="67">
        <f t="shared" si="2912"/>
        <v>194</v>
      </c>
      <c r="CT244" s="67"/>
      <c r="CU244" s="67">
        <f t="shared" ref="CU244:CX244" si="2913">LARGE($CP244:$CS244,CU$2)</f>
        <v>194</v>
      </c>
      <c r="CV244" s="67">
        <f t="shared" si="2913"/>
        <v>193</v>
      </c>
      <c r="CW244" s="67">
        <f t="shared" si="2913"/>
        <v>182</v>
      </c>
      <c r="CX244" s="67">
        <f t="shared" si="2913"/>
        <v>161</v>
      </c>
      <c r="CZ244" s="67" t="str">
        <f>VLOOKUP(VALUE(RIGHT(CU244,1)),misc!$A$2:$B$5,2,0)</f>
        <v>C</v>
      </c>
      <c r="DA244" s="67" t="str">
        <f>VLOOKUP(VALUE(RIGHT(CV244,1)),misc!$A$2:$B$5,2,0)</f>
        <v>S</v>
      </c>
      <c r="DB244" s="67" t="str">
        <f>VLOOKUP(VALUE(RIGHT(CW244,1)),misc!$A$2:$B$5,2,0)</f>
        <v>I</v>
      </c>
      <c r="DC244" s="67" t="str">
        <f>VLOOKUP(VALUE(RIGHT(CX244,1)),misc!$A$2:$B$5,2,0)</f>
        <v>D</v>
      </c>
      <c r="DE244" s="67" t="str">
        <f t="shared" ref="DE244:DH244" si="2914">IF(VALUE(CU244)&gt;=170,CZ244,"")</f>
        <v>C</v>
      </c>
      <c r="DF244" s="67" t="str">
        <f t="shared" si="2914"/>
        <v>S</v>
      </c>
      <c r="DG244" s="67" t="str">
        <f t="shared" si="2914"/>
        <v>I</v>
      </c>
      <c r="DH244" s="67" t="str">
        <f t="shared" si="2914"/>
        <v/>
      </c>
      <c r="DJ244" s="67" t="str">
        <f t="shared" ref="DJ244:DM244" si="2915">IF(VALUE(CU244)&lt;170,CZ244,"")</f>
        <v/>
      </c>
      <c r="DK244" s="67" t="str">
        <f t="shared" si="2915"/>
        <v/>
      </c>
      <c r="DL244" s="67" t="str">
        <f t="shared" si="2915"/>
        <v/>
      </c>
      <c r="DM244" s="67" t="str">
        <f t="shared" si="2915"/>
        <v>D</v>
      </c>
      <c r="DN244" s="67">
        <f t="shared" si="29"/>
        <v>3</v>
      </c>
      <c r="DO244" s="67" t="str">
        <f t="shared" si="30"/>
        <v>CSI</v>
      </c>
      <c r="DP244" s="1" t="str">
        <f t="shared" si="31"/>
        <v>123</v>
      </c>
      <c r="DQ244" s="1" t="str">
        <f t="shared" si="32"/>
        <v/>
      </c>
      <c r="DR244" s="1">
        <f>VLOOKUP(G244,tableD1,3,0)</f>
        <v>1</v>
      </c>
      <c r="DS244" s="1">
        <f>VLOOKUP(H244,tableI1,3,0)</f>
        <v>1</v>
      </c>
      <c r="DT244" s="1">
        <f>VLOOKUP(I244,table1S,3,0)</f>
        <v>2</v>
      </c>
      <c r="DU244" s="1">
        <f>VLOOKUP(J244,table1C,3,0)</f>
        <v>1</v>
      </c>
      <c r="DV244" s="1">
        <f>VLOOKUP(L244,table2D,3,0)</f>
        <v>8</v>
      </c>
      <c r="DW244" s="1">
        <f>VLOOKUP(M244,table2I,3,0)</f>
        <v>8</v>
      </c>
      <c r="DX244" s="1">
        <f>VLOOKUP(N244,table2S,3,0)</f>
        <v>8</v>
      </c>
      <c r="DY244" s="1">
        <f>VLOOKUP(O244,table2C,3,0)</f>
        <v>8</v>
      </c>
      <c r="DZ244" s="1">
        <f>VLOOKUP(Q244,table3D,3,0)</f>
        <v>4</v>
      </c>
      <c r="EA244" s="1">
        <f>VLOOKUP(R244,table3I,3,0)</f>
        <v>5</v>
      </c>
      <c r="EB244" s="1">
        <f>VLOOKUP(S244,table3S,3,0)</f>
        <v>5</v>
      </c>
      <c r="EC244" s="1">
        <f>VLOOKUP(T244,table3C,3,0)</f>
        <v>5</v>
      </c>
      <c r="ED244" s="67">
        <f t="array" ref="ED244">VLOOKUP(INDEX(JD,data!$AA$1),key!$J$3:$L$27,3,0)</f>
        <v>6</v>
      </c>
      <c r="EE244" s="67">
        <f t="array" ref="EE244">VLOOKUP(INDEX(JI,data!$AA$1),key!$J$3:$L$27,3,0)</f>
        <v>4</v>
      </c>
      <c r="EF244" s="67">
        <f t="array" ref="EF244">VLOOKUP(INDEX(JS,data!$AA$1),key!$J$3:$L$27,3,0)</f>
        <v>4</v>
      </c>
      <c r="EG244" s="67">
        <f t="array" ref="EG244">VLOOKUP(INDEX(JC,data!$AA$1),key!$J$3:$L$27,3,0)</f>
        <v>7</v>
      </c>
      <c r="EH244" s="1">
        <f>VLOOKUP(DR244,tabel_jpm,ED244+1,0)</f>
        <v>8</v>
      </c>
      <c r="EI244" s="1">
        <f>VLOOKUP(DS244,tabel_jpm,EE244+1,0)</f>
        <v>16</v>
      </c>
      <c r="EJ244" s="1">
        <f>VLOOKUP(DT244,tabel_jpm,EF244+1,0)</f>
        <v>20</v>
      </c>
      <c r="EK244" s="1">
        <f>VLOOKUP(DU244,tabel_jpm,EG244+1,0)</f>
        <v>4</v>
      </c>
      <c r="EL244" s="1">
        <f>IF(B244="Pria",VLOOKUP(AVERAGE(EH244:EK244),agreement_p,4),VLOOKUP(AVERAGE(EH244:EK244),agreement_w,4))</f>
        <v>32</v>
      </c>
      <c r="EM244" s="67" t="str">
        <f t="shared" si="33"/>
        <v>N/A</v>
      </c>
      <c r="EN244" s="1">
        <f>VLOOKUP(DV244,tabel_jpm,ED244+1,0)</f>
        <v>20</v>
      </c>
      <c r="EO244" s="1">
        <f>VLOOKUP(DW244,tabel_jpm,EE244+1,0)</f>
        <v>12</v>
      </c>
      <c r="EP244" s="1">
        <f>VLOOKUP(DX244,tabel_jpm,EF244+1,0)</f>
        <v>12</v>
      </c>
      <c r="EQ244" s="1">
        <f>VLOOKUP(DY244,tabel_jpm,EG244+1,0)</f>
        <v>24</v>
      </c>
      <c r="ER244" s="1">
        <f>IF(B244="Pria",VLOOKUP(AVERAGE(EN244:EQ244),agreement_p,4),VLOOKUP(AVERAGE(EN244:EQ244),agreement_w,4))</f>
        <v>50</v>
      </c>
      <c r="ES244" s="67" t="str">
        <f t="shared" si="34"/>
        <v>N/A</v>
      </c>
      <c r="ET244" s="1">
        <f>VLOOKUP(DZ244,tabel_jpm,ED244+1,0)</f>
        <v>20</v>
      </c>
      <c r="EU244" s="1">
        <f>VLOOKUP(EA244,tabel_jpm,EE244+1,0)</f>
        <v>24</v>
      </c>
      <c r="EV244" s="1">
        <f>VLOOKUP(EB244,tabel_jpm,EF244+1,0)</f>
        <v>24</v>
      </c>
      <c r="EW244" s="1">
        <f>VLOOKUP(EC244,tabel_jpm,EG244+1,0)</f>
        <v>20</v>
      </c>
      <c r="EX244" s="1">
        <f>IF(B244="Pria",VLOOKUP(AVERAGE(ET244:EW244),agreement_p,4),VLOOKUP(AVERAGE(ET244:EW244),agreement_w,4))</f>
        <v>68</v>
      </c>
      <c r="EY244" s="67" t="str">
        <f t="shared" si="35"/>
        <v>N/A</v>
      </c>
    </row>
    <row r="245" ht="15.75" customHeight="1">
      <c r="A245" s="1" t="str">
        <f>data!A245</f>
        <v/>
      </c>
      <c r="B245" s="1" t="str">
        <f>data!B245</f>
        <v/>
      </c>
      <c r="C245" s="1" t="str">
        <f>data!C245</f>
        <v/>
      </c>
      <c r="D245" s="65" t="str">
        <f>data!D245</f>
        <v/>
      </c>
      <c r="E245" s="1" t="str">
        <f>data!E245</f>
        <v/>
      </c>
      <c r="F245" s="1" t="str">
        <f>data!F245</f>
        <v/>
      </c>
      <c r="G245" s="1" t="str">
        <f>data!G245</f>
        <v/>
      </c>
      <c r="H245" s="1" t="str">
        <f>data!H245</f>
        <v/>
      </c>
      <c r="I245" s="1" t="str">
        <f>data!I245</f>
        <v/>
      </c>
      <c r="J245" s="1" t="str">
        <f>data!J245</f>
        <v/>
      </c>
      <c r="K245" s="1" t="str">
        <f>data!K245</f>
        <v/>
      </c>
      <c r="L245" s="1" t="str">
        <f>data!L245</f>
        <v/>
      </c>
      <c r="M245" s="1" t="str">
        <f>data!M245</f>
        <v/>
      </c>
      <c r="N245" s="1" t="str">
        <f>data!N245</f>
        <v/>
      </c>
      <c r="O245" s="1" t="str">
        <f>data!O245</f>
        <v/>
      </c>
      <c r="P245" s="1" t="str">
        <f>data!P245</f>
        <v/>
      </c>
      <c r="Q245" s="1">
        <f>data!Q245</f>
        <v>0</v>
      </c>
      <c r="R245" s="1">
        <f>data!R245</f>
        <v>0</v>
      </c>
      <c r="S245" s="1">
        <f>data!S245</f>
        <v>0</v>
      </c>
      <c r="T245" s="1">
        <f>data!T245</f>
        <v>0</v>
      </c>
      <c r="U245" s="1">
        <f>data!U245</f>
        <v>0</v>
      </c>
      <c r="V245" s="1">
        <f>data!V245</f>
        <v>0</v>
      </c>
      <c r="W245" s="1">
        <f>data!W245</f>
        <v>0</v>
      </c>
      <c r="Y245" s="67">
        <f>VLOOKUP(G245,tableD1,2,0)</f>
        <v>4</v>
      </c>
      <c r="Z245" s="67">
        <f>VLOOKUP(H245,tableI1,2,0)</f>
        <v>3</v>
      </c>
      <c r="AA245" s="67">
        <f>VLOOKUP(I245,table1S,2,0)</f>
        <v>5</v>
      </c>
      <c r="AB245" s="67">
        <f>VLOOKUP(J245,table1C,2,0)</f>
        <v>4</v>
      </c>
      <c r="AC245" s="67">
        <f>VLOOKUP(L245,table2D,2,0)</f>
        <v>31</v>
      </c>
      <c r="AD245" s="67">
        <f>VLOOKUP(M245,table2I,2,0)</f>
        <v>31</v>
      </c>
      <c r="AE245" s="67">
        <f>VLOOKUP(N245,table2S,2,0)</f>
        <v>32</v>
      </c>
      <c r="AF245" s="67">
        <f>VLOOKUP(O245,table2C,2,0)</f>
        <v>32</v>
      </c>
      <c r="AG245" s="67">
        <f>VLOOKUP(Q245,table3D,2,0)</f>
        <v>16</v>
      </c>
      <c r="AH245" s="67">
        <f>VLOOKUP(R245,table3I,2,0)</f>
        <v>18</v>
      </c>
      <c r="AI245" s="67">
        <f>VLOOKUP(S245,table3S,2,0)</f>
        <v>19</v>
      </c>
      <c r="AJ245" s="67">
        <f>VLOOKUP(T245,table3C,2,0)</f>
        <v>19</v>
      </c>
      <c r="AL245" s="67">
        <f t="shared" ref="AL245:AO245" si="2916">VALUE(Y245&amp;AL$2)</f>
        <v>41</v>
      </c>
      <c r="AM245" s="67">
        <f t="shared" si="2916"/>
        <v>32</v>
      </c>
      <c r="AN245" s="67">
        <f t="shared" si="2916"/>
        <v>53</v>
      </c>
      <c r="AO245" s="67">
        <f t="shared" si="2916"/>
        <v>44</v>
      </c>
      <c r="AP245" s="67"/>
      <c r="AQ245" s="67">
        <f t="shared" ref="AQ245:AT245" si="2917">LARGE($AL245:$AO245,AQ$2)</f>
        <v>53</v>
      </c>
      <c r="AR245" s="67">
        <f t="shared" si="2917"/>
        <v>44</v>
      </c>
      <c r="AS245" s="67">
        <f t="shared" si="2917"/>
        <v>41</v>
      </c>
      <c r="AT245" s="67">
        <f t="shared" si="2917"/>
        <v>32</v>
      </c>
      <c r="AV245" s="67" t="str">
        <f>VLOOKUP(VALUE(RIGHT(AQ245,1)),misc!$A$2:$B$5,2,0)</f>
        <v>S</v>
      </c>
      <c r="AW245" s="67" t="str">
        <f>VLOOKUP(VALUE(RIGHT(AR245,1)),misc!$A$2:$B$5,2,0)</f>
        <v>C</v>
      </c>
      <c r="AX245" s="67" t="str">
        <f>VLOOKUP(VALUE(RIGHT(AS245,1)),misc!$A$2:$B$5,2,0)</f>
        <v>D</v>
      </c>
      <c r="AY245" s="67" t="str">
        <f>VLOOKUP(VALUE(RIGHT(AT245,1)),misc!$A$2:$B$5,2,0)</f>
        <v>I</v>
      </c>
      <c r="BA245" s="67" t="str">
        <f t="shared" ref="BA245:BD245" si="2918">IF(VALUE(AQ245)&gt;=170,AV245,"")</f>
        <v/>
      </c>
      <c r="BB245" s="67" t="str">
        <f t="shared" si="2918"/>
        <v/>
      </c>
      <c r="BC245" s="67" t="str">
        <f t="shared" si="2918"/>
        <v/>
      </c>
      <c r="BD245" s="67" t="str">
        <f t="shared" si="2918"/>
        <v/>
      </c>
      <c r="BF245" s="67" t="str">
        <f t="shared" ref="BF245:BI245" si="2919">IF(VALUE(AQ245)&lt;170,AV245,"")</f>
        <v>S</v>
      </c>
      <c r="BG245" s="67" t="str">
        <f t="shared" si="2919"/>
        <v>C</v>
      </c>
      <c r="BH245" s="67" t="str">
        <f t="shared" si="2919"/>
        <v>D</v>
      </c>
      <c r="BI245" s="67" t="str">
        <f t="shared" si="2919"/>
        <v>I</v>
      </c>
      <c r="BJ245" s="67">
        <f t="shared" si="17"/>
        <v>1</v>
      </c>
      <c r="BK245" s="67" t="str">
        <f t="shared" si="18"/>
        <v/>
      </c>
      <c r="BN245" s="67">
        <f t="shared" ref="BN245:BQ245" si="2920">VALUE(AC245&amp;BN$2)</f>
        <v>311</v>
      </c>
      <c r="BO245" s="67">
        <f t="shared" si="2920"/>
        <v>312</v>
      </c>
      <c r="BP245" s="67">
        <f t="shared" si="2920"/>
        <v>323</v>
      </c>
      <c r="BQ245" s="67">
        <f t="shared" si="2920"/>
        <v>324</v>
      </c>
      <c r="BR245" s="67"/>
      <c r="BS245" s="67">
        <f t="shared" ref="BS245:BV245" si="2921">LARGE($BN245:$BQ245,BS$2)</f>
        <v>324</v>
      </c>
      <c r="BT245" s="67">
        <f t="shared" si="2921"/>
        <v>323</v>
      </c>
      <c r="BU245" s="67">
        <f t="shared" si="2921"/>
        <v>312</v>
      </c>
      <c r="BV245" s="67">
        <f t="shared" si="2921"/>
        <v>311</v>
      </c>
      <c r="BX245" s="67" t="str">
        <f>VLOOKUP(VALUE(RIGHT(BS245,1)),misc!$A$2:$B$5,2,0)</f>
        <v>C</v>
      </c>
      <c r="BY245" s="67" t="str">
        <f>VLOOKUP(VALUE(RIGHT(BT245,1)),misc!$A$2:$B$5,2,0)</f>
        <v>S</v>
      </c>
      <c r="BZ245" s="67" t="str">
        <f>VLOOKUP(VALUE(RIGHT(BU245,1)),misc!$A$2:$B$5,2,0)</f>
        <v>I</v>
      </c>
      <c r="CA245" s="67" t="str">
        <f>VLOOKUP(VALUE(RIGHT(BV245,1)),misc!$A$2:$B$5,2,0)</f>
        <v>D</v>
      </c>
      <c r="CC245" s="67" t="str">
        <f t="shared" ref="CC245:CF245" si="2922">IF(VALUE(BS245)&gt;=170,BX245,"")</f>
        <v>C</v>
      </c>
      <c r="CD245" s="67" t="str">
        <f t="shared" si="2922"/>
        <v>S</v>
      </c>
      <c r="CE245" s="67" t="str">
        <f t="shared" si="2922"/>
        <v>I</v>
      </c>
      <c r="CF245" s="67" t="str">
        <f t="shared" si="2922"/>
        <v>D</v>
      </c>
      <c r="CH245" s="67" t="str">
        <f t="shared" ref="CH245:CK245" si="2923">IF(VALUE(BS245)&lt;170,BX245,"")</f>
        <v/>
      </c>
      <c r="CI245" s="67" t="str">
        <f t="shared" si="2923"/>
        <v/>
      </c>
      <c r="CJ245" s="67" t="str">
        <f t="shared" si="2923"/>
        <v/>
      </c>
      <c r="CK245" s="67" t="str">
        <f t="shared" si="2923"/>
        <v/>
      </c>
      <c r="CL245" s="67">
        <f t="shared" si="23"/>
        <v>2</v>
      </c>
      <c r="CM245" s="67" t="str">
        <f t="shared" si="24"/>
        <v>CSID</v>
      </c>
      <c r="CP245" s="67">
        <f t="shared" ref="CP245:CS245" si="2924">VALUE(AG245&amp;CP$2)</f>
        <v>161</v>
      </c>
      <c r="CQ245" s="67">
        <f t="shared" si="2924"/>
        <v>182</v>
      </c>
      <c r="CR245" s="67">
        <f t="shared" si="2924"/>
        <v>193</v>
      </c>
      <c r="CS245" s="67">
        <f t="shared" si="2924"/>
        <v>194</v>
      </c>
      <c r="CT245" s="67"/>
      <c r="CU245" s="67">
        <f t="shared" ref="CU245:CX245" si="2925">LARGE($CP245:$CS245,CU$2)</f>
        <v>194</v>
      </c>
      <c r="CV245" s="67">
        <f t="shared" si="2925"/>
        <v>193</v>
      </c>
      <c r="CW245" s="67">
        <f t="shared" si="2925"/>
        <v>182</v>
      </c>
      <c r="CX245" s="67">
        <f t="shared" si="2925"/>
        <v>161</v>
      </c>
      <c r="CZ245" s="67" t="str">
        <f>VLOOKUP(VALUE(RIGHT(CU245,1)),misc!$A$2:$B$5,2,0)</f>
        <v>C</v>
      </c>
      <c r="DA245" s="67" t="str">
        <f>VLOOKUP(VALUE(RIGHT(CV245,1)),misc!$A$2:$B$5,2,0)</f>
        <v>S</v>
      </c>
      <c r="DB245" s="67" t="str">
        <f>VLOOKUP(VALUE(RIGHT(CW245,1)),misc!$A$2:$B$5,2,0)</f>
        <v>I</v>
      </c>
      <c r="DC245" s="67" t="str">
        <f>VLOOKUP(VALUE(RIGHT(CX245,1)),misc!$A$2:$B$5,2,0)</f>
        <v>D</v>
      </c>
      <c r="DE245" s="67" t="str">
        <f t="shared" ref="DE245:DH245" si="2926">IF(VALUE(CU245)&gt;=170,CZ245,"")</f>
        <v>C</v>
      </c>
      <c r="DF245" s="67" t="str">
        <f t="shared" si="2926"/>
        <v>S</v>
      </c>
      <c r="DG245" s="67" t="str">
        <f t="shared" si="2926"/>
        <v>I</v>
      </c>
      <c r="DH245" s="67" t="str">
        <f t="shared" si="2926"/>
        <v/>
      </c>
      <c r="DJ245" s="67" t="str">
        <f t="shared" ref="DJ245:DM245" si="2927">IF(VALUE(CU245)&lt;170,CZ245,"")</f>
        <v/>
      </c>
      <c r="DK245" s="67" t="str">
        <f t="shared" si="2927"/>
        <v/>
      </c>
      <c r="DL245" s="67" t="str">
        <f t="shared" si="2927"/>
        <v/>
      </c>
      <c r="DM245" s="67" t="str">
        <f t="shared" si="2927"/>
        <v>D</v>
      </c>
      <c r="DN245" s="67">
        <f t="shared" si="29"/>
        <v>3</v>
      </c>
      <c r="DO245" s="67" t="str">
        <f t="shared" si="30"/>
        <v>CSI</v>
      </c>
      <c r="DP245" s="1" t="str">
        <f t="shared" si="31"/>
        <v>123</v>
      </c>
      <c r="DQ245" s="1" t="str">
        <f t="shared" si="32"/>
        <v/>
      </c>
      <c r="DR245" s="1">
        <f>VLOOKUP(G245,tableD1,3,0)</f>
        <v>1</v>
      </c>
      <c r="DS245" s="1">
        <f>VLOOKUP(H245,tableI1,3,0)</f>
        <v>1</v>
      </c>
      <c r="DT245" s="1">
        <f>VLOOKUP(I245,table1S,3,0)</f>
        <v>2</v>
      </c>
      <c r="DU245" s="1">
        <f>VLOOKUP(J245,table1C,3,0)</f>
        <v>1</v>
      </c>
      <c r="DV245" s="1">
        <f>VLOOKUP(L245,table2D,3,0)</f>
        <v>8</v>
      </c>
      <c r="DW245" s="1">
        <f>VLOOKUP(M245,table2I,3,0)</f>
        <v>8</v>
      </c>
      <c r="DX245" s="1">
        <f>VLOOKUP(N245,table2S,3,0)</f>
        <v>8</v>
      </c>
      <c r="DY245" s="1">
        <f>VLOOKUP(O245,table2C,3,0)</f>
        <v>8</v>
      </c>
      <c r="DZ245" s="1">
        <f>VLOOKUP(Q245,table3D,3,0)</f>
        <v>4</v>
      </c>
      <c r="EA245" s="1">
        <f>VLOOKUP(R245,table3I,3,0)</f>
        <v>5</v>
      </c>
      <c r="EB245" s="1">
        <f>VLOOKUP(S245,table3S,3,0)</f>
        <v>5</v>
      </c>
      <c r="EC245" s="1">
        <f>VLOOKUP(T245,table3C,3,0)</f>
        <v>5</v>
      </c>
      <c r="ED245" s="67">
        <f t="array" ref="ED245">VLOOKUP(INDEX(JD,data!$AA$1),key!$J$3:$L$27,3,0)</f>
        <v>6</v>
      </c>
      <c r="EE245" s="67">
        <f t="array" ref="EE245">VLOOKUP(INDEX(JI,data!$AA$1),key!$J$3:$L$27,3,0)</f>
        <v>4</v>
      </c>
      <c r="EF245" s="67">
        <f t="array" ref="EF245">VLOOKUP(INDEX(JS,data!$AA$1),key!$J$3:$L$27,3,0)</f>
        <v>4</v>
      </c>
      <c r="EG245" s="67">
        <f t="array" ref="EG245">VLOOKUP(INDEX(JC,data!$AA$1),key!$J$3:$L$27,3,0)</f>
        <v>7</v>
      </c>
      <c r="EH245" s="1">
        <f>VLOOKUP(DR245,tabel_jpm,ED245+1,0)</f>
        <v>8</v>
      </c>
      <c r="EI245" s="1">
        <f>VLOOKUP(DS245,tabel_jpm,EE245+1,0)</f>
        <v>16</v>
      </c>
      <c r="EJ245" s="1">
        <f>VLOOKUP(DT245,tabel_jpm,EF245+1,0)</f>
        <v>20</v>
      </c>
      <c r="EK245" s="1">
        <f>VLOOKUP(DU245,tabel_jpm,EG245+1,0)</f>
        <v>4</v>
      </c>
      <c r="EL245" s="1">
        <f>IF(B245="Pria",VLOOKUP(AVERAGE(EH245:EK245),agreement_p,4),VLOOKUP(AVERAGE(EH245:EK245),agreement_w,4))</f>
        <v>32</v>
      </c>
      <c r="EM245" s="67" t="str">
        <f t="shared" si="33"/>
        <v>N/A</v>
      </c>
      <c r="EN245" s="1">
        <f>VLOOKUP(DV245,tabel_jpm,ED245+1,0)</f>
        <v>20</v>
      </c>
      <c r="EO245" s="1">
        <f>VLOOKUP(DW245,tabel_jpm,EE245+1,0)</f>
        <v>12</v>
      </c>
      <c r="EP245" s="1">
        <f>VLOOKUP(DX245,tabel_jpm,EF245+1,0)</f>
        <v>12</v>
      </c>
      <c r="EQ245" s="1">
        <f>VLOOKUP(DY245,tabel_jpm,EG245+1,0)</f>
        <v>24</v>
      </c>
      <c r="ER245" s="1">
        <f>IF(B245="Pria",VLOOKUP(AVERAGE(EN245:EQ245),agreement_p,4),VLOOKUP(AVERAGE(EN245:EQ245),agreement_w,4))</f>
        <v>50</v>
      </c>
      <c r="ES245" s="67" t="str">
        <f t="shared" si="34"/>
        <v>N/A</v>
      </c>
      <c r="ET245" s="1">
        <f>VLOOKUP(DZ245,tabel_jpm,ED245+1,0)</f>
        <v>20</v>
      </c>
      <c r="EU245" s="1">
        <f>VLOOKUP(EA245,tabel_jpm,EE245+1,0)</f>
        <v>24</v>
      </c>
      <c r="EV245" s="1">
        <f>VLOOKUP(EB245,tabel_jpm,EF245+1,0)</f>
        <v>24</v>
      </c>
      <c r="EW245" s="1">
        <f>VLOOKUP(EC245,tabel_jpm,EG245+1,0)</f>
        <v>20</v>
      </c>
      <c r="EX245" s="1">
        <f>IF(B245="Pria",VLOOKUP(AVERAGE(ET245:EW245),agreement_p,4),VLOOKUP(AVERAGE(ET245:EW245),agreement_w,4))</f>
        <v>68</v>
      </c>
      <c r="EY245" s="67" t="str">
        <f t="shared" si="35"/>
        <v>N/A</v>
      </c>
    </row>
    <row r="246" ht="15.75" customHeight="1">
      <c r="A246" s="1" t="str">
        <f>data!A246</f>
        <v/>
      </c>
      <c r="B246" s="1" t="str">
        <f>data!B246</f>
        <v/>
      </c>
      <c r="C246" s="1" t="str">
        <f>data!C246</f>
        <v/>
      </c>
      <c r="D246" s="65" t="str">
        <f>data!D246</f>
        <v/>
      </c>
      <c r="E246" s="1" t="str">
        <f>data!E246</f>
        <v/>
      </c>
      <c r="F246" s="1" t="str">
        <f>data!F246</f>
        <v/>
      </c>
      <c r="G246" s="1" t="str">
        <f>data!G246</f>
        <v/>
      </c>
      <c r="H246" s="1" t="str">
        <f>data!H246</f>
        <v/>
      </c>
      <c r="I246" s="1" t="str">
        <f>data!I246</f>
        <v/>
      </c>
      <c r="J246" s="1" t="str">
        <f>data!J246</f>
        <v/>
      </c>
      <c r="K246" s="1" t="str">
        <f>data!K246</f>
        <v/>
      </c>
      <c r="L246" s="1" t="str">
        <f>data!L246</f>
        <v/>
      </c>
      <c r="M246" s="1" t="str">
        <f>data!M246</f>
        <v/>
      </c>
      <c r="N246" s="1" t="str">
        <f>data!N246</f>
        <v/>
      </c>
      <c r="O246" s="1" t="str">
        <f>data!O246</f>
        <v/>
      </c>
      <c r="P246" s="1" t="str">
        <f>data!P246</f>
        <v/>
      </c>
      <c r="Q246" s="1">
        <f>data!Q246</f>
        <v>0</v>
      </c>
      <c r="R246" s="1">
        <f>data!R246</f>
        <v>0</v>
      </c>
      <c r="S246" s="1">
        <f>data!S246</f>
        <v>0</v>
      </c>
      <c r="T246" s="1">
        <f>data!T246</f>
        <v>0</v>
      </c>
      <c r="U246" s="1">
        <f>data!U246</f>
        <v>0</v>
      </c>
      <c r="V246" s="1">
        <f>data!V246</f>
        <v>0</v>
      </c>
      <c r="W246" s="1">
        <f>data!W246</f>
        <v>0</v>
      </c>
      <c r="Y246" s="67">
        <f>VLOOKUP(G246,tableD1,2,0)</f>
        <v>4</v>
      </c>
      <c r="Z246" s="67">
        <f>VLOOKUP(H246,tableI1,2,0)</f>
        <v>3</v>
      </c>
      <c r="AA246" s="67">
        <f>VLOOKUP(I246,table1S,2,0)</f>
        <v>5</v>
      </c>
      <c r="AB246" s="67">
        <f>VLOOKUP(J246,table1C,2,0)</f>
        <v>4</v>
      </c>
      <c r="AC246" s="67">
        <f>VLOOKUP(L246,table2D,2,0)</f>
        <v>31</v>
      </c>
      <c r="AD246" s="67">
        <f>VLOOKUP(M246,table2I,2,0)</f>
        <v>31</v>
      </c>
      <c r="AE246" s="67">
        <f>VLOOKUP(N246,table2S,2,0)</f>
        <v>32</v>
      </c>
      <c r="AF246" s="67">
        <f>VLOOKUP(O246,table2C,2,0)</f>
        <v>32</v>
      </c>
      <c r="AG246" s="67">
        <f>VLOOKUP(Q246,table3D,2,0)</f>
        <v>16</v>
      </c>
      <c r="AH246" s="67">
        <f>VLOOKUP(R246,table3I,2,0)</f>
        <v>18</v>
      </c>
      <c r="AI246" s="67">
        <f>VLOOKUP(S246,table3S,2,0)</f>
        <v>19</v>
      </c>
      <c r="AJ246" s="67">
        <f>VLOOKUP(T246,table3C,2,0)</f>
        <v>19</v>
      </c>
      <c r="AL246" s="67">
        <f t="shared" ref="AL246:AO246" si="2928">VALUE(Y246&amp;AL$2)</f>
        <v>41</v>
      </c>
      <c r="AM246" s="67">
        <f t="shared" si="2928"/>
        <v>32</v>
      </c>
      <c r="AN246" s="67">
        <f t="shared" si="2928"/>
        <v>53</v>
      </c>
      <c r="AO246" s="67">
        <f t="shared" si="2928"/>
        <v>44</v>
      </c>
      <c r="AP246" s="67"/>
      <c r="AQ246" s="67">
        <f t="shared" ref="AQ246:AT246" si="2929">LARGE($AL246:$AO246,AQ$2)</f>
        <v>53</v>
      </c>
      <c r="AR246" s="67">
        <f t="shared" si="2929"/>
        <v>44</v>
      </c>
      <c r="AS246" s="67">
        <f t="shared" si="2929"/>
        <v>41</v>
      </c>
      <c r="AT246" s="67">
        <f t="shared" si="2929"/>
        <v>32</v>
      </c>
      <c r="AV246" s="67" t="str">
        <f>VLOOKUP(VALUE(RIGHT(AQ246,1)),misc!$A$2:$B$5,2,0)</f>
        <v>S</v>
      </c>
      <c r="AW246" s="67" t="str">
        <f>VLOOKUP(VALUE(RIGHT(AR246,1)),misc!$A$2:$B$5,2,0)</f>
        <v>C</v>
      </c>
      <c r="AX246" s="67" t="str">
        <f>VLOOKUP(VALUE(RIGHT(AS246,1)),misc!$A$2:$B$5,2,0)</f>
        <v>D</v>
      </c>
      <c r="AY246" s="67" t="str">
        <f>VLOOKUP(VALUE(RIGHT(AT246,1)),misc!$A$2:$B$5,2,0)</f>
        <v>I</v>
      </c>
      <c r="BA246" s="67" t="str">
        <f t="shared" ref="BA246:BD246" si="2930">IF(VALUE(AQ246)&gt;=170,AV246,"")</f>
        <v/>
      </c>
      <c r="BB246" s="67" t="str">
        <f t="shared" si="2930"/>
        <v/>
      </c>
      <c r="BC246" s="67" t="str">
        <f t="shared" si="2930"/>
        <v/>
      </c>
      <c r="BD246" s="67" t="str">
        <f t="shared" si="2930"/>
        <v/>
      </c>
      <c r="BF246" s="67" t="str">
        <f t="shared" ref="BF246:BI246" si="2931">IF(VALUE(AQ246)&lt;170,AV246,"")</f>
        <v>S</v>
      </c>
      <c r="BG246" s="67" t="str">
        <f t="shared" si="2931"/>
        <v>C</v>
      </c>
      <c r="BH246" s="67" t="str">
        <f t="shared" si="2931"/>
        <v>D</v>
      </c>
      <c r="BI246" s="67" t="str">
        <f t="shared" si="2931"/>
        <v>I</v>
      </c>
      <c r="BJ246" s="67">
        <f t="shared" si="17"/>
        <v>1</v>
      </c>
      <c r="BK246" s="67" t="str">
        <f t="shared" si="18"/>
        <v/>
      </c>
      <c r="BN246" s="67">
        <f t="shared" ref="BN246:BQ246" si="2932">VALUE(AC246&amp;BN$2)</f>
        <v>311</v>
      </c>
      <c r="BO246" s="67">
        <f t="shared" si="2932"/>
        <v>312</v>
      </c>
      <c r="BP246" s="67">
        <f t="shared" si="2932"/>
        <v>323</v>
      </c>
      <c r="BQ246" s="67">
        <f t="shared" si="2932"/>
        <v>324</v>
      </c>
      <c r="BR246" s="67"/>
      <c r="BS246" s="67">
        <f t="shared" ref="BS246:BV246" si="2933">LARGE($BN246:$BQ246,BS$2)</f>
        <v>324</v>
      </c>
      <c r="BT246" s="67">
        <f t="shared" si="2933"/>
        <v>323</v>
      </c>
      <c r="BU246" s="67">
        <f t="shared" si="2933"/>
        <v>312</v>
      </c>
      <c r="BV246" s="67">
        <f t="shared" si="2933"/>
        <v>311</v>
      </c>
      <c r="BX246" s="67" t="str">
        <f>VLOOKUP(VALUE(RIGHT(BS246,1)),misc!$A$2:$B$5,2,0)</f>
        <v>C</v>
      </c>
      <c r="BY246" s="67" t="str">
        <f>VLOOKUP(VALUE(RIGHT(BT246,1)),misc!$A$2:$B$5,2,0)</f>
        <v>S</v>
      </c>
      <c r="BZ246" s="67" t="str">
        <f>VLOOKUP(VALUE(RIGHT(BU246,1)),misc!$A$2:$B$5,2,0)</f>
        <v>I</v>
      </c>
      <c r="CA246" s="67" t="str">
        <f>VLOOKUP(VALUE(RIGHT(BV246,1)),misc!$A$2:$B$5,2,0)</f>
        <v>D</v>
      </c>
      <c r="CC246" s="67" t="str">
        <f t="shared" ref="CC246:CF246" si="2934">IF(VALUE(BS246)&gt;=170,BX246,"")</f>
        <v>C</v>
      </c>
      <c r="CD246" s="67" t="str">
        <f t="shared" si="2934"/>
        <v>S</v>
      </c>
      <c r="CE246" s="67" t="str">
        <f t="shared" si="2934"/>
        <v>I</v>
      </c>
      <c r="CF246" s="67" t="str">
        <f t="shared" si="2934"/>
        <v>D</v>
      </c>
      <c r="CH246" s="67" t="str">
        <f t="shared" ref="CH246:CK246" si="2935">IF(VALUE(BS246)&lt;170,BX246,"")</f>
        <v/>
      </c>
      <c r="CI246" s="67" t="str">
        <f t="shared" si="2935"/>
        <v/>
      </c>
      <c r="CJ246" s="67" t="str">
        <f t="shared" si="2935"/>
        <v/>
      </c>
      <c r="CK246" s="67" t="str">
        <f t="shared" si="2935"/>
        <v/>
      </c>
      <c r="CL246" s="67">
        <f t="shared" si="23"/>
        <v>2</v>
      </c>
      <c r="CM246" s="67" t="str">
        <f t="shared" si="24"/>
        <v>CSID</v>
      </c>
      <c r="CP246" s="67">
        <f t="shared" ref="CP246:CS246" si="2936">VALUE(AG246&amp;CP$2)</f>
        <v>161</v>
      </c>
      <c r="CQ246" s="67">
        <f t="shared" si="2936"/>
        <v>182</v>
      </c>
      <c r="CR246" s="67">
        <f t="shared" si="2936"/>
        <v>193</v>
      </c>
      <c r="CS246" s="67">
        <f t="shared" si="2936"/>
        <v>194</v>
      </c>
      <c r="CT246" s="67"/>
      <c r="CU246" s="67">
        <f t="shared" ref="CU246:CX246" si="2937">LARGE($CP246:$CS246,CU$2)</f>
        <v>194</v>
      </c>
      <c r="CV246" s="67">
        <f t="shared" si="2937"/>
        <v>193</v>
      </c>
      <c r="CW246" s="67">
        <f t="shared" si="2937"/>
        <v>182</v>
      </c>
      <c r="CX246" s="67">
        <f t="shared" si="2937"/>
        <v>161</v>
      </c>
      <c r="CZ246" s="67" t="str">
        <f>VLOOKUP(VALUE(RIGHT(CU246,1)),misc!$A$2:$B$5,2,0)</f>
        <v>C</v>
      </c>
      <c r="DA246" s="67" t="str">
        <f>VLOOKUP(VALUE(RIGHT(CV246,1)),misc!$A$2:$B$5,2,0)</f>
        <v>S</v>
      </c>
      <c r="DB246" s="67" t="str">
        <f>VLOOKUP(VALUE(RIGHT(CW246,1)),misc!$A$2:$B$5,2,0)</f>
        <v>I</v>
      </c>
      <c r="DC246" s="67" t="str">
        <f>VLOOKUP(VALUE(RIGHT(CX246,1)),misc!$A$2:$B$5,2,0)</f>
        <v>D</v>
      </c>
      <c r="DE246" s="67" t="str">
        <f t="shared" ref="DE246:DH246" si="2938">IF(VALUE(CU246)&gt;=170,CZ246,"")</f>
        <v>C</v>
      </c>
      <c r="DF246" s="67" t="str">
        <f t="shared" si="2938"/>
        <v>S</v>
      </c>
      <c r="DG246" s="67" t="str">
        <f t="shared" si="2938"/>
        <v>I</v>
      </c>
      <c r="DH246" s="67" t="str">
        <f t="shared" si="2938"/>
        <v/>
      </c>
      <c r="DJ246" s="67" t="str">
        <f t="shared" ref="DJ246:DM246" si="2939">IF(VALUE(CU246)&lt;170,CZ246,"")</f>
        <v/>
      </c>
      <c r="DK246" s="67" t="str">
        <f t="shared" si="2939"/>
        <v/>
      </c>
      <c r="DL246" s="67" t="str">
        <f t="shared" si="2939"/>
        <v/>
      </c>
      <c r="DM246" s="67" t="str">
        <f t="shared" si="2939"/>
        <v>D</v>
      </c>
      <c r="DN246" s="67">
        <f t="shared" si="29"/>
        <v>3</v>
      </c>
      <c r="DO246" s="67" t="str">
        <f t="shared" si="30"/>
        <v>CSI</v>
      </c>
      <c r="DP246" s="1" t="str">
        <f t="shared" si="31"/>
        <v>123</v>
      </c>
      <c r="DQ246" s="1" t="str">
        <f t="shared" si="32"/>
        <v/>
      </c>
      <c r="DR246" s="1">
        <f>VLOOKUP(G246,tableD1,3,0)</f>
        <v>1</v>
      </c>
      <c r="DS246" s="1">
        <f>VLOOKUP(H246,tableI1,3,0)</f>
        <v>1</v>
      </c>
      <c r="DT246" s="1">
        <f>VLOOKUP(I246,table1S,3,0)</f>
        <v>2</v>
      </c>
      <c r="DU246" s="1">
        <f>VLOOKUP(J246,table1C,3,0)</f>
        <v>1</v>
      </c>
      <c r="DV246" s="1">
        <f>VLOOKUP(L246,table2D,3,0)</f>
        <v>8</v>
      </c>
      <c r="DW246" s="1">
        <f>VLOOKUP(M246,table2I,3,0)</f>
        <v>8</v>
      </c>
      <c r="DX246" s="1">
        <f>VLOOKUP(N246,table2S,3,0)</f>
        <v>8</v>
      </c>
      <c r="DY246" s="1">
        <f>VLOOKUP(O246,table2C,3,0)</f>
        <v>8</v>
      </c>
      <c r="DZ246" s="1">
        <f>VLOOKUP(Q246,table3D,3,0)</f>
        <v>4</v>
      </c>
      <c r="EA246" s="1">
        <f>VLOOKUP(R246,table3I,3,0)</f>
        <v>5</v>
      </c>
      <c r="EB246" s="1">
        <f>VLOOKUP(S246,table3S,3,0)</f>
        <v>5</v>
      </c>
      <c r="EC246" s="1">
        <f>VLOOKUP(T246,table3C,3,0)</f>
        <v>5</v>
      </c>
      <c r="ED246" s="67">
        <f t="array" ref="ED246">VLOOKUP(INDEX(JD,data!$AA$1),key!$J$3:$L$27,3,0)</f>
        <v>6</v>
      </c>
      <c r="EE246" s="67">
        <f t="array" ref="EE246">VLOOKUP(INDEX(JI,data!$AA$1),key!$J$3:$L$27,3,0)</f>
        <v>4</v>
      </c>
      <c r="EF246" s="67">
        <f t="array" ref="EF246">VLOOKUP(INDEX(JS,data!$AA$1),key!$J$3:$L$27,3,0)</f>
        <v>4</v>
      </c>
      <c r="EG246" s="67">
        <f t="array" ref="EG246">VLOOKUP(INDEX(JC,data!$AA$1),key!$J$3:$L$27,3,0)</f>
        <v>7</v>
      </c>
      <c r="EH246" s="1">
        <f>VLOOKUP(DR246,tabel_jpm,ED246+1,0)</f>
        <v>8</v>
      </c>
      <c r="EI246" s="1">
        <f>VLOOKUP(DS246,tabel_jpm,EE246+1,0)</f>
        <v>16</v>
      </c>
      <c r="EJ246" s="1">
        <f>VLOOKUP(DT246,tabel_jpm,EF246+1,0)</f>
        <v>20</v>
      </c>
      <c r="EK246" s="1">
        <f>VLOOKUP(DU246,tabel_jpm,EG246+1,0)</f>
        <v>4</v>
      </c>
      <c r="EL246" s="1">
        <f>IF(B246="Pria",VLOOKUP(AVERAGE(EH246:EK246),agreement_p,4),VLOOKUP(AVERAGE(EH246:EK246),agreement_w,4))</f>
        <v>32</v>
      </c>
      <c r="EM246" s="67" t="str">
        <f t="shared" si="33"/>
        <v>N/A</v>
      </c>
      <c r="EN246" s="1">
        <f>VLOOKUP(DV246,tabel_jpm,ED246+1,0)</f>
        <v>20</v>
      </c>
      <c r="EO246" s="1">
        <f>VLOOKUP(DW246,tabel_jpm,EE246+1,0)</f>
        <v>12</v>
      </c>
      <c r="EP246" s="1">
        <f>VLOOKUP(DX246,tabel_jpm,EF246+1,0)</f>
        <v>12</v>
      </c>
      <c r="EQ246" s="1">
        <f>VLOOKUP(DY246,tabel_jpm,EG246+1,0)</f>
        <v>24</v>
      </c>
      <c r="ER246" s="1">
        <f>IF(B246="Pria",VLOOKUP(AVERAGE(EN246:EQ246),agreement_p,4),VLOOKUP(AVERAGE(EN246:EQ246),agreement_w,4))</f>
        <v>50</v>
      </c>
      <c r="ES246" s="67" t="str">
        <f t="shared" si="34"/>
        <v>N/A</v>
      </c>
      <c r="ET246" s="1">
        <f>VLOOKUP(DZ246,tabel_jpm,ED246+1,0)</f>
        <v>20</v>
      </c>
      <c r="EU246" s="1">
        <f>VLOOKUP(EA246,tabel_jpm,EE246+1,0)</f>
        <v>24</v>
      </c>
      <c r="EV246" s="1">
        <f>VLOOKUP(EB246,tabel_jpm,EF246+1,0)</f>
        <v>24</v>
      </c>
      <c r="EW246" s="1">
        <f>VLOOKUP(EC246,tabel_jpm,EG246+1,0)</f>
        <v>20</v>
      </c>
      <c r="EX246" s="1">
        <f>IF(B246="Pria",VLOOKUP(AVERAGE(ET246:EW246),agreement_p,4),VLOOKUP(AVERAGE(ET246:EW246),agreement_w,4))</f>
        <v>68</v>
      </c>
      <c r="EY246" s="67" t="str">
        <f t="shared" si="35"/>
        <v>N/A</v>
      </c>
    </row>
    <row r="247" ht="15.75" customHeight="1">
      <c r="A247" s="1" t="str">
        <f>data!A247</f>
        <v/>
      </c>
      <c r="B247" s="1" t="str">
        <f>data!B247</f>
        <v/>
      </c>
      <c r="C247" s="1" t="str">
        <f>data!C247</f>
        <v/>
      </c>
      <c r="D247" s="65" t="str">
        <f>data!D247</f>
        <v/>
      </c>
      <c r="E247" s="1" t="str">
        <f>data!E247</f>
        <v/>
      </c>
      <c r="F247" s="1" t="str">
        <f>data!F247</f>
        <v/>
      </c>
      <c r="G247" s="1" t="str">
        <f>data!G247</f>
        <v/>
      </c>
      <c r="H247" s="1" t="str">
        <f>data!H247</f>
        <v/>
      </c>
      <c r="I247" s="1" t="str">
        <f>data!I247</f>
        <v/>
      </c>
      <c r="J247" s="1" t="str">
        <f>data!J247</f>
        <v/>
      </c>
      <c r="K247" s="1" t="str">
        <f>data!K247</f>
        <v/>
      </c>
      <c r="L247" s="1" t="str">
        <f>data!L247</f>
        <v/>
      </c>
      <c r="M247" s="1" t="str">
        <f>data!M247</f>
        <v/>
      </c>
      <c r="N247" s="1" t="str">
        <f>data!N247</f>
        <v/>
      </c>
      <c r="O247" s="1" t="str">
        <f>data!O247</f>
        <v/>
      </c>
      <c r="P247" s="1" t="str">
        <f>data!P247</f>
        <v/>
      </c>
      <c r="Q247" s="1">
        <f>data!Q247</f>
        <v>0</v>
      </c>
      <c r="R247" s="1">
        <f>data!R247</f>
        <v>0</v>
      </c>
      <c r="S247" s="1">
        <f>data!S247</f>
        <v>0</v>
      </c>
      <c r="T247" s="1">
        <f>data!T247</f>
        <v>0</v>
      </c>
      <c r="U247" s="1">
        <f>data!U247</f>
        <v>0</v>
      </c>
      <c r="V247" s="1">
        <f>data!V247</f>
        <v>0</v>
      </c>
      <c r="W247" s="1">
        <f>data!W247</f>
        <v>0</v>
      </c>
      <c r="Y247" s="67">
        <f>VLOOKUP(G247,tableD1,2,0)</f>
        <v>4</v>
      </c>
      <c r="Z247" s="67">
        <f>VLOOKUP(H247,tableI1,2,0)</f>
        <v>3</v>
      </c>
      <c r="AA247" s="67">
        <f>VLOOKUP(I247,table1S,2,0)</f>
        <v>5</v>
      </c>
      <c r="AB247" s="67">
        <f>VLOOKUP(J247,table1C,2,0)</f>
        <v>4</v>
      </c>
      <c r="AC247" s="67">
        <f>VLOOKUP(L247,table2D,2,0)</f>
        <v>31</v>
      </c>
      <c r="AD247" s="67">
        <f>VLOOKUP(M247,table2I,2,0)</f>
        <v>31</v>
      </c>
      <c r="AE247" s="67">
        <f>VLOOKUP(N247,table2S,2,0)</f>
        <v>32</v>
      </c>
      <c r="AF247" s="67">
        <f>VLOOKUP(O247,table2C,2,0)</f>
        <v>32</v>
      </c>
      <c r="AG247" s="67">
        <f>VLOOKUP(Q247,table3D,2,0)</f>
        <v>16</v>
      </c>
      <c r="AH247" s="67">
        <f>VLOOKUP(R247,table3I,2,0)</f>
        <v>18</v>
      </c>
      <c r="AI247" s="67">
        <f>VLOOKUP(S247,table3S,2,0)</f>
        <v>19</v>
      </c>
      <c r="AJ247" s="67">
        <f>VLOOKUP(T247,table3C,2,0)</f>
        <v>19</v>
      </c>
      <c r="AL247" s="67">
        <f t="shared" ref="AL247:AO247" si="2940">VALUE(Y247&amp;AL$2)</f>
        <v>41</v>
      </c>
      <c r="AM247" s="67">
        <f t="shared" si="2940"/>
        <v>32</v>
      </c>
      <c r="AN247" s="67">
        <f t="shared" si="2940"/>
        <v>53</v>
      </c>
      <c r="AO247" s="67">
        <f t="shared" si="2940"/>
        <v>44</v>
      </c>
      <c r="AP247" s="67"/>
      <c r="AQ247" s="67">
        <f t="shared" ref="AQ247:AT247" si="2941">LARGE($AL247:$AO247,AQ$2)</f>
        <v>53</v>
      </c>
      <c r="AR247" s="67">
        <f t="shared" si="2941"/>
        <v>44</v>
      </c>
      <c r="AS247" s="67">
        <f t="shared" si="2941"/>
        <v>41</v>
      </c>
      <c r="AT247" s="67">
        <f t="shared" si="2941"/>
        <v>32</v>
      </c>
      <c r="AV247" s="67" t="str">
        <f>VLOOKUP(VALUE(RIGHT(AQ247,1)),misc!$A$2:$B$5,2,0)</f>
        <v>S</v>
      </c>
      <c r="AW247" s="67" t="str">
        <f>VLOOKUP(VALUE(RIGHT(AR247,1)),misc!$A$2:$B$5,2,0)</f>
        <v>C</v>
      </c>
      <c r="AX247" s="67" t="str">
        <f>VLOOKUP(VALUE(RIGHT(AS247,1)),misc!$A$2:$B$5,2,0)</f>
        <v>D</v>
      </c>
      <c r="AY247" s="67" t="str">
        <f>VLOOKUP(VALUE(RIGHT(AT247,1)),misc!$A$2:$B$5,2,0)</f>
        <v>I</v>
      </c>
      <c r="BA247" s="67" t="str">
        <f t="shared" ref="BA247:BD247" si="2942">IF(VALUE(AQ247)&gt;=170,AV247,"")</f>
        <v/>
      </c>
      <c r="BB247" s="67" t="str">
        <f t="shared" si="2942"/>
        <v/>
      </c>
      <c r="BC247" s="67" t="str">
        <f t="shared" si="2942"/>
        <v/>
      </c>
      <c r="BD247" s="67" t="str">
        <f t="shared" si="2942"/>
        <v/>
      </c>
      <c r="BF247" s="67" t="str">
        <f t="shared" ref="BF247:BI247" si="2943">IF(VALUE(AQ247)&lt;170,AV247,"")</f>
        <v>S</v>
      </c>
      <c r="BG247" s="67" t="str">
        <f t="shared" si="2943"/>
        <v>C</v>
      </c>
      <c r="BH247" s="67" t="str">
        <f t="shared" si="2943"/>
        <v>D</v>
      </c>
      <c r="BI247" s="67" t="str">
        <f t="shared" si="2943"/>
        <v>I</v>
      </c>
      <c r="BJ247" s="67">
        <f t="shared" si="17"/>
        <v>1</v>
      </c>
      <c r="BK247" s="67" t="str">
        <f t="shared" si="18"/>
        <v/>
      </c>
      <c r="BN247" s="67">
        <f t="shared" ref="BN247:BQ247" si="2944">VALUE(AC247&amp;BN$2)</f>
        <v>311</v>
      </c>
      <c r="BO247" s="67">
        <f t="shared" si="2944"/>
        <v>312</v>
      </c>
      <c r="BP247" s="67">
        <f t="shared" si="2944"/>
        <v>323</v>
      </c>
      <c r="BQ247" s="67">
        <f t="shared" si="2944"/>
        <v>324</v>
      </c>
      <c r="BR247" s="67"/>
      <c r="BS247" s="67">
        <f t="shared" ref="BS247:BV247" si="2945">LARGE($BN247:$BQ247,BS$2)</f>
        <v>324</v>
      </c>
      <c r="BT247" s="67">
        <f t="shared" si="2945"/>
        <v>323</v>
      </c>
      <c r="BU247" s="67">
        <f t="shared" si="2945"/>
        <v>312</v>
      </c>
      <c r="BV247" s="67">
        <f t="shared" si="2945"/>
        <v>311</v>
      </c>
      <c r="BX247" s="67" t="str">
        <f>VLOOKUP(VALUE(RIGHT(BS247,1)),misc!$A$2:$B$5,2,0)</f>
        <v>C</v>
      </c>
      <c r="BY247" s="67" t="str">
        <f>VLOOKUP(VALUE(RIGHT(BT247,1)),misc!$A$2:$B$5,2,0)</f>
        <v>S</v>
      </c>
      <c r="BZ247" s="67" t="str">
        <f>VLOOKUP(VALUE(RIGHT(BU247,1)),misc!$A$2:$B$5,2,0)</f>
        <v>I</v>
      </c>
      <c r="CA247" s="67" t="str">
        <f>VLOOKUP(VALUE(RIGHT(BV247,1)),misc!$A$2:$B$5,2,0)</f>
        <v>D</v>
      </c>
      <c r="CC247" s="67" t="str">
        <f t="shared" ref="CC247:CF247" si="2946">IF(VALUE(BS247)&gt;=170,BX247,"")</f>
        <v>C</v>
      </c>
      <c r="CD247" s="67" t="str">
        <f t="shared" si="2946"/>
        <v>S</v>
      </c>
      <c r="CE247" s="67" t="str">
        <f t="shared" si="2946"/>
        <v>I</v>
      </c>
      <c r="CF247" s="67" t="str">
        <f t="shared" si="2946"/>
        <v>D</v>
      </c>
      <c r="CH247" s="67" t="str">
        <f t="shared" ref="CH247:CK247" si="2947">IF(VALUE(BS247)&lt;170,BX247,"")</f>
        <v/>
      </c>
      <c r="CI247" s="67" t="str">
        <f t="shared" si="2947"/>
        <v/>
      </c>
      <c r="CJ247" s="67" t="str">
        <f t="shared" si="2947"/>
        <v/>
      </c>
      <c r="CK247" s="67" t="str">
        <f t="shared" si="2947"/>
        <v/>
      </c>
      <c r="CL247" s="67">
        <f t="shared" si="23"/>
        <v>2</v>
      </c>
      <c r="CM247" s="67" t="str">
        <f t="shared" si="24"/>
        <v>CSID</v>
      </c>
      <c r="CP247" s="67">
        <f t="shared" ref="CP247:CS247" si="2948">VALUE(AG247&amp;CP$2)</f>
        <v>161</v>
      </c>
      <c r="CQ247" s="67">
        <f t="shared" si="2948"/>
        <v>182</v>
      </c>
      <c r="CR247" s="67">
        <f t="shared" si="2948"/>
        <v>193</v>
      </c>
      <c r="CS247" s="67">
        <f t="shared" si="2948"/>
        <v>194</v>
      </c>
      <c r="CT247" s="67"/>
      <c r="CU247" s="67">
        <f t="shared" ref="CU247:CX247" si="2949">LARGE($CP247:$CS247,CU$2)</f>
        <v>194</v>
      </c>
      <c r="CV247" s="67">
        <f t="shared" si="2949"/>
        <v>193</v>
      </c>
      <c r="CW247" s="67">
        <f t="shared" si="2949"/>
        <v>182</v>
      </c>
      <c r="CX247" s="67">
        <f t="shared" si="2949"/>
        <v>161</v>
      </c>
      <c r="CZ247" s="67" t="str">
        <f>VLOOKUP(VALUE(RIGHT(CU247,1)),misc!$A$2:$B$5,2,0)</f>
        <v>C</v>
      </c>
      <c r="DA247" s="67" t="str">
        <f>VLOOKUP(VALUE(RIGHT(CV247,1)),misc!$A$2:$B$5,2,0)</f>
        <v>S</v>
      </c>
      <c r="DB247" s="67" t="str">
        <f>VLOOKUP(VALUE(RIGHT(CW247,1)),misc!$A$2:$B$5,2,0)</f>
        <v>I</v>
      </c>
      <c r="DC247" s="67" t="str">
        <f>VLOOKUP(VALUE(RIGHT(CX247,1)),misc!$A$2:$B$5,2,0)</f>
        <v>D</v>
      </c>
      <c r="DE247" s="67" t="str">
        <f t="shared" ref="DE247:DH247" si="2950">IF(VALUE(CU247)&gt;=170,CZ247,"")</f>
        <v>C</v>
      </c>
      <c r="DF247" s="67" t="str">
        <f t="shared" si="2950"/>
        <v>S</v>
      </c>
      <c r="DG247" s="67" t="str">
        <f t="shared" si="2950"/>
        <v>I</v>
      </c>
      <c r="DH247" s="67" t="str">
        <f t="shared" si="2950"/>
        <v/>
      </c>
      <c r="DJ247" s="67" t="str">
        <f t="shared" ref="DJ247:DM247" si="2951">IF(VALUE(CU247)&lt;170,CZ247,"")</f>
        <v/>
      </c>
      <c r="DK247" s="67" t="str">
        <f t="shared" si="2951"/>
        <v/>
      </c>
      <c r="DL247" s="67" t="str">
        <f t="shared" si="2951"/>
        <v/>
      </c>
      <c r="DM247" s="67" t="str">
        <f t="shared" si="2951"/>
        <v>D</v>
      </c>
      <c r="DN247" s="67">
        <f t="shared" si="29"/>
        <v>3</v>
      </c>
      <c r="DO247" s="67" t="str">
        <f t="shared" si="30"/>
        <v>CSI</v>
      </c>
      <c r="DP247" s="1" t="str">
        <f t="shared" si="31"/>
        <v>123</v>
      </c>
      <c r="DQ247" s="1" t="str">
        <f t="shared" si="32"/>
        <v/>
      </c>
      <c r="DR247" s="1">
        <f>VLOOKUP(G247,tableD1,3,0)</f>
        <v>1</v>
      </c>
      <c r="DS247" s="1">
        <f>VLOOKUP(H247,tableI1,3,0)</f>
        <v>1</v>
      </c>
      <c r="DT247" s="1">
        <f>VLOOKUP(I247,table1S,3,0)</f>
        <v>2</v>
      </c>
      <c r="DU247" s="1">
        <f>VLOOKUP(J247,table1C,3,0)</f>
        <v>1</v>
      </c>
      <c r="DV247" s="1">
        <f>VLOOKUP(L247,table2D,3,0)</f>
        <v>8</v>
      </c>
      <c r="DW247" s="1">
        <f>VLOOKUP(M247,table2I,3,0)</f>
        <v>8</v>
      </c>
      <c r="DX247" s="1">
        <f>VLOOKUP(N247,table2S,3,0)</f>
        <v>8</v>
      </c>
      <c r="DY247" s="1">
        <f>VLOOKUP(O247,table2C,3,0)</f>
        <v>8</v>
      </c>
      <c r="DZ247" s="1">
        <f>VLOOKUP(Q247,table3D,3,0)</f>
        <v>4</v>
      </c>
      <c r="EA247" s="1">
        <f>VLOOKUP(R247,table3I,3,0)</f>
        <v>5</v>
      </c>
      <c r="EB247" s="1">
        <f>VLOOKUP(S247,table3S,3,0)</f>
        <v>5</v>
      </c>
      <c r="EC247" s="1">
        <f>VLOOKUP(T247,table3C,3,0)</f>
        <v>5</v>
      </c>
      <c r="ED247" s="67">
        <f t="array" ref="ED247">VLOOKUP(INDEX(JD,data!$AA$1),key!$J$3:$L$27,3,0)</f>
        <v>6</v>
      </c>
      <c r="EE247" s="67">
        <f t="array" ref="EE247">VLOOKUP(INDEX(JI,data!$AA$1),key!$J$3:$L$27,3,0)</f>
        <v>4</v>
      </c>
      <c r="EF247" s="67">
        <f t="array" ref="EF247">VLOOKUP(INDEX(JS,data!$AA$1),key!$J$3:$L$27,3,0)</f>
        <v>4</v>
      </c>
      <c r="EG247" s="67">
        <f t="array" ref="EG247">VLOOKUP(INDEX(JC,data!$AA$1),key!$J$3:$L$27,3,0)</f>
        <v>7</v>
      </c>
      <c r="EH247" s="1">
        <f>VLOOKUP(DR247,tabel_jpm,ED247+1,0)</f>
        <v>8</v>
      </c>
      <c r="EI247" s="1">
        <f>VLOOKUP(DS247,tabel_jpm,EE247+1,0)</f>
        <v>16</v>
      </c>
      <c r="EJ247" s="1">
        <f>VLOOKUP(DT247,tabel_jpm,EF247+1,0)</f>
        <v>20</v>
      </c>
      <c r="EK247" s="1">
        <f>VLOOKUP(DU247,tabel_jpm,EG247+1,0)</f>
        <v>4</v>
      </c>
      <c r="EL247" s="1">
        <f>IF(B247="Pria",VLOOKUP(AVERAGE(EH247:EK247),agreement_p,4),VLOOKUP(AVERAGE(EH247:EK247),agreement_w,4))</f>
        <v>32</v>
      </c>
      <c r="EM247" s="67" t="str">
        <f t="shared" si="33"/>
        <v>N/A</v>
      </c>
      <c r="EN247" s="1">
        <f>VLOOKUP(DV247,tabel_jpm,ED247+1,0)</f>
        <v>20</v>
      </c>
      <c r="EO247" s="1">
        <f>VLOOKUP(DW247,tabel_jpm,EE247+1,0)</f>
        <v>12</v>
      </c>
      <c r="EP247" s="1">
        <f>VLOOKUP(DX247,tabel_jpm,EF247+1,0)</f>
        <v>12</v>
      </c>
      <c r="EQ247" s="1">
        <f>VLOOKUP(DY247,tabel_jpm,EG247+1,0)</f>
        <v>24</v>
      </c>
      <c r="ER247" s="1">
        <f>IF(B247="Pria",VLOOKUP(AVERAGE(EN247:EQ247),agreement_p,4),VLOOKUP(AVERAGE(EN247:EQ247),agreement_w,4))</f>
        <v>50</v>
      </c>
      <c r="ES247" s="67" t="str">
        <f t="shared" si="34"/>
        <v>N/A</v>
      </c>
      <c r="ET247" s="1">
        <f>VLOOKUP(DZ247,tabel_jpm,ED247+1,0)</f>
        <v>20</v>
      </c>
      <c r="EU247" s="1">
        <f>VLOOKUP(EA247,tabel_jpm,EE247+1,0)</f>
        <v>24</v>
      </c>
      <c r="EV247" s="1">
        <f>VLOOKUP(EB247,tabel_jpm,EF247+1,0)</f>
        <v>24</v>
      </c>
      <c r="EW247" s="1">
        <f>VLOOKUP(EC247,tabel_jpm,EG247+1,0)</f>
        <v>20</v>
      </c>
      <c r="EX247" s="1">
        <f>IF(B247="Pria",VLOOKUP(AVERAGE(ET247:EW247),agreement_p,4),VLOOKUP(AVERAGE(ET247:EW247),agreement_w,4))</f>
        <v>68</v>
      </c>
      <c r="EY247" s="67" t="str">
        <f t="shared" si="35"/>
        <v>N/A</v>
      </c>
    </row>
    <row r="248" ht="15.75" customHeight="1">
      <c r="A248" s="1" t="str">
        <f>data!A248</f>
        <v/>
      </c>
      <c r="B248" s="1" t="str">
        <f>data!B248</f>
        <v/>
      </c>
      <c r="C248" s="1" t="str">
        <f>data!C248</f>
        <v/>
      </c>
      <c r="D248" s="65" t="str">
        <f>data!D248</f>
        <v/>
      </c>
      <c r="E248" s="1" t="str">
        <f>data!E248</f>
        <v/>
      </c>
      <c r="F248" s="1" t="str">
        <f>data!F248</f>
        <v/>
      </c>
      <c r="G248" s="1" t="str">
        <f>data!G248</f>
        <v/>
      </c>
      <c r="H248" s="1" t="str">
        <f>data!H248</f>
        <v/>
      </c>
      <c r="I248" s="1" t="str">
        <f>data!I248</f>
        <v/>
      </c>
      <c r="J248" s="1" t="str">
        <f>data!J248</f>
        <v/>
      </c>
      <c r="K248" s="1" t="str">
        <f>data!K248</f>
        <v/>
      </c>
      <c r="L248" s="1" t="str">
        <f>data!L248</f>
        <v/>
      </c>
      <c r="M248" s="1" t="str">
        <f>data!M248</f>
        <v/>
      </c>
      <c r="N248" s="1" t="str">
        <f>data!N248</f>
        <v/>
      </c>
      <c r="O248" s="1" t="str">
        <f>data!O248</f>
        <v/>
      </c>
      <c r="P248" s="1" t="str">
        <f>data!P248</f>
        <v/>
      </c>
      <c r="Q248" s="1">
        <f>data!Q248</f>
        <v>0</v>
      </c>
      <c r="R248" s="1">
        <f>data!R248</f>
        <v>0</v>
      </c>
      <c r="S248" s="1">
        <f>data!S248</f>
        <v>0</v>
      </c>
      <c r="T248" s="1">
        <f>data!T248</f>
        <v>0</v>
      </c>
      <c r="U248" s="1">
        <f>data!U248</f>
        <v>0</v>
      </c>
      <c r="V248" s="1">
        <f>data!V248</f>
        <v>0</v>
      </c>
      <c r="W248" s="1">
        <f>data!W248</f>
        <v>0</v>
      </c>
      <c r="Y248" s="67">
        <f>VLOOKUP(G248,tableD1,2,0)</f>
        <v>4</v>
      </c>
      <c r="Z248" s="67">
        <f>VLOOKUP(H248,tableI1,2,0)</f>
        <v>3</v>
      </c>
      <c r="AA248" s="67">
        <f>VLOOKUP(I248,table1S,2,0)</f>
        <v>5</v>
      </c>
      <c r="AB248" s="67">
        <f>VLOOKUP(J248,table1C,2,0)</f>
        <v>4</v>
      </c>
      <c r="AC248" s="67">
        <f>VLOOKUP(L248,table2D,2,0)</f>
        <v>31</v>
      </c>
      <c r="AD248" s="67">
        <f>VLOOKUP(M248,table2I,2,0)</f>
        <v>31</v>
      </c>
      <c r="AE248" s="67">
        <f>VLOOKUP(N248,table2S,2,0)</f>
        <v>32</v>
      </c>
      <c r="AF248" s="67">
        <f>VLOOKUP(O248,table2C,2,0)</f>
        <v>32</v>
      </c>
      <c r="AG248" s="67">
        <f>VLOOKUP(Q248,table3D,2,0)</f>
        <v>16</v>
      </c>
      <c r="AH248" s="67">
        <f>VLOOKUP(R248,table3I,2,0)</f>
        <v>18</v>
      </c>
      <c r="AI248" s="67">
        <f>VLOOKUP(S248,table3S,2,0)</f>
        <v>19</v>
      </c>
      <c r="AJ248" s="67">
        <f>VLOOKUP(T248,table3C,2,0)</f>
        <v>19</v>
      </c>
      <c r="AL248" s="67">
        <f t="shared" ref="AL248:AO248" si="2952">VALUE(Y248&amp;AL$2)</f>
        <v>41</v>
      </c>
      <c r="AM248" s="67">
        <f t="shared" si="2952"/>
        <v>32</v>
      </c>
      <c r="AN248" s="67">
        <f t="shared" si="2952"/>
        <v>53</v>
      </c>
      <c r="AO248" s="67">
        <f t="shared" si="2952"/>
        <v>44</v>
      </c>
      <c r="AP248" s="67"/>
      <c r="AQ248" s="67">
        <f t="shared" ref="AQ248:AT248" si="2953">LARGE($AL248:$AO248,AQ$2)</f>
        <v>53</v>
      </c>
      <c r="AR248" s="67">
        <f t="shared" si="2953"/>
        <v>44</v>
      </c>
      <c r="AS248" s="67">
        <f t="shared" si="2953"/>
        <v>41</v>
      </c>
      <c r="AT248" s="67">
        <f t="shared" si="2953"/>
        <v>32</v>
      </c>
      <c r="AV248" s="67" t="str">
        <f>VLOOKUP(VALUE(RIGHT(AQ248,1)),misc!$A$2:$B$5,2,0)</f>
        <v>S</v>
      </c>
      <c r="AW248" s="67" t="str">
        <f>VLOOKUP(VALUE(RIGHT(AR248,1)),misc!$A$2:$B$5,2,0)</f>
        <v>C</v>
      </c>
      <c r="AX248" s="67" t="str">
        <f>VLOOKUP(VALUE(RIGHT(AS248,1)),misc!$A$2:$B$5,2,0)</f>
        <v>D</v>
      </c>
      <c r="AY248" s="67" t="str">
        <f>VLOOKUP(VALUE(RIGHT(AT248,1)),misc!$A$2:$B$5,2,0)</f>
        <v>I</v>
      </c>
      <c r="BA248" s="67" t="str">
        <f t="shared" ref="BA248:BD248" si="2954">IF(VALUE(AQ248)&gt;=170,AV248,"")</f>
        <v/>
      </c>
      <c r="BB248" s="67" t="str">
        <f t="shared" si="2954"/>
        <v/>
      </c>
      <c r="BC248" s="67" t="str">
        <f t="shared" si="2954"/>
        <v/>
      </c>
      <c r="BD248" s="67" t="str">
        <f t="shared" si="2954"/>
        <v/>
      </c>
      <c r="BF248" s="67" t="str">
        <f t="shared" ref="BF248:BI248" si="2955">IF(VALUE(AQ248)&lt;170,AV248,"")</f>
        <v>S</v>
      </c>
      <c r="BG248" s="67" t="str">
        <f t="shared" si="2955"/>
        <v>C</v>
      </c>
      <c r="BH248" s="67" t="str">
        <f t="shared" si="2955"/>
        <v>D</v>
      </c>
      <c r="BI248" s="67" t="str">
        <f t="shared" si="2955"/>
        <v>I</v>
      </c>
      <c r="BJ248" s="67">
        <f t="shared" si="17"/>
        <v>1</v>
      </c>
      <c r="BK248" s="67" t="str">
        <f t="shared" si="18"/>
        <v/>
      </c>
      <c r="BN248" s="67">
        <f t="shared" ref="BN248:BQ248" si="2956">VALUE(AC248&amp;BN$2)</f>
        <v>311</v>
      </c>
      <c r="BO248" s="67">
        <f t="shared" si="2956"/>
        <v>312</v>
      </c>
      <c r="BP248" s="67">
        <f t="shared" si="2956"/>
        <v>323</v>
      </c>
      <c r="BQ248" s="67">
        <f t="shared" si="2956"/>
        <v>324</v>
      </c>
      <c r="BR248" s="67"/>
      <c r="BS248" s="67">
        <f t="shared" ref="BS248:BV248" si="2957">LARGE($BN248:$BQ248,BS$2)</f>
        <v>324</v>
      </c>
      <c r="BT248" s="67">
        <f t="shared" si="2957"/>
        <v>323</v>
      </c>
      <c r="BU248" s="67">
        <f t="shared" si="2957"/>
        <v>312</v>
      </c>
      <c r="BV248" s="67">
        <f t="shared" si="2957"/>
        <v>311</v>
      </c>
      <c r="BX248" s="67" t="str">
        <f>VLOOKUP(VALUE(RIGHT(BS248,1)),misc!$A$2:$B$5,2,0)</f>
        <v>C</v>
      </c>
      <c r="BY248" s="67" t="str">
        <f>VLOOKUP(VALUE(RIGHT(BT248,1)),misc!$A$2:$B$5,2,0)</f>
        <v>S</v>
      </c>
      <c r="BZ248" s="67" t="str">
        <f>VLOOKUP(VALUE(RIGHT(BU248,1)),misc!$A$2:$B$5,2,0)</f>
        <v>I</v>
      </c>
      <c r="CA248" s="67" t="str">
        <f>VLOOKUP(VALUE(RIGHT(BV248,1)),misc!$A$2:$B$5,2,0)</f>
        <v>D</v>
      </c>
      <c r="CC248" s="67" t="str">
        <f t="shared" ref="CC248:CF248" si="2958">IF(VALUE(BS248)&gt;=170,BX248,"")</f>
        <v>C</v>
      </c>
      <c r="CD248" s="67" t="str">
        <f t="shared" si="2958"/>
        <v>S</v>
      </c>
      <c r="CE248" s="67" t="str">
        <f t="shared" si="2958"/>
        <v>I</v>
      </c>
      <c r="CF248" s="67" t="str">
        <f t="shared" si="2958"/>
        <v>D</v>
      </c>
      <c r="CH248" s="67" t="str">
        <f t="shared" ref="CH248:CK248" si="2959">IF(VALUE(BS248)&lt;170,BX248,"")</f>
        <v/>
      </c>
      <c r="CI248" s="67" t="str">
        <f t="shared" si="2959"/>
        <v/>
      </c>
      <c r="CJ248" s="67" t="str">
        <f t="shared" si="2959"/>
        <v/>
      </c>
      <c r="CK248" s="67" t="str">
        <f t="shared" si="2959"/>
        <v/>
      </c>
      <c r="CL248" s="67">
        <f t="shared" si="23"/>
        <v>2</v>
      </c>
      <c r="CM248" s="67" t="str">
        <f t="shared" si="24"/>
        <v>CSID</v>
      </c>
      <c r="CP248" s="67">
        <f t="shared" ref="CP248:CS248" si="2960">VALUE(AG248&amp;CP$2)</f>
        <v>161</v>
      </c>
      <c r="CQ248" s="67">
        <f t="shared" si="2960"/>
        <v>182</v>
      </c>
      <c r="CR248" s="67">
        <f t="shared" si="2960"/>
        <v>193</v>
      </c>
      <c r="CS248" s="67">
        <f t="shared" si="2960"/>
        <v>194</v>
      </c>
      <c r="CT248" s="67"/>
      <c r="CU248" s="67">
        <f t="shared" ref="CU248:CX248" si="2961">LARGE($CP248:$CS248,CU$2)</f>
        <v>194</v>
      </c>
      <c r="CV248" s="67">
        <f t="shared" si="2961"/>
        <v>193</v>
      </c>
      <c r="CW248" s="67">
        <f t="shared" si="2961"/>
        <v>182</v>
      </c>
      <c r="CX248" s="67">
        <f t="shared" si="2961"/>
        <v>161</v>
      </c>
      <c r="CZ248" s="67" t="str">
        <f>VLOOKUP(VALUE(RIGHT(CU248,1)),misc!$A$2:$B$5,2,0)</f>
        <v>C</v>
      </c>
      <c r="DA248" s="67" t="str">
        <f>VLOOKUP(VALUE(RIGHT(CV248,1)),misc!$A$2:$B$5,2,0)</f>
        <v>S</v>
      </c>
      <c r="DB248" s="67" t="str">
        <f>VLOOKUP(VALUE(RIGHT(CW248,1)),misc!$A$2:$B$5,2,0)</f>
        <v>I</v>
      </c>
      <c r="DC248" s="67" t="str">
        <f>VLOOKUP(VALUE(RIGHT(CX248,1)),misc!$A$2:$B$5,2,0)</f>
        <v>D</v>
      </c>
      <c r="DE248" s="67" t="str">
        <f t="shared" ref="DE248:DH248" si="2962">IF(VALUE(CU248)&gt;=170,CZ248,"")</f>
        <v>C</v>
      </c>
      <c r="DF248" s="67" t="str">
        <f t="shared" si="2962"/>
        <v>S</v>
      </c>
      <c r="DG248" s="67" t="str">
        <f t="shared" si="2962"/>
        <v>I</v>
      </c>
      <c r="DH248" s="67" t="str">
        <f t="shared" si="2962"/>
        <v/>
      </c>
      <c r="DJ248" s="67" t="str">
        <f t="shared" ref="DJ248:DM248" si="2963">IF(VALUE(CU248)&lt;170,CZ248,"")</f>
        <v/>
      </c>
      <c r="DK248" s="67" t="str">
        <f t="shared" si="2963"/>
        <v/>
      </c>
      <c r="DL248" s="67" t="str">
        <f t="shared" si="2963"/>
        <v/>
      </c>
      <c r="DM248" s="67" t="str">
        <f t="shared" si="2963"/>
        <v>D</v>
      </c>
      <c r="DN248" s="67">
        <f t="shared" si="29"/>
        <v>3</v>
      </c>
      <c r="DO248" s="67" t="str">
        <f t="shared" si="30"/>
        <v>CSI</v>
      </c>
      <c r="DP248" s="1" t="str">
        <f t="shared" si="31"/>
        <v>123</v>
      </c>
      <c r="DQ248" s="1" t="str">
        <f t="shared" si="32"/>
        <v/>
      </c>
      <c r="DR248" s="1">
        <f>VLOOKUP(G248,tableD1,3,0)</f>
        <v>1</v>
      </c>
      <c r="DS248" s="1">
        <f>VLOOKUP(H248,tableI1,3,0)</f>
        <v>1</v>
      </c>
      <c r="DT248" s="1">
        <f>VLOOKUP(I248,table1S,3,0)</f>
        <v>2</v>
      </c>
      <c r="DU248" s="1">
        <f>VLOOKUP(J248,table1C,3,0)</f>
        <v>1</v>
      </c>
      <c r="DV248" s="1">
        <f>VLOOKUP(L248,table2D,3,0)</f>
        <v>8</v>
      </c>
      <c r="DW248" s="1">
        <f>VLOOKUP(M248,table2I,3,0)</f>
        <v>8</v>
      </c>
      <c r="DX248" s="1">
        <f>VLOOKUP(N248,table2S,3,0)</f>
        <v>8</v>
      </c>
      <c r="DY248" s="1">
        <f>VLOOKUP(O248,table2C,3,0)</f>
        <v>8</v>
      </c>
      <c r="DZ248" s="1">
        <f>VLOOKUP(Q248,table3D,3,0)</f>
        <v>4</v>
      </c>
      <c r="EA248" s="1">
        <f>VLOOKUP(R248,table3I,3,0)</f>
        <v>5</v>
      </c>
      <c r="EB248" s="1">
        <f>VLOOKUP(S248,table3S,3,0)</f>
        <v>5</v>
      </c>
      <c r="EC248" s="1">
        <f>VLOOKUP(T248,table3C,3,0)</f>
        <v>5</v>
      </c>
      <c r="ED248" s="67">
        <f t="array" ref="ED248">VLOOKUP(INDEX(JD,data!$AA$1),key!$J$3:$L$27,3,0)</f>
        <v>6</v>
      </c>
      <c r="EE248" s="67">
        <f t="array" ref="EE248">VLOOKUP(INDEX(JI,data!$AA$1),key!$J$3:$L$27,3,0)</f>
        <v>4</v>
      </c>
      <c r="EF248" s="67">
        <f t="array" ref="EF248">VLOOKUP(INDEX(JS,data!$AA$1),key!$J$3:$L$27,3,0)</f>
        <v>4</v>
      </c>
      <c r="EG248" s="67">
        <f t="array" ref="EG248">VLOOKUP(INDEX(JC,data!$AA$1),key!$J$3:$L$27,3,0)</f>
        <v>7</v>
      </c>
      <c r="EH248" s="1">
        <f>VLOOKUP(DR248,tabel_jpm,ED248+1,0)</f>
        <v>8</v>
      </c>
      <c r="EI248" s="1">
        <f>VLOOKUP(DS248,tabel_jpm,EE248+1,0)</f>
        <v>16</v>
      </c>
      <c r="EJ248" s="1">
        <f>VLOOKUP(DT248,tabel_jpm,EF248+1,0)</f>
        <v>20</v>
      </c>
      <c r="EK248" s="1">
        <f>VLOOKUP(DU248,tabel_jpm,EG248+1,0)</f>
        <v>4</v>
      </c>
      <c r="EL248" s="1">
        <f>IF(B248="Pria",VLOOKUP(AVERAGE(EH248:EK248),agreement_p,4),VLOOKUP(AVERAGE(EH248:EK248),agreement_w,4))</f>
        <v>32</v>
      </c>
      <c r="EM248" s="67" t="str">
        <f t="shared" si="33"/>
        <v>N/A</v>
      </c>
      <c r="EN248" s="1">
        <f>VLOOKUP(DV248,tabel_jpm,ED248+1,0)</f>
        <v>20</v>
      </c>
      <c r="EO248" s="1">
        <f>VLOOKUP(DW248,tabel_jpm,EE248+1,0)</f>
        <v>12</v>
      </c>
      <c r="EP248" s="1">
        <f>VLOOKUP(DX248,tabel_jpm,EF248+1,0)</f>
        <v>12</v>
      </c>
      <c r="EQ248" s="1">
        <f>VLOOKUP(DY248,tabel_jpm,EG248+1,0)</f>
        <v>24</v>
      </c>
      <c r="ER248" s="1">
        <f>IF(B248="Pria",VLOOKUP(AVERAGE(EN248:EQ248),agreement_p,4),VLOOKUP(AVERAGE(EN248:EQ248),agreement_w,4))</f>
        <v>50</v>
      </c>
      <c r="ES248" s="67" t="str">
        <f t="shared" si="34"/>
        <v>N/A</v>
      </c>
      <c r="ET248" s="1">
        <f>VLOOKUP(DZ248,tabel_jpm,ED248+1,0)</f>
        <v>20</v>
      </c>
      <c r="EU248" s="1">
        <f>VLOOKUP(EA248,tabel_jpm,EE248+1,0)</f>
        <v>24</v>
      </c>
      <c r="EV248" s="1">
        <f>VLOOKUP(EB248,tabel_jpm,EF248+1,0)</f>
        <v>24</v>
      </c>
      <c r="EW248" s="1">
        <f>VLOOKUP(EC248,tabel_jpm,EG248+1,0)</f>
        <v>20</v>
      </c>
      <c r="EX248" s="1">
        <f>IF(B248="Pria",VLOOKUP(AVERAGE(ET248:EW248),agreement_p,4),VLOOKUP(AVERAGE(ET248:EW248),agreement_w,4))</f>
        <v>68</v>
      </c>
      <c r="EY248" s="67" t="str">
        <f t="shared" si="35"/>
        <v>N/A</v>
      </c>
    </row>
    <row r="249" ht="15.75" customHeight="1">
      <c r="A249" s="1" t="str">
        <f>data!A249</f>
        <v/>
      </c>
      <c r="B249" s="1" t="str">
        <f>data!B249</f>
        <v/>
      </c>
      <c r="C249" s="1" t="str">
        <f>data!C249</f>
        <v/>
      </c>
      <c r="D249" s="65" t="str">
        <f>data!D249</f>
        <v/>
      </c>
      <c r="E249" s="1" t="str">
        <f>data!E249</f>
        <v/>
      </c>
      <c r="F249" s="1" t="str">
        <f>data!F249</f>
        <v/>
      </c>
      <c r="G249" s="1" t="str">
        <f>data!G249</f>
        <v/>
      </c>
      <c r="H249" s="1" t="str">
        <f>data!H249</f>
        <v/>
      </c>
      <c r="I249" s="1" t="str">
        <f>data!I249</f>
        <v/>
      </c>
      <c r="J249" s="1" t="str">
        <f>data!J249</f>
        <v/>
      </c>
      <c r="K249" s="1" t="str">
        <f>data!K249</f>
        <v/>
      </c>
      <c r="L249" s="1" t="str">
        <f>data!L249</f>
        <v/>
      </c>
      <c r="M249" s="1" t="str">
        <f>data!M249</f>
        <v/>
      </c>
      <c r="N249" s="1" t="str">
        <f>data!N249</f>
        <v/>
      </c>
      <c r="O249" s="1" t="str">
        <f>data!O249</f>
        <v/>
      </c>
      <c r="P249" s="1" t="str">
        <f>data!P249</f>
        <v/>
      </c>
      <c r="Q249" s="1">
        <f>data!Q249</f>
        <v>0</v>
      </c>
      <c r="R249" s="1">
        <f>data!R249</f>
        <v>0</v>
      </c>
      <c r="S249" s="1">
        <f>data!S249</f>
        <v>0</v>
      </c>
      <c r="T249" s="1">
        <f>data!T249</f>
        <v>0</v>
      </c>
      <c r="U249" s="1">
        <f>data!U249</f>
        <v>0</v>
      </c>
      <c r="V249" s="1">
        <f>data!V249</f>
        <v>0</v>
      </c>
      <c r="W249" s="1">
        <f>data!W249</f>
        <v>0</v>
      </c>
      <c r="Y249" s="67">
        <f>VLOOKUP(G249,tableD1,2,0)</f>
        <v>4</v>
      </c>
      <c r="Z249" s="67">
        <f>VLOOKUP(H249,tableI1,2,0)</f>
        <v>3</v>
      </c>
      <c r="AA249" s="67">
        <f>VLOOKUP(I249,table1S,2,0)</f>
        <v>5</v>
      </c>
      <c r="AB249" s="67">
        <f>VLOOKUP(J249,table1C,2,0)</f>
        <v>4</v>
      </c>
      <c r="AC249" s="67">
        <f>VLOOKUP(L249,table2D,2,0)</f>
        <v>31</v>
      </c>
      <c r="AD249" s="67">
        <f>VLOOKUP(M249,table2I,2,0)</f>
        <v>31</v>
      </c>
      <c r="AE249" s="67">
        <f>VLOOKUP(N249,table2S,2,0)</f>
        <v>32</v>
      </c>
      <c r="AF249" s="67">
        <f>VLOOKUP(O249,table2C,2,0)</f>
        <v>32</v>
      </c>
      <c r="AG249" s="67">
        <f>VLOOKUP(Q249,table3D,2,0)</f>
        <v>16</v>
      </c>
      <c r="AH249" s="67">
        <f>VLOOKUP(R249,table3I,2,0)</f>
        <v>18</v>
      </c>
      <c r="AI249" s="67">
        <f>VLOOKUP(S249,table3S,2,0)</f>
        <v>19</v>
      </c>
      <c r="AJ249" s="67">
        <f>VLOOKUP(T249,table3C,2,0)</f>
        <v>19</v>
      </c>
      <c r="AL249" s="67">
        <f t="shared" ref="AL249:AO249" si="2964">VALUE(Y249&amp;AL$2)</f>
        <v>41</v>
      </c>
      <c r="AM249" s="67">
        <f t="shared" si="2964"/>
        <v>32</v>
      </c>
      <c r="AN249" s="67">
        <f t="shared" si="2964"/>
        <v>53</v>
      </c>
      <c r="AO249" s="67">
        <f t="shared" si="2964"/>
        <v>44</v>
      </c>
      <c r="AP249" s="67"/>
      <c r="AQ249" s="67">
        <f t="shared" ref="AQ249:AT249" si="2965">LARGE($AL249:$AO249,AQ$2)</f>
        <v>53</v>
      </c>
      <c r="AR249" s="67">
        <f t="shared" si="2965"/>
        <v>44</v>
      </c>
      <c r="AS249" s="67">
        <f t="shared" si="2965"/>
        <v>41</v>
      </c>
      <c r="AT249" s="67">
        <f t="shared" si="2965"/>
        <v>32</v>
      </c>
      <c r="AV249" s="67" t="str">
        <f>VLOOKUP(VALUE(RIGHT(AQ249,1)),misc!$A$2:$B$5,2,0)</f>
        <v>S</v>
      </c>
      <c r="AW249" s="67" t="str">
        <f>VLOOKUP(VALUE(RIGHT(AR249,1)),misc!$A$2:$B$5,2,0)</f>
        <v>C</v>
      </c>
      <c r="AX249" s="67" t="str">
        <f>VLOOKUP(VALUE(RIGHT(AS249,1)),misc!$A$2:$B$5,2,0)</f>
        <v>D</v>
      </c>
      <c r="AY249" s="67" t="str">
        <f>VLOOKUP(VALUE(RIGHT(AT249,1)),misc!$A$2:$B$5,2,0)</f>
        <v>I</v>
      </c>
      <c r="BA249" s="67" t="str">
        <f t="shared" ref="BA249:BD249" si="2966">IF(VALUE(AQ249)&gt;=170,AV249,"")</f>
        <v/>
      </c>
      <c r="BB249" s="67" t="str">
        <f t="shared" si="2966"/>
        <v/>
      </c>
      <c r="BC249" s="67" t="str">
        <f t="shared" si="2966"/>
        <v/>
      </c>
      <c r="BD249" s="67" t="str">
        <f t="shared" si="2966"/>
        <v/>
      </c>
      <c r="BF249" s="67" t="str">
        <f t="shared" ref="BF249:BI249" si="2967">IF(VALUE(AQ249)&lt;170,AV249,"")</f>
        <v>S</v>
      </c>
      <c r="BG249" s="67" t="str">
        <f t="shared" si="2967"/>
        <v>C</v>
      </c>
      <c r="BH249" s="67" t="str">
        <f t="shared" si="2967"/>
        <v>D</v>
      </c>
      <c r="BI249" s="67" t="str">
        <f t="shared" si="2967"/>
        <v>I</v>
      </c>
      <c r="BJ249" s="67">
        <f t="shared" si="17"/>
        <v>1</v>
      </c>
      <c r="BK249" s="67" t="str">
        <f t="shared" si="18"/>
        <v/>
      </c>
      <c r="BN249" s="67">
        <f t="shared" ref="BN249:BQ249" si="2968">VALUE(AC249&amp;BN$2)</f>
        <v>311</v>
      </c>
      <c r="BO249" s="67">
        <f t="shared" si="2968"/>
        <v>312</v>
      </c>
      <c r="BP249" s="67">
        <f t="shared" si="2968"/>
        <v>323</v>
      </c>
      <c r="BQ249" s="67">
        <f t="shared" si="2968"/>
        <v>324</v>
      </c>
      <c r="BR249" s="67"/>
      <c r="BS249" s="67">
        <f t="shared" ref="BS249:BV249" si="2969">LARGE($BN249:$BQ249,BS$2)</f>
        <v>324</v>
      </c>
      <c r="BT249" s="67">
        <f t="shared" si="2969"/>
        <v>323</v>
      </c>
      <c r="BU249" s="67">
        <f t="shared" si="2969"/>
        <v>312</v>
      </c>
      <c r="BV249" s="67">
        <f t="shared" si="2969"/>
        <v>311</v>
      </c>
      <c r="BX249" s="67" t="str">
        <f>VLOOKUP(VALUE(RIGHT(BS249,1)),misc!$A$2:$B$5,2,0)</f>
        <v>C</v>
      </c>
      <c r="BY249" s="67" t="str">
        <f>VLOOKUP(VALUE(RIGHT(BT249,1)),misc!$A$2:$B$5,2,0)</f>
        <v>S</v>
      </c>
      <c r="BZ249" s="67" t="str">
        <f>VLOOKUP(VALUE(RIGHT(BU249,1)),misc!$A$2:$B$5,2,0)</f>
        <v>I</v>
      </c>
      <c r="CA249" s="67" t="str">
        <f>VLOOKUP(VALUE(RIGHT(BV249,1)),misc!$A$2:$B$5,2,0)</f>
        <v>D</v>
      </c>
      <c r="CC249" s="67" t="str">
        <f t="shared" ref="CC249:CF249" si="2970">IF(VALUE(BS249)&gt;=170,BX249,"")</f>
        <v>C</v>
      </c>
      <c r="CD249" s="67" t="str">
        <f t="shared" si="2970"/>
        <v>S</v>
      </c>
      <c r="CE249" s="67" t="str">
        <f t="shared" si="2970"/>
        <v>I</v>
      </c>
      <c r="CF249" s="67" t="str">
        <f t="shared" si="2970"/>
        <v>D</v>
      </c>
      <c r="CH249" s="67" t="str">
        <f t="shared" ref="CH249:CK249" si="2971">IF(VALUE(BS249)&lt;170,BX249,"")</f>
        <v/>
      </c>
      <c r="CI249" s="67" t="str">
        <f t="shared" si="2971"/>
        <v/>
      </c>
      <c r="CJ249" s="67" t="str">
        <f t="shared" si="2971"/>
        <v/>
      </c>
      <c r="CK249" s="67" t="str">
        <f t="shared" si="2971"/>
        <v/>
      </c>
      <c r="CL249" s="67">
        <f t="shared" si="23"/>
        <v>2</v>
      </c>
      <c r="CM249" s="67" t="str">
        <f t="shared" si="24"/>
        <v>CSID</v>
      </c>
      <c r="CP249" s="67">
        <f t="shared" ref="CP249:CS249" si="2972">VALUE(AG249&amp;CP$2)</f>
        <v>161</v>
      </c>
      <c r="CQ249" s="67">
        <f t="shared" si="2972"/>
        <v>182</v>
      </c>
      <c r="CR249" s="67">
        <f t="shared" si="2972"/>
        <v>193</v>
      </c>
      <c r="CS249" s="67">
        <f t="shared" si="2972"/>
        <v>194</v>
      </c>
      <c r="CT249" s="67"/>
      <c r="CU249" s="67">
        <f t="shared" ref="CU249:CX249" si="2973">LARGE($CP249:$CS249,CU$2)</f>
        <v>194</v>
      </c>
      <c r="CV249" s="67">
        <f t="shared" si="2973"/>
        <v>193</v>
      </c>
      <c r="CW249" s="67">
        <f t="shared" si="2973"/>
        <v>182</v>
      </c>
      <c r="CX249" s="67">
        <f t="shared" si="2973"/>
        <v>161</v>
      </c>
      <c r="CZ249" s="67" t="str">
        <f>VLOOKUP(VALUE(RIGHT(CU249,1)),misc!$A$2:$B$5,2,0)</f>
        <v>C</v>
      </c>
      <c r="DA249" s="67" t="str">
        <f>VLOOKUP(VALUE(RIGHT(CV249,1)),misc!$A$2:$B$5,2,0)</f>
        <v>S</v>
      </c>
      <c r="DB249" s="67" t="str">
        <f>VLOOKUP(VALUE(RIGHT(CW249,1)),misc!$A$2:$B$5,2,0)</f>
        <v>I</v>
      </c>
      <c r="DC249" s="67" t="str">
        <f>VLOOKUP(VALUE(RIGHT(CX249,1)),misc!$A$2:$B$5,2,0)</f>
        <v>D</v>
      </c>
      <c r="DE249" s="67" t="str">
        <f t="shared" ref="DE249:DH249" si="2974">IF(VALUE(CU249)&gt;=170,CZ249,"")</f>
        <v>C</v>
      </c>
      <c r="DF249" s="67" t="str">
        <f t="shared" si="2974"/>
        <v>S</v>
      </c>
      <c r="DG249" s="67" t="str">
        <f t="shared" si="2974"/>
        <v>I</v>
      </c>
      <c r="DH249" s="67" t="str">
        <f t="shared" si="2974"/>
        <v/>
      </c>
      <c r="DJ249" s="67" t="str">
        <f t="shared" ref="DJ249:DM249" si="2975">IF(VALUE(CU249)&lt;170,CZ249,"")</f>
        <v/>
      </c>
      <c r="DK249" s="67" t="str">
        <f t="shared" si="2975"/>
        <v/>
      </c>
      <c r="DL249" s="67" t="str">
        <f t="shared" si="2975"/>
        <v/>
      </c>
      <c r="DM249" s="67" t="str">
        <f t="shared" si="2975"/>
        <v>D</v>
      </c>
      <c r="DN249" s="67">
        <f t="shared" si="29"/>
        <v>3</v>
      </c>
      <c r="DO249" s="67" t="str">
        <f t="shared" si="30"/>
        <v>CSI</v>
      </c>
      <c r="DP249" s="1" t="str">
        <f t="shared" si="31"/>
        <v>123</v>
      </c>
      <c r="DQ249" s="1" t="str">
        <f t="shared" si="32"/>
        <v/>
      </c>
      <c r="DR249" s="1">
        <f>VLOOKUP(G249,tableD1,3,0)</f>
        <v>1</v>
      </c>
      <c r="DS249" s="1">
        <f>VLOOKUP(H249,tableI1,3,0)</f>
        <v>1</v>
      </c>
      <c r="DT249" s="1">
        <f>VLOOKUP(I249,table1S,3,0)</f>
        <v>2</v>
      </c>
      <c r="DU249" s="1">
        <f>VLOOKUP(J249,table1C,3,0)</f>
        <v>1</v>
      </c>
      <c r="DV249" s="1">
        <f>VLOOKUP(L249,table2D,3,0)</f>
        <v>8</v>
      </c>
      <c r="DW249" s="1">
        <f>VLOOKUP(M249,table2I,3,0)</f>
        <v>8</v>
      </c>
      <c r="DX249" s="1">
        <f>VLOOKUP(N249,table2S,3,0)</f>
        <v>8</v>
      </c>
      <c r="DY249" s="1">
        <f>VLOOKUP(O249,table2C,3,0)</f>
        <v>8</v>
      </c>
      <c r="DZ249" s="1">
        <f>VLOOKUP(Q249,table3D,3,0)</f>
        <v>4</v>
      </c>
      <c r="EA249" s="1">
        <f>VLOOKUP(R249,table3I,3,0)</f>
        <v>5</v>
      </c>
      <c r="EB249" s="1">
        <f>VLOOKUP(S249,table3S,3,0)</f>
        <v>5</v>
      </c>
      <c r="EC249" s="1">
        <f>VLOOKUP(T249,table3C,3,0)</f>
        <v>5</v>
      </c>
      <c r="ED249" s="67">
        <f t="array" ref="ED249">VLOOKUP(INDEX(JD,data!$AA$1),key!$J$3:$L$27,3,0)</f>
        <v>6</v>
      </c>
      <c r="EE249" s="67">
        <f t="array" ref="EE249">VLOOKUP(INDEX(JI,data!$AA$1),key!$J$3:$L$27,3,0)</f>
        <v>4</v>
      </c>
      <c r="EF249" s="67">
        <f t="array" ref="EF249">VLOOKUP(INDEX(JS,data!$AA$1),key!$J$3:$L$27,3,0)</f>
        <v>4</v>
      </c>
      <c r="EG249" s="67">
        <f t="array" ref="EG249">VLOOKUP(INDEX(JC,data!$AA$1),key!$J$3:$L$27,3,0)</f>
        <v>7</v>
      </c>
      <c r="EH249" s="1">
        <f>VLOOKUP(DR249,tabel_jpm,ED249+1,0)</f>
        <v>8</v>
      </c>
      <c r="EI249" s="1">
        <f>VLOOKUP(DS249,tabel_jpm,EE249+1,0)</f>
        <v>16</v>
      </c>
      <c r="EJ249" s="1">
        <f>VLOOKUP(DT249,tabel_jpm,EF249+1,0)</f>
        <v>20</v>
      </c>
      <c r="EK249" s="1">
        <f>VLOOKUP(DU249,tabel_jpm,EG249+1,0)</f>
        <v>4</v>
      </c>
      <c r="EL249" s="1">
        <f>IF(B249="Pria",VLOOKUP(AVERAGE(EH249:EK249),agreement_p,4),VLOOKUP(AVERAGE(EH249:EK249),agreement_w,4))</f>
        <v>32</v>
      </c>
      <c r="EM249" s="67" t="str">
        <f t="shared" si="33"/>
        <v>N/A</v>
      </c>
      <c r="EN249" s="1">
        <f>VLOOKUP(DV249,tabel_jpm,ED249+1,0)</f>
        <v>20</v>
      </c>
      <c r="EO249" s="1">
        <f>VLOOKUP(DW249,tabel_jpm,EE249+1,0)</f>
        <v>12</v>
      </c>
      <c r="EP249" s="1">
        <f>VLOOKUP(DX249,tabel_jpm,EF249+1,0)</f>
        <v>12</v>
      </c>
      <c r="EQ249" s="1">
        <f>VLOOKUP(DY249,tabel_jpm,EG249+1,0)</f>
        <v>24</v>
      </c>
      <c r="ER249" s="1">
        <f>IF(B249="Pria",VLOOKUP(AVERAGE(EN249:EQ249),agreement_p,4),VLOOKUP(AVERAGE(EN249:EQ249),agreement_w,4))</f>
        <v>50</v>
      </c>
      <c r="ES249" s="67" t="str">
        <f t="shared" si="34"/>
        <v>N/A</v>
      </c>
      <c r="ET249" s="1">
        <f>VLOOKUP(DZ249,tabel_jpm,ED249+1,0)</f>
        <v>20</v>
      </c>
      <c r="EU249" s="1">
        <f>VLOOKUP(EA249,tabel_jpm,EE249+1,0)</f>
        <v>24</v>
      </c>
      <c r="EV249" s="1">
        <f>VLOOKUP(EB249,tabel_jpm,EF249+1,0)</f>
        <v>24</v>
      </c>
      <c r="EW249" s="1">
        <f>VLOOKUP(EC249,tabel_jpm,EG249+1,0)</f>
        <v>20</v>
      </c>
      <c r="EX249" s="1">
        <f>IF(B249="Pria",VLOOKUP(AVERAGE(ET249:EW249),agreement_p,4),VLOOKUP(AVERAGE(ET249:EW249),agreement_w,4))</f>
        <v>68</v>
      </c>
      <c r="EY249" s="67" t="str">
        <f t="shared" si="35"/>
        <v>N/A</v>
      </c>
    </row>
    <row r="250" ht="15.75" customHeight="1">
      <c r="A250" s="1" t="str">
        <f>data!A250</f>
        <v/>
      </c>
      <c r="B250" s="1" t="str">
        <f>data!B250</f>
        <v/>
      </c>
      <c r="C250" s="1" t="str">
        <f>data!C250</f>
        <v/>
      </c>
      <c r="D250" s="65" t="str">
        <f>data!D250</f>
        <v/>
      </c>
      <c r="E250" s="1" t="str">
        <f>data!E250</f>
        <v/>
      </c>
      <c r="F250" s="1" t="str">
        <f>data!F250</f>
        <v/>
      </c>
      <c r="G250" s="1" t="str">
        <f>data!G250</f>
        <v/>
      </c>
      <c r="H250" s="1" t="str">
        <f>data!H250</f>
        <v/>
      </c>
      <c r="I250" s="1" t="str">
        <f>data!I250</f>
        <v/>
      </c>
      <c r="J250" s="1" t="str">
        <f>data!J250</f>
        <v/>
      </c>
      <c r="K250" s="1" t="str">
        <f>data!K250</f>
        <v/>
      </c>
      <c r="L250" s="1" t="str">
        <f>data!L250</f>
        <v/>
      </c>
      <c r="M250" s="1" t="str">
        <f>data!M250</f>
        <v/>
      </c>
      <c r="N250" s="1" t="str">
        <f>data!N250</f>
        <v/>
      </c>
      <c r="O250" s="1" t="str">
        <f>data!O250</f>
        <v/>
      </c>
      <c r="P250" s="1" t="str">
        <f>data!P250</f>
        <v/>
      </c>
      <c r="Q250" s="1">
        <f>data!Q250</f>
        <v>0</v>
      </c>
      <c r="R250" s="1">
        <f>data!R250</f>
        <v>0</v>
      </c>
      <c r="S250" s="1">
        <f>data!S250</f>
        <v>0</v>
      </c>
      <c r="T250" s="1">
        <f>data!T250</f>
        <v>0</v>
      </c>
      <c r="U250" s="1">
        <f>data!U250</f>
        <v>0</v>
      </c>
      <c r="V250" s="1">
        <f>data!V250</f>
        <v>0</v>
      </c>
      <c r="W250" s="1">
        <f>data!W250</f>
        <v>0</v>
      </c>
      <c r="Y250" s="67">
        <f>VLOOKUP(G250,tableD1,2,0)</f>
        <v>4</v>
      </c>
      <c r="Z250" s="67">
        <f>VLOOKUP(H250,tableI1,2,0)</f>
        <v>3</v>
      </c>
      <c r="AA250" s="67">
        <f>VLOOKUP(I250,table1S,2,0)</f>
        <v>5</v>
      </c>
      <c r="AB250" s="67">
        <f>VLOOKUP(J250,table1C,2,0)</f>
        <v>4</v>
      </c>
      <c r="AC250" s="67">
        <f>VLOOKUP(L250,table2D,2,0)</f>
        <v>31</v>
      </c>
      <c r="AD250" s="67">
        <f>VLOOKUP(M250,table2I,2,0)</f>
        <v>31</v>
      </c>
      <c r="AE250" s="67">
        <f>VLOOKUP(N250,table2S,2,0)</f>
        <v>32</v>
      </c>
      <c r="AF250" s="67">
        <f>VLOOKUP(O250,table2C,2,0)</f>
        <v>32</v>
      </c>
      <c r="AG250" s="67">
        <f>VLOOKUP(Q250,table3D,2,0)</f>
        <v>16</v>
      </c>
      <c r="AH250" s="67">
        <f>VLOOKUP(R250,table3I,2,0)</f>
        <v>18</v>
      </c>
      <c r="AI250" s="67">
        <f>VLOOKUP(S250,table3S,2,0)</f>
        <v>19</v>
      </c>
      <c r="AJ250" s="67">
        <f>VLOOKUP(T250,table3C,2,0)</f>
        <v>19</v>
      </c>
      <c r="AL250" s="67">
        <f t="shared" ref="AL250:AO250" si="2976">VALUE(Y250&amp;AL$2)</f>
        <v>41</v>
      </c>
      <c r="AM250" s="67">
        <f t="shared" si="2976"/>
        <v>32</v>
      </c>
      <c r="AN250" s="67">
        <f t="shared" si="2976"/>
        <v>53</v>
      </c>
      <c r="AO250" s="67">
        <f t="shared" si="2976"/>
        <v>44</v>
      </c>
      <c r="AP250" s="67"/>
      <c r="AQ250" s="67">
        <f t="shared" ref="AQ250:AT250" si="2977">LARGE($AL250:$AO250,AQ$2)</f>
        <v>53</v>
      </c>
      <c r="AR250" s="67">
        <f t="shared" si="2977"/>
        <v>44</v>
      </c>
      <c r="AS250" s="67">
        <f t="shared" si="2977"/>
        <v>41</v>
      </c>
      <c r="AT250" s="67">
        <f t="shared" si="2977"/>
        <v>32</v>
      </c>
      <c r="AV250" s="67" t="str">
        <f>VLOOKUP(VALUE(RIGHT(AQ250,1)),misc!$A$2:$B$5,2,0)</f>
        <v>S</v>
      </c>
      <c r="AW250" s="67" t="str">
        <f>VLOOKUP(VALUE(RIGHT(AR250,1)),misc!$A$2:$B$5,2,0)</f>
        <v>C</v>
      </c>
      <c r="AX250" s="67" t="str">
        <f>VLOOKUP(VALUE(RIGHT(AS250,1)),misc!$A$2:$B$5,2,0)</f>
        <v>D</v>
      </c>
      <c r="AY250" s="67" t="str">
        <f>VLOOKUP(VALUE(RIGHT(AT250,1)),misc!$A$2:$B$5,2,0)</f>
        <v>I</v>
      </c>
      <c r="BA250" s="67" t="str">
        <f t="shared" ref="BA250:BD250" si="2978">IF(VALUE(AQ250)&gt;=170,AV250,"")</f>
        <v/>
      </c>
      <c r="BB250" s="67" t="str">
        <f t="shared" si="2978"/>
        <v/>
      </c>
      <c r="BC250" s="67" t="str">
        <f t="shared" si="2978"/>
        <v/>
      </c>
      <c r="BD250" s="67" t="str">
        <f t="shared" si="2978"/>
        <v/>
      </c>
      <c r="BF250" s="67" t="str">
        <f t="shared" ref="BF250:BI250" si="2979">IF(VALUE(AQ250)&lt;170,AV250,"")</f>
        <v>S</v>
      </c>
      <c r="BG250" s="67" t="str">
        <f t="shared" si="2979"/>
        <v>C</v>
      </c>
      <c r="BH250" s="67" t="str">
        <f t="shared" si="2979"/>
        <v>D</v>
      </c>
      <c r="BI250" s="67" t="str">
        <f t="shared" si="2979"/>
        <v>I</v>
      </c>
      <c r="BJ250" s="67">
        <f t="shared" si="17"/>
        <v>1</v>
      </c>
      <c r="BK250" s="67" t="str">
        <f t="shared" si="18"/>
        <v/>
      </c>
      <c r="BN250" s="67">
        <f t="shared" ref="BN250:BQ250" si="2980">VALUE(AC250&amp;BN$2)</f>
        <v>311</v>
      </c>
      <c r="BO250" s="67">
        <f t="shared" si="2980"/>
        <v>312</v>
      </c>
      <c r="BP250" s="67">
        <f t="shared" si="2980"/>
        <v>323</v>
      </c>
      <c r="BQ250" s="67">
        <f t="shared" si="2980"/>
        <v>324</v>
      </c>
      <c r="BR250" s="67"/>
      <c r="BS250" s="67">
        <f t="shared" ref="BS250:BV250" si="2981">LARGE($BN250:$BQ250,BS$2)</f>
        <v>324</v>
      </c>
      <c r="BT250" s="67">
        <f t="shared" si="2981"/>
        <v>323</v>
      </c>
      <c r="BU250" s="67">
        <f t="shared" si="2981"/>
        <v>312</v>
      </c>
      <c r="BV250" s="67">
        <f t="shared" si="2981"/>
        <v>311</v>
      </c>
      <c r="BX250" s="67" t="str">
        <f>VLOOKUP(VALUE(RIGHT(BS250,1)),misc!$A$2:$B$5,2,0)</f>
        <v>C</v>
      </c>
      <c r="BY250" s="67" t="str">
        <f>VLOOKUP(VALUE(RIGHT(BT250,1)),misc!$A$2:$B$5,2,0)</f>
        <v>S</v>
      </c>
      <c r="BZ250" s="67" t="str">
        <f>VLOOKUP(VALUE(RIGHT(BU250,1)),misc!$A$2:$B$5,2,0)</f>
        <v>I</v>
      </c>
      <c r="CA250" s="67" t="str">
        <f>VLOOKUP(VALUE(RIGHT(BV250,1)),misc!$A$2:$B$5,2,0)</f>
        <v>D</v>
      </c>
      <c r="CC250" s="67" t="str">
        <f t="shared" ref="CC250:CF250" si="2982">IF(VALUE(BS250)&gt;=170,BX250,"")</f>
        <v>C</v>
      </c>
      <c r="CD250" s="67" t="str">
        <f t="shared" si="2982"/>
        <v>S</v>
      </c>
      <c r="CE250" s="67" t="str">
        <f t="shared" si="2982"/>
        <v>I</v>
      </c>
      <c r="CF250" s="67" t="str">
        <f t="shared" si="2982"/>
        <v>D</v>
      </c>
      <c r="CH250" s="67" t="str">
        <f t="shared" ref="CH250:CK250" si="2983">IF(VALUE(BS250)&lt;170,BX250,"")</f>
        <v/>
      </c>
      <c r="CI250" s="67" t="str">
        <f t="shared" si="2983"/>
        <v/>
      </c>
      <c r="CJ250" s="67" t="str">
        <f t="shared" si="2983"/>
        <v/>
      </c>
      <c r="CK250" s="67" t="str">
        <f t="shared" si="2983"/>
        <v/>
      </c>
      <c r="CL250" s="67">
        <f t="shared" si="23"/>
        <v>2</v>
      </c>
      <c r="CM250" s="67" t="str">
        <f t="shared" si="24"/>
        <v>CSID</v>
      </c>
      <c r="CP250" s="67">
        <f t="shared" ref="CP250:CS250" si="2984">VALUE(AG250&amp;CP$2)</f>
        <v>161</v>
      </c>
      <c r="CQ250" s="67">
        <f t="shared" si="2984"/>
        <v>182</v>
      </c>
      <c r="CR250" s="67">
        <f t="shared" si="2984"/>
        <v>193</v>
      </c>
      <c r="CS250" s="67">
        <f t="shared" si="2984"/>
        <v>194</v>
      </c>
      <c r="CT250" s="67"/>
      <c r="CU250" s="67">
        <f t="shared" ref="CU250:CX250" si="2985">LARGE($CP250:$CS250,CU$2)</f>
        <v>194</v>
      </c>
      <c r="CV250" s="67">
        <f t="shared" si="2985"/>
        <v>193</v>
      </c>
      <c r="CW250" s="67">
        <f t="shared" si="2985"/>
        <v>182</v>
      </c>
      <c r="CX250" s="67">
        <f t="shared" si="2985"/>
        <v>161</v>
      </c>
      <c r="CZ250" s="67" t="str">
        <f>VLOOKUP(VALUE(RIGHT(CU250,1)),misc!$A$2:$B$5,2,0)</f>
        <v>C</v>
      </c>
      <c r="DA250" s="67" t="str">
        <f>VLOOKUP(VALUE(RIGHT(CV250,1)),misc!$A$2:$B$5,2,0)</f>
        <v>S</v>
      </c>
      <c r="DB250" s="67" t="str">
        <f>VLOOKUP(VALUE(RIGHT(CW250,1)),misc!$A$2:$B$5,2,0)</f>
        <v>I</v>
      </c>
      <c r="DC250" s="67" t="str">
        <f>VLOOKUP(VALUE(RIGHT(CX250,1)),misc!$A$2:$B$5,2,0)</f>
        <v>D</v>
      </c>
      <c r="DE250" s="67" t="str">
        <f t="shared" ref="DE250:DH250" si="2986">IF(VALUE(CU250)&gt;=170,CZ250,"")</f>
        <v>C</v>
      </c>
      <c r="DF250" s="67" t="str">
        <f t="shared" si="2986"/>
        <v>S</v>
      </c>
      <c r="DG250" s="67" t="str">
        <f t="shared" si="2986"/>
        <v>I</v>
      </c>
      <c r="DH250" s="67" t="str">
        <f t="shared" si="2986"/>
        <v/>
      </c>
      <c r="DJ250" s="67" t="str">
        <f t="shared" ref="DJ250:DM250" si="2987">IF(VALUE(CU250)&lt;170,CZ250,"")</f>
        <v/>
      </c>
      <c r="DK250" s="67" t="str">
        <f t="shared" si="2987"/>
        <v/>
      </c>
      <c r="DL250" s="67" t="str">
        <f t="shared" si="2987"/>
        <v/>
      </c>
      <c r="DM250" s="67" t="str">
        <f t="shared" si="2987"/>
        <v>D</v>
      </c>
      <c r="DN250" s="67">
        <f t="shared" si="29"/>
        <v>3</v>
      </c>
      <c r="DO250" s="67" t="str">
        <f t="shared" si="30"/>
        <v>CSI</v>
      </c>
      <c r="DP250" s="1" t="str">
        <f t="shared" si="31"/>
        <v>123</v>
      </c>
      <c r="DQ250" s="1" t="str">
        <f t="shared" si="32"/>
        <v/>
      </c>
      <c r="DR250" s="1">
        <f>VLOOKUP(G250,tableD1,3,0)</f>
        <v>1</v>
      </c>
      <c r="DS250" s="1">
        <f>VLOOKUP(H250,tableI1,3,0)</f>
        <v>1</v>
      </c>
      <c r="DT250" s="1">
        <f>VLOOKUP(I250,table1S,3,0)</f>
        <v>2</v>
      </c>
      <c r="DU250" s="1">
        <f>VLOOKUP(J250,table1C,3,0)</f>
        <v>1</v>
      </c>
      <c r="DV250" s="1">
        <f>VLOOKUP(L250,table2D,3,0)</f>
        <v>8</v>
      </c>
      <c r="DW250" s="1">
        <f>VLOOKUP(M250,table2I,3,0)</f>
        <v>8</v>
      </c>
      <c r="DX250" s="1">
        <f>VLOOKUP(N250,table2S,3,0)</f>
        <v>8</v>
      </c>
      <c r="DY250" s="1">
        <f>VLOOKUP(O250,table2C,3,0)</f>
        <v>8</v>
      </c>
      <c r="DZ250" s="1">
        <f>VLOOKUP(Q250,table3D,3,0)</f>
        <v>4</v>
      </c>
      <c r="EA250" s="1">
        <f>VLOOKUP(R250,table3I,3,0)</f>
        <v>5</v>
      </c>
      <c r="EB250" s="1">
        <f>VLOOKUP(S250,table3S,3,0)</f>
        <v>5</v>
      </c>
      <c r="EC250" s="1">
        <f>VLOOKUP(T250,table3C,3,0)</f>
        <v>5</v>
      </c>
      <c r="ED250" s="67">
        <f t="array" ref="ED250">VLOOKUP(INDEX(JD,data!$AA$1),key!$J$3:$L$27,3,0)</f>
        <v>6</v>
      </c>
      <c r="EE250" s="67">
        <f t="array" ref="EE250">VLOOKUP(INDEX(JI,data!$AA$1),key!$J$3:$L$27,3,0)</f>
        <v>4</v>
      </c>
      <c r="EF250" s="67">
        <f t="array" ref="EF250">VLOOKUP(INDEX(JS,data!$AA$1),key!$J$3:$L$27,3,0)</f>
        <v>4</v>
      </c>
      <c r="EG250" s="67">
        <f t="array" ref="EG250">VLOOKUP(INDEX(JC,data!$AA$1),key!$J$3:$L$27,3,0)</f>
        <v>7</v>
      </c>
      <c r="EH250" s="1">
        <f>VLOOKUP(DR250,tabel_jpm,ED250+1,0)</f>
        <v>8</v>
      </c>
      <c r="EI250" s="1">
        <f>VLOOKUP(DS250,tabel_jpm,EE250+1,0)</f>
        <v>16</v>
      </c>
      <c r="EJ250" s="1">
        <f>VLOOKUP(DT250,tabel_jpm,EF250+1,0)</f>
        <v>20</v>
      </c>
      <c r="EK250" s="1">
        <f>VLOOKUP(DU250,tabel_jpm,EG250+1,0)</f>
        <v>4</v>
      </c>
      <c r="EL250" s="1">
        <f>IF(B250="Pria",VLOOKUP(AVERAGE(EH250:EK250),agreement_p,4),VLOOKUP(AVERAGE(EH250:EK250),agreement_w,4))</f>
        <v>32</v>
      </c>
      <c r="EM250" s="67" t="str">
        <f t="shared" si="33"/>
        <v>N/A</v>
      </c>
      <c r="EN250" s="1">
        <f>VLOOKUP(DV250,tabel_jpm,ED250+1,0)</f>
        <v>20</v>
      </c>
      <c r="EO250" s="1">
        <f>VLOOKUP(DW250,tabel_jpm,EE250+1,0)</f>
        <v>12</v>
      </c>
      <c r="EP250" s="1">
        <f>VLOOKUP(DX250,tabel_jpm,EF250+1,0)</f>
        <v>12</v>
      </c>
      <c r="EQ250" s="1">
        <f>VLOOKUP(DY250,tabel_jpm,EG250+1,0)</f>
        <v>24</v>
      </c>
      <c r="ER250" s="1">
        <f>IF(B250="Pria",VLOOKUP(AVERAGE(EN250:EQ250),agreement_p,4),VLOOKUP(AVERAGE(EN250:EQ250),agreement_w,4))</f>
        <v>50</v>
      </c>
      <c r="ES250" s="67" t="str">
        <f t="shared" si="34"/>
        <v>N/A</v>
      </c>
      <c r="ET250" s="1">
        <f>VLOOKUP(DZ250,tabel_jpm,ED250+1,0)</f>
        <v>20</v>
      </c>
      <c r="EU250" s="1">
        <f>VLOOKUP(EA250,tabel_jpm,EE250+1,0)</f>
        <v>24</v>
      </c>
      <c r="EV250" s="1">
        <f>VLOOKUP(EB250,tabel_jpm,EF250+1,0)</f>
        <v>24</v>
      </c>
      <c r="EW250" s="1">
        <f>VLOOKUP(EC250,tabel_jpm,EG250+1,0)</f>
        <v>20</v>
      </c>
      <c r="EX250" s="1">
        <f>IF(B250="Pria",VLOOKUP(AVERAGE(ET250:EW250),agreement_p,4),VLOOKUP(AVERAGE(ET250:EW250),agreement_w,4))</f>
        <v>68</v>
      </c>
      <c r="EY250" s="67" t="str">
        <f t="shared" si="35"/>
        <v>N/A</v>
      </c>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7.29"/>
    <col customWidth="1" min="2" max="2" width="6.43"/>
    <col customWidth="1" min="3" max="3" width="6.29"/>
    <col customWidth="1" min="4" max="5" width="8.29"/>
    <col customWidth="1" min="6" max="6" width="3.71"/>
    <col customWidth="1" min="7" max="7" width="5.71"/>
    <col customWidth="1" min="8" max="8" width="5.57"/>
    <col customWidth="1" min="9" max="10" width="7.57"/>
    <col customWidth="1" min="11" max="11" width="3.71"/>
    <col customWidth="1" min="12" max="12" width="6.14"/>
    <col customWidth="1" min="13" max="13" width="6.0"/>
    <col customWidth="1" min="14" max="14" width="8.0"/>
    <col customWidth="1" min="15" max="15" width="9.29"/>
    <col customWidth="1" min="16" max="16" width="3.71"/>
    <col customWidth="1" min="17" max="17" width="6.29"/>
    <col customWidth="1" min="18" max="18" width="6.14"/>
    <col customWidth="1" min="19" max="19" width="8.14"/>
    <col customWidth="1" min="20" max="26" width="9.29"/>
  </cols>
  <sheetData>
    <row r="1">
      <c r="D1" s="67"/>
      <c r="E1" s="67"/>
      <c r="I1" s="67"/>
      <c r="J1" s="67"/>
      <c r="N1" s="67"/>
      <c r="O1" s="67"/>
      <c r="S1" s="67"/>
    </row>
    <row r="2">
      <c r="A2" s="1" t="s">
        <v>25</v>
      </c>
      <c r="D2" s="67"/>
      <c r="E2" s="67"/>
      <c r="I2" s="67"/>
      <c r="J2" s="67"/>
      <c r="N2" s="67"/>
      <c r="O2" s="67"/>
      <c r="S2" s="67"/>
    </row>
    <row r="3">
      <c r="A3" s="1" t="s">
        <v>18</v>
      </c>
      <c r="B3" s="1" t="s">
        <v>112</v>
      </c>
      <c r="C3" s="1" t="s">
        <v>113</v>
      </c>
      <c r="D3" s="67" t="s">
        <v>114</v>
      </c>
      <c r="E3" s="67"/>
      <c r="F3" s="1" t="s">
        <v>19</v>
      </c>
      <c r="G3" s="1" t="s">
        <v>115</v>
      </c>
      <c r="H3" s="1" t="s">
        <v>116</v>
      </c>
      <c r="I3" s="67" t="s">
        <v>117</v>
      </c>
      <c r="J3" s="67"/>
      <c r="K3" s="1" t="s">
        <v>20</v>
      </c>
      <c r="L3" s="1" t="s">
        <v>118</v>
      </c>
      <c r="M3" s="1" t="s">
        <v>119</v>
      </c>
      <c r="N3" s="67" t="s">
        <v>120</v>
      </c>
      <c r="O3" s="67"/>
      <c r="P3" s="1" t="s">
        <v>21</v>
      </c>
      <c r="Q3" s="1" t="s">
        <v>121</v>
      </c>
      <c r="R3" s="1" t="s">
        <v>122</v>
      </c>
      <c r="S3" s="67" t="s">
        <v>123</v>
      </c>
    </row>
    <row r="4">
      <c r="A4" s="1">
        <v>0.0</v>
      </c>
      <c r="B4" s="1">
        <v>4.0</v>
      </c>
      <c r="C4" s="1">
        <v>1.0</v>
      </c>
      <c r="D4" s="67">
        <v>1.0</v>
      </c>
      <c r="E4" s="67"/>
      <c r="F4" s="1">
        <v>0.0</v>
      </c>
      <c r="G4" s="1">
        <v>3.0</v>
      </c>
      <c r="H4" s="1">
        <v>1.0</v>
      </c>
      <c r="I4" s="67">
        <v>2.0</v>
      </c>
      <c r="J4" s="67"/>
      <c r="K4" s="1">
        <v>0.0</v>
      </c>
      <c r="L4" s="1">
        <v>5.0</v>
      </c>
      <c r="M4" s="1">
        <v>2.0</v>
      </c>
      <c r="N4" s="67">
        <v>3.0</v>
      </c>
      <c r="O4" s="67"/>
      <c r="P4" s="1">
        <v>0.0</v>
      </c>
      <c r="Q4" s="1">
        <v>4.0</v>
      </c>
      <c r="R4" s="1">
        <v>1.0</v>
      </c>
      <c r="S4" s="67">
        <v>2.0</v>
      </c>
    </row>
    <row r="5">
      <c r="A5" s="1">
        <v>1.0</v>
      </c>
      <c r="B5" s="1">
        <v>6.0</v>
      </c>
      <c r="C5" s="1">
        <v>2.0</v>
      </c>
      <c r="D5" s="67">
        <v>3.0</v>
      </c>
      <c r="E5" s="67"/>
      <c r="F5" s="1">
        <v>1.0</v>
      </c>
      <c r="G5" s="1">
        <v>7.0</v>
      </c>
      <c r="H5" s="1">
        <v>2.0</v>
      </c>
      <c r="I5" s="67">
        <v>4.0</v>
      </c>
      <c r="J5" s="67"/>
      <c r="K5" s="1">
        <v>1.0</v>
      </c>
      <c r="L5" s="1">
        <v>7.0</v>
      </c>
      <c r="M5" s="1">
        <v>2.0</v>
      </c>
      <c r="N5" s="67">
        <v>4.0</v>
      </c>
      <c r="O5" s="67"/>
      <c r="P5" s="1">
        <v>1.0</v>
      </c>
      <c r="Q5" s="1">
        <v>7.0</v>
      </c>
      <c r="R5" s="1">
        <v>2.0</v>
      </c>
      <c r="S5" s="67">
        <v>4.0</v>
      </c>
    </row>
    <row r="6">
      <c r="A6" s="1">
        <v>2.0</v>
      </c>
      <c r="B6" s="1">
        <v>9.0</v>
      </c>
      <c r="C6" s="1">
        <v>3.0</v>
      </c>
      <c r="D6" s="67">
        <v>5.0</v>
      </c>
      <c r="E6" s="67"/>
      <c r="F6" s="1">
        <v>2.0</v>
      </c>
      <c r="G6" s="1">
        <v>11.0</v>
      </c>
      <c r="H6" s="1">
        <v>3.0</v>
      </c>
      <c r="I6" s="67">
        <v>6.0</v>
      </c>
      <c r="J6" s="67"/>
      <c r="K6" s="1">
        <v>2.0</v>
      </c>
      <c r="L6" s="1">
        <v>10.0</v>
      </c>
      <c r="M6" s="1">
        <v>3.0</v>
      </c>
      <c r="N6" s="67">
        <v>5.0</v>
      </c>
      <c r="O6" s="67"/>
      <c r="P6" s="1">
        <v>2.0</v>
      </c>
      <c r="Q6" s="1">
        <v>10.0</v>
      </c>
      <c r="R6" s="1">
        <v>3.0</v>
      </c>
      <c r="S6" s="67">
        <v>5.0</v>
      </c>
    </row>
    <row r="7">
      <c r="A7" s="1">
        <v>3.0</v>
      </c>
      <c r="B7" s="1">
        <v>11.0</v>
      </c>
      <c r="C7" s="1">
        <v>3.0</v>
      </c>
      <c r="D7" s="67">
        <v>6.0</v>
      </c>
      <c r="E7" s="67"/>
      <c r="F7" s="1">
        <v>3.0</v>
      </c>
      <c r="G7" s="1">
        <v>15.0</v>
      </c>
      <c r="H7" s="1">
        <v>4.0</v>
      </c>
      <c r="I7" s="67">
        <v>7.0</v>
      </c>
      <c r="J7" s="67"/>
      <c r="K7" s="1">
        <v>3.0</v>
      </c>
      <c r="L7" s="1">
        <v>14.0</v>
      </c>
      <c r="M7" s="1">
        <v>4.0</v>
      </c>
      <c r="N7" s="67">
        <v>7.0</v>
      </c>
      <c r="O7" s="67"/>
      <c r="P7" s="1">
        <v>3.0</v>
      </c>
      <c r="Q7" s="1">
        <v>14.0</v>
      </c>
      <c r="R7" s="1">
        <v>4.0</v>
      </c>
      <c r="S7" s="67">
        <v>7.0</v>
      </c>
    </row>
    <row r="8">
      <c r="A8" s="1">
        <v>4.0</v>
      </c>
      <c r="B8" s="1">
        <v>14.0</v>
      </c>
      <c r="C8" s="1">
        <v>4.0</v>
      </c>
      <c r="D8" s="67">
        <v>7.0</v>
      </c>
      <c r="E8" s="67"/>
      <c r="F8" s="1">
        <v>4.0</v>
      </c>
      <c r="G8" s="1">
        <v>18.0</v>
      </c>
      <c r="H8" s="1">
        <v>5.0</v>
      </c>
      <c r="I8" s="67">
        <v>10.0</v>
      </c>
      <c r="J8" s="67"/>
      <c r="K8" s="1">
        <v>4.0</v>
      </c>
      <c r="L8" s="1">
        <v>15.0</v>
      </c>
      <c r="M8" s="1">
        <v>4.0</v>
      </c>
      <c r="N8" s="67">
        <v>8.0</v>
      </c>
      <c r="O8" s="67"/>
      <c r="P8" s="1">
        <v>4.0</v>
      </c>
      <c r="Q8" s="1">
        <v>18.0</v>
      </c>
      <c r="R8" s="1">
        <v>5.0</v>
      </c>
      <c r="S8" s="67">
        <v>10.0</v>
      </c>
    </row>
    <row r="9">
      <c r="A9" s="1">
        <v>5.0</v>
      </c>
      <c r="B9" s="1">
        <v>14.0</v>
      </c>
      <c r="C9" s="1">
        <v>4.0</v>
      </c>
      <c r="D9" s="67">
        <v>8.0</v>
      </c>
      <c r="E9" s="67"/>
      <c r="F9" s="1">
        <v>5.0</v>
      </c>
      <c r="G9" s="1">
        <v>22.0</v>
      </c>
      <c r="H9" s="1">
        <v>6.0</v>
      </c>
      <c r="I9" s="67">
        <v>11.0</v>
      </c>
      <c r="J9" s="67"/>
      <c r="K9" s="1">
        <v>5.0</v>
      </c>
      <c r="L9" s="1">
        <v>18.0</v>
      </c>
      <c r="M9" s="1">
        <v>5.0</v>
      </c>
      <c r="N9" s="67">
        <v>9.0</v>
      </c>
      <c r="O9" s="67"/>
      <c r="P9" s="1">
        <v>5.0</v>
      </c>
      <c r="Q9" s="1">
        <v>21.0</v>
      </c>
      <c r="R9" s="1">
        <v>6.0</v>
      </c>
      <c r="S9" s="67">
        <v>11.0</v>
      </c>
    </row>
    <row r="10">
      <c r="A10" s="1">
        <v>6.0</v>
      </c>
      <c r="B10" s="1">
        <v>16.0</v>
      </c>
      <c r="C10" s="1">
        <v>4.0</v>
      </c>
      <c r="D10" s="67">
        <v>8.0</v>
      </c>
      <c r="E10" s="67"/>
      <c r="F10" s="1">
        <v>6.0</v>
      </c>
      <c r="G10" s="1">
        <v>23.0</v>
      </c>
      <c r="H10" s="1">
        <v>6.0</v>
      </c>
      <c r="I10" s="67">
        <v>12.0</v>
      </c>
      <c r="J10" s="67"/>
      <c r="K10" s="1">
        <v>6.0</v>
      </c>
      <c r="L10" s="1">
        <v>18.0</v>
      </c>
      <c r="M10" s="1">
        <v>5.0</v>
      </c>
      <c r="N10" s="67">
        <v>10.0</v>
      </c>
      <c r="O10" s="67"/>
      <c r="P10" s="1">
        <v>6.0</v>
      </c>
      <c r="Q10" s="1">
        <v>22.0</v>
      </c>
      <c r="R10" s="1">
        <v>6.0</v>
      </c>
      <c r="S10" s="67">
        <v>11.0</v>
      </c>
    </row>
    <row r="11">
      <c r="A11" s="1">
        <v>7.0</v>
      </c>
      <c r="B11" s="1">
        <v>18.0</v>
      </c>
      <c r="C11" s="1">
        <v>5.0</v>
      </c>
      <c r="D11" s="67">
        <v>9.0</v>
      </c>
      <c r="E11" s="67"/>
      <c r="F11" s="1">
        <v>7.0</v>
      </c>
      <c r="G11" s="1">
        <v>26.0</v>
      </c>
      <c r="H11" s="1">
        <v>7.0</v>
      </c>
      <c r="I11" s="67">
        <v>13.0</v>
      </c>
      <c r="J11" s="67"/>
      <c r="K11" s="1">
        <v>7.0</v>
      </c>
      <c r="L11" s="1">
        <v>22.0</v>
      </c>
      <c r="M11" s="1">
        <v>6.0</v>
      </c>
      <c r="N11" s="67">
        <v>11.0</v>
      </c>
      <c r="O11" s="67"/>
      <c r="P11" s="1">
        <v>7.0</v>
      </c>
      <c r="Q11" s="1">
        <v>26.0</v>
      </c>
      <c r="R11" s="1">
        <v>7.0</v>
      </c>
      <c r="S11" s="67">
        <v>13.0</v>
      </c>
    </row>
    <row r="12">
      <c r="A12" s="1">
        <v>8.0</v>
      </c>
      <c r="B12" s="1">
        <v>18.0</v>
      </c>
      <c r="C12" s="1">
        <v>5.0</v>
      </c>
      <c r="D12" s="67">
        <v>10.0</v>
      </c>
      <c r="E12" s="67"/>
      <c r="F12" s="1">
        <v>8.0</v>
      </c>
      <c r="G12" s="1">
        <v>27.0</v>
      </c>
      <c r="H12" s="1">
        <v>7.0</v>
      </c>
      <c r="I12" s="67">
        <v>14.0</v>
      </c>
      <c r="J12" s="67"/>
      <c r="K12" s="1">
        <v>8.0</v>
      </c>
      <c r="L12" s="1">
        <v>22.0</v>
      </c>
      <c r="M12" s="1">
        <v>6.0</v>
      </c>
      <c r="N12" s="67">
        <v>11.0</v>
      </c>
      <c r="O12" s="67"/>
      <c r="P12" s="1">
        <v>8.0</v>
      </c>
      <c r="Q12" s="1">
        <v>27.0</v>
      </c>
      <c r="R12" s="1">
        <v>7.0</v>
      </c>
      <c r="S12" s="67">
        <v>14.0</v>
      </c>
    </row>
    <row r="13">
      <c r="A13" s="1">
        <v>9.0</v>
      </c>
      <c r="B13" s="1">
        <v>21.0</v>
      </c>
      <c r="C13" s="1">
        <v>6.0</v>
      </c>
      <c r="D13" s="67">
        <v>11.0</v>
      </c>
      <c r="E13" s="67"/>
      <c r="F13" s="1">
        <v>9.0</v>
      </c>
      <c r="G13" s="1">
        <v>29.0</v>
      </c>
      <c r="H13" s="1">
        <v>8.0</v>
      </c>
      <c r="I13" s="67">
        <v>15.0</v>
      </c>
      <c r="J13" s="67"/>
      <c r="K13" s="1">
        <v>9.0</v>
      </c>
      <c r="L13" s="1">
        <v>24.0</v>
      </c>
      <c r="M13" s="1">
        <v>6.0</v>
      </c>
      <c r="N13" s="67">
        <v>12.0</v>
      </c>
      <c r="O13" s="67"/>
      <c r="P13" s="1">
        <v>9.0</v>
      </c>
      <c r="Q13" s="1">
        <v>28.0</v>
      </c>
      <c r="R13" s="1">
        <v>7.0</v>
      </c>
      <c r="S13" s="67">
        <v>14.0</v>
      </c>
    </row>
    <row r="14">
      <c r="A14" s="1">
        <v>10.0</v>
      </c>
      <c r="B14" s="1">
        <v>22.0</v>
      </c>
      <c r="C14" s="1">
        <v>6.0</v>
      </c>
      <c r="D14" s="67">
        <v>11.0</v>
      </c>
      <c r="E14" s="67"/>
      <c r="F14" s="1">
        <v>10.0</v>
      </c>
      <c r="G14" s="1">
        <v>30.0</v>
      </c>
      <c r="H14" s="1">
        <v>8.0</v>
      </c>
      <c r="I14" s="67">
        <v>15.0</v>
      </c>
      <c r="J14" s="67"/>
      <c r="K14" s="1">
        <v>10.0</v>
      </c>
      <c r="L14" s="1">
        <v>26.0</v>
      </c>
      <c r="M14" s="1">
        <v>7.0</v>
      </c>
      <c r="N14" s="67">
        <v>13.0</v>
      </c>
      <c r="O14" s="67"/>
      <c r="P14" s="1">
        <v>10.0</v>
      </c>
      <c r="Q14" s="1">
        <v>28.0</v>
      </c>
      <c r="R14" s="1">
        <v>8.0</v>
      </c>
      <c r="S14" s="67">
        <v>15.0</v>
      </c>
    </row>
    <row r="15">
      <c r="A15" s="1">
        <v>11.0</v>
      </c>
      <c r="B15" s="1">
        <v>23.0</v>
      </c>
      <c r="C15" s="1">
        <v>6.0</v>
      </c>
      <c r="D15" s="67">
        <v>12.0</v>
      </c>
      <c r="E15" s="67"/>
      <c r="F15" s="1">
        <v>11.0</v>
      </c>
      <c r="G15" s="1">
        <v>31.0</v>
      </c>
      <c r="H15" s="1">
        <v>8.0</v>
      </c>
      <c r="I15" s="67">
        <v>16.0</v>
      </c>
      <c r="J15" s="67"/>
      <c r="K15" s="1">
        <v>11.0</v>
      </c>
      <c r="L15" s="1">
        <v>26.0</v>
      </c>
      <c r="M15" s="1">
        <v>7.0</v>
      </c>
      <c r="N15" s="67">
        <v>13.0</v>
      </c>
      <c r="O15" s="67"/>
      <c r="P15" s="1">
        <v>11.0</v>
      </c>
      <c r="Q15" s="1">
        <v>30.0</v>
      </c>
      <c r="R15" s="1">
        <v>8.0</v>
      </c>
      <c r="S15" s="67">
        <v>15.0</v>
      </c>
    </row>
    <row r="16">
      <c r="A16" s="1">
        <v>12.0</v>
      </c>
      <c r="B16" s="1">
        <v>24.0</v>
      </c>
      <c r="C16" s="1">
        <v>6.0</v>
      </c>
      <c r="D16" s="67">
        <v>12.0</v>
      </c>
      <c r="E16" s="67"/>
      <c r="F16" s="1">
        <v>12.0</v>
      </c>
      <c r="G16" s="1">
        <v>31.0</v>
      </c>
      <c r="H16" s="1">
        <v>8.0</v>
      </c>
      <c r="I16" s="67">
        <v>16.0</v>
      </c>
      <c r="J16" s="67"/>
      <c r="K16" s="1">
        <v>12.0</v>
      </c>
      <c r="L16" s="1">
        <v>27.0</v>
      </c>
      <c r="M16" s="1">
        <v>7.0</v>
      </c>
      <c r="N16" s="67">
        <v>14.0</v>
      </c>
      <c r="O16" s="67"/>
      <c r="P16" s="1">
        <v>12.0</v>
      </c>
      <c r="Q16" s="1">
        <v>30.0</v>
      </c>
      <c r="R16" s="1">
        <v>8.0</v>
      </c>
      <c r="S16" s="67">
        <v>16.0</v>
      </c>
    </row>
    <row r="17">
      <c r="A17" s="1">
        <v>13.0</v>
      </c>
      <c r="B17" s="1">
        <v>26.0</v>
      </c>
      <c r="C17" s="1">
        <v>7.0</v>
      </c>
      <c r="D17" s="67">
        <v>13.0</v>
      </c>
      <c r="E17" s="67"/>
      <c r="F17" s="1">
        <v>13.0</v>
      </c>
      <c r="G17" s="1">
        <v>32.0</v>
      </c>
      <c r="H17" s="1">
        <v>8.0</v>
      </c>
      <c r="I17" s="67">
        <v>16.0</v>
      </c>
      <c r="J17" s="67"/>
      <c r="K17" s="1">
        <v>13.0</v>
      </c>
      <c r="L17" s="1">
        <v>28.0</v>
      </c>
      <c r="M17" s="1">
        <v>7.0</v>
      </c>
      <c r="N17" s="67">
        <v>15.0</v>
      </c>
      <c r="O17" s="67"/>
      <c r="P17" s="1">
        <v>13.0</v>
      </c>
      <c r="Q17" s="1">
        <v>31.0</v>
      </c>
      <c r="R17" s="1">
        <v>8.0</v>
      </c>
      <c r="S17" s="67">
        <v>16.0</v>
      </c>
    </row>
    <row r="18">
      <c r="A18" s="1">
        <v>14.0</v>
      </c>
      <c r="B18" s="1">
        <v>26.0</v>
      </c>
      <c r="C18" s="1">
        <v>7.0</v>
      </c>
      <c r="D18" s="67">
        <v>13.0</v>
      </c>
      <c r="E18" s="67"/>
      <c r="F18" s="1">
        <v>14.0</v>
      </c>
      <c r="G18" s="1">
        <v>32.0</v>
      </c>
      <c r="H18" s="1">
        <v>8.0</v>
      </c>
      <c r="I18" s="67">
        <v>16.0</v>
      </c>
      <c r="J18" s="67"/>
      <c r="K18" s="1">
        <v>14.0</v>
      </c>
      <c r="L18" s="1">
        <v>30.0</v>
      </c>
      <c r="M18" s="1">
        <v>8.0</v>
      </c>
      <c r="N18" s="67">
        <v>15.0</v>
      </c>
      <c r="O18" s="67"/>
      <c r="P18" s="1">
        <v>14.0</v>
      </c>
      <c r="Q18" s="1">
        <v>31.0</v>
      </c>
      <c r="R18" s="1">
        <v>8.0</v>
      </c>
      <c r="S18" s="67">
        <v>16.0</v>
      </c>
    </row>
    <row r="19">
      <c r="A19" s="1">
        <v>15.0</v>
      </c>
      <c r="B19" s="1">
        <v>30.0</v>
      </c>
      <c r="C19" s="1">
        <v>8.0</v>
      </c>
      <c r="D19" s="67">
        <v>15.0</v>
      </c>
      <c r="E19" s="67"/>
      <c r="F19" s="1">
        <v>15.0</v>
      </c>
      <c r="G19" s="1">
        <v>32.0</v>
      </c>
      <c r="H19" s="1">
        <v>8.0</v>
      </c>
      <c r="I19" s="67">
        <v>16.0</v>
      </c>
      <c r="J19" s="67"/>
      <c r="K19" s="1">
        <v>15.0</v>
      </c>
      <c r="L19" s="1">
        <v>31.0</v>
      </c>
      <c r="M19" s="1">
        <v>8.0</v>
      </c>
      <c r="N19" s="67">
        <v>16.0</v>
      </c>
      <c r="O19" s="67"/>
      <c r="P19" s="1">
        <v>15.0</v>
      </c>
      <c r="Q19" s="1">
        <v>32.0</v>
      </c>
      <c r="R19" s="1">
        <v>8.0</v>
      </c>
      <c r="S19" s="67">
        <v>16.0</v>
      </c>
    </row>
    <row r="20">
      <c r="A20" s="1">
        <v>16.0</v>
      </c>
      <c r="B20" s="1">
        <v>31.0</v>
      </c>
      <c r="C20" s="1">
        <v>8.0</v>
      </c>
      <c r="D20" s="67">
        <v>16.0</v>
      </c>
      <c r="E20" s="67"/>
      <c r="F20" s="1">
        <v>16.0</v>
      </c>
      <c r="G20" s="1">
        <v>32.0</v>
      </c>
      <c r="H20" s="1">
        <v>8.0</v>
      </c>
      <c r="I20" s="67">
        <v>16.0</v>
      </c>
      <c r="J20" s="67"/>
      <c r="K20" s="1">
        <v>16.0</v>
      </c>
      <c r="L20" s="1">
        <v>31.0</v>
      </c>
      <c r="M20" s="1">
        <v>8.0</v>
      </c>
      <c r="N20" s="67">
        <v>16.0</v>
      </c>
      <c r="O20" s="67"/>
      <c r="P20" s="1">
        <v>16.0</v>
      </c>
      <c r="Q20" s="1">
        <v>32.0</v>
      </c>
      <c r="R20" s="1">
        <v>8.0</v>
      </c>
      <c r="S20" s="67">
        <v>16.0</v>
      </c>
    </row>
    <row r="21" ht="15.75" customHeight="1">
      <c r="A21" s="1">
        <v>17.0</v>
      </c>
      <c r="B21" s="1">
        <v>31.0</v>
      </c>
      <c r="C21" s="1">
        <v>8.0</v>
      </c>
      <c r="D21" s="67">
        <v>16.0</v>
      </c>
      <c r="E21" s="67"/>
      <c r="F21" s="1">
        <v>17.0</v>
      </c>
      <c r="G21" s="1">
        <v>32.0</v>
      </c>
      <c r="H21" s="1">
        <v>8.0</v>
      </c>
      <c r="I21" s="67">
        <v>16.0</v>
      </c>
      <c r="J21" s="67"/>
      <c r="K21" s="1">
        <v>17.0</v>
      </c>
      <c r="L21" s="1">
        <v>31.0</v>
      </c>
      <c r="M21" s="1">
        <v>8.0</v>
      </c>
      <c r="N21" s="67">
        <v>16.0</v>
      </c>
      <c r="O21" s="67"/>
      <c r="P21" s="1">
        <v>17.0</v>
      </c>
      <c r="Q21" s="1">
        <v>32.0</v>
      </c>
      <c r="R21" s="1">
        <v>8.0</v>
      </c>
      <c r="S21" s="67">
        <v>16.0</v>
      </c>
    </row>
    <row r="22" ht="15.75" customHeight="1">
      <c r="A22" s="1">
        <v>18.0</v>
      </c>
      <c r="B22" s="1">
        <v>32.0</v>
      </c>
      <c r="C22" s="1">
        <v>8.0</v>
      </c>
      <c r="D22" s="67">
        <v>16.0</v>
      </c>
      <c r="E22" s="67"/>
      <c r="F22" s="1">
        <v>18.0</v>
      </c>
      <c r="G22" s="1">
        <v>32.0</v>
      </c>
      <c r="H22" s="1">
        <v>8.0</v>
      </c>
      <c r="I22" s="67">
        <v>16.0</v>
      </c>
      <c r="J22" s="67"/>
      <c r="K22" s="1">
        <v>18.0</v>
      </c>
      <c r="L22" s="1">
        <v>32.0</v>
      </c>
      <c r="M22" s="1">
        <v>8.0</v>
      </c>
      <c r="N22" s="67">
        <v>16.0</v>
      </c>
      <c r="O22" s="67"/>
      <c r="S22" s="67"/>
    </row>
    <row r="23" ht="15.75" customHeight="1">
      <c r="A23" s="1">
        <v>19.0</v>
      </c>
      <c r="B23" s="1">
        <v>32.0</v>
      </c>
      <c r="C23" s="1">
        <v>8.0</v>
      </c>
      <c r="D23" s="67">
        <v>16.0</v>
      </c>
      <c r="E23" s="67"/>
      <c r="F23" s="1">
        <v>19.0</v>
      </c>
      <c r="G23" s="1">
        <v>32.0</v>
      </c>
      <c r="H23" s="1">
        <v>8.0</v>
      </c>
      <c r="I23" s="67">
        <v>16.0</v>
      </c>
      <c r="J23" s="67"/>
      <c r="K23" s="1">
        <v>19.0</v>
      </c>
      <c r="L23" s="1">
        <v>32.0</v>
      </c>
      <c r="M23" s="1">
        <v>8.0</v>
      </c>
      <c r="N23" s="67">
        <v>16.0</v>
      </c>
      <c r="O23" s="67"/>
      <c r="S23" s="67"/>
    </row>
    <row r="24" ht="15.75" customHeight="1">
      <c r="A24" s="1">
        <v>20.0</v>
      </c>
      <c r="B24" s="1">
        <v>32.0</v>
      </c>
      <c r="C24" s="1">
        <v>8.0</v>
      </c>
      <c r="D24" s="67">
        <v>16.0</v>
      </c>
      <c r="E24" s="67"/>
      <c r="I24" s="67"/>
      <c r="J24" s="67"/>
      <c r="K24" s="1">
        <v>20.0</v>
      </c>
      <c r="L24" s="1">
        <v>32.0</v>
      </c>
      <c r="M24" s="1">
        <v>8.0</v>
      </c>
      <c r="N24" s="67">
        <v>16.0</v>
      </c>
      <c r="O24" s="67"/>
      <c r="S24" s="67"/>
    </row>
    <row r="25" ht="15.75" customHeight="1">
      <c r="A25" s="1">
        <v>21.0</v>
      </c>
      <c r="B25" s="1">
        <v>32.0</v>
      </c>
      <c r="C25" s="1">
        <v>8.0</v>
      </c>
      <c r="D25" s="67">
        <v>16.0</v>
      </c>
      <c r="E25" s="67"/>
      <c r="I25" s="67"/>
      <c r="J25" s="67"/>
      <c r="N25" s="67"/>
      <c r="O25" s="67"/>
      <c r="S25" s="67"/>
    </row>
    <row r="26" ht="15.75" customHeight="1">
      <c r="D26" s="67"/>
      <c r="E26" s="67"/>
      <c r="I26" s="67"/>
      <c r="J26" s="67"/>
      <c r="N26" s="67"/>
      <c r="O26" s="67"/>
      <c r="S26" s="67"/>
    </row>
    <row r="27" ht="15.75" customHeight="1">
      <c r="D27" s="67"/>
      <c r="E27" s="67"/>
      <c r="I27" s="67"/>
      <c r="J27" s="67"/>
      <c r="N27" s="67"/>
      <c r="O27" s="67"/>
      <c r="S27" s="67"/>
    </row>
    <row r="28" ht="15.75" customHeight="1">
      <c r="A28" s="1" t="s">
        <v>26</v>
      </c>
      <c r="D28" s="67"/>
      <c r="E28" s="67"/>
      <c r="I28" s="67"/>
      <c r="J28" s="67"/>
      <c r="N28" s="67"/>
      <c r="O28" s="67"/>
      <c r="S28" s="67"/>
    </row>
    <row r="29" ht="15.75" customHeight="1">
      <c r="A29" s="1" t="s">
        <v>18</v>
      </c>
      <c r="B29" s="1" t="s">
        <v>124</v>
      </c>
      <c r="C29" s="1" t="s">
        <v>125</v>
      </c>
      <c r="D29" s="67" t="s">
        <v>126</v>
      </c>
      <c r="E29" s="67"/>
      <c r="F29" s="1" t="s">
        <v>19</v>
      </c>
      <c r="G29" s="1" t="s">
        <v>127</v>
      </c>
      <c r="H29" s="1" t="s">
        <v>128</v>
      </c>
      <c r="I29" s="67" t="s">
        <v>129</v>
      </c>
      <c r="J29" s="67"/>
      <c r="K29" s="1" t="s">
        <v>20</v>
      </c>
      <c r="L29" s="1" t="s">
        <v>130</v>
      </c>
      <c r="M29" s="1" t="s">
        <v>131</v>
      </c>
      <c r="N29" s="67" t="s">
        <v>132</v>
      </c>
      <c r="O29" s="67"/>
      <c r="P29" s="1" t="s">
        <v>21</v>
      </c>
      <c r="Q29" s="1" t="s">
        <v>133</v>
      </c>
      <c r="R29" s="1" t="s">
        <v>134</v>
      </c>
      <c r="S29" s="67" t="s">
        <v>135</v>
      </c>
    </row>
    <row r="30" ht="15.75" customHeight="1">
      <c r="A30" s="1">
        <v>0.0</v>
      </c>
      <c r="B30" s="1">
        <v>31.0</v>
      </c>
      <c r="C30" s="1">
        <v>8.0</v>
      </c>
      <c r="D30" s="67">
        <v>16.0</v>
      </c>
      <c r="E30" s="67"/>
      <c r="F30" s="1">
        <v>0.0</v>
      </c>
      <c r="G30" s="1">
        <v>31.0</v>
      </c>
      <c r="H30" s="1">
        <v>8.0</v>
      </c>
      <c r="I30" s="67">
        <v>16.0</v>
      </c>
      <c r="J30" s="67"/>
      <c r="K30" s="1">
        <v>0.0</v>
      </c>
      <c r="L30" s="1">
        <v>32.0</v>
      </c>
      <c r="M30" s="1">
        <v>8.0</v>
      </c>
      <c r="N30" s="67">
        <v>16.0</v>
      </c>
      <c r="O30" s="67"/>
      <c r="P30" s="1">
        <v>0.0</v>
      </c>
      <c r="Q30" s="1">
        <v>32.0</v>
      </c>
      <c r="R30" s="1">
        <v>8.0</v>
      </c>
      <c r="S30" s="67">
        <v>16.0</v>
      </c>
    </row>
    <row r="31" ht="15.75" customHeight="1">
      <c r="A31" s="1">
        <v>1.0</v>
      </c>
      <c r="B31" s="1">
        <v>30.0</v>
      </c>
      <c r="C31" s="1">
        <v>8.0</v>
      </c>
      <c r="D31" s="67">
        <v>15.0</v>
      </c>
      <c r="E31" s="67"/>
      <c r="F31" s="1">
        <v>1.0</v>
      </c>
      <c r="G31" s="1">
        <v>28.0</v>
      </c>
      <c r="H31" s="1">
        <v>7.0</v>
      </c>
      <c r="I31" s="67">
        <v>14.0</v>
      </c>
      <c r="J31" s="67"/>
      <c r="K31" s="1">
        <v>1.0</v>
      </c>
      <c r="L31" s="1">
        <v>31.0</v>
      </c>
      <c r="M31" s="1">
        <v>8.0</v>
      </c>
      <c r="N31" s="67">
        <v>16.0</v>
      </c>
      <c r="O31" s="67"/>
      <c r="P31" s="1">
        <v>1.0</v>
      </c>
      <c r="Q31" s="1">
        <v>31.0</v>
      </c>
      <c r="R31" s="1">
        <v>8.0</v>
      </c>
      <c r="S31" s="67">
        <v>16.0</v>
      </c>
    </row>
    <row r="32" ht="15.75" customHeight="1">
      <c r="A32" s="1">
        <v>2.0</v>
      </c>
      <c r="B32" s="1">
        <v>25.0</v>
      </c>
      <c r="C32" s="1">
        <v>7.0</v>
      </c>
      <c r="D32" s="67">
        <v>13.0</v>
      </c>
      <c r="E32" s="67"/>
      <c r="F32" s="1">
        <v>2.0</v>
      </c>
      <c r="G32" s="1">
        <v>24.0</v>
      </c>
      <c r="H32" s="1">
        <v>6.0</v>
      </c>
      <c r="I32" s="67">
        <v>12.0</v>
      </c>
      <c r="J32" s="67"/>
      <c r="K32" s="1">
        <v>2.0</v>
      </c>
      <c r="L32" s="1">
        <v>28.0</v>
      </c>
      <c r="M32" s="1">
        <v>7.0</v>
      </c>
      <c r="N32" s="67">
        <v>14.0</v>
      </c>
      <c r="O32" s="67"/>
      <c r="P32" s="1">
        <v>2.0</v>
      </c>
      <c r="Q32" s="1">
        <v>28.0</v>
      </c>
      <c r="R32" s="1">
        <v>7.0</v>
      </c>
      <c r="S32" s="67">
        <v>14.0</v>
      </c>
    </row>
    <row r="33" ht="15.75" customHeight="1">
      <c r="A33" s="1">
        <v>3.0</v>
      </c>
      <c r="B33" s="1">
        <v>22.0</v>
      </c>
      <c r="C33" s="1">
        <v>6.0</v>
      </c>
      <c r="D33" s="67">
        <v>11.0</v>
      </c>
      <c r="E33" s="67"/>
      <c r="F33" s="1">
        <v>3.0</v>
      </c>
      <c r="G33" s="1">
        <v>22.0</v>
      </c>
      <c r="H33" s="1">
        <v>6.0</v>
      </c>
      <c r="I33" s="67">
        <v>11.0</v>
      </c>
      <c r="J33" s="67"/>
      <c r="K33" s="1">
        <v>3.0</v>
      </c>
      <c r="L33" s="1">
        <v>24.0</v>
      </c>
      <c r="M33" s="1">
        <v>6.0</v>
      </c>
      <c r="N33" s="67">
        <v>12.0</v>
      </c>
      <c r="O33" s="67"/>
      <c r="P33" s="1">
        <v>3.0</v>
      </c>
      <c r="Q33" s="1">
        <v>24.0</v>
      </c>
      <c r="R33" s="1">
        <v>6.0</v>
      </c>
      <c r="S33" s="67">
        <v>12.0</v>
      </c>
    </row>
    <row r="34" ht="15.75" customHeight="1">
      <c r="A34" s="1">
        <v>4.0</v>
      </c>
      <c r="B34" s="1">
        <v>19.0</v>
      </c>
      <c r="C34" s="1">
        <v>5.0</v>
      </c>
      <c r="D34" s="67">
        <v>10.0</v>
      </c>
      <c r="E34" s="67"/>
      <c r="F34" s="1">
        <v>4.0</v>
      </c>
      <c r="G34" s="1">
        <v>18.0</v>
      </c>
      <c r="H34" s="1">
        <v>5.0</v>
      </c>
      <c r="I34" s="67">
        <v>9.0</v>
      </c>
      <c r="J34" s="67"/>
      <c r="K34" s="1">
        <v>4.0</v>
      </c>
      <c r="L34" s="1">
        <v>22.0</v>
      </c>
      <c r="M34" s="1">
        <v>6.0</v>
      </c>
      <c r="N34" s="67">
        <v>11.0</v>
      </c>
      <c r="O34" s="67"/>
      <c r="P34" s="1">
        <v>4.0</v>
      </c>
      <c r="Q34" s="1">
        <v>22.0</v>
      </c>
      <c r="R34" s="1">
        <v>6.0</v>
      </c>
      <c r="S34" s="67">
        <v>11.0</v>
      </c>
    </row>
    <row r="35" ht="15.75" customHeight="1">
      <c r="A35" s="1">
        <v>5.0</v>
      </c>
      <c r="B35" s="1">
        <v>18.0</v>
      </c>
      <c r="C35" s="1">
        <v>5.0</v>
      </c>
      <c r="D35" s="67">
        <v>9.0</v>
      </c>
      <c r="E35" s="67"/>
      <c r="F35" s="1">
        <v>5.0</v>
      </c>
      <c r="G35" s="1">
        <v>16.0</v>
      </c>
      <c r="H35" s="1">
        <v>4.0</v>
      </c>
      <c r="I35" s="67">
        <v>8.0</v>
      </c>
      <c r="J35" s="67"/>
      <c r="K35" s="1">
        <v>5.0</v>
      </c>
      <c r="L35" s="1">
        <v>19.0</v>
      </c>
      <c r="M35" s="1">
        <v>5.0</v>
      </c>
      <c r="N35" s="67">
        <v>10.0</v>
      </c>
      <c r="O35" s="67"/>
      <c r="P35" s="1">
        <v>5.0</v>
      </c>
      <c r="Q35" s="1">
        <v>19.0</v>
      </c>
      <c r="R35" s="1">
        <v>5.0</v>
      </c>
      <c r="S35" s="67">
        <v>10.0</v>
      </c>
    </row>
    <row r="36" ht="15.75" customHeight="1">
      <c r="A36" s="1">
        <v>6.0</v>
      </c>
      <c r="B36" s="1">
        <v>16.0</v>
      </c>
      <c r="C36" s="1">
        <v>4.0</v>
      </c>
      <c r="D36" s="67">
        <v>8.0</v>
      </c>
      <c r="E36" s="67"/>
      <c r="F36" s="1">
        <v>6.0</v>
      </c>
      <c r="G36" s="1">
        <v>12.0</v>
      </c>
      <c r="H36" s="1">
        <v>3.0</v>
      </c>
      <c r="I36" s="67">
        <v>6.0</v>
      </c>
      <c r="J36" s="67"/>
      <c r="K36" s="1">
        <v>6.0</v>
      </c>
      <c r="L36" s="1">
        <v>18.0</v>
      </c>
      <c r="M36" s="1">
        <v>5.0</v>
      </c>
      <c r="N36" s="67">
        <v>9.0</v>
      </c>
      <c r="O36" s="67"/>
      <c r="P36" s="1">
        <v>6.0</v>
      </c>
      <c r="Q36" s="1">
        <v>18.0</v>
      </c>
      <c r="R36" s="1">
        <v>5.0</v>
      </c>
      <c r="S36" s="67">
        <v>9.0</v>
      </c>
    </row>
    <row r="37" ht="15.75" customHeight="1">
      <c r="A37" s="1">
        <v>7.0</v>
      </c>
      <c r="B37" s="1">
        <v>15.0</v>
      </c>
      <c r="C37" s="1">
        <v>4.0</v>
      </c>
      <c r="D37" s="67">
        <v>8.0</v>
      </c>
      <c r="E37" s="67"/>
      <c r="F37" s="1">
        <v>7.0</v>
      </c>
      <c r="G37" s="1">
        <v>9.0</v>
      </c>
      <c r="H37" s="1">
        <v>3.0</v>
      </c>
      <c r="I37" s="67">
        <v>5.0</v>
      </c>
      <c r="J37" s="67"/>
      <c r="K37" s="1">
        <v>7.0</v>
      </c>
      <c r="L37" s="1">
        <v>14.0</v>
      </c>
      <c r="M37" s="1">
        <v>4.0</v>
      </c>
      <c r="N37" s="67">
        <v>8.0</v>
      </c>
      <c r="O37" s="67"/>
      <c r="P37" s="1">
        <v>7.0</v>
      </c>
      <c r="Q37" s="1">
        <v>16.0</v>
      </c>
      <c r="R37" s="1">
        <v>4.0</v>
      </c>
      <c r="S37" s="67">
        <v>8.0</v>
      </c>
    </row>
    <row r="38" ht="15.75" customHeight="1">
      <c r="A38" s="1">
        <v>8.0</v>
      </c>
      <c r="B38" s="1">
        <v>14.0</v>
      </c>
      <c r="C38" s="1">
        <v>4.0</v>
      </c>
      <c r="D38" s="67">
        <v>7.0</v>
      </c>
      <c r="E38" s="67"/>
      <c r="F38" s="1">
        <v>8.0</v>
      </c>
      <c r="G38" s="1">
        <v>8.0</v>
      </c>
      <c r="H38" s="1">
        <v>2.0</v>
      </c>
      <c r="I38" s="67">
        <v>6.0</v>
      </c>
      <c r="J38" s="67"/>
      <c r="K38" s="1">
        <v>8.0</v>
      </c>
      <c r="L38" s="1">
        <v>12.0</v>
      </c>
      <c r="M38" s="1">
        <v>3.0</v>
      </c>
      <c r="N38" s="67">
        <v>6.0</v>
      </c>
      <c r="O38" s="67"/>
      <c r="P38" s="1">
        <v>8.0</v>
      </c>
      <c r="Q38" s="1">
        <v>14.0</v>
      </c>
      <c r="R38" s="1">
        <v>4.0</v>
      </c>
      <c r="S38" s="67">
        <v>8.0</v>
      </c>
    </row>
    <row r="39" ht="15.75" customHeight="1">
      <c r="A39" s="1">
        <v>9.0</v>
      </c>
      <c r="B39" s="1">
        <v>11.0</v>
      </c>
      <c r="C39" s="1">
        <v>3.0</v>
      </c>
      <c r="D39" s="67">
        <v>6.0</v>
      </c>
      <c r="E39" s="67"/>
      <c r="F39" s="1">
        <v>9.0</v>
      </c>
      <c r="G39" s="1">
        <v>6.0</v>
      </c>
      <c r="H39" s="1">
        <v>2.0</v>
      </c>
      <c r="I39" s="67">
        <v>3.0</v>
      </c>
      <c r="J39" s="67"/>
      <c r="K39" s="1">
        <v>9.0</v>
      </c>
      <c r="L39" s="1">
        <v>10.0</v>
      </c>
      <c r="M39" s="1">
        <v>3.0</v>
      </c>
      <c r="N39" s="67">
        <v>5.0</v>
      </c>
      <c r="O39" s="67"/>
      <c r="P39" s="1">
        <v>9.0</v>
      </c>
      <c r="Q39" s="1">
        <v>11.0</v>
      </c>
      <c r="R39" s="1">
        <v>3.0</v>
      </c>
      <c r="S39" s="67">
        <v>6.0</v>
      </c>
    </row>
    <row r="40" ht="15.75" customHeight="1">
      <c r="A40" s="1">
        <v>10.0</v>
      </c>
      <c r="B40" s="1">
        <v>10.0</v>
      </c>
      <c r="C40" s="1">
        <v>3.0</v>
      </c>
      <c r="D40" s="67">
        <v>5.0</v>
      </c>
      <c r="E40" s="67"/>
      <c r="F40" s="1">
        <v>10.0</v>
      </c>
      <c r="G40" s="1">
        <v>4.0</v>
      </c>
      <c r="H40" s="1">
        <v>1.0</v>
      </c>
      <c r="I40" s="67">
        <v>2.0</v>
      </c>
      <c r="J40" s="67"/>
      <c r="K40" s="1">
        <v>10.0</v>
      </c>
      <c r="L40" s="1">
        <v>7.0</v>
      </c>
      <c r="M40" s="1">
        <v>2.0</v>
      </c>
      <c r="N40" s="67">
        <v>4.0</v>
      </c>
      <c r="O40" s="67"/>
      <c r="P40" s="1">
        <v>10.0</v>
      </c>
      <c r="Q40" s="1">
        <v>9.0</v>
      </c>
      <c r="R40" s="1">
        <v>3.0</v>
      </c>
      <c r="S40" s="67">
        <v>5.0</v>
      </c>
    </row>
    <row r="41" ht="15.75" customHeight="1">
      <c r="A41" s="1">
        <v>11.0</v>
      </c>
      <c r="B41" s="1">
        <v>10.0</v>
      </c>
      <c r="C41" s="1">
        <v>3.0</v>
      </c>
      <c r="D41" s="67">
        <v>5.0</v>
      </c>
      <c r="E41" s="67"/>
      <c r="F41" s="1">
        <v>11.0</v>
      </c>
      <c r="G41" s="1">
        <v>3.0</v>
      </c>
      <c r="H41" s="1">
        <v>1.0</v>
      </c>
      <c r="I41" s="67">
        <v>2.0</v>
      </c>
      <c r="J41" s="67"/>
      <c r="K41" s="1">
        <v>11.0</v>
      </c>
      <c r="L41" s="1">
        <v>6.0</v>
      </c>
      <c r="M41" s="1">
        <v>2.0</v>
      </c>
      <c r="N41" s="67">
        <v>3.0</v>
      </c>
      <c r="O41" s="67"/>
      <c r="P41" s="1">
        <v>11.0</v>
      </c>
      <c r="Q41" s="1">
        <v>6.0</v>
      </c>
      <c r="R41" s="1">
        <v>2.0</v>
      </c>
      <c r="S41" s="67">
        <v>3.0</v>
      </c>
    </row>
    <row r="42" ht="15.75" customHeight="1">
      <c r="A42" s="1">
        <v>12.0</v>
      </c>
      <c r="B42" s="1">
        <v>7.0</v>
      </c>
      <c r="C42" s="1">
        <v>2.0</v>
      </c>
      <c r="D42" s="67">
        <v>4.0</v>
      </c>
      <c r="E42" s="67"/>
      <c r="F42" s="1">
        <v>12.0</v>
      </c>
      <c r="G42" s="1">
        <v>2.0</v>
      </c>
      <c r="H42" s="1">
        <v>1.0</v>
      </c>
      <c r="I42" s="67">
        <v>1.0</v>
      </c>
      <c r="J42" s="67"/>
      <c r="K42" s="1">
        <v>12.0</v>
      </c>
      <c r="L42" s="1">
        <v>4.0</v>
      </c>
      <c r="M42" s="1">
        <v>1.0</v>
      </c>
      <c r="N42" s="67">
        <v>2.0</v>
      </c>
      <c r="O42" s="67"/>
      <c r="P42" s="1">
        <v>12.0</v>
      </c>
      <c r="Q42" s="1">
        <v>5.0</v>
      </c>
      <c r="R42" s="1">
        <v>2.0</v>
      </c>
      <c r="S42" s="67">
        <v>3.0</v>
      </c>
    </row>
    <row r="43" ht="15.75" customHeight="1">
      <c r="A43" s="1">
        <v>13.0</v>
      </c>
      <c r="B43" s="1">
        <v>6.0</v>
      </c>
      <c r="C43" s="1">
        <v>2.0</v>
      </c>
      <c r="D43" s="67">
        <v>3.0</v>
      </c>
      <c r="E43" s="67"/>
      <c r="F43" s="1">
        <v>13.0</v>
      </c>
      <c r="G43" s="1">
        <v>2.0</v>
      </c>
      <c r="H43" s="1">
        <v>1.0</v>
      </c>
      <c r="I43" s="67">
        <v>1.0</v>
      </c>
      <c r="J43" s="67"/>
      <c r="K43" s="1">
        <v>13.0</v>
      </c>
      <c r="L43" s="1">
        <v>3.0</v>
      </c>
      <c r="M43" s="1">
        <v>1.0</v>
      </c>
      <c r="N43" s="67">
        <v>2.0</v>
      </c>
      <c r="O43" s="67"/>
      <c r="P43" s="1">
        <v>13.0</v>
      </c>
      <c r="Q43" s="1">
        <v>4.0</v>
      </c>
      <c r="R43" s="1">
        <v>1.0</v>
      </c>
      <c r="S43" s="67">
        <v>2.0</v>
      </c>
    </row>
    <row r="44" ht="15.75" customHeight="1">
      <c r="A44" s="1">
        <v>14.0</v>
      </c>
      <c r="B44" s="1">
        <v>5.0</v>
      </c>
      <c r="C44" s="1">
        <v>2.0</v>
      </c>
      <c r="D44" s="67">
        <v>3.0</v>
      </c>
      <c r="E44" s="67"/>
      <c r="F44" s="1">
        <v>14.0</v>
      </c>
      <c r="G44" s="1">
        <v>1.0</v>
      </c>
      <c r="H44" s="1">
        <v>1.0</v>
      </c>
      <c r="I44" s="67">
        <v>1.0</v>
      </c>
      <c r="J44" s="67"/>
      <c r="K44" s="1">
        <v>14.0</v>
      </c>
      <c r="L44" s="1">
        <v>3.0</v>
      </c>
      <c r="M44" s="1">
        <v>1.0</v>
      </c>
      <c r="N44" s="67">
        <v>1.0</v>
      </c>
      <c r="O44" s="67"/>
      <c r="P44" s="1">
        <v>14.0</v>
      </c>
      <c r="Q44" s="1">
        <v>3.0</v>
      </c>
      <c r="R44" s="1">
        <v>1.0</v>
      </c>
      <c r="S44" s="67">
        <v>2.0</v>
      </c>
    </row>
    <row r="45" ht="15.75" customHeight="1">
      <c r="A45" s="1">
        <v>15.0</v>
      </c>
      <c r="B45" s="1">
        <v>4.0</v>
      </c>
      <c r="C45" s="1">
        <v>1.0</v>
      </c>
      <c r="D45" s="67">
        <v>2.0</v>
      </c>
      <c r="E45" s="67"/>
      <c r="F45" s="1">
        <v>15.0</v>
      </c>
      <c r="G45" s="1">
        <v>1.0</v>
      </c>
      <c r="H45" s="1">
        <v>1.0</v>
      </c>
      <c r="I45" s="67">
        <v>1.0</v>
      </c>
      <c r="J45" s="67"/>
      <c r="K45" s="1">
        <v>15.0</v>
      </c>
      <c r="L45" s="1">
        <v>2.0</v>
      </c>
      <c r="M45" s="1">
        <v>1.0</v>
      </c>
      <c r="N45" s="67">
        <v>1.0</v>
      </c>
      <c r="O45" s="67"/>
      <c r="P45" s="1">
        <v>15.0</v>
      </c>
      <c r="Q45" s="1">
        <v>2.0</v>
      </c>
      <c r="R45" s="1">
        <v>1.0</v>
      </c>
      <c r="S45" s="67">
        <v>1.0</v>
      </c>
    </row>
    <row r="46" ht="15.75" customHeight="1">
      <c r="A46" s="1">
        <v>16.0</v>
      </c>
      <c r="B46" s="1">
        <v>3.0</v>
      </c>
      <c r="C46" s="1">
        <v>1.0</v>
      </c>
      <c r="D46" s="67">
        <v>2.0</v>
      </c>
      <c r="E46" s="67"/>
      <c r="F46" s="1">
        <v>16.0</v>
      </c>
      <c r="G46" s="1">
        <v>1.0</v>
      </c>
      <c r="H46" s="1">
        <v>1.0</v>
      </c>
      <c r="I46" s="67">
        <v>1.0</v>
      </c>
      <c r="J46" s="67"/>
      <c r="K46" s="1">
        <v>16.0</v>
      </c>
      <c r="L46" s="1">
        <v>2.0</v>
      </c>
      <c r="M46" s="1">
        <v>1.0</v>
      </c>
      <c r="N46" s="67">
        <v>1.0</v>
      </c>
      <c r="O46" s="67"/>
      <c r="P46" s="1">
        <v>16.0</v>
      </c>
      <c r="Q46" s="1">
        <v>1.0</v>
      </c>
      <c r="R46" s="1">
        <v>1.0</v>
      </c>
      <c r="S46" s="67">
        <v>1.0</v>
      </c>
    </row>
    <row r="47" ht="15.75" customHeight="1">
      <c r="A47" s="1">
        <v>17.0</v>
      </c>
      <c r="B47" s="1">
        <v>2.0</v>
      </c>
      <c r="C47" s="1">
        <v>1.0</v>
      </c>
      <c r="D47" s="67">
        <v>2.0</v>
      </c>
      <c r="E47" s="67"/>
      <c r="F47" s="1">
        <v>17.0</v>
      </c>
      <c r="G47" s="1">
        <v>1.0</v>
      </c>
      <c r="H47" s="1">
        <v>1.0</v>
      </c>
      <c r="I47" s="67">
        <v>1.0</v>
      </c>
      <c r="J47" s="67"/>
      <c r="K47" s="1">
        <v>17.0</v>
      </c>
      <c r="L47" s="1">
        <v>2.0</v>
      </c>
      <c r="M47" s="1">
        <v>1.0</v>
      </c>
      <c r="N47" s="67">
        <v>1.0</v>
      </c>
      <c r="O47" s="67"/>
      <c r="P47" s="1">
        <v>17.0</v>
      </c>
      <c r="Q47" s="1">
        <v>1.0</v>
      </c>
      <c r="R47" s="1">
        <v>1.0</v>
      </c>
      <c r="S47" s="67">
        <v>1.0</v>
      </c>
    </row>
    <row r="48" ht="15.75" customHeight="1">
      <c r="A48" s="1">
        <v>18.0</v>
      </c>
      <c r="B48" s="1">
        <v>2.0</v>
      </c>
      <c r="C48" s="1">
        <v>1.0</v>
      </c>
      <c r="D48" s="67">
        <v>1.0</v>
      </c>
      <c r="E48" s="67"/>
      <c r="F48" s="1">
        <v>18.0</v>
      </c>
      <c r="G48" s="1">
        <v>1.0</v>
      </c>
      <c r="H48" s="1">
        <v>1.0</v>
      </c>
      <c r="I48" s="67">
        <v>1.0</v>
      </c>
      <c r="J48" s="67"/>
      <c r="K48" s="1">
        <v>18.0</v>
      </c>
      <c r="L48" s="1">
        <v>1.0</v>
      </c>
      <c r="M48" s="1">
        <v>1.0</v>
      </c>
      <c r="N48" s="67">
        <v>1.0</v>
      </c>
      <c r="O48" s="67"/>
      <c r="S48" s="67"/>
    </row>
    <row r="49" ht="15.75" customHeight="1">
      <c r="A49" s="1">
        <v>19.0</v>
      </c>
      <c r="B49" s="1">
        <v>1.0</v>
      </c>
      <c r="C49" s="1">
        <v>1.0</v>
      </c>
      <c r="D49" s="67">
        <v>1.0</v>
      </c>
      <c r="E49" s="67"/>
      <c r="F49" s="1">
        <v>19.0</v>
      </c>
      <c r="G49" s="1">
        <v>1.0</v>
      </c>
      <c r="H49" s="1">
        <v>1.0</v>
      </c>
      <c r="I49" s="67">
        <v>1.0</v>
      </c>
      <c r="J49" s="67"/>
      <c r="K49" s="1">
        <v>19.0</v>
      </c>
      <c r="L49" s="1">
        <v>1.0</v>
      </c>
      <c r="M49" s="1">
        <v>1.0</v>
      </c>
      <c r="N49" s="67">
        <v>1.0</v>
      </c>
      <c r="O49" s="67"/>
      <c r="S49" s="67"/>
    </row>
    <row r="50" ht="15.75" customHeight="1">
      <c r="A50" s="1">
        <v>20.0</v>
      </c>
      <c r="B50" s="1">
        <v>1.0</v>
      </c>
      <c r="C50" s="1">
        <v>1.0</v>
      </c>
      <c r="D50" s="67">
        <v>1.0</v>
      </c>
      <c r="E50" s="67"/>
      <c r="I50" s="67"/>
      <c r="J50" s="67"/>
      <c r="N50" s="67"/>
      <c r="O50" s="67"/>
      <c r="S50" s="67"/>
    </row>
    <row r="51" ht="15.75" customHeight="1">
      <c r="D51" s="67"/>
      <c r="E51" s="67"/>
      <c r="I51" s="67"/>
      <c r="J51" s="67"/>
      <c r="N51" s="67"/>
      <c r="O51" s="67"/>
      <c r="S51" s="67"/>
    </row>
    <row r="52" ht="15.75" customHeight="1">
      <c r="D52" s="67"/>
      <c r="E52" s="67"/>
      <c r="I52" s="67"/>
      <c r="J52" s="67"/>
      <c r="N52" s="67"/>
      <c r="O52" s="67"/>
      <c r="S52" s="67"/>
    </row>
    <row r="53" ht="15.75" customHeight="1">
      <c r="A53" s="1" t="s">
        <v>27</v>
      </c>
      <c r="D53" s="67"/>
      <c r="E53" s="67"/>
      <c r="I53" s="67"/>
      <c r="J53" s="67"/>
      <c r="N53" s="67"/>
      <c r="O53" s="67"/>
      <c r="S53" s="67"/>
    </row>
    <row r="54" ht="15.75" customHeight="1">
      <c r="A54" s="1" t="s">
        <v>18</v>
      </c>
      <c r="B54" s="1" t="s">
        <v>136</v>
      </c>
      <c r="C54" s="1" t="s">
        <v>137</v>
      </c>
      <c r="D54" s="67" t="s">
        <v>138</v>
      </c>
      <c r="E54" s="67"/>
      <c r="F54" s="1" t="s">
        <v>19</v>
      </c>
      <c r="G54" s="1" t="s">
        <v>139</v>
      </c>
      <c r="H54" s="1" t="s">
        <v>140</v>
      </c>
      <c r="I54" s="67" t="s">
        <v>141</v>
      </c>
      <c r="J54" s="67"/>
      <c r="K54" s="1" t="s">
        <v>20</v>
      </c>
      <c r="L54" s="1" t="s">
        <v>142</v>
      </c>
      <c r="M54" s="1" t="s">
        <v>143</v>
      </c>
      <c r="N54" s="67" t="s">
        <v>144</v>
      </c>
      <c r="O54" s="67"/>
      <c r="P54" s="1" t="s">
        <v>21</v>
      </c>
      <c r="Q54" s="1" t="s">
        <v>145</v>
      </c>
      <c r="R54" s="1" t="s">
        <v>146</v>
      </c>
      <c r="S54" s="67" t="s">
        <v>147</v>
      </c>
    </row>
    <row r="55" ht="15.75" customHeight="1">
      <c r="A55" s="1">
        <v>-21.0</v>
      </c>
      <c r="B55" s="1">
        <v>1.0</v>
      </c>
      <c r="C55" s="1">
        <v>1.0</v>
      </c>
      <c r="D55" s="67">
        <v>1.0</v>
      </c>
      <c r="E55" s="67"/>
      <c r="F55" s="1">
        <v>-19.0</v>
      </c>
      <c r="G55" s="1">
        <v>1.0</v>
      </c>
      <c r="H55" s="1">
        <v>1.0</v>
      </c>
      <c r="I55" s="67">
        <v>1.0</v>
      </c>
      <c r="J55" s="67"/>
      <c r="K55" s="1">
        <v>-19.0</v>
      </c>
      <c r="L55" s="1">
        <v>1.0</v>
      </c>
      <c r="M55" s="1">
        <v>1.0</v>
      </c>
      <c r="N55" s="67">
        <v>1.0</v>
      </c>
      <c r="O55" s="67"/>
      <c r="P55" s="1">
        <v>-22.0</v>
      </c>
      <c r="Q55" s="1">
        <v>1.0</v>
      </c>
      <c r="R55" s="1">
        <v>1.0</v>
      </c>
      <c r="S55" s="67">
        <v>1.0</v>
      </c>
    </row>
    <row r="56" ht="15.75" customHeight="1">
      <c r="A56" s="1">
        <v>-20.0</v>
      </c>
      <c r="B56" s="1">
        <v>2.0</v>
      </c>
      <c r="C56" s="1">
        <v>1.0</v>
      </c>
      <c r="D56" s="67">
        <v>1.0</v>
      </c>
      <c r="E56" s="67"/>
      <c r="F56" s="1">
        <v>-18.0</v>
      </c>
      <c r="G56" s="1">
        <v>2.0</v>
      </c>
      <c r="H56" s="1">
        <v>1.0</v>
      </c>
      <c r="I56" s="67">
        <v>1.0</v>
      </c>
      <c r="J56" s="67"/>
      <c r="K56" s="1">
        <v>-18.0</v>
      </c>
      <c r="L56" s="1">
        <v>2.0</v>
      </c>
      <c r="M56" s="1">
        <v>1.0</v>
      </c>
      <c r="N56" s="67">
        <v>1.0</v>
      </c>
      <c r="O56" s="67"/>
      <c r="P56" s="1">
        <v>-21.0</v>
      </c>
      <c r="Q56" s="1">
        <v>1.0</v>
      </c>
      <c r="R56" s="1">
        <v>1.0</v>
      </c>
      <c r="S56" s="67">
        <v>1.0</v>
      </c>
    </row>
    <row r="57" ht="15.75" customHeight="1">
      <c r="A57" s="1">
        <v>-19.0</v>
      </c>
      <c r="B57" s="1">
        <v>2.0</v>
      </c>
      <c r="C57" s="1">
        <v>1.0</v>
      </c>
      <c r="D57" s="67">
        <v>2.0</v>
      </c>
      <c r="E57" s="67"/>
      <c r="F57" s="1">
        <v>-17.0</v>
      </c>
      <c r="G57" s="1">
        <v>2.0</v>
      </c>
      <c r="H57" s="1">
        <v>1.0</v>
      </c>
      <c r="I57" s="67">
        <v>2.0</v>
      </c>
      <c r="J57" s="67"/>
      <c r="K57" s="1">
        <v>-17.0</v>
      </c>
      <c r="L57" s="1">
        <v>2.0</v>
      </c>
      <c r="M57" s="1">
        <v>1.0</v>
      </c>
      <c r="N57" s="67">
        <v>1.0</v>
      </c>
      <c r="O57" s="67"/>
      <c r="P57" s="1">
        <v>-20.0</v>
      </c>
      <c r="Q57" s="1">
        <v>1.0</v>
      </c>
      <c r="R57" s="1">
        <v>1.0</v>
      </c>
      <c r="S57" s="67">
        <v>1.0</v>
      </c>
    </row>
    <row r="58" ht="15.75" customHeight="1">
      <c r="A58" s="1">
        <v>-18.0</v>
      </c>
      <c r="B58" s="1">
        <v>3.0</v>
      </c>
      <c r="C58" s="1">
        <v>1.0</v>
      </c>
      <c r="D58" s="67">
        <v>2.0</v>
      </c>
      <c r="E58" s="67"/>
      <c r="F58" s="1">
        <v>-16.0</v>
      </c>
      <c r="G58" s="1">
        <v>2.0</v>
      </c>
      <c r="H58" s="1">
        <v>1.0</v>
      </c>
      <c r="I58" s="67">
        <v>2.0</v>
      </c>
      <c r="J58" s="67"/>
      <c r="K58" s="1">
        <v>-16.0</v>
      </c>
      <c r="L58" s="1">
        <v>2.0</v>
      </c>
      <c r="M58" s="1">
        <v>1.0</v>
      </c>
      <c r="N58" s="67">
        <v>1.0</v>
      </c>
      <c r="O58" s="67"/>
      <c r="P58" s="1">
        <v>-19.0</v>
      </c>
      <c r="Q58" s="1">
        <v>1.0</v>
      </c>
      <c r="R58" s="1">
        <v>1.0</v>
      </c>
      <c r="S58" s="67">
        <v>1.0</v>
      </c>
    </row>
    <row r="59" ht="15.75" customHeight="1">
      <c r="A59" s="1">
        <v>-17.0</v>
      </c>
      <c r="B59" s="1">
        <v>3.0</v>
      </c>
      <c r="C59" s="1">
        <v>1.0</v>
      </c>
      <c r="D59" s="67">
        <v>2.0</v>
      </c>
      <c r="E59" s="67"/>
      <c r="F59" s="1">
        <v>-15.0</v>
      </c>
      <c r="G59" s="1">
        <v>2.0</v>
      </c>
      <c r="H59" s="1">
        <v>1.0</v>
      </c>
      <c r="I59" s="67">
        <v>2.0</v>
      </c>
      <c r="J59" s="67"/>
      <c r="K59" s="1">
        <v>-15.0</v>
      </c>
      <c r="L59" s="1">
        <v>2.0</v>
      </c>
      <c r="M59" s="1">
        <v>1.0</v>
      </c>
      <c r="N59" s="67">
        <v>1.0</v>
      </c>
      <c r="O59" s="67"/>
      <c r="P59" s="1">
        <v>-18.0</v>
      </c>
      <c r="Q59" s="1">
        <v>2.0</v>
      </c>
      <c r="R59" s="1">
        <v>1.0</v>
      </c>
      <c r="S59" s="67">
        <v>2.0</v>
      </c>
    </row>
    <row r="60" ht="15.75" customHeight="1">
      <c r="A60" s="1">
        <v>-16.0</v>
      </c>
      <c r="B60" s="1">
        <v>3.0</v>
      </c>
      <c r="C60" s="1">
        <v>1.0</v>
      </c>
      <c r="D60" s="67">
        <v>2.0</v>
      </c>
      <c r="E60" s="67"/>
      <c r="F60" s="1">
        <v>-14.0</v>
      </c>
      <c r="G60" s="1">
        <v>2.0</v>
      </c>
      <c r="H60" s="1">
        <v>1.0</v>
      </c>
      <c r="I60" s="67">
        <v>2.0</v>
      </c>
      <c r="J60" s="67"/>
      <c r="K60" s="1">
        <v>-14.0</v>
      </c>
      <c r="L60" s="1">
        <v>3.0</v>
      </c>
      <c r="M60" s="1">
        <v>1.0</v>
      </c>
      <c r="N60" s="67">
        <v>2.0</v>
      </c>
      <c r="O60" s="67"/>
      <c r="P60" s="1">
        <v>-17.0</v>
      </c>
      <c r="Q60" s="1">
        <v>2.0</v>
      </c>
      <c r="R60" s="1">
        <v>1.0</v>
      </c>
      <c r="S60" s="67">
        <v>2.0</v>
      </c>
    </row>
    <row r="61" ht="15.75" customHeight="1">
      <c r="A61" s="1">
        <v>-15.0</v>
      </c>
      <c r="B61" s="1">
        <v>4.0</v>
      </c>
      <c r="C61" s="1">
        <v>1.0</v>
      </c>
      <c r="D61" s="67">
        <v>2.0</v>
      </c>
      <c r="E61" s="67"/>
      <c r="F61" s="1">
        <v>-13.0</v>
      </c>
      <c r="G61" s="1">
        <v>2.0</v>
      </c>
      <c r="H61" s="1">
        <v>1.0</v>
      </c>
      <c r="I61" s="67">
        <v>2.0</v>
      </c>
      <c r="J61" s="67"/>
      <c r="K61" s="1">
        <v>-13.0</v>
      </c>
      <c r="L61" s="1">
        <v>3.0</v>
      </c>
      <c r="M61" s="1">
        <v>1.0</v>
      </c>
      <c r="N61" s="67">
        <v>2.0</v>
      </c>
      <c r="O61" s="67"/>
      <c r="P61" s="1">
        <v>-16.0</v>
      </c>
      <c r="Q61" s="1">
        <v>2.0</v>
      </c>
      <c r="R61" s="1">
        <v>1.0</v>
      </c>
      <c r="S61" s="67">
        <v>2.0</v>
      </c>
    </row>
    <row r="62" ht="15.75" customHeight="1">
      <c r="A62" s="1">
        <v>-14.0</v>
      </c>
      <c r="B62" s="1">
        <v>4.0</v>
      </c>
      <c r="C62" s="1">
        <v>1.0</v>
      </c>
      <c r="D62" s="67">
        <v>2.0</v>
      </c>
      <c r="E62" s="67"/>
      <c r="F62" s="1">
        <v>-12.0</v>
      </c>
      <c r="G62" s="1">
        <v>2.0</v>
      </c>
      <c r="H62" s="1">
        <v>1.0</v>
      </c>
      <c r="I62" s="67">
        <v>2.0</v>
      </c>
      <c r="J62" s="67"/>
      <c r="K62" s="1">
        <v>-12.0</v>
      </c>
      <c r="L62" s="1">
        <v>3.0</v>
      </c>
      <c r="M62" s="1">
        <v>1.0</v>
      </c>
      <c r="N62" s="67">
        <v>2.0</v>
      </c>
      <c r="O62" s="67"/>
      <c r="P62" s="1">
        <v>-15.0</v>
      </c>
      <c r="Q62" s="1">
        <v>2.0</v>
      </c>
      <c r="R62" s="1">
        <v>1.0</v>
      </c>
      <c r="S62" s="67">
        <v>2.0</v>
      </c>
    </row>
    <row r="63" ht="15.75" customHeight="1">
      <c r="A63" s="1">
        <v>-13.0</v>
      </c>
      <c r="B63" s="1">
        <v>4.0</v>
      </c>
      <c r="C63" s="1">
        <v>1.0</v>
      </c>
      <c r="D63" s="67">
        <v>2.0</v>
      </c>
      <c r="E63" s="67"/>
      <c r="F63" s="1">
        <v>-11.0</v>
      </c>
      <c r="G63" s="1">
        <v>3.0</v>
      </c>
      <c r="H63" s="1">
        <v>1.0</v>
      </c>
      <c r="I63" s="67">
        <v>2.0</v>
      </c>
      <c r="J63" s="67"/>
      <c r="K63" s="1">
        <v>-11.0</v>
      </c>
      <c r="L63" s="1">
        <v>3.0</v>
      </c>
      <c r="M63" s="1">
        <v>1.0</v>
      </c>
      <c r="N63" s="67">
        <v>2.0</v>
      </c>
      <c r="O63" s="67"/>
      <c r="P63" s="1">
        <v>-14.0</v>
      </c>
      <c r="Q63" s="1">
        <v>3.0</v>
      </c>
      <c r="R63" s="1">
        <v>1.0</v>
      </c>
      <c r="S63" s="67">
        <v>2.0</v>
      </c>
    </row>
    <row r="64" ht="15.75" customHeight="1">
      <c r="A64" s="1">
        <v>-12.0</v>
      </c>
      <c r="B64" s="1">
        <v>5.0</v>
      </c>
      <c r="C64" s="1">
        <v>2.0</v>
      </c>
      <c r="D64" s="67">
        <v>3.0</v>
      </c>
      <c r="E64" s="67"/>
      <c r="F64" s="1">
        <v>-10.0</v>
      </c>
      <c r="G64" s="1">
        <v>3.0</v>
      </c>
      <c r="H64" s="1">
        <v>1.0</v>
      </c>
      <c r="I64" s="67">
        <v>2.0</v>
      </c>
      <c r="J64" s="67"/>
      <c r="K64" s="1">
        <v>-10.0</v>
      </c>
      <c r="L64" s="1">
        <v>3.0</v>
      </c>
      <c r="M64" s="1">
        <v>1.0</v>
      </c>
      <c r="N64" s="67">
        <v>2.0</v>
      </c>
      <c r="O64" s="67"/>
      <c r="P64" s="1">
        <v>-13.0</v>
      </c>
      <c r="Q64" s="1">
        <v>3.0</v>
      </c>
      <c r="R64" s="1">
        <v>1.0</v>
      </c>
      <c r="S64" s="67">
        <v>2.0</v>
      </c>
    </row>
    <row r="65" ht="15.75" customHeight="1">
      <c r="A65" s="1">
        <v>-11.0</v>
      </c>
      <c r="B65" s="1">
        <v>5.0</v>
      </c>
      <c r="C65" s="1">
        <v>2.0</v>
      </c>
      <c r="D65" s="67">
        <v>3.0</v>
      </c>
      <c r="E65" s="67"/>
      <c r="F65" s="1">
        <v>-9.0</v>
      </c>
      <c r="G65" s="1">
        <v>4.0</v>
      </c>
      <c r="H65" s="1">
        <v>1.0</v>
      </c>
      <c r="I65" s="67">
        <v>2.0</v>
      </c>
      <c r="J65" s="67"/>
      <c r="K65" s="1">
        <v>-9.0</v>
      </c>
      <c r="L65" s="1">
        <v>7.0</v>
      </c>
      <c r="M65" s="1">
        <v>2.0</v>
      </c>
      <c r="N65" s="67">
        <v>4.0</v>
      </c>
      <c r="O65" s="67"/>
      <c r="P65" s="1">
        <v>-12.0</v>
      </c>
      <c r="Q65" s="1">
        <v>3.0</v>
      </c>
      <c r="R65" s="1">
        <v>1.0</v>
      </c>
      <c r="S65" s="67">
        <v>2.0</v>
      </c>
    </row>
    <row r="66" ht="15.75" customHeight="1">
      <c r="A66" s="1">
        <v>-10.0</v>
      </c>
      <c r="B66" s="1">
        <v>8.0</v>
      </c>
      <c r="C66" s="1">
        <v>2.0</v>
      </c>
      <c r="D66" s="67">
        <v>4.0</v>
      </c>
      <c r="E66" s="67"/>
      <c r="F66" s="1">
        <v>-8.0</v>
      </c>
      <c r="G66" s="1">
        <v>5.0</v>
      </c>
      <c r="H66" s="1">
        <v>2.0</v>
      </c>
      <c r="I66" s="67">
        <v>3.0</v>
      </c>
      <c r="J66" s="67"/>
      <c r="K66" s="1">
        <v>-8.0</v>
      </c>
      <c r="L66" s="1">
        <v>8.0</v>
      </c>
      <c r="M66" s="1">
        <v>2.0</v>
      </c>
      <c r="N66" s="67">
        <v>4.0</v>
      </c>
      <c r="O66" s="67"/>
      <c r="P66" s="1">
        <v>-11.0</v>
      </c>
      <c r="Q66" s="1">
        <v>3.0</v>
      </c>
      <c r="R66" s="1">
        <v>1.0</v>
      </c>
      <c r="S66" s="67">
        <v>3.0</v>
      </c>
    </row>
    <row r="67" ht="15.75" customHeight="1">
      <c r="A67" s="1">
        <v>-9.0</v>
      </c>
      <c r="B67" s="1">
        <v>10.0</v>
      </c>
      <c r="C67" s="1">
        <v>3.0</v>
      </c>
      <c r="D67" s="67">
        <v>5.0</v>
      </c>
      <c r="E67" s="67"/>
      <c r="F67" s="1">
        <v>-7.0</v>
      </c>
      <c r="G67" s="1">
        <v>7.0</v>
      </c>
      <c r="H67" s="1">
        <v>2.0</v>
      </c>
      <c r="I67" s="67">
        <v>4.0</v>
      </c>
      <c r="J67" s="67"/>
      <c r="K67" s="1">
        <v>-7.0</v>
      </c>
      <c r="L67" s="1">
        <v>10.0</v>
      </c>
      <c r="M67" s="1">
        <v>3.0</v>
      </c>
      <c r="N67" s="67">
        <v>5.0</v>
      </c>
      <c r="O67" s="67"/>
      <c r="P67" s="1">
        <v>-10.0</v>
      </c>
      <c r="Q67" s="1">
        <v>4.0</v>
      </c>
      <c r="R67" s="1">
        <v>2.0</v>
      </c>
      <c r="S67" s="67">
        <v>3.0</v>
      </c>
    </row>
    <row r="68" ht="15.75" customHeight="1">
      <c r="A68" s="1">
        <v>-8.0</v>
      </c>
      <c r="B68" s="1">
        <v>10.0</v>
      </c>
      <c r="C68" s="1">
        <v>3.0</v>
      </c>
      <c r="D68" s="67">
        <v>5.0</v>
      </c>
      <c r="E68" s="67"/>
      <c r="F68" s="1">
        <v>-6.0</v>
      </c>
      <c r="G68" s="1">
        <v>8.0</v>
      </c>
      <c r="H68" s="1">
        <v>2.0</v>
      </c>
      <c r="I68" s="67">
        <v>4.0</v>
      </c>
      <c r="J68" s="67"/>
      <c r="K68" s="1">
        <v>-6.0</v>
      </c>
      <c r="L68" s="1">
        <v>10.0</v>
      </c>
      <c r="M68" s="1">
        <v>3.0</v>
      </c>
      <c r="N68" s="67">
        <v>5.0</v>
      </c>
      <c r="O68" s="67"/>
      <c r="P68" s="1">
        <v>-9.0</v>
      </c>
      <c r="Q68" s="1">
        <v>7.0</v>
      </c>
      <c r="R68" s="1">
        <v>2.0</v>
      </c>
      <c r="S68" s="67">
        <v>4.0</v>
      </c>
    </row>
    <row r="69" ht="15.75" customHeight="1">
      <c r="A69" s="1">
        <v>-7.0</v>
      </c>
      <c r="B69" s="1">
        <v>10.0</v>
      </c>
      <c r="C69" s="1">
        <v>3.0</v>
      </c>
      <c r="D69" s="67">
        <v>5.0</v>
      </c>
      <c r="E69" s="67"/>
      <c r="F69" s="1">
        <v>-5.0</v>
      </c>
      <c r="G69" s="1">
        <v>10.0</v>
      </c>
      <c r="H69" s="1">
        <v>3.0</v>
      </c>
      <c r="I69" s="67">
        <v>5.0</v>
      </c>
      <c r="J69" s="67"/>
      <c r="K69" s="1">
        <v>-5.0</v>
      </c>
      <c r="L69" s="1">
        <v>13.0</v>
      </c>
      <c r="M69" s="1">
        <v>4.0</v>
      </c>
      <c r="N69" s="67">
        <v>7.0</v>
      </c>
      <c r="O69" s="67"/>
      <c r="P69" s="1">
        <v>-8.0</v>
      </c>
      <c r="Q69" s="1">
        <v>8.0</v>
      </c>
      <c r="R69" s="1">
        <v>2.0</v>
      </c>
      <c r="S69" s="67">
        <v>4.0</v>
      </c>
    </row>
    <row r="70" ht="15.75" customHeight="1">
      <c r="A70" s="1">
        <v>-6.0</v>
      </c>
      <c r="B70" s="1">
        <v>11.0</v>
      </c>
      <c r="C70" s="1">
        <v>3.0</v>
      </c>
      <c r="D70" s="67">
        <v>6.0</v>
      </c>
      <c r="E70" s="67"/>
      <c r="F70" s="1">
        <v>-4.0</v>
      </c>
      <c r="G70" s="1">
        <v>10.0</v>
      </c>
      <c r="H70" s="1">
        <v>3.0</v>
      </c>
      <c r="I70" s="67">
        <v>5.0</v>
      </c>
      <c r="J70" s="67"/>
      <c r="K70" s="1">
        <v>-4.0</v>
      </c>
      <c r="L70" s="1">
        <v>14.0</v>
      </c>
      <c r="M70" s="1">
        <v>4.0</v>
      </c>
      <c r="N70" s="67">
        <v>7.0</v>
      </c>
      <c r="O70" s="67"/>
      <c r="P70" s="1">
        <v>-7.0</v>
      </c>
      <c r="Q70" s="1">
        <v>10.0</v>
      </c>
      <c r="R70" s="1">
        <v>3.0</v>
      </c>
      <c r="S70" s="67">
        <v>5.0</v>
      </c>
    </row>
    <row r="71" ht="15.75" customHeight="1">
      <c r="A71" s="1">
        <v>-5.0</v>
      </c>
      <c r="B71" s="1">
        <v>12.0</v>
      </c>
      <c r="C71" s="1">
        <v>4.0</v>
      </c>
      <c r="D71" s="67">
        <v>6.0</v>
      </c>
      <c r="E71" s="67"/>
      <c r="F71" s="1">
        <v>-3.0</v>
      </c>
      <c r="G71" s="1">
        <v>13.0</v>
      </c>
      <c r="H71" s="1">
        <v>4.0</v>
      </c>
      <c r="I71" s="67">
        <v>7.0</v>
      </c>
      <c r="J71" s="67"/>
      <c r="K71" s="1">
        <v>-3.0</v>
      </c>
      <c r="L71" s="1">
        <v>14.0</v>
      </c>
      <c r="M71" s="1">
        <v>4.0</v>
      </c>
      <c r="N71" s="67">
        <v>8.0</v>
      </c>
      <c r="O71" s="67"/>
      <c r="P71" s="1">
        <v>-6.0</v>
      </c>
      <c r="Q71" s="1">
        <v>11.0</v>
      </c>
      <c r="R71" s="1">
        <v>3.0</v>
      </c>
      <c r="S71" s="67">
        <v>6.0</v>
      </c>
    </row>
    <row r="72" ht="15.75" customHeight="1">
      <c r="A72" s="1">
        <v>-4.0</v>
      </c>
      <c r="B72" s="1">
        <v>14.0</v>
      </c>
      <c r="C72" s="1">
        <v>4.0</v>
      </c>
      <c r="D72" s="67">
        <v>7.0</v>
      </c>
      <c r="E72" s="67"/>
      <c r="F72" s="1">
        <v>-2.0</v>
      </c>
      <c r="G72" s="1">
        <v>14.0</v>
      </c>
      <c r="H72" s="1">
        <v>4.0</v>
      </c>
      <c r="I72" s="67">
        <v>7.0</v>
      </c>
      <c r="J72" s="67"/>
      <c r="K72" s="1">
        <v>-2.0</v>
      </c>
      <c r="L72" s="1">
        <v>15.0</v>
      </c>
      <c r="M72" s="1">
        <v>4.0</v>
      </c>
      <c r="N72" s="67">
        <v>8.0</v>
      </c>
      <c r="O72" s="67"/>
      <c r="P72" s="1">
        <v>-5.0</v>
      </c>
      <c r="Q72" s="1">
        <v>11.0</v>
      </c>
      <c r="R72" s="1">
        <v>3.0</v>
      </c>
      <c r="S72" s="67">
        <v>6.0</v>
      </c>
    </row>
    <row r="73" ht="15.75" customHeight="1">
      <c r="A73" s="1">
        <v>-3.0</v>
      </c>
      <c r="B73" s="1">
        <v>14.0</v>
      </c>
      <c r="C73" s="1">
        <v>4.0</v>
      </c>
      <c r="D73" s="67">
        <v>8.0</v>
      </c>
      <c r="E73" s="67"/>
      <c r="F73" s="1">
        <v>-1.0</v>
      </c>
      <c r="G73" s="1">
        <v>16.0</v>
      </c>
      <c r="H73" s="1">
        <v>4.0</v>
      </c>
      <c r="I73" s="67">
        <v>8.0</v>
      </c>
      <c r="J73" s="67"/>
      <c r="K73" s="1">
        <v>-1.0</v>
      </c>
      <c r="L73" s="1">
        <v>16.0</v>
      </c>
      <c r="M73" s="1">
        <v>4.0</v>
      </c>
      <c r="N73" s="67">
        <v>8.0</v>
      </c>
      <c r="O73" s="67"/>
      <c r="P73" s="1">
        <v>-4.0</v>
      </c>
      <c r="Q73" s="1">
        <v>15.0</v>
      </c>
      <c r="R73" s="1">
        <v>4.0</v>
      </c>
      <c r="S73" s="67">
        <v>8.0</v>
      </c>
    </row>
    <row r="74" ht="15.75" customHeight="1">
      <c r="A74" s="1">
        <v>-2.0</v>
      </c>
      <c r="B74" s="1">
        <v>15.0</v>
      </c>
      <c r="C74" s="1">
        <v>4.0</v>
      </c>
      <c r="D74" s="67">
        <v>8.0</v>
      </c>
      <c r="E74" s="67"/>
      <c r="F74" s="1">
        <v>0.0</v>
      </c>
      <c r="G74" s="1">
        <v>18.0</v>
      </c>
      <c r="H74" s="1">
        <v>5.0</v>
      </c>
      <c r="I74" s="67">
        <v>9.0</v>
      </c>
      <c r="J74" s="67"/>
      <c r="K74" s="1">
        <v>0.0</v>
      </c>
      <c r="L74" s="1">
        <v>19.0</v>
      </c>
      <c r="M74" s="1">
        <v>5.0</v>
      </c>
      <c r="N74" s="67">
        <v>10.0</v>
      </c>
      <c r="O74" s="67"/>
      <c r="P74" s="1">
        <v>-3.0</v>
      </c>
      <c r="Q74" s="1">
        <v>16.0</v>
      </c>
      <c r="R74" s="1">
        <v>4.0</v>
      </c>
      <c r="S74" s="67">
        <v>8.0</v>
      </c>
    </row>
    <row r="75" ht="15.75" customHeight="1">
      <c r="A75" s="1">
        <v>-1.0</v>
      </c>
      <c r="B75" s="1">
        <v>15.0</v>
      </c>
      <c r="C75" s="1">
        <v>4.0</v>
      </c>
      <c r="D75" s="67">
        <v>8.0</v>
      </c>
      <c r="E75" s="67"/>
      <c r="F75" s="1">
        <v>1.0</v>
      </c>
      <c r="G75" s="1">
        <v>18.0</v>
      </c>
      <c r="H75" s="1">
        <v>5.0</v>
      </c>
      <c r="I75" s="67">
        <v>10.0</v>
      </c>
      <c r="J75" s="67"/>
      <c r="K75" s="1">
        <v>1.0</v>
      </c>
      <c r="L75" s="1">
        <v>19.0</v>
      </c>
      <c r="M75" s="1">
        <v>5.0</v>
      </c>
      <c r="N75" s="67">
        <v>10.0</v>
      </c>
      <c r="O75" s="67"/>
      <c r="P75" s="1">
        <v>-2.0</v>
      </c>
      <c r="Q75" s="1">
        <v>18.0</v>
      </c>
      <c r="R75" s="1">
        <v>5.0</v>
      </c>
      <c r="S75" s="67">
        <v>9.0</v>
      </c>
    </row>
    <row r="76" ht="15.75" customHeight="1">
      <c r="A76" s="1">
        <v>0.0</v>
      </c>
      <c r="B76" s="1">
        <v>16.0</v>
      </c>
      <c r="C76" s="1">
        <v>4.0</v>
      </c>
      <c r="D76" s="67">
        <v>8.0</v>
      </c>
      <c r="E76" s="67"/>
      <c r="F76" s="1">
        <v>2.0</v>
      </c>
      <c r="G76" s="1">
        <v>19.0</v>
      </c>
      <c r="H76" s="1">
        <v>5.0</v>
      </c>
      <c r="I76" s="67">
        <v>10.0</v>
      </c>
      <c r="J76" s="67"/>
      <c r="K76" s="1">
        <v>2.0</v>
      </c>
      <c r="L76" s="1">
        <v>21.0</v>
      </c>
      <c r="M76" s="1">
        <v>6.0</v>
      </c>
      <c r="N76" s="67">
        <v>11.0</v>
      </c>
      <c r="O76" s="67"/>
      <c r="P76" s="1">
        <v>-1.0</v>
      </c>
      <c r="Q76" s="1">
        <v>18.0</v>
      </c>
      <c r="R76" s="1">
        <v>5.0</v>
      </c>
      <c r="S76" s="67">
        <v>10.0</v>
      </c>
    </row>
    <row r="77" ht="15.75" customHeight="1">
      <c r="A77" s="1">
        <v>1.0</v>
      </c>
      <c r="B77" s="1">
        <v>18.0</v>
      </c>
      <c r="C77" s="1">
        <v>5.0</v>
      </c>
      <c r="D77" s="67">
        <v>9.0</v>
      </c>
      <c r="E77" s="67"/>
      <c r="F77" s="1">
        <v>3.0</v>
      </c>
      <c r="G77" s="1">
        <v>22.0</v>
      </c>
      <c r="H77" s="1">
        <v>6.0</v>
      </c>
      <c r="I77" s="67">
        <v>11.0</v>
      </c>
      <c r="J77" s="67"/>
      <c r="K77" s="1">
        <v>3.0</v>
      </c>
      <c r="L77" s="1">
        <v>22.0</v>
      </c>
      <c r="M77" s="1">
        <v>6.0</v>
      </c>
      <c r="N77" s="67">
        <v>11.0</v>
      </c>
      <c r="O77" s="67"/>
      <c r="P77" s="1">
        <v>0.0</v>
      </c>
      <c r="Q77" s="1">
        <v>19.0</v>
      </c>
      <c r="R77" s="1">
        <v>5.0</v>
      </c>
      <c r="S77" s="67">
        <v>10.0</v>
      </c>
    </row>
    <row r="78" ht="15.75" customHeight="1">
      <c r="A78" s="1">
        <v>2.0</v>
      </c>
      <c r="B78" s="1">
        <v>18.0</v>
      </c>
      <c r="C78" s="1">
        <v>5.0</v>
      </c>
      <c r="D78" s="67">
        <v>10.0</v>
      </c>
      <c r="E78" s="67"/>
      <c r="F78" s="1">
        <v>4.0</v>
      </c>
      <c r="G78" s="1">
        <v>24.0</v>
      </c>
      <c r="H78" s="1">
        <v>6.0</v>
      </c>
      <c r="I78" s="67">
        <v>12.0</v>
      </c>
      <c r="J78" s="67"/>
      <c r="K78" s="1">
        <v>4.0</v>
      </c>
      <c r="L78" s="1">
        <v>23.0</v>
      </c>
      <c r="M78" s="1">
        <v>6.0</v>
      </c>
      <c r="N78" s="67">
        <v>12.0</v>
      </c>
      <c r="O78" s="67"/>
      <c r="P78" s="1">
        <v>1.0</v>
      </c>
      <c r="Q78" s="1">
        <v>22.0</v>
      </c>
      <c r="R78" s="1">
        <v>6.0</v>
      </c>
      <c r="S78" s="67">
        <v>11.0</v>
      </c>
    </row>
    <row r="79" ht="15.75" customHeight="1">
      <c r="A79" s="1">
        <v>3.0</v>
      </c>
      <c r="B79" s="1">
        <v>19.0</v>
      </c>
      <c r="C79" s="1">
        <v>5.0</v>
      </c>
      <c r="D79" s="67">
        <v>10.0</v>
      </c>
      <c r="E79" s="67"/>
      <c r="F79" s="1">
        <v>5.0</v>
      </c>
      <c r="G79" s="1">
        <v>25.0</v>
      </c>
      <c r="H79" s="1">
        <v>7.0</v>
      </c>
      <c r="I79" s="67">
        <v>13.0</v>
      </c>
      <c r="J79" s="67"/>
      <c r="K79" s="1">
        <v>5.0</v>
      </c>
      <c r="L79" s="1">
        <v>24.0</v>
      </c>
      <c r="M79" s="1">
        <v>6.0</v>
      </c>
      <c r="N79" s="67">
        <v>12.0</v>
      </c>
      <c r="O79" s="67"/>
      <c r="P79" s="1">
        <v>2.0</v>
      </c>
      <c r="Q79" s="1">
        <v>24.0</v>
      </c>
      <c r="R79" s="1">
        <v>6.0</v>
      </c>
      <c r="S79" s="67">
        <v>12.0</v>
      </c>
    </row>
    <row r="80" ht="15.75" customHeight="1">
      <c r="A80" s="1">
        <v>4.0</v>
      </c>
      <c r="B80" s="1">
        <v>19.0</v>
      </c>
      <c r="C80" s="1">
        <v>5.0</v>
      </c>
      <c r="D80" s="67">
        <v>10.0</v>
      </c>
      <c r="E80" s="67"/>
      <c r="F80" s="1">
        <v>6.0</v>
      </c>
      <c r="G80" s="1">
        <v>26.0</v>
      </c>
      <c r="H80" s="1">
        <v>7.0</v>
      </c>
      <c r="I80" s="67">
        <v>13.0</v>
      </c>
      <c r="J80" s="67"/>
      <c r="K80" s="1">
        <v>6.0</v>
      </c>
      <c r="L80" s="1">
        <v>25.0</v>
      </c>
      <c r="M80" s="1">
        <v>7.0</v>
      </c>
      <c r="N80" s="67">
        <v>13.0</v>
      </c>
      <c r="O80" s="67"/>
      <c r="P80" s="1">
        <v>3.0</v>
      </c>
      <c r="Q80" s="1">
        <v>25.0</v>
      </c>
      <c r="R80" s="1">
        <v>7.0</v>
      </c>
      <c r="S80" s="67">
        <v>13.0</v>
      </c>
    </row>
    <row r="81" ht="15.75" customHeight="1">
      <c r="A81" s="1">
        <v>5.0</v>
      </c>
      <c r="B81" s="1">
        <v>19.0</v>
      </c>
      <c r="C81" s="1">
        <v>5.0</v>
      </c>
      <c r="D81" s="67">
        <v>10.0</v>
      </c>
      <c r="E81" s="67"/>
      <c r="F81" s="1">
        <v>7.0</v>
      </c>
      <c r="G81" s="1">
        <v>27.0</v>
      </c>
      <c r="H81" s="1">
        <v>7.0</v>
      </c>
      <c r="I81" s="67">
        <v>14.0</v>
      </c>
      <c r="J81" s="67"/>
      <c r="K81" s="1">
        <v>7.0</v>
      </c>
      <c r="L81" s="1">
        <v>26.0</v>
      </c>
      <c r="M81" s="1">
        <v>7.0</v>
      </c>
      <c r="N81" s="67">
        <v>13.0</v>
      </c>
      <c r="O81" s="67"/>
      <c r="P81" s="1">
        <v>4.0</v>
      </c>
      <c r="Q81" s="1">
        <v>27.0</v>
      </c>
      <c r="R81" s="1">
        <v>7.0</v>
      </c>
      <c r="S81" s="67">
        <v>14.0</v>
      </c>
    </row>
    <row r="82" ht="15.75" customHeight="1">
      <c r="A82" s="1">
        <v>6.0</v>
      </c>
      <c r="B82" s="1">
        <v>20.0</v>
      </c>
      <c r="C82" s="1">
        <v>6.0</v>
      </c>
      <c r="D82" s="67">
        <v>11.0</v>
      </c>
      <c r="E82" s="67"/>
      <c r="F82" s="1">
        <v>8.0</v>
      </c>
      <c r="G82" s="1">
        <v>30.0</v>
      </c>
      <c r="H82" s="1">
        <v>8.0</v>
      </c>
      <c r="I82" s="67">
        <v>15.0</v>
      </c>
      <c r="J82" s="67"/>
      <c r="K82" s="1">
        <v>8.0</v>
      </c>
      <c r="L82" s="1">
        <v>26.0</v>
      </c>
      <c r="M82" s="1">
        <v>7.0</v>
      </c>
      <c r="N82" s="67">
        <v>13.0</v>
      </c>
      <c r="O82" s="67"/>
      <c r="P82" s="1">
        <v>5.0</v>
      </c>
      <c r="Q82" s="1">
        <v>29.0</v>
      </c>
      <c r="R82" s="1">
        <v>8.0</v>
      </c>
      <c r="S82" s="67">
        <v>15.0</v>
      </c>
    </row>
    <row r="83" ht="15.75" customHeight="1">
      <c r="A83" s="1">
        <v>7.0</v>
      </c>
      <c r="B83" s="1">
        <v>22.0</v>
      </c>
      <c r="C83" s="1">
        <v>6.0</v>
      </c>
      <c r="D83" s="67">
        <v>11.0</v>
      </c>
      <c r="E83" s="67"/>
      <c r="F83" s="1">
        <v>9.0</v>
      </c>
      <c r="G83" s="1">
        <v>30.0</v>
      </c>
      <c r="H83" s="1">
        <v>8.0</v>
      </c>
      <c r="I83" s="67">
        <v>16.0</v>
      </c>
      <c r="J83" s="67"/>
      <c r="K83" s="1">
        <v>9.0</v>
      </c>
      <c r="L83" s="1">
        <v>27.0</v>
      </c>
      <c r="M83" s="1">
        <v>7.0</v>
      </c>
      <c r="N83" s="67">
        <v>14.0</v>
      </c>
      <c r="O83" s="67"/>
      <c r="P83" s="1">
        <v>6.0</v>
      </c>
      <c r="Q83" s="1">
        <v>30.0</v>
      </c>
      <c r="R83" s="1">
        <v>8.0</v>
      </c>
      <c r="S83" s="67">
        <v>15.0</v>
      </c>
    </row>
    <row r="84" ht="15.75" customHeight="1">
      <c r="A84" s="1">
        <v>8.0</v>
      </c>
      <c r="B84" s="1">
        <v>23.0</v>
      </c>
      <c r="C84" s="1">
        <v>6.0</v>
      </c>
      <c r="D84" s="67">
        <v>12.0</v>
      </c>
      <c r="E84" s="67"/>
      <c r="F84" s="1">
        <v>10.0</v>
      </c>
      <c r="G84" s="1">
        <v>31.0</v>
      </c>
      <c r="H84" s="1">
        <v>8.0</v>
      </c>
      <c r="I84" s="67">
        <v>16.0</v>
      </c>
      <c r="J84" s="67"/>
      <c r="K84" s="1">
        <v>10.0</v>
      </c>
      <c r="L84" s="1">
        <v>29.0</v>
      </c>
      <c r="M84" s="1">
        <v>8.0</v>
      </c>
      <c r="N84" s="67">
        <v>15.0</v>
      </c>
      <c r="O84" s="67"/>
      <c r="P84" s="1">
        <v>7.0</v>
      </c>
      <c r="Q84" s="1">
        <v>30.0</v>
      </c>
      <c r="R84" s="1">
        <v>8.0</v>
      </c>
      <c r="S84" s="67">
        <v>16.0</v>
      </c>
    </row>
    <row r="85" ht="15.75" customHeight="1">
      <c r="A85" s="1">
        <v>9.0</v>
      </c>
      <c r="B85" s="1">
        <v>24.0</v>
      </c>
      <c r="C85" s="1">
        <v>6.0</v>
      </c>
      <c r="D85" s="67">
        <v>12.0</v>
      </c>
      <c r="E85" s="67"/>
      <c r="F85" s="1">
        <v>11.0</v>
      </c>
      <c r="G85" s="1">
        <v>31.0</v>
      </c>
      <c r="H85" s="1">
        <v>8.0</v>
      </c>
      <c r="I85" s="67">
        <v>16.0</v>
      </c>
      <c r="J85" s="67"/>
      <c r="K85" s="1">
        <v>11.0</v>
      </c>
      <c r="L85" s="1">
        <v>30.0</v>
      </c>
      <c r="M85" s="1">
        <v>8.0</v>
      </c>
      <c r="N85" s="67">
        <v>15.0</v>
      </c>
      <c r="O85" s="67"/>
      <c r="P85" s="1">
        <v>8.0</v>
      </c>
      <c r="Q85" s="1">
        <v>30.0</v>
      </c>
      <c r="R85" s="1">
        <v>8.0</v>
      </c>
      <c r="S85" s="67">
        <v>16.0</v>
      </c>
    </row>
    <row r="86" ht="15.75" customHeight="1">
      <c r="A86" s="1">
        <v>10.0</v>
      </c>
      <c r="B86" s="1">
        <v>26.0</v>
      </c>
      <c r="C86" s="1">
        <v>7.0</v>
      </c>
      <c r="D86" s="67">
        <v>13.0</v>
      </c>
      <c r="E86" s="67"/>
      <c r="F86" s="1">
        <v>12.0</v>
      </c>
      <c r="G86" s="1">
        <v>32.0</v>
      </c>
      <c r="H86" s="1">
        <v>8.0</v>
      </c>
      <c r="I86" s="67">
        <v>16.0</v>
      </c>
      <c r="J86" s="67"/>
      <c r="K86" s="1">
        <v>12.0</v>
      </c>
      <c r="L86" s="1">
        <v>30.0</v>
      </c>
      <c r="M86" s="1">
        <v>8.0</v>
      </c>
      <c r="N86" s="67">
        <v>16.0</v>
      </c>
      <c r="O86" s="67"/>
      <c r="P86" s="1">
        <v>9.0</v>
      </c>
      <c r="Q86" s="1">
        <v>30.0</v>
      </c>
      <c r="R86" s="1">
        <v>8.0</v>
      </c>
      <c r="S86" s="67">
        <v>16.0</v>
      </c>
    </row>
    <row r="87" ht="15.75" customHeight="1">
      <c r="A87" s="1">
        <v>11.0</v>
      </c>
      <c r="B87" s="1">
        <v>26.0</v>
      </c>
      <c r="C87" s="1">
        <v>7.0</v>
      </c>
      <c r="D87" s="67">
        <v>13.0</v>
      </c>
      <c r="E87" s="67"/>
      <c r="F87" s="1">
        <v>13.0</v>
      </c>
      <c r="G87" s="1">
        <v>32.0</v>
      </c>
      <c r="H87" s="1">
        <v>8.0</v>
      </c>
      <c r="I87" s="67">
        <v>16.0</v>
      </c>
      <c r="J87" s="67"/>
      <c r="K87" s="1">
        <v>13.0</v>
      </c>
      <c r="L87" s="1">
        <v>30.0</v>
      </c>
      <c r="M87" s="1">
        <v>8.0</v>
      </c>
      <c r="N87" s="67">
        <v>16.0</v>
      </c>
      <c r="O87" s="67"/>
      <c r="P87" s="1">
        <v>10.0</v>
      </c>
      <c r="Q87" s="1">
        <v>31.0</v>
      </c>
      <c r="R87" s="1">
        <v>8.0</v>
      </c>
      <c r="S87" s="67">
        <v>16.0</v>
      </c>
    </row>
    <row r="88" ht="15.75" customHeight="1">
      <c r="A88" s="1">
        <v>12.0</v>
      </c>
      <c r="B88" s="1">
        <v>26.0</v>
      </c>
      <c r="C88" s="1">
        <v>7.0</v>
      </c>
      <c r="D88" s="67">
        <v>13.0</v>
      </c>
      <c r="E88" s="67"/>
      <c r="F88" s="1">
        <v>14.0</v>
      </c>
      <c r="G88" s="1">
        <v>32.0</v>
      </c>
      <c r="H88" s="1">
        <v>8.0</v>
      </c>
      <c r="I88" s="67">
        <v>16.0</v>
      </c>
      <c r="J88" s="67"/>
      <c r="K88" s="1">
        <v>14.0</v>
      </c>
      <c r="L88" s="1">
        <v>30.0</v>
      </c>
      <c r="M88" s="1">
        <v>8.0</v>
      </c>
      <c r="N88" s="67">
        <v>16.0</v>
      </c>
      <c r="O88" s="67"/>
      <c r="P88" s="1">
        <v>11.0</v>
      </c>
      <c r="Q88" s="1">
        <v>31.0</v>
      </c>
      <c r="R88" s="1">
        <v>8.0</v>
      </c>
      <c r="S88" s="67">
        <v>16.0</v>
      </c>
    </row>
    <row r="89" ht="15.75" customHeight="1">
      <c r="A89" s="1">
        <v>13.0</v>
      </c>
      <c r="B89" s="1">
        <v>27.0</v>
      </c>
      <c r="C89" s="1">
        <v>7.0</v>
      </c>
      <c r="D89" s="67">
        <v>14.0</v>
      </c>
      <c r="E89" s="67"/>
      <c r="F89" s="1">
        <v>15.0</v>
      </c>
      <c r="G89" s="1">
        <v>32.0</v>
      </c>
      <c r="H89" s="1">
        <v>8.0</v>
      </c>
      <c r="I89" s="67">
        <v>16.0</v>
      </c>
      <c r="J89" s="67"/>
      <c r="K89" s="1">
        <v>15.0</v>
      </c>
      <c r="L89" s="1">
        <v>31.0</v>
      </c>
      <c r="M89" s="1">
        <v>8.0</v>
      </c>
      <c r="N89" s="67">
        <v>16.0</v>
      </c>
      <c r="O89" s="67"/>
      <c r="P89" s="1">
        <v>12.0</v>
      </c>
      <c r="Q89" s="1">
        <v>31.0</v>
      </c>
      <c r="R89" s="1">
        <v>8.0</v>
      </c>
      <c r="S89" s="67">
        <v>16.0</v>
      </c>
    </row>
    <row r="90" ht="15.75" customHeight="1">
      <c r="A90" s="1">
        <v>14.0</v>
      </c>
      <c r="B90" s="1">
        <v>29.0</v>
      </c>
      <c r="C90" s="1">
        <v>8.0</v>
      </c>
      <c r="D90" s="67">
        <v>15.0</v>
      </c>
      <c r="E90" s="67"/>
      <c r="F90" s="1">
        <v>16.0</v>
      </c>
      <c r="G90" s="1">
        <v>32.0</v>
      </c>
      <c r="H90" s="1">
        <v>8.0</v>
      </c>
      <c r="I90" s="67">
        <v>16.0</v>
      </c>
      <c r="J90" s="67"/>
      <c r="K90" s="1">
        <v>16.0</v>
      </c>
      <c r="L90" s="1">
        <v>31.0</v>
      </c>
      <c r="M90" s="1">
        <v>8.0</v>
      </c>
      <c r="N90" s="67">
        <v>16.0</v>
      </c>
      <c r="O90" s="67"/>
      <c r="P90" s="1">
        <v>13.0</v>
      </c>
      <c r="Q90" s="1">
        <v>31.0</v>
      </c>
      <c r="R90" s="1">
        <v>8.0</v>
      </c>
      <c r="S90" s="67">
        <v>16.0</v>
      </c>
    </row>
    <row r="91" ht="15.75" customHeight="1">
      <c r="A91" s="1">
        <v>15.0</v>
      </c>
      <c r="B91" s="1">
        <v>30.0</v>
      </c>
      <c r="C91" s="1">
        <v>8.0</v>
      </c>
      <c r="D91" s="67">
        <v>15.0</v>
      </c>
      <c r="E91" s="67"/>
      <c r="F91" s="1">
        <v>17.0</v>
      </c>
      <c r="G91" s="1">
        <v>32.0</v>
      </c>
      <c r="H91" s="1">
        <v>8.0</v>
      </c>
      <c r="I91" s="67">
        <v>16.0</v>
      </c>
      <c r="J91" s="67"/>
      <c r="K91" s="1">
        <v>17.0</v>
      </c>
      <c r="L91" s="1">
        <v>31.0</v>
      </c>
      <c r="M91" s="1">
        <v>8.0</v>
      </c>
      <c r="N91" s="67">
        <v>16.0</v>
      </c>
      <c r="O91" s="67"/>
      <c r="P91" s="1">
        <v>14.0</v>
      </c>
      <c r="Q91" s="1">
        <v>31.0</v>
      </c>
      <c r="R91" s="1">
        <v>8.0</v>
      </c>
      <c r="S91" s="67">
        <v>16.0</v>
      </c>
    </row>
    <row r="92" ht="15.75" customHeight="1">
      <c r="A92" s="1">
        <v>16.0</v>
      </c>
      <c r="B92" s="1">
        <v>30.0</v>
      </c>
      <c r="C92" s="1">
        <v>8.0</v>
      </c>
      <c r="D92" s="67">
        <v>16.0</v>
      </c>
      <c r="E92" s="67"/>
      <c r="F92" s="1">
        <v>18.0</v>
      </c>
      <c r="G92" s="1">
        <v>32.0</v>
      </c>
      <c r="H92" s="1">
        <v>8.0</v>
      </c>
      <c r="I92" s="67">
        <v>16.0</v>
      </c>
      <c r="J92" s="67"/>
      <c r="K92" s="1">
        <v>18.0</v>
      </c>
      <c r="L92" s="1">
        <v>31.0</v>
      </c>
      <c r="M92" s="1">
        <v>8.0</v>
      </c>
      <c r="N92" s="67">
        <v>16.0</v>
      </c>
      <c r="O92" s="67"/>
      <c r="P92" s="1">
        <v>15.0</v>
      </c>
      <c r="Q92" s="1">
        <v>31.0</v>
      </c>
      <c r="R92" s="1">
        <v>8.0</v>
      </c>
      <c r="S92" s="67">
        <v>16.0</v>
      </c>
    </row>
    <row r="93" ht="15.75" customHeight="1">
      <c r="A93" s="1">
        <v>17.0</v>
      </c>
      <c r="B93" s="1">
        <v>30.0</v>
      </c>
      <c r="C93" s="1">
        <v>8.0</v>
      </c>
      <c r="D93" s="67">
        <v>16.0</v>
      </c>
      <c r="E93" s="67"/>
      <c r="I93" s="67"/>
      <c r="J93" s="67"/>
      <c r="K93" s="1">
        <v>19.0</v>
      </c>
      <c r="L93" s="1">
        <v>32.0</v>
      </c>
      <c r="M93" s="1">
        <v>8.0</v>
      </c>
      <c r="N93" s="67">
        <v>16.0</v>
      </c>
      <c r="O93" s="67"/>
      <c r="P93" s="1">
        <v>16.0</v>
      </c>
      <c r="Q93" s="1">
        <v>32.0</v>
      </c>
      <c r="R93" s="1">
        <v>8.0</v>
      </c>
      <c r="S93" s="67">
        <v>16.0</v>
      </c>
    </row>
    <row r="94" ht="15.75" customHeight="1">
      <c r="A94" s="1">
        <v>18.0</v>
      </c>
      <c r="B94" s="1">
        <v>31.0</v>
      </c>
      <c r="C94" s="1">
        <v>8.0</v>
      </c>
      <c r="D94" s="67">
        <v>16.0</v>
      </c>
      <c r="E94" s="67"/>
      <c r="I94" s="67"/>
      <c r="J94" s="67"/>
      <c r="K94" s="1">
        <v>20.0</v>
      </c>
      <c r="L94" s="1">
        <v>32.0</v>
      </c>
      <c r="M94" s="1">
        <v>8.0</v>
      </c>
      <c r="N94" s="67">
        <v>16.0</v>
      </c>
      <c r="O94" s="67"/>
      <c r="P94" s="1">
        <v>17.0</v>
      </c>
      <c r="Q94" s="1">
        <v>32.0</v>
      </c>
      <c r="R94" s="1">
        <v>8.0</v>
      </c>
      <c r="S94" s="67">
        <v>16.0</v>
      </c>
    </row>
    <row r="95" ht="15.75" customHeight="1">
      <c r="A95" s="1">
        <v>19.0</v>
      </c>
      <c r="B95" s="1">
        <v>31.0</v>
      </c>
      <c r="C95" s="1">
        <v>8.0</v>
      </c>
      <c r="D95" s="67">
        <v>16.0</v>
      </c>
      <c r="E95" s="67"/>
      <c r="I95" s="67"/>
      <c r="J95" s="67"/>
      <c r="N95" s="67"/>
      <c r="O95" s="67"/>
      <c r="S95" s="67"/>
    </row>
    <row r="96" ht="15.75" customHeight="1">
      <c r="A96" s="1">
        <v>20.0</v>
      </c>
      <c r="B96" s="1">
        <v>31.0</v>
      </c>
      <c r="C96" s="1">
        <v>8.0</v>
      </c>
      <c r="D96" s="67">
        <v>16.0</v>
      </c>
      <c r="E96" s="67"/>
      <c r="I96" s="67"/>
      <c r="J96" s="67"/>
      <c r="N96" s="67"/>
      <c r="O96" s="67"/>
      <c r="S96" s="67"/>
    </row>
    <row r="97" ht="15.75" customHeight="1">
      <c r="A97" s="1">
        <v>21.0</v>
      </c>
      <c r="B97" s="1">
        <v>32.0</v>
      </c>
      <c r="C97" s="1">
        <v>8.0</v>
      </c>
      <c r="D97" s="67">
        <v>16.0</v>
      </c>
      <c r="E97" s="67"/>
      <c r="I97" s="67"/>
      <c r="J97" s="67"/>
      <c r="N97" s="67"/>
      <c r="O97" s="67"/>
      <c r="S97" s="67"/>
    </row>
    <row r="98" ht="15.75" customHeight="1">
      <c r="D98" s="67"/>
      <c r="E98" s="67"/>
      <c r="I98" s="67"/>
      <c r="J98" s="67"/>
      <c r="N98" s="67"/>
      <c r="O98" s="67"/>
      <c r="S98" s="67"/>
    </row>
    <row r="99" ht="15.75" customHeight="1">
      <c r="D99" s="67"/>
      <c r="E99" s="67"/>
      <c r="I99" s="67"/>
      <c r="J99" s="67"/>
      <c r="N99" s="67"/>
      <c r="O99" s="67"/>
      <c r="S99" s="67"/>
    </row>
    <row r="100" ht="15.75" customHeight="1">
      <c r="D100" s="67"/>
      <c r="E100" s="67"/>
      <c r="I100" s="67"/>
      <c r="J100" s="67"/>
      <c r="N100" s="67"/>
      <c r="O100" s="67"/>
      <c r="S100" s="67"/>
    </row>
    <row r="101" ht="15.75" customHeight="1">
      <c r="D101" s="67"/>
      <c r="E101" s="67"/>
      <c r="I101" s="67"/>
      <c r="J101" s="67"/>
      <c r="N101" s="67"/>
      <c r="O101" s="67"/>
      <c r="S101" s="67"/>
    </row>
    <row r="102" ht="15.75" customHeight="1">
      <c r="D102" s="67"/>
      <c r="E102" s="67"/>
      <c r="I102" s="67"/>
      <c r="J102" s="67"/>
      <c r="N102" s="67"/>
      <c r="O102" s="67"/>
      <c r="S102" s="67"/>
    </row>
    <row r="103" ht="15.75" customHeight="1">
      <c r="D103" s="67"/>
      <c r="E103" s="67"/>
      <c r="I103" s="67"/>
      <c r="J103" s="67"/>
      <c r="N103" s="67"/>
      <c r="O103" s="67"/>
      <c r="S103" s="67"/>
    </row>
    <row r="104" ht="15.75" customHeight="1">
      <c r="D104" s="67"/>
      <c r="E104" s="67"/>
      <c r="I104" s="67"/>
      <c r="J104" s="67"/>
      <c r="N104" s="67"/>
      <c r="O104" s="67"/>
      <c r="S104" s="67"/>
    </row>
    <row r="105" ht="15.75" customHeight="1">
      <c r="D105" s="67"/>
      <c r="E105" s="67"/>
      <c r="I105" s="67"/>
      <c r="J105" s="67"/>
      <c r="N105" s="67"/>
      <c r="O105" s="67"/>
      <c r="S105" s="67"/>
    </row>
    <row r="106" ht="15.75" customHeight="1">
      <c r="D106" s="67"/>
      <c r="E106" s="67"/>
      <c r="I106" s="67"/>
      <c r="J106" s="67"/>
      <c r="N106" s="67"/>
      <c r="O106" s="67"/>
      <c r="S106" s="67"/>
    </row>
    <row r="107" ht="15.75" customHeight="1">
      <c r="D107" s="67"/>
      <c r="E107" s="67"/>
      <c r="I107" s="67"/>
      <c r="J107" s="67"/>
      <c r="N107" s="67"/>
      <c r="O107" s="67"/>
      <c r="S107" s="67"/>
    </row>
    <row r="108" ht="15.75" customHeight="1">
      <c r="D108" s="67"/>
      <c r="E108" s="67"/>
      <c r="I108" s="67"/>
      <c r="J108" s="67"/>
      <c r="N108" s="67"/>
      <c r="O108" s="67"/>
      <c r="S108" s="67"/>
    </row>
    <row r="109" ht="15.75" customHeight="1">
      <c r="D109" s="67"/>
      <c r="E109" s="67"/>
      <c r="I109" s="67"/>
      <c r="J109" s="67"/>
      <c r="N109" s="67"/>
      <c r="O109" s="67"/>
      <c r="S109" s="67"/>
    </row>
    <row r="110" ht="15.75" customHeight="1">
      <c r="D110" s="67"/>
      <c r="E110" s="67"/>
      <c r="I110" s="67"/>
      <c r="J110" s="67"/>
      <c r="N110" s="67"/>
      <c r="O110" s="67"/>
      <c r="S110" s="67"/>
    </row>
    <row r="111" ht="15.75" customHeight="1">
      <c r="D111" s="67"/>
      <c r="E111" s="67"/>
      <c r="I111" s="67"/>
      <c r="J111" s="67"/>
      <c r="N111" s="67"/>
      <c r="O111" s="67"/>
      <c r="S111" s="67"/>
    </row>
    <row r="112" ht="15.75" customHeight="1">
      <c r="D112" s="67"/>
      <c r="E112" s="67"/>
      <c r="I112" s="67"/>
      <c r="J112" s="67"/>
      <c r="N112" s="67"/>
      <c r="O112" s="67"/>
      <c r="S112" s="67"/>
    </row>
    <row r="113" ht="15.75" customHeight="1">
      <c r="D113" s="67"/>
      <c r="E113" s="67"/>
      <c r="I113" s="67"/>
      <c r="J113" s="67"/>
      <c r="N113" s="67"/>
      <c r="O113" s="67"/>
      <c r="S113" s="67"/>
    </row>
    <row r="114" ht="15.75" customHeight="1">
      <c r="D114" s="67"/>
      <c r="E114" s="67"/>
      <c r="I114" s="67"/>
      <c r="J114" s="67"/>
      <c r="N114" s="67"/>
      <c r="O114" s="67"/>
      <c r="S114" s="67"/>
    </row>
    <row r="115" ht="15.75" customHeight="1">
      <c r="D115" s="67"/>
      <c r="E115" s="67"/>
      <c r="I115" s="67"/>
      <c r="J115" s="67"/>
      <c r="N115" s="67"/>
      <c r="O115" s="67"/>
      <c r="S115" s="67"/>
    </row>
    <row r="116" ht="15.75" customHeight="1">
      <c r="D116" s="67"/>
      <c r="E116" s="67"/>
      <c r="I116" s="67"/>
      <c r="J116" s="67"/>
      <c r="N116" s="67"/>
      <c r="O116" s="67"/>
      <c r="S116" s="67"/>
    </row>
    <row r="117" ht="15.75" customHeight="1">
      <c r="D117" s="67"/>
      <c r="E117" s="67"/>
      <c r="I117" s="67"/>
      <c r="J117" s="67"/>
      <c r="N117" s="67"/>
      <c r="O117" s="67"/>
      <c r="S117" s="67"/>
    </row>
    <row r="118" ht="15.75" customHeight="1">
      <c r="D118" s="67"/>
      <c r="E118" s="67"/>
      <c r="I118" s="67"/>
      <c r="J118" s="67"/>
      <c r="N118" s="67"/>
      <c r="O118" s="67"/>
      <c r="S118" s="67"/>
    </row>
    <row r="119" ht="15.75" customHeight="1">
      <c r="D119" s="67"/>
      <c r="E119" s="67"/>
      <c r="I119" s="67"/>
      <c r="J119" s="67"/>
      <c r="N119" s="67"/>
      <c r="O119" s="67"/>
      <c r="S119" s="67"/>
    </row>
    <row r="120" ht="15.75" customHeight="1">
      <c r="D120" s="67"/>
      <c r="E120" s="67"/>
      <c r="I120" s="67"/>
      <c r="J120" s="67"/>
      <c r="N120" s="67"/>
      <c r="O120" s="67"/>
      <c r="S120" s="67"/>
    </row>
    <row r="121" ht="15.75" customHeight="1">
      <c r="D121" s="67"/>
      <c r="E121" s="67"/>
      <c r="I121" s="67"/>
      <c r="J121" s="67"/>
      <c r="N121" s="67"/>
      <c r="O121" s="67"/>
      <c r="S121" s="67"/>
    </row>
    <row r="122" ht="15.75" customHeight="1">
      <c r="D122" s="67"/>
      <c r="E122" s="67"/>
      <c r="I122" s="67"/>
      <c r="J122" s="67"/>
      <c r="N122" s="67"/>
      <c r="O122" s="67"/>
      <c r="S122" s="67"/>
    </row>
    <row r="123" ht="15.75" customHeight="1">
      <c r="D123" s="67"/>
      <c r="E123" s="67"/>
      <c r="I123" s="67"/>
      <c r="J123" s="67"/>
      <c r="N123" s="67"/>
      <c r="O123" s="67"/>
      <c r="S123" s="67"/>
    </row>
    <row r="124" ht="15.75" customHeight="1">
      <c r="D124" s="67"/>
      <c r="E124" s="67"/>
      <c r="I124" s="67"/>
      <c r="J124" s="67"/>
      <c r="N124" s="67"/>
      <c r="O124" s="67"/>
      <c r="S124" s="67"/>
    </row>
    <row r="125" ht="15.75" customHeight="1">
      <c r="D125" s="67"/>
      <c r="E125" s="67"/>
      <c r="I125" s="67"/>
      <c r="J125" s="67"/>
      <c r="N125" s="67"/>
      <c r="O125" s="67"/>
      <c r="S125" s="67"/>
    </row>
    <row r="126" ht="15.75" customHeight="1">
      <c r="D126" s="67"/>
      <c r="E126" s="67"/>
      <c r="I126" s="67"/>
      <c r="J126" s="67"/>
      <c r="N126" s="67"/>
      <c r="O126" s="67"/>
      <c r="S126" s="67"/>
    </row>
    <row r="127" ht="15.75" customHeight="1">
      <c r="D127" s="67"/>
      <c r="E127" s="67"/>
      <c r="I127" s="67"/>
      <c r="J127" s="67"/>
      <c r="N127" s="67"/>
      <c r="O127" s="67"/>
      <c r="S127" s="67"/>
    </row>
    <row r="128" ht="15.75" customHeight="1">
      <c r="D128" s="67"/>
      <c r="E128" s="67"/>
      <c r="I128" s="67"/>
      <c r="J128" s="67"/>
      <c r="N128" s="67"/>
      <c r="O128" s="67"/>
      <c r="S128" s="67"/>
    </row>
    <row r="129" ht="15.75" customHeight="1">
      <c r="D129" s="67"/>
      <c r="E129" s="67"/>
      <c r="I129" s="67"/>
      <c r="J129" s="67"/>
      <c r="N129" s="67"/>
      <c r="O129" s="67"/>
      <c r="S129" s="67"/>
    </row>
    <row r="130" ht="15.75" customHeight="1">
      <c r="D130" s="67"/>
      <c r="E130" s="67"/>
      <c r="I130" s="67"/>
      <c r="J130" s="67"/>
      <c r="N130" s="67"/>
      <c r="O130" s="67"/>
      <c r="S130" s="67"/>
    </row>
    <row r="131" ht="15.75" customHeight="1">
      <c r="D131" s="67"/>
      <c r="E131" s="67"/>
      <c r="I131" s="67"/>
      <c r="J131" s="67"/>
      <c r="N131" s="67"/>
      <c r="O131" s="67"/>
      <c r="S131" s="67"/>
    </row>
    <row r="132" ht="15.75" customHeight="1">
      <c r="D132" s="67"/>
      <c r="E132" s="67"/>
      <c r="I132" s="67"/>
      <c r="J132" s="67"/>
      <c r="N132" s="67"/>
      <c r="O132" s="67"/>
      <c r="S132" s="67"/>
    </row>
    <row r="133" ht="15.75" customHeight="1">
      <c r="D133" s="67"/>
      <c r="E133" s="67"/>
      <c r="I133" s="67"/>
      <c r="J133" s="67"/>
      <c r="N133" s="67"/>
      <c r="O133" s="67"/>
      <c r="S133" s="67"/>
    </row>
    <row r="134" ht="15.75" customHeight="1">
      <c r="D134" s="67"/>
      <c r="E134" s="67"/>
      <c r="I134" s="67"/>
      <c r="J134" s="67"/>
      <c r="N134" s="67"/>
      <c r="O134" s="67"/>
      <c r="S134" s="67"/>
    </row>
    <row r="135" ht="15.75" customHeight="1">
      <c r="D135" s="67"/>
      <c r="E135" s="67"/>
      <c r="I135" s="67"/>
      <c r="J135" s="67"/>
      <c r="N135" s="67"/>
      <c r="O135" s="67"/>
      <c r="S135" s="67"/>
    </row>
    <row r="136" ht="15.75" customHeight="1">
      <c r="D136" s="67"/>
      <c r="E136" s="67"/>
      <c r="I136" s="67"/>
      <c r="J136" s="67"/>
      <c r="N136" s="67"/>
      <c r="O136" s="67"/>
      <c r="S136" s="67"/>
    </row>
    <row r="137" ht="15.75" customHeight="1">
      <c r="D137" s="67"/>
      <c r="E137" s="67"/>
      <c r="I137" s="67"/>
      <c r="J137" s="67"/>
      <c r="N137" s="67"/>
      <c r="O137" s="67"/>
      <c r="S137" s="67"/>
    </row>
    <row r="138" ht="15.75" customHeight="1">
      <c r="D138" s="67"/>
      <c r="E138" s="67"/>
      <c r="I138" s="67"/>
      <c r="J138" s="67"/>
      <c r="N138" s="67"/>
      <c r="O138" s="67"/>
      <c r="S138" s="67"/>
    </row>
    <row r="139" ht="15.75" customHeight="1">
      <c r="D139" s="67"/>
      <c r="E139" s="67"/>
      <c r="I139" s="67"/>
      <c r="J139" s="67"/>
      <c r="N139" s="67"/>
      <c r="O139" s="67"/>
      <c r="S139" s="67"/>
    </row>
    <row r="140" ht="15.75" customHeight="1">
      <c r="D140" s="67"/>
      <c r="E140" s="67"/>
      <c r="I140" s="67"/>
      <c r="J140" s="67"/>
      <c r="N140" s="67"/>
      <c r="O140" s="67"/>
      <c r="S140" s="67"/>
    </row>
    <row r="141" ht="15.75" customHeight="1">
      <c r="D141" s="67"/>
      <c r="E141" s="67"/>
      <c r="I141" s="67"/>
      <c r="J141" s="67"/>
      <c r="N141" s="67"/>
      <c r="O141" s="67"/>
      <c r="S141" s="67"/>
    </row>
    <row r="142" ht="15.75" customHeight="1">
      <c r="D142" s="67"/>
      <c r="E142" s="67"/>
      <c r="I142" s="67"/>
      <c r="J142" s="67"/>
      <c r="N142" s="67"/>
      <c r="O142" s="67"/>
      <c r="S142" s="67"/>
    </row>
    <row r="143" ht="15.75" customHeight="1">
      <c r="D143" s="67"/>
      <c r="E143" s="67"/>
      <c r="I143" s="67"/>
      <c r="J143" s="67"/>
      <c r="N143" s="67"/>
      <c r="O143" s="67"/>
      <c r="S143" s="67"/>
    </row>
    <row r="144" ht="15.75" customHeight="1">
      <c r="D144" s="67"/>
      <c r="E144" s="67"/>
      <c r="I144" s="67"/>
      <c r="J144" s="67"/>
      <c r="N144" s="67"/>
      <c r="O144" s="67"/>
      <c r="S144" s="67"/>
    </row>
    <row r="145" ht="15.75" customHeight="1">
      <c r="D145" s="67"/>
      <c r="E145" s="67"/>
      <c r="I145" s="67"/>
      <c r="J145" s="67"/>
      <c r="N145" s="67"/>
      <c r="O145" s="67"/>
      <c r="S145" s="67"/>
    </row>
    <row r="146" ht="15.75" customHeight="1">
      <c r="D146" s="67"/>
      <c r="E146" s="67"/>
      <c r="I146" s="67"/>
      <c r="J146" s="67"/>
      <c r="N146" s="67"/>
      <c r="O146" s="67"/>
      <c r="S146" s="67"/>
    </row>
    <row r="147" ht="15.75" customHeight="1">
      <c r="D147" s="67"/>
      <c r="E147" s="67"/>
      <c r="I147" s="67"/>
      <c r="J147" s="67"/>
      <c r="N147" s="67"/>
      <c r="O147" s="67"/>
      <c r="S147" s="67"/>
    </row>
    <row r="148" ht="15.75" customHeight="1">
      <c r="D148" s="67"/>
      <c r="E148" s="67"/>
      <c r="I148" s="67"/>
      <c r="J148" s="67"/>
      <c r="N148" s="67"/>
      <c r="O148" s="67"/>
      <c r="S148" s="67"/>
    </row>
    <row r="149" ht="15.75" customHeight="1">
      <c r="D149" s="67"/>
      <c r="E149" s="67"/>
      <c r="I149" s="67"/>
      <c r="J149" s="67"/>
      <c r="N149" s="67"/>
      <c r="O149" s="67"/>
      <c r="S149" s="67"/>
    </row>
    <row r="150" ht="15.75" customHeight="1">
      <c r="D150" s="67"/>
      <c r="E150" s="67"/>
      <c r="I150" s="67"/>
      <c r="J150" s="67"/>
      <c r="N150" s="67"/>
      <c r="O150" s="67"/>
      <c r="S150" s="67"/>
    </row>
    <row r="151" ht="15.75" customHeight="1">
      <c r="D151" s="67"/>
      <c r="E151" s="67"/>
      <c r="I151" s="67"/>
      <c r="J151" s="67"/>
      <c r="N151" s="67"/>
      <c r="O151" s="67"/>
      <c r="S151" s="67"/>
    </row>
    <row r="152" ht="15.75" customHeight="1">
      <c r="D152" s="67"/>
      <c r="E152" s="67"/>
      <c r="I152" s="67"/>
      <c r="J152" s="67"/>
      <c r="N152" s="67"/>
      <c r="O152" s="67"/>
      <c r="S152" s="67"/>
    </row>
    <row r="153" ht="15.75" customHeight="1">
      <c r="D153" s="67"/>
      <c r="E153" s="67"/>
      <c r="I153" s="67"/>
      <c r="J153" s="67"/>
      <c r="N153" s="67"/>
      <c r="O153" s="67"/>
      <c r="S153" s="67"/>
    </row>
    <row r="154" ht="15.75" customHeight="1">
      <c r="D154" s="67"/>
      <c r="E154" s="67"/>
      <c r="I154" s="67"/>
      <c r="J154" s="67"/>
      <c r="N154" s="67"/>
      <c r="O154" s="67"/>
      <c r="S154" s="67"/>
    </row>
    <row r="155" ht="15.75" customHeight="1">
      <c r="D155" s="67"/>
      <c r="E155" s="67"/>
      <c r="I155" s="67"/>
      <c r="J155" s="67"/>
      <c r="N155" s="67"/>
      <c r="O155" s="67"/>
      <c r="S155" s="67"/>
    </row>
    <row r="156" ht="15.75" customHeight="1">
      <c r="D156" s="67"/>
      <c r="E156" s="67"/>
      <c r="I156" s="67"/>
      <c r="J156" s="67"/>
      <c r="N156" s="67"/>
      <c r="O156" s="67"/>
      <c r="S156" s="67"/>
    </row>
    <row r="157" ht="15.75" customHeight="1">
      <c r="D157" s="67"/>
      <c r="E157" s="67"/>
      <c r="I157" s="67"/>
      <c r="J157" s="67"/>
      <c r="N157" s="67"/>
      <c r="O157" s="67"/>
      <c r="S157" s="67"/>
    </row>
    <row r="158" ht="15.75" customHeight="1">
      <c r="D158" s="67"/>
      <c r="E158" s="67"/>
      <c r="I158" s="67"/>
      <c r="J158" s="67"/>
      <c r="N158" s="67"/>
      <c r="O158" s="67"/>
      <c r="S158" s="67"/>
    </row>
    <row r="159" ht="15.75" customHeight="1">
      <c r="D159" s="67"/>
      <c r="E159" s="67"/>
      <c r="I159" s="67"/>
      <c r="J159" s="67"/>
      <c r="N159" s="67"/>
      <c r="O159" s="67"/>
      <c r="S159" s="67"/>
    </row>
    <row r="160" ht="15.75" customHeight="1">
      <c r="D160" s="67"/>
      <c r="E160" s="67"/>
      <c r="I160" s="67"/>
      <c r="J160" s="67"/>
      <c r="N160" s="67"/>
      <c r="O160" s="67"/>
      <c r="S160" s="67"/>
    </row>
    <row r="161" ht="15.75" customHeight="1">
      <c r="D161" s="67"/>
      <c r="E161" s="67"/>
      <c r="I161" s="67"/>
      <c r="J161" s="67"/>
      <c r="N161" s="67"/>
      <c r="O161" s="67"/>
      <c r="S161" s="67"/>
    </row>
    <row r="162" ht="15.75" customHeight="1">
      <c r="D162" s="67"/>
      <c r="E162" s="67"/>
      <c r="I162" s="67"/>
      <c r="J162" s="67"/>
      <c r="N162" s="67"/>
      <c r="O162" s="67"/>
      <c r="S162" s="67"/>
    </row>
    <row r="163" ht="15.75" customHeight="1">
      <c r="D163" s="67"/>
      <c r="E163" s="67"/>
      <c r="I163" s="67"/>
      <c r="J163" s="67"/>
      <c r="N163" s="67"/>
      <c r="O163" s="67"/>
      <c r="S163" s="67"/>
    </row>
    <row r="164" ht="15.75" customHeight="1">
      <c r="D164" s="67"/>
      <c r="E164" s="67"/>
      <c r="I164" s="67"/>
      <c r="J164" s="67"/>
      <c r="N164" s="67"/>
      <c r="O164" s="67"/>
      <c r="S164" s="67"/>
    </row>
    <row r="165" ht="15.75" customHeight="1">
      <c r="D165" s="67"/>
      <c r="E165" s="67"/>
      <c r="I165" s="67"/>
      <c r="J165" s="67"/>
      <c r="N165" s="67"/>
      <c r="O165" s="67"/>
      <c r="S165" s="67"/>
    </row>
    <row r="166" ht="15.75" customHeight="1">
      <c r="D166" s="67"/>
      <c r="E166" s="67"/>
      <c r="I166" s="67"/>
      <c r="J166" s="67"/>
      <c r="N166" s="67"/>
      <c r="O166" s="67"/>
      <c r="S166" s="67"/>
    </row>
    <row r="167" ht="15.75" customHeight="1">
      <c r="D167" s="67"/>
      <c r="E167" s="67"/>
      <c r="I167" s="67"/>
      <c r="J167" s="67"/>
      <c r="N167" s="67"/>
      <c r="O167" s="67"/>
      <c r="S167" s="67"/>
    </row>
    <row r="168" ht="15.75" customHeight="1">
      <c r="D168" s="67"/>
      <c r="E168" s="67"/>
      <c r="I168" s="67"/>
      <c r="J168" s="67"/>
      <c r="N168" s="67"/>
      <c r="O168" s="67"/>
      <c r="S168" s="67"/>
    </row>
    <row r="169" ht="15.75" customHeight="1">
      <c r="D169" s="67"/>
      <c r="E169" s="67"/>
      <c r="I169" s="67"/>
      <c r="J169" s="67"/>
      <c r="N169" s="67"/>
      <c r="O169" s="67"/>
      <c r="S169" s="67"/>
    </row>
    <row r="170" ht="15.75" customHeight="1">
      <c r="D170" s="67"/>
      <c r="E170" s="67"/>
      <c r="I170" s="67"/>
      <c r="J170" s="67"/>
      <c r="N170" s="67"/>
      <c r="O170" s="67"/>
      <c r="S170" s="67"/>
    </row>
    <row r="171" ht="15.75" customHeight="1">
      <c r="D171" s="67"/>
      <c r="E171" s="67"/>
      <c r="I171" s="67"/>
      <c r="J171" s="67"/>
      <c r="N171" s="67"/>
      <c r="O171" s="67"/>
      <c r="S171" s="67"/>
    </row>
    <row r="172" ht="15.75" customHeight="1">
      <c r="D172" s="67"/>
      <c r="E172" s="67"/>
      <c r="I172" s="67"/>
      <c r="J172" s="67"/>
      <c r="N172" s="67"/>
      <c r="O172" s="67"/>
      <c r="S172" s="67"/>
    </row>
    <row r="173" ht="15.75" customHeight="1">
      <c r="D173" s="67"/>
      <c r="E173" s="67"/>
      <c r="I173" s="67"/>
      <c r="J173" s="67"/>
      <c r="N173" s="67"/>
      <c r="O173" s="67"/>
      <c r="S173" s="67"/>
    </row>
    <row r="174" ht="15.75" customHeight="1">
      <c r="D174" s="67"/>
      <c r="E174" s="67"/>
      <c r="I174" s="67"/>
      <c r="J174" s="67"/>
      <c r="N174" s="67"/>
      <c r="O174" s="67"/>
      <c r="S174" s="67"/>
    </row>
    <row r="175" ht="15.75" customHeight="1">
      <c r="D175" s="67"/>
      <c r="E175" s="67"/>
      <c r="I175" s="67"/>
      <c r="J175" s="67"/>
      <c r="N175" s="67"/>
      <c r="O175" s="67"/>
      <c r="S175" s="67"/>
    </row>
    <row r="176" ht="15.75" customHeight="1">
      <c r="D176" s="67"/>
      <c r="E176" s="67"/>
      <c r="I176" s="67"/>
      <c r="J176" s="67"/>
      <c r="N176" s="67"/>
      <c r="O176" s="67"/>
      <c r="S176" s="67"/>
    </row>
    <row r="177" ht="15.75" customHeight="1">
      <c r="D177" s="67"/>
      <c r="E177" s="67"/>
      <c r="I177" s="67"/>
      <c r="J177" s="67"/>
      <c r="N177" s="67"/>
      <c r="O177" s="67"/>
      <c r="S177" s="67"/>
    </row>
    <row r="178" ht="15.75" customHeight="1">
      <c r="D178" s="67"/>
      <c r="E178" s="67"/>
      <c r="I178" s="67"/>
      <c r="J178" s="67"/>
      <c r="N178" s="67"/>
      <c r="O178" s="67"/>
      <c r="S178" s="67"/>
    </row>
    <row r="179" ht="15.75" customHeight="1">
      <c r="D179" s="67"/>
      <c r="E179" s="67"/>
      <c r="I179" s="67"/>
      <c r="J179" s="67"/>
      <c r="N179" s="67"/>
      <c r="O179" s="67"/>
      <c r="S179" s="67"/>
    </row>
    <row r="180" ht="15.75" customHeight="1">
      <c r="D180" s="67"/>
      <c r="E180" s="67"/>
      <c r="I180" s="67"/>
      <c r="J180" s="67"/>
      <c r="N180" s="67"/>
      <c r="O180" s="67"/>
      <c r="S180" s="67"/>
    </row>
    <row r="181" ht="15.75" customHeight="1">
      <c r="D181" s="67"/>
      <c r="E181" s="67"/>
      <c r="I181" s="67"/>
      <c r="J181" s="67"/>
      <c r="N181" s="67"/>
      <c r="O181" s="67"/>
      <c r="S181" s="67"/>
    </row>
    <row r="182" ht="15.75" customHeight="1">
      <c r="D182" s="67"/>
      <c r="E182" s="67"/>
      <c r="I182" s="67"/>
      <c r="J182" s="67"/>
      <c r="N182" s="67"/>
      <c r="O182" s="67"/>
      <c r="S182" s="67"/>
    </row>
    <row r="183" ht="15.75" customHeight="1">
      <c r="D183" s="67"/>
      <c r="E183" s="67"/>
      <c r="I183" s="67"/>
      <c r="J183" s="67"/>
      <c r="N183" s="67"/>
      <c r="O183" s="67"/>
      <c r="S183" s="67"/>
    </row>
    <row r="184" ht="15.75" customHeight="1">
      <c r="D184" s="67"/>
      <c r="E184" s="67"/>
      <c r="I184" s="67"/>
      <c r="J184" s="67"/>
      <c r="N184" s="67"/>
      <c r="O184" s="67"/>
      <c r="S184" s="67"/>
    </row>
    <row r="185" ht="15.75" customHeight="1">
      <c r="D185" s="67"/>
      <c r="E185" s="67"/>
      <c r="I185" s="67"/>
      <c r="J185" s="67"/>
      <c r="N185" s="67"/>
      <c r="O185" s="67"/>
      <c r="S185" s="67"/>
    </row>
    <row r="186" ht="15.75" customHeight="1">
      <c r="D186" s="67"/>
      <c r="E186" s="67"/>
      <c r="I186" s="67"/>
      <c r="J186" s="67"/>
      <c r="N186" s="67"/>
      <c r="O186" s="67"/>
      <c r="S186" s="67"/>
    </row>
    <row r="187" ht="15.75" customHeight="1">
      <c r="D187" s="67"/>
      <c r="E187" s="67"/>
      <c r="I187" s="67"/>
      <c r="J187" s="67"/>
      <c r="N187" s="67"/>
      <c r="O187" s="67"/>
      <c r="S187" s="67"/>
    </row>
    <row r="188" ht="15.75" customHeight="1">
      <c r="D188" s="67"/>
      <c r="E188" s="67"/>
      <c r="I188" s="67"/>
      <c r="J188" s="67"/>
      <c r="N188" s="67"/>
      <c r="O188" s="67"/>
      <c r="S188" s="67"/>
    </row>
    <row r="189" ht="15.75" customHeight="1">
      <c r="D189" s="67"/>
      <c r="E189" s="67"/>
      <c r="I189" s="67"/>
      <c r="J189" s="67"/>
      <c r="N189" s="67"/>
      <c r="O189" s="67"/>
      <c r="S189" s="67"/>
    </row>
    <row r="190" ht="15.75" customHeight="1">
      <c r="D190" s="67"/>
      <c r="E190" s="67"/>
      <c r="I190" s="67"/>
      <c r="J190" s="67"/>
      <c r="N190" s="67"/>
      <c r="O190" s="67"/>
      <c r="S190" s="67"/>
    </row>
    <row r="191" ht="15.75" customHeight="1">
      <c r="D191" s="67"/>
      <c r="E191" s="67"/>
      <c r="I191" s="67"/>
      <c r="J191" s="67"/>
      <c r="N191" s="67"/>
      <c r="O191" s="67"/>
      <c r="S191" s="67"/>
    </row>
    <row r="192" ht="15.75" customHeight="1">
      <c r="D192" s="67"/>
      <c r="E192" s="67"/>
      <c r="I192" s="67"/>
      <c r="J192" s="67"/>
      <c r="N192" s="67"/>
      <c r="O192" s="67"/>
      <c r="S192" s="67"/>
    </row>
    <row r="193" ht="15.75" customHeight="1">
      <c r="D193" s="67"/>
      <c r="E193" s="67"/>
      <c r="I193" s="67"/>
      <c r="J193" s="67"/>
      <c r="N193" s="67"/>
      <c r="O193" s="67"/>
      <c r="S193" s="67"/>
    </row>
    <row r="194" ht="15.75" customHeight="1">
      <c r="D194" s="67"/>
      <c r="E194" s="67"/>
      <c r="I194" s="67"/>
      <c r="J194" s="67"/>
      <c r="N194" s="67"/>
      <c r="O194" s="67"/>
      <c r="S194" s="67"/>
    </row>
    <row r="195" ht="15.75" customHeight="1">
      <c r="D195" s="67"/>
      <c r="E195" s="67"/>
      <c r="I195" s="67"/>
      <c r="J195" s="67"/>
      <c r="N195" s="67"/>
      <c r="O195" s="67"/>
      <c r="S195" s="67"/>
    </row>
    <row r="196" ht="15.75" customHeight="1">
      <c r="D196" s="67"/>
      <c r="E196" s="67"/>
      <c r="I196" s="67"/>
      <c r="J196" s="67"/>
      <c r="N196" s="67"/>
      <c r="O196" s="67"/>
      <c r="S196" s="67"/>
    </row>
    <row r="197" ht="15.75" customHeight="1">
      <c r="D197" s="67"/>
      <c r="E197" s="67"/>
      <c r="I197" s="67"/>
      <c r="J197" s="67"/>
      <c r="N197" s="67"/>
      <c r="O197" s="67"/>
      <c r="S197" s="67"/>
    </row>
    <row r="198" ht="15.75" customHeight="1">
      <c r="D198" s="67"/>
      <c r="E198" s="67"/>
      <c r="I198" s="67"/>
      <c r="J198" s="67"/>
      <c r="N198" s="67"/>
      <c r="O198" s="67"/>
      <c r="S198" s="67"/>
    </row>
    <row r="199" ht="15.75" customHeight="1">
      <c r="D199" s="67"/>
      <c r="E199" s="67"/>
      <c r="I199" s="67"/>
      <c r="J199" s="67"/>
      <c r="N199" s="67"/>
      <c r="O199" s="67"/>
      <c r="S199" s="67"/>
    </row>
    <row r="200" ht="15.75" customHeight="1">
      <c r="D200" s="67"/>
      <c r="E200" s="67"/>
      <c r="I200" s="67"/>
      <c r="J200" s="67"/>
      <c r="N200" s="67"/>
      <c r="O200" s="67"/>
      <c r="S200" s="67"/>
    </row>
    <row r="201" ht="15.75" customHeight="1">
      <c r="D201" s="67"/>
      <c r="E201" s="67"/>
      <c r="I201" s="67"/>
      <c r="J201" s="67"/>
      <c r="N201" s="67"/>
      <c r="O201" s="67"/>
      <c r="S201" s="67"/>
    </row>
    <row r="202" ht="15.75" customHeight="1">
      <c r="D202" s="67"/>
      <c r="E202" s="67"/>
      <c r="I202" s="67"/>
      <c r="J202" s="67"/>
      <c r="N202" s="67"/>
      <c r="O202" s="67"/>
      <c r="S202" s="67"/>
    </row>
    <row r="203" ht="15.75" customHeight="1">
      <c r="D203" s="67"/>
      <c r="E203" s="67"/>
      <c r="I203" s="67"/>
      <c r="J203" s="67"/>
      <c r="N203" s="67"/>
      <c r="O203" s="67"/>
      <c r="S203" s="67"/>
    </row>
    <row r="204" ht="15.75" customHeight="1">
      <c r="D204" s="67"/>
      <c r="E204" s="67"/>
      <c r="I204" s="67"/>
      <c r="J204" s="67"/>
      <c r="N204" s="67"/>
      <c r="O204" s="67"/>
      <c r="S204" s="67"/>
    </row>
    <row r="205" ht="15.75" customHeight="1">
      <c r="D205" s="67"/>
      <c r="E205" s="67"/>
      <c r="I205" s="67"/>
      <c r="J205" s="67"/>
      <c r="N205" s="67"/>
      <c r="O205" s="67"/>
      <c r="S205" s="67"/>
    </row>
    <row r="206" ht="15.75" customHeight="1">
      <c r="D206" s="67"/>
      <c r="E206" s="67"/>
      <c r="I206" s="67"/>
      <c r="J206" s="67"/>
      <c r="N206" s="67"/>
      <c r="O206" s="67"/>
      <c r="S206" s="67"/>
    </row>
    <row r="207" ht="15.75" customHeight="1">
      <c r="D207" s="67"/>
      <c r="E207" s="67"/>
      <c r="I207" s="67"/>
      <c r="J207" s="67"/>
      <c r="N207" s="67"/>
      <c r="O207" s="67"/>
      <c r="S207" s="67"/>
    </row>
    <row r="208" ht="15.75" customHeight="1">
      <c r="D208" s="67"/>
      <c r="E208" s="67"/>
      <c r="I208" s="67"/>
      <c r="J208" s="67"/>
      <c r="N208" s="67"/>
      <c r="O208" s="67"/>
      <c r="S208" s="67"/>
    </row>
    <row r="209" ht="15.75" customHeight="1">
      <c r="D209" s="67"/>
      <c r="E209" s="67"/>
      <c r="I209" s="67"/>
      <c r="J209" s="67"/>
      <c r="N209" s="67"/>
      <c r="O209" s="67"/>
      <c r="S209" s="67"/>
    </row>
    <row r="210" ht="15.75" customHeight="1">
      <c r="D210" s="67"/>
      <c r="E210" s="67"/>
      <c r="I210" s="67"/>
      <c r="J210" s="67"/>
      <c r="N210" s="67"/>
      <c r="O210" s="67"/>
      <c r="S210" s="67"/>
    </row>
    <row r="211" ht="15.75" customHeight="1">
      <c r="D211" s="67"/>
      <c r="E211" s="67"/>
      <c r="I211" s="67"/>
      <c r="J211" s="67"/>
      <c r="N211" s="67"/>
      <c r="O211" s="67"/>
      <c r="S211" s="67"/>
    </row>
    <row r="212" ht="15.75" customHeight="1">
      <c r="D212" s="67"/>
      <c r="E212" s="67"/>
      <c r="I212" s="67"/>
      <c r="J212" s="67"/>
      <c r="N212" s="67"/>
      <c r="O212" s="67"/>
      <c r="S212" s="67"/>
    </row>
    <row r="213" ht="15.75" customHeight="1">
      <c r="D213" s="67"/>
      <c r="E213" s="67"/>
      <c r="I213" s="67"/>
      <c r="J213" s="67"/>
      <c r="N213" s="67"/>
      <c r="O213" s="67"/>
      <c r="S213" s="67"/>
    </row>
    <row r="214" ht="15.75" customHeight="1">
      <c r="D214" s="67"/>
      <c r="E214" s="67"/>
      <c r="I214" s="67"/>
      <c r="J214" s="67"/>
      <c r="N214" s="67"/>
      <c r="O214" s="67"/>
      <c r="S214" s="67"/>
    </row>
    <row r="215" ht="15.75" customHeight="1">
      <c r="D215" s="67"/>
      <c r="E215" s="67"/>
      <c r="I215" s="67"/>
      <c r="J215" s="67"/>
      <c r="N215" s="67"/>
      <c r="O215" s="67"/>
      <c r="S215" s="67"/>
    </row>
    <row r="216" ht="15.75" customHeight="1">
      <c r="D216" s="67"/>
      <c r="E216" s="67"/>
      <c r="I216" s="67"/>
      <c r="J216" s="67"/>
      <c r="N216" s="67"/>
      <c r="O216" s="67"/>
      <c r="S216" s="67"/>
    </row>
    <row r="217" ht="15.75" customHeight="1">
      <c r="D217" s="67"/>
      <c r="E217" s="67"/>
      <c r="I217" s="67"/>
      <c r="J217" s="67"/>
      <c r="N217" s="67"/>
      <c r="O217" s="67"/>
      <c r="S217" s="67"/>
    </row>
    <row r="218" ht="15.75" customHeight="1">
      <c r="D218" s="67"/>
      <c r="E218" s="67"/>
      <c r="I218" s="67"/>
      <c r="J218" s="67"/>
      <c r="N218" s="67"/>
      <c r="O218" s="67"/>
      <c r="S218" s="67"/>
    </row>
    <row r="219" ht="15.75" customHeight="1">
      <c r="D219" s="67"/>
      <c r="E219" s="67"/>
      <c r="I219" s="67"/>
      <c r="J219" s="67"/>
      <c r="N219" s="67"/>
      <c r="O219" s="67"/>
      <c r="S219" s="67"/>
    </row>
    <row r="220" ht="15.75" customHeight="1">
      <c r="D220" s="67"/>
      <c r="E220" s="67"/>
      <c r="I220" s="67"/>
      <c r="J220" s="67"/>
      <c r="N220" s="67"/>
      <c r="O220" s="67"/>
      <c r="S220" s="67"/>
    </row>
    <row r="221" ht="15.75" customHeight="1">
      <c r="D221" s="67"/>
      <c r="E221" s="67"/>
      <c r="I221" s="67"/>
      <c r="J221" s="67"/>
      <c r="N221" s="67"/>
      <c r="O221" s="67"/>
      <c r="S221" s="67"/>
    </row>
    <row r="222" ht="15.75" customHeight="1">
      <c r="D222" s="67"/>
      <c r="E222" s="67"/>
      <c r="I222" s="67"/>
      <c r="J222" s="67"/>
      <c r="N222" s="67"/>
      <c r="O222" s="67"/>
      <c r="S222" s="67"/>
    </row>
    <row r="223" ht="15.75" customHeight="1">
      <c r="D223" s="67"/>
      <c r="E223" s="67"/>
      <c r="I223" s="67"/>
      <c r="J223" s="67"/>
      <c r="N223" s="67"/>
      <c r="O223" s="67"/>
      <c r="S223" s="67"/>
    </row>
    <row r="224" ht="15.75" customHeight="1">
      <c r="D224" s="67"/>
      <c r="E224" s="67"/>
      <c r="I224" s="67"/>
      <c r="J224" s="67"/>
      <c r="N224" s="67"/>
      <c r="O224" s="67"/>
      <c r="S224" s="67"/>
    </row>
    <row r="225" ht="15.75" customHeight="1">
      <c r="D225" s="67"/>
      <c r="E225" s="67"/>
      <c r="I225" s="67"/>
      <c r="J225" s="67"/>
      <c r="N225" s="67"/>
      <c r="O225" s="67"/>
      <c r="S225" s="67"/>
    </row>
    <row r="226" ht="15.75" customHeight="1">
      <c r="D226" s="67"/>
      <c r="E226" s="67"/>
      <c r="I226" s="67"/>
      <c r="J226" s="67"/>
      <c r="N226" s="67"/>
      <c r="O226" s="67"/>
      <c r="S226" s="67"/>
    </row>
    <row r="227" ht="15.75" customHeight="1">
      <c r="D227" s="67"/>
      <c r="E227" s="67"/>
      <c r="I227" s="67"/>
      <c r="J227" s="67"/>
      <c r="N227" s="67"/>
      <c r="O227" s="67"/>
      <c r="S227" s="67"/>
    </row>
    <row r="228" ht="15.75" customHeight="1">
      <c r="D228" s="67"/>
      <c r="E228" s="67"/>
      <c r="I228" s="67"/>
      <c r="J228" s="67"/>
      <c r="N228" s="67"/>
      <c r="O228" s="67"/>
      <c r="S228" s="67"/>
    </row>
    <row r="229" ht="15.75" customHeight="1">
      <c r="D229" s="67"/>
      <c r="E229" s="67"/>
      <c r="I229" s="67"/>
      <c r="J229" s="67"/>
      <c r="N229" s="67"/>
      <c r="O229" s="67"/>
      <c r="S229" s="67"/>
    </row>
    <row r="230" ht="15.75" customHeight="1">
      <c r="D230" s="67"/>
      <c r="E230" s="67"/>
      <c r="I230" s="67"/>
      <c r="J230" s="67"/>
      <c r="N230" s="67"/>
      <c r="O230" s="67"/>
      <c r="S230" s="67"/>
    </row>
    <row r="231" ht="15.75" customHeight="1">
      <c r="D231" s="67"/>
      <c r="E231" s="67"/>
      <c r="I231" s="67"/>
      <c r="J231" s="67"/>
      <c r="N231" s="67"/>
      <c r="O231" s="67"/>
      <c r="S231" s="67"/>
    </row>
    <row r="232" ht="15.75" customHeight="1">
      <c r="D232" s="67"/>
      <c r="E232" s="67"/>
      <c r="I232" s="67"/>
      <c r="J232" s="67"/>
      <c r="N232" s="67"/>
      <c r="O232" s="67"/>
      <c r="S232" s="67"/>
    </row>
    <row r="233" ht="15.75" customHeight="1">
      <c r="D233" s="67"/>
      <c r="E233" s="67"/>
      <c r="I233" s="67"/>
      <c r="J233" s="67"/>
      <c r="N233" s="67"/>
      <c r="O233" s="67"/>
      <c r="S233" s="67"/>
    </row>
    <row r="234" ht="15.75" customHeight="1">
      <c r="D234" s="67"/>
      <c r="E234" s="67"/>
      <c r="I234" s="67"/>
      <c r="J234" s="67"/>
      <c r="N234" s="67"/>
      <c r="O234" s="67"/>
      <c r="S234" s="67"/>
    </row>
    <row r="235" ht="15.75" customHeight="1">
      <c r="D235" s="67"/>
      <c r="E235" s="67"/>
      <c r="I235" s="67"/>
      <c r="J235" s="67"/>
      <c r="N235" s="67"/>
      <c r="O235" s="67"/>
      <c r="S235" s="67"/>
    </row>
    <row r="236" ht="15.75" customHeight="1">
      <c r="D236" s="67"/>
      <c r="E236" s="67"/>
      <c r="I236" s="67"/>
      <c r="J236" s="67"/>
      <c r="N236" s="67"/>
      <c r="O236" s="67"/>
      <c r="S236" s="67"/>
    </row>
    <row r="237" ht="15.75" customHeight="1">
      <c r="D237" s="67"/>
      <c r="E237" s="67"/>
      <c r="I237" s="67"/>
      <c r="J237" s="67"/>
      <c r="N237" s="67"/>
      <c r="O237" s="67"/>
      <c r="S237" s="67"/>
    </row>
    <row r="238" ht="15.75" customHeight="1">
      <c r="D238" s="67"/>
      <c r="E238" s="67"/>
      <c r="I238" s="67"/>
      <c r="J238" s="67"/>
      <c r="N238" s="67"/>
      <c r="O238" s="67"/>
      <c r="S238" s="67"/>
    </row>
    <row r="239" ht="15.75" customHeight="1">
      <c r="D239" s="67"/>
      <c r="E239" s="67"/>
      <c r="I239" s="67"/>
      <c r="J239" s="67"/>
      <c r="N239" s="67"/>
      <c r="O239" s="67"/>
      <c r="S239" s="67"/>
    </row>
    <row r="240" ht="15.75" customHeight="1">
      <c r="D240" s="67"/>
      <c r="E240" s="67"/>
      <c r="I240" s="67"/>
      <c r="J240" s="67"/>
      <c r="N240" s="67"/>
      <c r="O240" s="67"/>
      <c r="S240" s="67"/>
    </row>
    <row r="241" ht="15.75" customHeight="1">
      <c r="D241" s="67"/>
      <c r="E241" s="67"/>
      <c r="I241" s="67"/>
      <c r="J241" s="67"/>
      <c r="N241" s="67"/>
      <c r="O241" s="67"/>
      <c r="S241" s="67"/>
    </row>
    <row r="242" ht="15.75" customHeight="1">
      <c r="D242" s="67"/>
      <c r="E242" s="67"/>
      <c r="I242" s="67"/>
      <c r="J242" s="67"/>
      <c r="N242" s="67"/>
      <c r="O242" s="67"/>
      <c r="S242" s="67"/>
    </row>
    <row r="243" ht="15.75" customHeight="1">
      <c r="D243" s="67"/>
      <c r="E243" s="67"/>
      <c r="I243" s="67"/>
      <c r="J243" s="67"/>
      <c r="N243" s="67"/>
      <c r="O243" s="67"/>
      <c r="S243" s="67"/>
    </row>
    <row r="244" ht="15.75" customHeight="1">
      <c r="D244" s="67"/>
      <c r="E244" s="67"/>
      <c r="I244" s="67"/>
      <c r="J244" s="67"/>
      <c r="N244" s="67"/>
      <c r="O244" s="67"/>
      <c r="S244" s="67"/>
    </row>
    <row r="245" ht="15.75" customHeight="1">
      <c r="D245" s="67"/>
      <c r="E245" s="67"/>
      <c r="I245" s="67"/>
      <c r="J245" s="67"/>
      <c r="N245" s="67"/>
      <c r="O245" s="67"/>
      <c r="S245" s="67"/>
    </row>
    <row r="246" ht="15.75" customHeight="1">
      <c r="D246" s="67"/>
      <c r="E246" s="67"/>
      <c r="I246" s="67"/>
      <c r="J246" s="67"/>
      <c r="N246" s="67"/>
      <c r="O246" s="67"/>
      <c r="S246" s="67"/>
    </row>
    <row r="247" ht="15.75" customHeight="1">
      <c r="D247" s="67"/>
      <c r="E247" s="67"/>
      <c r="I247" s="67"/>
      <c r="J247" s="67"/>
      <c r="N247" s="67"/>
      <c r="O247" s="67"/>
      <c r="S247" s="67"/>
    </row>
    <row r="248" ht="15.75" customHeight="1">
      <c r="D248" s="67"/>
      <c r="E248" s="67"/>
      <c r="I248" s="67"/>
      <c r="J248" s="67"/>
      <c r="N248" s="67"/>
      <c r="O248" s="67"/>
      <c r="S248" s="67"/>
    </row>
    <row r="249" ht="15.75" customHeight="1">
      <c r="D249" s="67"/>
      <c r="E249" s="67"/>
      <c r="I249" s="67"/>
      <c r="J249" s="67"/>
      <c r="N249" s="67"/>
      <c r="O249" s="67"/>
      <c r="S249" s="67"/>
    </row>
    <row r="250" ht="15.75" customHeight="1">
      <c r="D250" s="67"/>
      <c r="E250" s="67"/>
      <c r="I250" s="67"/>
      <c r="J250" s="67"/>
      <c r="N250" s="67"/>
      <c r="O250" s="67"/>
      <c r="S250" s="67"/>
    </row>
    <row r="251" ht="15.75" customHeight="1">
      <c r="D251" s="67"/>
      <c r="E251" s="67"/>
      <c r="I251" s="67"/>
      <c r="J251" s="67"/>
      <c r="N251" s="67"/>
      <c r="O251" s="67"/>
      <c r="S251" s="67"/>
    </row>
    <row r="252" ht="15.75" customHeight="1">
      <c r="D252" s="67"/>
      <c r="E252" s="67"/>
      <c r="I252" s="67"/>
      <c r="J252" s="67"/>
      <c r="N252" s="67"/>
      <c r="O252" s="67"/>
      <c r="S252" s="67"/>
    </row>
    <row r="253" ht="15.75" customHeight="1">
      <c r="D253" s="67"/>
      <c r="E253" s="67"/>
      <c r="I253" s="67"/>
      <c r="J253" s="67"/>
      <c r="N253" s="67"/>
      <c r="O253" s="67"/>
      <c r="S253" s="67"/>
    </row>
    <row r="254" ht="15.75" customHeight="1">
      <c r="D254" s="67"/>
      <c r="E254" s="67"/>
      <c r="I254" s="67"/>
      <c r="J254" s="67"/>
      <c r="N254" s="67"/>
      <c r="O254" s="67"/>
      <c r="S254" s="67"/>
    </row>
    <row r="255" ht="15.75" customHeight="1">
      <c r="D255" s="67"/>
      <c r="E255" s="67"/>
      <c r="I255" s="67"/>
      <c r="J255" s="67"/>
      <c r="N255" s="67"/>
      <c r="O255" s="67"/>
      <c r="S255" s="67"/>
    </row>
    <row r="256" ht="15.75" customHeight="1">
      <c r="D256" s="67"/>
      <c r="E256" s="67"/>
      <c r="I256" s="67"/>
      <c r="J256" s="67"/>
      <c r="N256" s="67"/>
      <c r="O256" s="67"/>
      <c r="S256" s="67"/>
    </row>
    <row r="257" ht="15.75" customHeight="1">
      <c r="D257" s="67"/>
      <c r="E257" s="67"/>
      <c r="I257" s="67"/>
      <c r="J257" s="67"/>
      <c r="N257" s="67"/>
      <c r="O257" s="67"/>
      <c r="S257" s="67"/>
    </row>
    <row r="258" ht="15.75" customHeight="1">
      <c r="D258" s="67"/>
      <c r="E258" s="67"/>
      <c r="I258" s="67"/>
      <c r="J258" s="67"/>
      <c r="N258" s="67"/>
      <c r="O258" s="67"/>
      <c r="S258" s="67"/>
    </row>
    <row r="259" ht="15.75" customHeight="1">
      <c r="D259" s="67"/>
      <c r="E259" s="67"/>
      <c r="I259" s="67"/>
      <c r="J259" s="67"/>
      <c r="N259" s="67"/>
      <c r="O259" s="67"/>
      <c r="S259" s="67"/>
    </row>
    <row r="260" ht="15.75" customHeight="1">
      <c r="D260" s="67"/>
      <c r="E260" s="67"/>
      <c r="I260" s="67"/>
      <c r="J260" s="67"/>
      <c r="N260" s="67"/>
      <c r="O260" s="67"/>
      <c r="S260" s="67"/>
    </row>
    <row r="261" ht="15.75" customHeight="1">
      <c r="D261" s="67"/>
      <c r="E261" s="67"/>
      <c r="I261" s="67"/>
      <c r="J261" s="67"/>
      <c r="N261" s="67"/>
      <c r="O261" s="67"/>
      <c r="S261" s="67"/>
    </row>
    <row r="262" ht="15.75" customHeight="1">
      <c r="D262" s="67"/>
      <c r="E262" s="67"/>
      <c r="I262" s="67"/>
      <c r="J262" s="67"/>
      <c r="N262" s="67"/>
      <c r="O262" s="67"/>
      <c r="S262" s="67"/>
    </row>
    <row r="263" ht="15.75" customHeight="1">
      <c r="D263" s="67"/>
      <c r="E263" s="67"/>
      <c r="I263" s="67"/>
      <c r="J263" s="67"/>
      <c r="N263" s="67"/>
      <c r="O263" s="67"/>
      <c r="S263" s="67"/>
    </row>
    <row r="264" ht="15.75" customHeight="1">
      <c r="D264" s="67"/>
      <c r="E264" s="67"/>
      <c r="I264" s="67"/>
      <c r="J264" s="67"/>
      <c r="N264" s="67"/>
      <c r="O264" s="67"/>
      <c r="S264" s="67"/>
    </row>
    <row r="265" ht="15.75" customHeight="1">
      <c r="D265" s="67"/>
      <c r="E265" s="67"/>
      <c r="I265" s="67"/>
      <c r="J265" s="67"/>
      <c r="N265" s="67"/>
      <c r="O265" s="67"/>
      <c r="S265" s="67"/>
    </row>
    <row r="266" ht="15.75" customHeight="1">
      <c r="D266" s="67"/>
      <c r="E266" s="67"/>
      <c r="I266" s="67"/>
      <c r="J266" s="67"/>
      <c r="N266" s="67"/>
      <c r="O266" s="67"/>
      <c r="S266" s="67"/>
    </row>
    <row r="267" ht="15.75" customHeight="1">
      <c r="D267" s="67"/>
      <c r="E267" s="67"/>
      <c r="I267" s="67"/>
      <c r="J267" s="67"/>
      <c r="N267" s="67"/>
      <c r="O267" s="67"/>
      <c r="S267" s="67"/>
    </row>
    <row r="268" ht="15.75" customHeight="1">
      <c r="D268" s="67"/>
      <c r="E268" s="67"/>
      <c r="I268" s="67"/>
      <c r="J268" s="67"/>
      <c r="N268" s="67"/>
      <c r="O268" s="67"/>
      <c r="S268" s="67"/>
    </row>
    <row r="269" ht="15.75" customHeight="1">
      <c r="D269" s="67"/>
      <c r="E269" s="67"/>
      <c r="I269" s="67"/>
      <c r="J269" s="67"/>
      <c r="N269" s="67"/>
      <c r="O269" s="67"/>
      <c r="S269" s="67"/>
    </row>
    <row r="270" ht="15.75" customHeight="1">
      <c r="D270" s="67"/>
      <c r="E270" s="67"/>
      <c r="I270" s="67"/>
      <c r="J270" s="67"/>
      <c r="N270" s="67"/>
      <c r="O270" s="67"/>
      <c r="S270" s="67"/>
    </row>
    <row r="271" ht="15.75" customHeight="1">
      <c r="D271" s="67"/>
      <c r="E271" s="67"/>
      <c r="I271" s="67"/>
      <c r="J271" s="67"/>
      <c r="N271" s="67"/>
      <c r="O271" s="67"/>
      <c r="S271" s="67"/>
    </row>
    <row r="272" ht="15.75" customHeight="1">
      <c r="D272" s="67"/>
      <c r="E272" s="67"/>
      <c r="I272" s="67"/>
      <c r="J272" s="67"/>
      <c r="N272" s="67"/>
      <c r="O272" s="67"/>
      <c r="S272" s="67"/>
    </row>
    <row r="273" ht="15.75" customHeight="1">
      <c r="D273" s="67"/>
      <c r="E273" s="67"/>
      <c r="I273" s="67"/>
      <c r="J273" s="67"/>
      <c r="N273" s="67"/>
      <c r="O273" s="67"/>
      <c r="S273" s="67"/>
    </row>
    <row r="274" ht="15.75" customHeight="1">
      <c r="D274" s="67"/>
      <c r="E274" s="67"/>
      <c r="I274" s="67"/>
      <c r="J274" s="67"/>
      <c r="N274" s="67"/>
      <c r="O274" s="67"/>
      <c r="S274" s="67"/>
    </row>
    <row r="275" ht="15.75" customHeight="1">
      <c r="D275" s="67"/>
      <c r="E275" s="67"/>
      <c r="I275" s="67"/>
      <c r="J275" s="67"/>
      <c r="N275" s="67"/>
      <c r="O275" s="67"/>
      <c r="S275" s="67"/>
    </row>
    <row r="276" ht="15.75" customHeight="1">
      <c r="D276" s="67"/>
      <c r="E276" s="67"/>
      <c r="I276" s="67"/>
      <c r="J276" s="67"/>
      <c r="N276" s="67"/>
      <c r="O276" s="67"/>
      <c r="S276" s="67"/>
    </row>
    <row r="277" ht="15.75" customHeight="1">
      <c r="D277" s="67"/>
      <c r="E277" s="67"/>
      <c r="I277" s="67"/>
      <c r="J277" s="67"/>
      <c r="N277" s="67"/>
      <c r="O277" s="67"/>
      <c r="S277" s="67"/>
    </row>
    <row r="278" ht="15.75" customHeight="1">
      <c r="D278" s="67"/>
      <c r="E278" s="67"/>
      <c r="I278" s="67"/>
      <c r="J278" s="67"/>
      <c r="N278" s="67"/>
      <c r="O278" s="67"/>
      <c r="S278" s="67"/>
    </row>
    <row r="279" ht="15.75" customHeight="1">
      <c r="D279" s="67"/>
      <c r="E279" s="67"/>
      <c r="I279" s="67"/>
      <c r="J279" s="67"/>
      <c r="N279" s="67"/>
      <c r="O279" s="67"/>
      <c r="S279" s="67"/>
    </row>
    <row r="280" ht="15.75" customHeight="1">
      <c r="D280" s="67"/>
      <c r="E280" s="67"/>
      <c r="I280" s="67"/>
      <c r="J280" s="67"/>
      <c r="N280" s="67"/>
      <c r="O280" s="67"/>
      <c r="S280" s="67"/>
    </row>
    <row r="281" ht="15.75" customHeight="1">
      <c r="D281" s="67"/>
      <c r="E281" s="67"/>
      <c r="I281" s="67"/>
      <c r="J281" s="67"/>
      <c r="N281" s="67"/>
      <c r="O281" s="67"/>
      <c r="S281" s="67"/>
    </row>
    <row r="282" ht="15.75" customHeight="1">
      <c r="D282" s="67"/>
      <c r="E282" s="67"/>
      <c r="I282" s="67"/>
      <c r="J282" s="67"/>
      <c r="N282" s="67"/>
      <c r="O282" s="67"/>
      <c r="S282" s="67"/>
    </row>
    <row r="283" ht="15.75" customHeight="1">
      <c r="D283" s="67"/>
      <c r="E283" s="67"/>
      <c r="I283" s="67"/>
      <c r="J283" s="67"/>
      <c r="N283" s="67"/>
      <c r="O283" s="67"/>
      <c r="S283" s="67"/>
    </row>
    <row r="284" ht="15.75" customHeight="1">
      <c r="D284" s="67"/>
      <c r="E284" s="67"/>
      <c r="I284" s="67"/>
      <c r="J284" s="67"/>
      <c r="N284" s="67"/>
      <c r="O284" s="67"/>
      <c r="S284" s="67"/>
    </row>
    <row r="285" ht="15.75" customHeight="1">
      <c r="D285" s="67"/>
      <c r="E285" s="67"/>
      <c r="I285" s="67"/>
      <c r="J285" s="67"/>
      <c r="N285" s="67"/>
      <c r="O285" s="67"/>
      <c r="S285" s="67"/>
    </row>
    <row r="286" ht="15.75" customHeight="1">
      <c r="D286" s="67"/>
      <c r="E286" s="67"/>
      <c r="I286" s="67"/>
      <c r="J286" s="67"/>
      <c r="N286" s="67"/>
      <c r="O286" s="67"/>
      <c r="S286" s="67"/>
    </row>
    <row r="287" ht="15.75" customHeight="1">
      <c r="D287" s="67"/>
      <c r="E287" s="67"/>
      <c r="I287" s="67"/>
      <c r="J287" s="67"/>
      <c r="N287" s="67"/>
      <c r="O287" s="67"/>
      <c r="S287" s="67"/>
    </row>
    <row r="288" ht="15.75" customHeight="1">
      <c r="D288" s="67"/>
      <c r="E288" s="67"/>
      <c r="I288" s="67"/>
      <c r="J288" s="67"/>
      <c r="N288" s="67"/>
      <c r="O288" s="67"/>
      <c r="S288" s="67"/>
    </row>
    <row r="289" ht="15.75" customHeight="1">
      <c r="D289" s="67"/>
      <c r="E289" s="67"/>
      <c r="I289" s="67"/>
      <c r="J289" s="67"/>
      <c r="N289" s="67"/>
      <c r="O289" s="67"/>
      <c r="S289" s="67"/>
    </row>
    <row r="290" ht="15.75" customHeight="1">
      <c r="D290" s="67"/>
      <c r="E290" s="67"/>
      <c r="I290" s="67"/>
      <c r="J290" s="67"/>
      <c r="N290" s="67"/>
      <c r="O290" s="67"/>
      <c r="S290" s="67"/>
    </row>
    <row r="291" ht="15.75" customHeight="1">
      <c r="D291" s="67"/>
      <c r="E291" s="67"/>
      <c r="I291" s="67"/>
      <c r="J291" s="67"/>
      <c r="N291" s="67"/>
      <c r="O291" s="67"/>
      <c r="S291" s="67"/>
    </row>
    <row r="292" ht="15.75" customHeight="1">
      <c r="D292" s="67"/>
      <c r="E292" s="67"/>
      <c r="I292" s="67"/>
      <c r="J292" s="67"/>
      <c r="N292" s="67"/>
      <c r="O292" s="67"/>
      <c r="S292" s="67"/>
    </row>
    <row r="293" ht="15.75" customHeight="1">
      <c r="D293" s="67"/>
      <c r="E293" s="67"/>
      <c r="I293" s="67"/>
      <c r="J293" s="67"/>
      <c r="N293" s="67"/>
      <c r="O293" s="67"/>
      <c r="S293" s="67"/>
    </row>
    <row r="294" ht="15.75" customHeight="1">
      <c r="D294" s="67"/>
      <c r="E294" s="67"/>
      <c r="I294" s="67"/>
      <c r="J294" s="67"/>
      <c r="N294" s="67"/>
      <c r="O294" s="67"/>
      <c r="S294" s="67"/>
    </row>
    <row r="295" ht="15.75" customHeight="1">
      <c r="D295" s="67"/>
      <c r="E295" s="67"/>
      <c r="I295" s="67"/>
      <c r="J295" s="67"/>
      <c r="N295" s="67"/>
      <c r="O295" s="67"/>
      <c r="S295" s="67"/>
    </row>
    <row r="296" ht="15.75" customHeight="1">
      <c r="D296" s="67"/>
      <c r="E296" s="67"/>
      <c r="I296" s="67"/>
      <c r="J296" s="67"/>
      <c r="N296" s="67"/>
      <c r="O296" s="67"/>
      <c r="S296" s="67"/>
    </row>
    <row r="297" ht="15.75" customHeight="1">
      <c r="D297" s="67"/>
      <c r="E297" s="67"/>
      <c r="I297" s="67"/>
      <c r="J297" s="67"/>
      <c r="N297" s="67"/>
      <c r="O297" s="67"/>
      <c r="S297" s="67"/>
    </row>
    <row r="298" ht="15.75" customHeight="1">
      <c r="D298" s="67"/>
      <c r="E298" s="67"/>
      <c r="I298" s="67"/>
      <c r="J298" s="67"/>
      <c r="N298" s="67"/>
      <c r="O298" s="67"/>
      <c r="S298" s="67"/>
    </row>
    <row r="299" ht="15.75" customHeight="1">
      <c r="D299" s="67"/>
      <c r="E299" s="67"/>
      <c r="I299" s="67"/>
      <c r="J299" s="67"/>
      <c r="N299" s="67"/>
      <c r="O299" s="67"/>
      <c r="S299" s="67"/>
    </row>
    <row r="300" ht="15.75" customHeight="1">
      <c r="D300" s="67"/>
      <c r="E300" s="67"/>
      <c r="I300" s="67"/>
      <c r="J300" s="67"/>
      <c r="N300" s="67"/>
      <c r="O300" s="67"/>
      <c r="S300" s="67"/>
    </row>
    <row r="301" ht="15.75" customHeight="1">
      <c r="D301" s="67"/>
      <c r="E301" s="67"/>
      <c r="I301" s="67"/>
      <c r="J301" s="67"/>
      <c r="N301" s="67"/>
      <c r="O301" s="67"/>
      <c r="S301" s="67"/>
    </row>
    <row r="302" ht="15.75" customHeight="1">
      <c r="D302" s="67"/>
      <c r="E302" s="67"/>
      <c r="I302" s="67"/>
      <c r="J302" s="67"/>
      <c r="N302" s="67"/>
      <c r="O302" s="67"/>
      <c r="S302" s="67"/>
    </row>
    <row r="303" ht="15.75" customHeight="1">
      <c r="D303" s="67"/>
      <c r="E303" s="67"/>
      <c r="I303" s="67"/>
      <c r="J303" s="67"/>
      <c r="N303" s="67"/>
      <c r="O303" s="67"/>
      <c r="S303" s="67"/>
    </row>
    <row r="304" ht="15.75" customHeight="1">
      <c r="D304" s="67"/>
      <c r="E304" s="67"/>
      <c r="I304" s="67"/>
      <c r="J304" s="67"/>
      <c r="N304" s="67"/>
      <c r="O304" s="67"/>
      <c r="S304" s="67"/>
    </row>
    <row r="305" ht="15.75" customHeight="1">
      <c r="D305" s="67"/>
      <c r="E305" s="67"/>
      <c r="I305" s="67"/>
      <c r="J305" s="67"/>
      <c r="N305" s="67"/>
      <c r="O305" s="67"/>
      <c r="S305" s="67"/>
    </row>
    <row r="306" ht="15.75" customHeight="1">
      <c r="D306" s="67"/>
      <c r="E306" s="67"/>
      <c r="I306" s="67"/>
      <c r="J306" s="67"/>
      <c r="N306" s="67"/>
      <c r="O306" s="67"/>
      <c r="S306" s="67"/>
    </row>
    <row r="307" ht="15.75" customHeight="1">
      <c r="D307" s="67"/>
      <c r="E307" s="67"/>
      <c r="I307" s="67"/>
      <c r="J307" s="67"/>
      <c r="N307" s="67"/>
      <c r="O307" s="67"/>
      <c r="S307" s="67"/>
    </row>
    <row r="308" ht="15.75" customHeight="1">
      <c r="D308" s="67"/>
      <c r="E308" s="67"/>
      <c r="I308" s="67"/>
      <c r="J308" s="67"/>
      <c r="N308" s="67"/>
      <c r="O308" s="67"/>
      <c r="S308" s="67"/>
    </row>
    <row r="309" ht="15.75" customHeight="1">
      <c r="D309" s="67"/>
      <c r="E309" s="67"/>
      <c r="I309" s="67"/>
      <c r="J309" s="67"/>
      <c r="N309" s="67"/>
      <c r="O309" s="67"/>
      <c r="S309" s="67"/>
    </row>
    <row r="310" ht="15.75" customHeight="1">
      <c r="D310" s="67"/>
      <c r="E310" s="67"/>
      <c r="I310" s="67"/>
      <c r="J310" s="67"/>
      <c r="N310" s="67"/>
      <c r="O310" s="67"/>
      <c r="S310" s="67"/>
    </row>
    <row r="311" ht="15.75" customHeight="1">
      <c r="D311" s="67"/>
      <c r="E311" s="67"/>
      <c r="I311" s="67"/>
      <c r="J311" s="67"/>
      <c r="N311" s="67"/>
      <c r="O311" s="67"/>
      <c r="S311" s="67"/>
    </row>
    <row r="312" ht="15.75" customHeight="1">
      <c r="D312" s="67"/>
      <c r="E312" s="67"/>
      <c r="I312" s="67"/>
      <c r="J312" s="67"/>
      <c r="N312" s="67"/>
      <c r="O312" s="67"/>
      <c r="S312" s="67"/>
    </row>
    <row r="313" ht="15.75" customHeight="1">
      <c r="D313" s="67"/>
      <c r="E313" s="67"/>
      <c r="I313" s="67"/>
      <c r="J313" s="67"/>
      <c r="N313" s="67"/>
      <c r="O313" s="67"/>
      <c r="S313" s="67"/>
    </row>
    <row r="314" ht="15.75" customHeight="1">
      <c r="D314" s="67"/>
      <c r="E314" s="67"/>
      <c r="I314" s="67"/>
      <c r="J314" s="67"/>
      <c r="N314" s="67"/>
      <c r="O314" s="67"/>
      <c r="S314" s="67"/>
    </row>
    <row r="315" ht="15.75" customHeight="1">
      <c r="D315" s="67"/>
      <c r="E315" s="67"/>
      <c r="I315" s="67"/>
      <c r="J315" s="67"/>
      <c r="N315" s="67"/>
      <c r="O315" s="67"/>
      <c r="S315" s="67"/>
    </row>
    <row r="316" ht="15.75" customHeight="1">
      <c r="D316" s="67"/>
      <c r="E316" s="67"/>
      <c r="I316" s="67"/>
      <c r="J316" s="67"/>
      <c r="N316" s="67"/>
      <c r="O316" s="67"/>
      <c r="S316" s="67"/>
    </row>
    <row r="317" ht="15.75" customHeight="1">
      <c r="D317" s="67"/>
      <c r="E317" s="67"/>
      <c r="I317" s="67"/>
      <c r="J317" s="67"/>
      <c r="N317" s="67"/>
      <c r="O317" s="67"/>
      <c r="S317" s="67"/>
    </row>
    <row r="318" ht="15.75" customHeight="1">
      <c r="D318" s="67"/>
      <c r="E318" s="67"/>
      <c r="I318" s="67"/>
      <c r="J318" s="67"/>
      <c r="N318" s="67"/>
      <c r="O318" s="67"/>
      <c r="S318" s="67"/>
    </row>
    <row r="319" ht="15.75" customHeight="1">
      <c r="D319" s="67"/>
      <c r="E319" s="67"/>
      <c r="I319" s="67"/>
      <c r="J319" s="67"/>
      <c r="N319" s="67"/>
      <c r="O319" s="67"/>
      <c r="S319" s="67"/>
    </row>
    <row r="320" ht="15.75" customHeight="1">
      <c r="D320" s="67"/>
      <c r="E320" s="67"/>
      <c r="I320" s="67"/>
      <c r="J320" s="67"/>
      <c r="N320" s="67"/>
      <c r="O320" s="67"/>
      <c r="S320" s="67"/>
    </row>
    <row r="321" ht="15.75" customHeight="1">
      <c r="D321" s="67"/>
      <c r="E321" s="67"/>
      <c r="I321" s="67"/>
      <c r="J321" s="67"/>
      <c r="N321" s="67"/>
      <c r="O321" s="67"/>
      <c r="S321" s="67"/>
    </row>
    <row r="322" ht="15.75" customHeight="1">
      <c r="D322" s="67"/>
      <c r="E322" s="67"/>
      <c r="I322" s="67"/>
      <c r="J322" s="67"/>
      <c r="N322" s="67"/>
      <c r="O322" s="67"/>
      <c r="S322" s="67"/>
    </row>
    <row r="323" ht="15.75" customHeight="1">
      <c r="D323" s="67"/>
      <c r="E323" s="67"/>
      <c r="I323" s="67"/>
      <c r="J323" s="67"/>
      <c r="N323" s="67"/>
      <c r="O323" s="67"/>
      <c r="S323" s="67"/>
    </row>
    <row r="324" ht="15.75" customHeight="1">
      <c r="D324" s="67"/>
      <c r="E324" s="67"/>
      <c r="I324" s="67"/>
      <c r="J324" s="67"/>
      <c r="N324" s="67"/>
      <c r="O324" s="67"/>
      <c r="S324" s="67"/>
    </row>
    <row r="325" ht="15.75" customHeight="1">
      <c r="D325" s="67"/>
      <c r="E325" s="67"/>
      <c r="I325" s="67"/>
      <c r="J325" s="67"/>
      <c r="N325" s="67"/>
      <c r="O325" s="67"/>
      <c r="S325" s="67"/>
    </row>
    <row r="326" ht="15.75" customHeight="1">
      <c r="D326" s="67"/>
      <c r="E326" s="67"/>
      <c r="I326" s="67"/>
      <c r="J326" s="67"/>
      <c r="N326" s="67"/>
      <c r="O326" s="67"/>
      <c r="S326" s="67"/>
    </row>
    <row r="327" ht="15.75" customHeight="1">
      <c r="D327" s="67"/>
      <c r="E327" s="67"/>
      <c r="I327" s="67"/>
      <c r="J327" s="67"/>
      <c r="N327" s="67"/>
      <c r="O327" s="67"/>
      <c r="S327" s="67"/>
    </row>
    <row r="328" ht="15.75" customHeight="1">
      <c r="D328" s="67"/>
      <c r="E328" s="67"/>
      <c r="I328" s="67"/>
      <c r="J328" s="67"/>
      <c r="N328" s="67"/>
      <c r="O328" s="67"/>
      <c r="S328" s="67"/>
    </row>
    <row r="329" ht="15.75" customHeight="1">
      <c r="D329" s="67"/>
      <c r="E329" s="67"/>
      <c r="I329" s="67"/>
      <c r="J329" s="67"/>
      <c r="N329" s="67"/>
      <c r="O329" s="67"/>
      <c r="S329" s="67"/>
    </row>
    <row r="330" ht="15.75" customHeight="1">
      <c r="D330" s="67"/>
      <c r="E330" s="67"/>
      <c r="I330" s="67"/>
      <c r="J330" s="67"/>
      <c r="N330" s="67"/>
      <c r="O330" s="67"/>
      <c r="S330" s="67"/>
    </row>
    <row r="331" ht="15.75" customHeight="1">
      <c r="D331" s="67"/>
      <c r="E331" s="67"/>
      <c r="I331" s="67"/>
      <c r="J331" s="67"/>
      <c r="N331" s="67"/>
      <c r="O331" s="67"/>
      <c r="S331" s="67"/>
    </row>
    <row r="332" ht="15.75" customHeight="1">
      <c r="D332" s="67"/>
      <c r="E332" s="67"/>
      <c r="I332" s="67"/>
      <c r="J332" s="67"/>
      <c r="N332" s="67"/>
      <c r="O332" s="67"/>
      <c r="S332" s="67"/>
    </row>
    <row r="333" ht="15.75" customHeight="1">
      <c r="D333" s="67"/>
      <c r="E333" s="67"/>
      <c r="I333" s="67"/>
      <c r="J333" s="67"/>
      <c r="N333" s="67"/>
      <c r="O333" s="67"/>
      <c r="S333" s="67"/>
    </row>
    <row r="334" ht="15.75" customHeight="1">
      <c r="D334" s="67"/>
      <c r="E334" s="67"/>
      <c r="I334" s="67"/>
      <c r="J334" s="67"/>
      <c r="N334" s="67"/>
      <c r="O334" s="67"/>
      <c r="S334" s="67"/>
    </row>
    <row r="335" ht="15.75" customHeight="1">
      <c r="D335" s="67"/>
      <c r="E335" s="67"/>
      <c r="I335" s="67"/>
      <c r="J335" s="67"/>
      <c r="N335" s="67"/>
      <c r="O335" s="67"/>
      <c r="S335" s="67"/>
    </row>
    <row r="336" ht="15.75" customHeight="1">
      <c r="D336" s="67"/>
      <c r="E336" s="67"/>
      <c r="I336" s="67"/>
      <c r="J336" s="67"/>
      <c r="N336" s="67"/>
      <c r="O336" s="67"/>
      <c r="S336" s="67"/>
    </row>
    <row r="337" ht="15.75" customHeight="1">
      <c r="D337" s="67"/>
      <c r="E337" s="67"/>
      <c r="I337" s="67"/>
      <c r="J337" s="67"/>
      <c r="N337" s="67"/>
      <c r="O337" s="67"/>
      <c r="S337" s="67"/>
    </row>
    <row r="338" ht="15.75" customHeight="1">
      <c r="D338" s="67"/>
      <c r="E338" s="67"/>
      <c r="I338" s="67"/>
      <c r="J338" s="67"/>
      <c r="N338" s="67"/>
      <c r="O338" s="67"/>
      <c r="S338" s="67"/>
    </row>
    <row r="339" ht="15.75" customHeight="1">
      <c r="D339" s="67"/>
      <c r="E339" s="67"/>
      <c r="I339" s="67"/>
      <c r="J339" s="67"/>
      <c r="N339" s="67"/>
      <c r="O339" s="67"/>
      <c r="S339" s="67"/>
    </row>
    <row r="340" ht="15.75" customHeight="1">
      <c r="D340" s="67"/>
      <c r="E340" s="67"/>
      <c r="I340" s="67"/>
      <c r="J340" s="67"/>
      <c r="N340" s="67"/>
      <c r="O340" s="67"/>
      <c r="S340" s="67"/>
    </row>
    <row r="341" ht="15.75" customHeight="1">
      <c r="D341" s="67"/>
      <c r="E341" s="67"/>
      <c r="I341" s="67"/>
      <c r="J341" s="67"/>
      <c r="N341" s="67"/>
      <c r="O341" s="67"/>
      <c r="S341" s="67"/>
    </row>
    <row r="342" ht="15.75" customHeight="1">
      <c r="D342" s="67"/>
      <c r="E342" s="67"/>
      <c r="I342" s="67"/>
      <c r="J342" s="67"/>
      <c r="N342" s="67"/>
      <c r="O342" s="67"/>
      <c r="S342" s="67"/>
    </row>
    <row r="343" ht="15.75" customHeight="1">
      <c r="D343" s="67"/>
      <c r="E343" s="67"/>
      <c r="I343" s="67"/>
      <c r="J343" s="67"/>
      <c r="N343" s="67"/>
      <c r="O343" s="67"/>
      <c r="S343" s="67"/>
    </row>
    <row r="344" ht="15.75" customHeight="1">
      <c r="D344" s="67"/>
      <c r="E344" s="67"/>
      <c r="I344" s="67"/>
      <c r="J344" s="67"/>
      <c r="N344" s="67"/>
      <c r="O344" s="67"/>
      <c r="S344" s="67"/>
    </row>
    <row r="345" ht="15.75" customHeight="1">
      <c r="D345" s="67"/>
      <c r="E345" s="67"/>
      <c r="I345" s="67"/>
      <c r="J345" s="67"/>
      <c r="N345" s="67"/>
      <c r="O345" s="67"/>
      <c r="S345" s="67"/>
    </row>
    <row r="346" ht="15.75" customHeight="1">
      <c r="D346" s="67"/>
      <c r="E346" s="67"/>
      <c r="I346" s="67"/>
      <c r="J346" s="67"/>
      <c r="N346" s="67"/>
      <c r="O346" s="67"/>
      <c r="S346" s="67"/>
    </row>
    <row r="347" ht="15.75" customHeight="1">
      <c r="D347" s="67"/>
      <c r="E347" s="67"/>
      <c r="I347" s="67"/>
      <c r="J347" s="67"/>
      <c r="N347" s="67"/>
      <c r="O347" s="67"/>
      <c r="S347" s="67"/>
    </row>
    <row r="348" ht="15.75" customHeight="1">
      <c r="D348" s="67"/>
      <c r="E348" s="67"/>
      <c r="I348" s="67"/>
      <c r="J348" s="67"/>
      <c r="N348" s="67"/>
      <c r="O348" s="67"/>
      <c r="S348" s="67"/>
    </row>
    <row r="349" ht="15.75" customHeight="1">
      <c r="D349" s="67"/>
      <c r="E349" s="67"/>
      <c r="I349" s="67"/>
      <c r="J349" s="67"/>
      <c r="N349" s="67"/>
      <c r="O349" s="67"/>
      <c r="S349" s="67"/>
    </row>
    <row r="350" ht="15.75" customHeight="1">
      <c r="D350" s="67"/>
      <c r="E350" s="67"/>
      <c r="I350" s="67"/>
      <c r="J350" s="67"/>
      <c r="N350" s="67"/>
      <c r="O350" s="67"/>
      <c r="S350" s="67"/>
    </row>
    <row r="351" ht="15.75" customHeight="1">
      <c r="D351" s="67"/>
      <c r="E351" s="67"/>
      <c r="I351" s="67"/>
      <c r="J351" s="67"/>
      <c r="N351" s="67"/>
      <c r="O351" s="67"/>
      <c r="S351" s="67"/>
    </row>
    <row r="352" ht="15.75" customHeight="1">
      <c r="D352" s="67"/>
      <c r="E352" s="67"/>
      <c r="I352" s="67"/>
      <c r="J352" s="67"/>
      <c r="N352" s="67"/>
      <c r="O352" s="67"/>
      <c r="S352" s="67"/>
    </row>
    <row r="353" ht="15.75" customHeight="1">
      <c r="D353" s="67"/>
      <c r="E353" s="67"/>
      <c r="I353" s="67"/>
      <c r="J353" s="67"/>
      <c r="N353" s="67"/>
      <c r="O353" s="67"/>
      <c r="S353" s="67"/>
    </row>
    <row r="354" ht="15.75" customHeight="1">
      <c r="D354" s="67"/>
      <c r="E354" s="67"/>
      <c r="I354" s="67"/>
      <c r="J354" s="67"/>
      <c r="N354" s="67"/>
      <c r="O354" s="67"/>
      <c r="S354" s="67"/>
    </row>
    <row r="355" ht="15.75" customHeight="1">
      <c r="D355" s="67"/>
      <c r="E355" s="67"/>
      <c r="I355" s="67"/>
      <c r="J355" s="67"/>
      <c r="N355" s="67"/>
      <c r="O355" s="67"/>
      <c r="S355" s="67"/>
    </row>
    <row r="356" ht="15.75" customHeight="1">
      <c r="D356" s="67"/>
      <c r="E356" s="67"/>
      <c r="I356" s="67"/>
      <c r="J356" s="67"/>
      <c r="N356" s="67"/>
      <c r="O356" s="67"/>
      <c r="S356" s="67"/>
    </row>
    <row r="357" ht="15.75" customHeight="1">
      <c r="D357" s="67"/>
      <c r="E357" s="67"/>
      <c r="I357" s="67"/>
      <c r="J357" s="67"/>
      <c r="N357" s="67"/>
      <c r="O357" s="67"/>
      <c r="S357" s="67"/>
    </row>
    <row r="358" ht="15.75" customHeight="1">
      <c r="D358" s="67"/>
      <c r="E358" s="67"/>
      <c r="I358" s="67"/>
      <c r="J358" s="67"/>
      <c r="N358" s="67"/>
      <c r="O358" s="67"/>
      <c r="S358" s="67"/>
    </row>
    <row r="359" ht="15.75" customHeight="1">
      <c r="D359" s="67"/>
      <c r="E359" s="67"/>
      <c r="I359" s="67"/>
      <c r="J359" s="67"/>
      <c r="N359" s="67"/>
      <c r="O359" s="67"/>
      <c r="S359" s="67"/>
    </row>
    <row r="360" ht="15.75" customHeight="1">
      <c r="D360" s="67"/>
      <c r="E360" s="67"/>
      <c r="I360" s="67"/>
      <c r="J360" s="67"/>
      <c r="N360" s="67"/>
      <c r="O360" s="67"/>
      <c r="S360" s="67"/>
    </row>
    <row r="361" ht="15.75" customHeight="1">
      <c r="D361" s="67"/>
      <c r="E361" s="67"/>
      <c r="I361" s="67"/>
      <c r="J361" s="67"/>
      <c r="N361" s="67"/>
      <c r="O361" s="67"/>
      <c r="S361" s="67"/>
    </row>
    <row r="362" ht="15.75" customHeight="1">
      <c r="D362" s="67"/>
      <c r="E362" s="67"/>
      <c r="I362" s="67"/>
      <c r="J362" s="67"/>
      <c r="N362" s="67"/>
      <c r="O362" s="67"/>
      <c r="S362" s="67"/>
    </row>
    <row r="363" ht="15.75" customHeight="1">
      <c r="D363" s="67"/>
      <c r="E363" s="67"/>
      <c r="I363" s="67"/>
      <c r="J363" s="67"/>
      <c r="N363" s="67"/>
      <c r="O363" s="67"/>
      <c r="S363" s="67"/>
    </row>
    <row r="364" ht="15.75" customHeight="1">
      <c r="D364" s="67"/>
      <c r="E364" s="67"/>
      <c r="I364" s="67"/>
      <c r="J364" s="67"/>
      <c r="N364" s="67"/>
      <c r="O364" s="67"/>
      <c r="S364" s="67"/>
    </row>
    <row r="365" ht="15.75" customHeight="1">
      <c r="D365" s="67"/>
      <c r="E365" s="67"/>
      <c r="I365" s="67"/>
      <c r="J365" s="67"/>
      <c r="N365" s="67"/>
      <c r="O365" s="67"/>
      <c r="S365" s="67"/>
    </row>
    <row r="366" ht="15.75" customHeight="1">
      <c r="D366" s="67"/>
      <c r="E366" s="67"/>
      <c r="I366" s="67"/>
      <c r="J366" s="67"/>
      <c r="N366" s="67"/>
      <c r="O366" s="67"/>
      <c r="S366" s="67"/>
    </row>
    <row r="367" ht="15.75" customHeight="1">
      <c r="D367" s="67"/>
      <c r="E367" s="67"/>
      <c r="I367" s="67"/>
      <c r="J367" s="67"/>
      <c r="N367" s="67"/>
      <c r="O367" s="67"/>
      <c r="S367" s="67"/>
    </row>
    <row r="368" ht="15.75" customHeight="1">
      <c r="D368" s="67"/>
      <c r="E368" s="67"/>
      <c r="I368" s="67"/>
      <c r="J368" s="67"/>
      <c r="N368" s="67"/>
      <c r="O368" s="67"/>
      <c r="S368" s="67"/>
    </row>
    <row r="369" ht="15.75" customHeight="1">
      <c r="D369" s="67"/>
      <c r="E369" s="67"/>
      <c r="I369" s="67"/>
      <c r="J369" s="67"/>
      <c r="N369" s="67"/>
      <c r="O369" s="67"/>
      <c r="S369" s="67"/>
    </row>
    <row r="370" ht="15.75" customHeight="1">
      <c r="D370" s="67"/>
      <c r="E370" s="67"/>
      <c r="I370" s="67"/>
      <c r="J370" s="67"/>
      <c r="N370" s="67"/>
      <c r="O370" s="67"/>
      <c r="S370" s="67"/>
    </row>
    <row r="371" ht="15.75" customHeight="1">
      <c r="D371" s="67"/>
      <c r="E371" s="67"/>
      <c r="I371" s="67"/>
      <c r="J371" s="67"/>
      <c r="N371" s="67"/>
      <c r="O371" s="67"/>
      <c r="S371" s="67"/>
    </row>
    <row r="372" ht="15.75" customHeight="1">
      <c r="D372" s="67"/>
      <c r="E372" s="67"/>
      <c r="I372" s="67"/>
      <c r="J372" s="67"/>
      <c r="N372" s="67"/>
      <c r="O372" s="67"/>
      <c r="S372" s="67"/>
    </row>
    <row r="373" ht="15.75" customHeight="1">
      <c r="D373" s="67"/>
      <c r="E373" s="67"/>
      <c r="I373" s="67"/>
      <c r="J373" s="67"/>
      <c r="N373" s="67"/>
      <c r="O373" s="67"/>
      <c r="S373" s="67"/>
    </row>
    <row r="374" ht="15.75" customHeight="1">
      <c r="D374" s="67"/>
      <c r="E374" s="67"/>
      <c r="I374" s="67"/>
      <c r="J374" s="67"/>
      <c r="N374" s="67"/>
      <c r="O374" s="67"/>
      <c r="S374" s="67"/>
    </row>
    <row r="375" ht="15.75" customHeight="1">
      <c r="D375" s="67"/>
      <c r="E375" s="67"/>
      <c r="I375" s="67"/>
      <c r="J375" s="67"/>
      <c r="N375" s="67"/>
      <c r="O375" s="67"/>
      <c r="S375" s="67"/>
    </row>
    <row r="376" ht="15.75" customHeight="1">
      <c r="D376" s="67"/>
      <c r="E376" s="67"/>
      <c r="I376" s="67"/>
      <c r="J376" s="67"/>
      <c r="N376" s="67"/>
      <c r="O376" s="67"/>
      <c r="S376" s="67"/>
    </row>
    <row r="377" ht="15.75" customHeight="1">
      <c r="D377" s="67"/>
      <c r="E377" s="67"/>
      <c r="I377" s="67"/>
      <c r="J377" s="67"/>
      <c r="N377" s="67"/>
      <c r="O377" s="67"/>
      <c r="S377" s="67"/>
    </row>
    <row r="378" ht="15.75" customHeight="1">
      <c r="D378" s="67"/>
      <c r="E378" s="67"/>
      <c r="I378" s="67"/>
      <c r="J378" s="67"/>
      <c r="N378" s="67"/>
      <c r="O378" s="67"/>
      <c r="S378" s="67"/>
    </row>
    <row r="379" ht="15.75" customHeight="1">
      <c r="D379" s="67"/>
      <c r="E379" s="67"/>
      <c r="I379" s="67"/>
      <c r="J379" s="67"/>
      <c r="N379" s="67"/>
      <c r="O379" s="67"/>
      <c r="S379" s="67"/>
    </row>
    <row r="380" ht="15.75" customHeight="1">
      <c r="D380" s="67"/>
      <c r="E380" s="67"/>
      <c r="I380" s="67"/>
      <c r="J380" s="67"/>
      <c r="N380" s="67"/>
      <c r="O380" s="67"/>
      <c r="S380" s="67"/>
    </row>
    <row r="381" ht="15.75" customHeight="1">
      <c r="D381" s="67"/>
      <c r="E381" s="67"/>
      <c r="I381" s="67"/>
      <c r="J381" s="67"/>
      <c r="N381" s="67"/>
      <c r="O381" s="67"/>
      <c r="S381" s="67"/>
    </row>
    <row r="382" ht="15.75" customHeight="1">
      <c r="D382" s="67"/>
      <c r="E382" s="67"/>
      <c r="I382" s="67"/>
      <c r="J382" s="67"/>
      <c r="N382" s="67"/>
      <c r="O382" s="67"/>
      <c r="S382" s="67"/>
    </row>
    <row r="383" ht="15.75" customHeight="1">
      <c r="D383" s="67"/>
      <c r="E383" s="67"/>
      <c r="I383" s="67"/>
      <c r="J383" s="67"/>
      <c r="N383" s="67"/>
      <c r="O383" s="67"/>
      <c r="S383" s="67"/>
    </row>
    <row r="384" ht="15.75" customHeight="1">
      <c r="D384" s="67"/>
      <c r="E384" s="67"/>
      <c r="I384" s="67"/>
      <c r="J384" s="67"/>
      <c r="N384" s="67"/>
      <c r="O384" s="67"/>
      <c r="S384" s="67"/>
    </row>
    <row r="385" ht="15.75" customHeight="1">
      <c r="D385" s="67"/>
      <c r="E385" s="67"/>
      <c r="I385" s="67"/>
      <c r="J385" s="67"/>
      <c r="N385" s="67"/>
      <c r="O385" s="67"/>
      <c r="S385" s="67"/>
    </row>
    <row r="386" ht="15.75" customHeight="1">
      <c r="D386" s="67"/>
      <c r="E386" s="67"/>
      <c r="I386" s="67"/>
      <c r="J386" s="67"/>
      <c r="N386" s="67"/>
      <c r="O386" s="67"/>
      <c r="S386" s="67"/>
    </row>
    <row r="387" ht="15.75" customHeight="1">
      <c r="D387" s="67"/>
      <c r="E387" s="67"/>
      <c r="I387" s="67"/>
      <c r="J387" s="67"/>
      <c r="N387" s="67"/>
      <c r="O387" s="67"/>
      <c r="S387" s="67"/>
    </row>
    <row r="388" ht="15.75" customHeight="1">
      <c r="D388" s="67"/>
      <c r="E388" s="67"/>
      <c r="I388" s="67"/>
      <c r="J388" s="67"/>
      <c r="N388" s="67"/>
      <c r="O388" s="67"/>
      <c r="S388" s="67"/>
    </row>
    <row r="389" ht="15.75" customHeight="1">
      <c r="D389" s="67"/>
      <c r="E389" s="67"/>
      <c r="I389" s="67"/>
      <c r="J389" s="67"/>
      <c r="N389" s="67"/>
      <c r="O389" s="67"/>
      <c r="S389" s="67"/>
    </row>
    <row r="390" ht="15.75" customHeight="1">
      <c r="D390" s="67"/>
      <c r="E390" s="67"/>
      <c r="I390" s="67"/>
      <c r="J390" s="67"/>
      <c r="N390" s="67"/>
      <c r="O390" s="67"/>
      <c r="S390" s="67"/>
    </row>
    <row r="391" ht="15.75" customHeight="1">
      <c r="D391" s="67"/>
      <c r="E391" s="67"/>
      <c r="I391" s="67"/>
      <c r="J391" s="67"/>
      <c r="N391" s="67"/>
      <c r="O391" s="67"/>
      <c r="S391" s="67"/>
    </row>
    <row r="392" ht="15.75" customHeight="1">
      <c r="D392" s="67"/>
      <c r="E392" s="67"/>
      <c r="I392" s="67"/>
      <c r="J392" s="67"/>
      <c r="N392" s="67"/>
      <c r="O392" s="67"/>
      <c r="S392" s="67"/>
    </row>
    <row r="393" ht="15.75" customHeight="1">
      <c r="D393" s="67"/>
      <c r="E393" s="67"/>
      <c r="I393" s="67"/>
      <c r="J393" s="67"/>
      <c r="N393" s="67"/>
      <c r="O393" s="67"/>
      <c r="S393" s="67"/>
    </row>
    <row r="394" ht="15.75" customHeight="1">
      <c r="D394" s="67"/>
      <c r="E394" s="67"/>
      <c r="I394" s="67"/>
      <c r="J394" s="67"/>
      <c r="N394" s="67"/>
      <c r="O394" s="67"/>
      <c r="S394" s="67"/>
    </row>
    <row r="395" ht="15.75" customHeight="1">
      <c r="D395" s="67"/>
      <c r="E395" s="67"/>
      <c r="I395" s="67"/>
      <c r="J395" s="67"/>
      <c r="N395" s="67"/>
      <c r="O395" s="67"/>
      <c r="S395" s="67"/>
    </row>
    <row r="396" ht="15.75" customHeight="1">
      <c r="D396" s="67"/>
      <c r="E396" s="67"/>
      <c r="I396" s="67"/>
      <c r="J396" s="67"/>
      <c r="N396" s="67"/>
      <c r="O396" s="67"/>
      <c r="S396" s="67"/>
    </row>
    <row r="397" ht="15.75" customHeight="1">
      <c r="D397" s="67"/>
      <c r="E397" s="67"/>
      <c r="I397" s="67"/>
      <c r="J397" s="67"/>
      <c r="N397" s="67"/>
      <c r="O397" s="67"/>
      <c r="S397" s="67"/>
    </row>
    <row r="398" ht="15.75" customHeight="1">
      <c r="D398" s="67"/>
      <c r="E398" s="67"/>
      <c r="I398" s="67"/>
      <c r="J398" s="67"/>
      <c r="N398" s="67"/>
      <c r="O398" s="67"/>
      <c r="S398" s="67"/>
    </row>
    <row r="399" ht="15.75" customHeight="1">
      <c r="D399" s="67"/>
      <c r="E399" s="67"/>
      <c r="I399" s="67"/>
      <c r="J399" s="67"/>
      <c r="N399" s="67"/>
      <c r="O399" s="67"/>
      <c r="S399" s="67"/>
    </row>
    <row r="400" ht="15.75" customHeight="1">
      <c r="D400" s="67"/>
      <c r="E400" s="67"/>
      <c r="I400" s="67"/>
      <c r="J400" s="67"/>
      <c r="N400" s="67"/>
      <c r="O400" s="67"/>
      <c r="S400" s="67"/>
    </row>
    <row r="401" ht="15.75" customHeight="1">
      <c r="D401" s="67"/>
      <c r="E401" s="67"/>
      <c r="I401" s="67"/>
      <c r="J401" s="67"/>
      <c r="N401" s="67"/>
      <c r="O401" s="67"/>
      <c r="S401" s="67"/>
    </row>
    <row r="402" ht="15.75" customHeight="1">
      <c r="D402" s="67"/>
      <c r="E402" s="67"/>
      <c r="I402" s="67"/>
      <c r="J402" s="67"/>
      <c r="N402" s="67"/>
      <c r="O402" s="67"/>
      <c r="S402" s="67"/>
    </row>
    <row r="403" ht="15.75" customHeight="1">
      <c r="D403" s="67"/>
      <c r="E403" s="67"/>
      <c r="I403" s="67"/>
      <c r="J403" s="67"/>
      <c r="N403" s="67"/>
      <c r="O403" s="67"/>
      <c r="S403" s="67"/>
    </row>
    <row r="404" ht="15.75" customHeight="1">
      <c r="D404" s="67"/>
      <c r="E404" s="67"/>
      <c r="I404" s="67"/>
      <c r="J404" s="67"/>
      <c r="N404" s="67"/>
      <c r="O404" s="67"/>
      <c r="S404" s="67"/>
    </row>
    <row r="405" ht="15.75" customHeight="1">
      <c r="D405" s="67"/>
      <c r="E405" s="67"/>
      <c r="I405" s="67"/>
      <c r="J405" s="67"/>
      <c r="N405" s="67"/>
      <c r="O405" s="67"/>
      <c r="S405" s="67"/>
    </row>
    <row r="406" ht="15.75" customHeight="1">
      <c r="D406" s="67"/>
      <c r="E406" s="67"/>
      <c r="I406" s="67"/>
      <c r="J406" s="67"/>
      <c r="N406" s="67"/>
      <c r="O406" s="67"/>
      <c r="S406" s="67"/>
    </row>
    <row r="407" ht="15.75" customHeight="1">
      <c r="D407" s="67"/>
      <c r="E407" s="67"/>
      <c r="I407" s="67"/>
      <c r="J407" s="67"/>
      <c r="N407" s="67"/>
      <c r="O407" s="67"/>
      <c r="S407" s="67"/>
    </row>
    <row r="408" ht="15.75" customHeight="1">
      <c r="D408" s="67"/>
      <c r="E408" s="67"/>
      <c r="I408" s="67"/>
      <c r="J408" s="67"/>
      <c r="N408" s="67"/>
      <c r="O408" s="67"/>
      <c r="S408" s="67"/>
    </row>
    <row r="409" ht="15.75" customHeight="1">
      <c r="D409" s="67"/>
      <c r="E409" s="67"/>
      <c r="I409" s="67"/>
      <c r="J409" s="67"/>
      <c r="N409" s="67"/>
      <c r="O409" s="67"/>
      <c r="S409" s="67"/>
    </row>
    <row r="410" ht="15.75" customHeight="1">
      <c r="D410" s="67"/>
      <c r="E410" s="67"/>
      <c r="I410" s="67"/>
      <c r="J410" s="67"/>
      <c r="N410" s="67"/>
      <c r="O410" s="67"/>
      <c r="S410" s="67"/>
    </row>
    <row r="411" ht="15.75" customHeight="1">
      <c r="D411" s="67"/>
      <c r="E411" s="67"/>
      <c r="I411" s="67"/>
      <c r="J411" s="67"/>
      <c r="N411" s="67"/>
      <c r="O411" s="67"/>
      <c r="S411" s="67"/>
    </row>
    <row r="412" ht="15.75" customHeight="1">
      <c r="D412" s="67"/>
      <c r="E412" s="67"/>
      <c r="I412" s="67"/>
      <c r="J412" s="67"/>
      <c r="N412" s="67"/>
      <c r="O412" s="67"/>
      <c r="S412" s="67"/>
    </row>
    <row r="413" ht="15.75" customHeight="1">
      <c r="D413" s="67"/>
      <c r="E413" s="67"/>
      <c r="I413" s="67"/>
      <c r="J413" s="67"/>
      <c r="N413" s="67"/>
      <c r="O413" s="67"/>
      <c r="S413" s="67"/>
    </row>
    <row r="414" ht="15.75" customHeight="1">
      <c r="D414" s="67"/>
      <c r="E414" s="67"/>
      <c r="I414" s="67"/>
      <c r="J414" s="67"/>
      <c r="N414" s="67"/>
      <c r="O414" s="67"/>
      <c r="S414" s="67"/>
    </row>
    <row r="415" ht="15.75" customHeight="1">
      <c r="D415" s="67"/>
      <c r="E415" s="67"/>
      <c r="I415" s="67"/>
      <c r="J415" s="67"/>
      <c r="N415" s="67"/>
      <c r="O415" s="67"/>
      <c r="S415" s="67"/>
    </row>
    <row r="416" ht="15.75" customHeight="1">
      <c r="D416" s="67"/>
      <c r="E416" s="67"/>
      <c r="I416" s="67"/>
      <c r="J416" s="67"/>
      <c r="N416" s="67"/>
      <c r="O416" s="67"/>
      <c r="S416" s="67"/>
    </row>
    <row r="417" ht="15.75" customHeight="1">
      <c r="D417" s="67"/>
      <c r="E417" s="67"/>
      <c r="I417" s="67"/>
      <c r="J417" s="67"/>
      <c r="N417" s="67"/>
      <c r="O417" s="67"/>
      <c r="S417" s="67"/>
    </row>
    <row r="418" ht="15.75" customHeight="1">
      <c r="D418" s="67"/>
      <c r="E418" s="67"/>
      <c r="I418" s="67"/>
      <c r="J418" s="67"/>
      <c r="N418" s="67"/>
      <c r="O418" s="67"/>
      <c r="S418" s="67"/>
    </row>
    <row r="419" ht="15.75" customHeight="1">
      <c r="D419" s="67"/>
      <c r="E419" s="67"/>
      <c r="I419" s="67"/>
      <c r="J419" s="67"/>
      <c r="N419" s="67"/>
      <c r="O419" s="67"/>
      <c r="S419" s="67"/>
    </row>
    <row r="420" ht="15.75" customHeight="1">
      <c r="D420" s="67"/>
      <c r="E420" s="67"/>
      <c r="I420" s="67"/>
      <c r="J420" s="67"/>
      <c r="N420" s="67"/>
      <c r="O420" s="67"/>
      <c r="S420" s="67"/>
    </row>
    <row r="421" ht="15.75" customHeight="1">
      <c r="D421" s="67"/>
      <c r="E421" s="67"/>
      <c r="I421" s="67"/>
      <c r="J421" s="67"/>
      <c r="N421" s="67"/>
      <c r="O421" s="67"/>
      <c r="S421" s="67"/>
    </row>
    <row r="422" ht="15.75" customHeight="1">
      <c r="D422" s="67"/>
      <c r="E422" s="67"/>
      <c r="I422" s="67"/>
      <c r="J422" s="67"/>
      <c r="N422" s="67"/>
      <c r="O422" s="67"/>
      <c r="S422" s="67"/>
    </row>
    <row r="423" ht="15.75" customHeight="1">
      <c r="D423" s="67"/>
      <c r="E423" s="67"/>
      <c r="I423" s="67"/>
      <c r="J423" s="67"/>
      <c r="N423" s="67"/>
      <c r="O423" s="67"/>
      <c r="S423" s="67"/>
    </row>
    <row r="424" ht="15.75" customHeight="1">
      <c r="D424" s="67"/>
      <c r="E424" s="67"/>
      <c r="I424" s="67"/>
      <c r="J424" s="67"/>
      <c r="N424" s="67"/>
      <c r="O424" s="67"/>
      <c r="S424" s="67"/>
    </row>
    <row r="425" ht="15.75" customHeight="1">
      <c r="D425" s="67"/>
      <c r="E425" s="67"/>
      <c r="I425" s="67"/>
      <c r="J425" s="67"/>
      <c r="N425" s="67"/>
      <c r="O425" s="67"/>
      <c r="S425" s="67"/>
    </row>
    <row r="426" ht="15.75" customHeight="1">
      <c r="D426" s="67"/>
      <c r="E426" s="67"/>
      <c r="I426" s="67"/>
      <c r="J426" s="67"/>
      <c r="N426" s="67"/>
      <c r="O426" s="67"/>
      <c r="S426" s="67"/>
    </row>
    <row r="427" ht="15.75" customHeight="1">
      <c r="D427" s="67"/>
      <c r="E427" s="67"/>
      <c r="I427" s="67"/>
      <c r="J427" s="67"/>
      <c r="N427" s="67"/>
      <c r="O427" s="67"/>
      <c r="S427" s="67"/>
    </row>
    <row r="428" ht="15.75" customHeight="1">
      <c r="D428" s="67"/>
      <c r="E428" s="67"/>
      <c r="I428" s="67"/>
      <c r="J428" s="67"/>
      <c r="N428" s="67"/>
      <c r="O428" s="67"/>
      <c r="S428" s="67"/>
    </row>
    <row r="429" ht="15.75" customHeight="1">
      <c r="D429" s="67"/>
      <c r="E429" s="67"/>
      <c r="I429" s="67"/>
      <c r="J429" s="67"/>
      <c r="N429" s="67"/>
      <c r="O429" s="67"/>
      <c r="S429" s="67"/>
    </row>
    <row r="430" ht="15.75" customHeight="1">
      <c r="D430" s="67"/>
      <c r="E430" s="67"/>
      <c r="I430" s="67"/>
      <c r="J430" s="67"/>
      <c r="N430" s="67"/>
      <c r="O430" s="67"/>
      <c r="S430" s="67"/>
    </row>
    <row r="431" ht="15.75" customHeight="1">
      <c r="D431" s="67"/>
      <c r="E431" s="67"/>
      <c r="I431" s="67"/>
      <c r="J431" s="67"/>
      <c r="N431" s="67"/>
      <c r="O431" s="67"/>
      <c r="S431" s="67"/>
    </row>
    <row r="432" ht="15.75" customHeight="1">
      <c r="D432" s="67"/>
      <c r="E432" s="67"/>
      <c r="I432" s="67"/>
      <c r="J432" s="67"/>
      <c r="N432" s="67"/>
      <c r="O432" s="67"/>
      <c r="S432" s="67"/>
    </row>
    <row r="433" ht="15.75" customHeight="1">
      <c r="D433" s="67"/>
      <c r="E433" s="67"/>
      <c r="I433" s="67"/>
      <c r="J433" s="67"/>
      <c r="N433" s="67"/>
      <c r="O433" s="67"/>
      <c r="S433" s="67"/>
    </row>
    <row r="434" ht="15.75" customHeight="1">
      <c r="D434" s="67"/>
      <c r="E434" s="67"/>
      <c r="I434" s="67"/>
      <c r="J434" s="67"/>
      <c r="N434" s="67"/>
      <c r="O434" s="67"/>
      <c r="S434" s="67"/>
    </row>
    <row r="435" ht="15.75" customHeight="1">
      <c r="D435" s="67"/>
      <c r="E435" s="67"/>
      <c r="I435" s="67"/>
      <c r="J435" s="67"/>
      <c r="N435" s="67"/>
      <c r="O435" s="67"/>
      <c r="S435" s="67"/>
    </row>
    <row r="436" ht="15.75" customHeight="1">
      <c r="D436" s="67"/>
      <c r="E436" s="67"/>
      <c r="I436" s="67"/>
      <c r="J436" s="67"/>
      <c r="N436" s="67"/>
      <c r="O436" s="67"/>
      <c r="S436" s="67"/>
    </row>
    <row r="437" ht="15.75" customHeight="1">
      <c r="D437" s="67"/>
      <c r="E437" s="67"/>
      <c r="I437" s="67"/>
      <c r="J437" s="67"/>
      <c r="N437" s="67"/>
      <c r="O437" s="67"/>
      <c r="S437" s="67"/>
    </row>
    <row r="438" ht="15.75" customHeight="1">
      <c r="D438" s="67"/>
      <c r="E438" s="67"/>
      <c r="I438" s="67"/>
      <c r="J438" s="67"/>
      <c r="N438" s="67"/>
      <c r="O438" s="67"/>
      <c r="S438" s="67"/>
    </row>
    <row r="439" ht="15.75" customHeight="1">
      <c r="D439" s="67"/>
      <c r="E439" s="67"/>
      <c r="I439" s="67"/>
      <c r="J439" s="67"/>
      <c r="N439" s="67"/>
      <c r="O439" s="67"/>
      <c r="S439" s="67"/>
    </row>
    <row r="440" ht="15.75" customHeight="1">
      <c r="D440" s="67"/>
      <c r="E440" s="67"/>
      <c r="I440" s="67"/>
      <c r="J440" s="67"/>
      <c r="N440" s="67"/>
      <c r="O440" s="67"/>
      <c r="S440" s="67"/>
    </row>
    <row r="441" ht="15.75" customHeight="1">
      <c r="D441" s="67"/>
      <c r="E441" s="67"/>
      <c r="I441" s="67"/>
      <c r="J441" s="67"/>
      <c r="N441" s="67"/>
      <c r="O441" s="67"/>
      <c r="S441" s="67"/>
    </row>
    <row r="442" ht="15.75" customHeight="1">
      <c r="D442" s="67"/>
      <c r="E442" s="67"/>
      <c r="I442" s="67"/>
      <c r="J442" s="67"/>
      <c r="N442" s="67"/>
      <c r="O442" s="67"/>
      <c r="S442" s="67"/>
    </row>
    <row r="443" ht="15.75" customHeight="1">
      <c r="D443" s="67"/>
      <c r="E443" s="67"/>
      <c r="I443" s="67"/>
      <c r="J443" s="67"/>
      <c r="N443" s="67"/>
      <c r="O443" s="67"/>
      <c r="S443" s="67"/>
    </row>
    <row r="444" ht="15.75" customHeight="1">
      <c r="D444" s="67"/>
      <c r="E444" s="67"/>
      <c r="I444" s="67"/>
      <c r="J444" s="67"/>
      <c r="N444" s="67"/>
      <c r="O444" s="67"/>
      <c r="S444" s="67"/>
    </row>
    <row r="445" ht="15.75" customHeight="1">
      <c r="D445" s="67"/>
      <c r="E445" s="67"/>
      <c r="I445" s="67"/>
      <c r="J445" s="67"/>
      <c r="N445" s="67"/>
      <c r="O445" s="67"/>
      <c r="S445" s="67"/>
    </row>
    <row r="446" ht="15.75" customHeight="1">
      <c r="D446" s="67"/>
      <c r="E446" s="67"/>
      <c r="I446" s="67"/>
      <c r="J446" s="67"/>
      <c r="N446" s="67"/>
      <c r="O446" s="67"/>
      <c r="S446" s="67"/>
    </row>
    <row r="447" ht="15.75" customHeight="1">
      <c r="D447" s="67"/>
      <c r="E447" s="67"/>
      <c r="I447" s="67"/>
      <c r="J447" s="67"/>
      <c r="N447" s="67"/>
      <c r="O447" s="67"/>
      <c r="S447" s="67"/>
    </row>
    <row r="448" ht="15.75" customHeight="1">
      <c r="D448" s="67"/>
      <c r="E448" s="67"/>
      <c r="I448" s="67"/>
      <c r="J448" s="67"/>
      <c r="N448" s="67"/>
      <c r="O448" s="67"/>
      <c r="S448" s="67"/>
    </row>
    <row r="449" ht="15.75" customHeight="1">
      <c r="D449" s="67"/>
      <c r="E449" s="67"/>
      <c r="I449" s="67"/>
      <c r="J449" s="67"/>
      <c r="N449" s="67"/>
      <c r="O449" s="67"/>
      <c r="S449" s="67"/>
    </row>
    <row r="450" ht="15.75" customHeight="1">
      <c r="D450" s="67"/>
      <c r="E450" s="67"/>
      <c r="I450" s="67"/>
      <c r="J450" s="67"/>
      <c r="N450" s="67"/>
      <c r="O450" s="67"/>
      <c r="S450" s="67"/>
    </row>
    <row r="451" ht="15.75" customHeight="1">
      <c r="D451" s="67"/>
      <c r="E451" s="67"/>
      <c r="I451" s="67"/>
      <c r="J451" s="67"/>
      <c r="N451" s="67"/>
      <c r="O451" s="67"/>
      <c r="S451" s="67"/>
    </row>
    <row r="452" ht="15.75" customHeight="1">
      <c r="D452" s="67"/>
      <c r="E452" s="67"/>
      <c r="I452" s="67"/>
      <c r="J452" s="67"/>
      <c r="N452" s="67"/>
      <c r="O452" s="67"/>
      <c r="S452" s="67"/>
    </row>
    <row r="453" ht="15.75" customHeight="1">
      <c r="D453" s="67"/>
      <c r="E453" s="67"/>
      <c r="I453" s="67"/>
      <c r="J453" s="67"/>
      <c r="N453" s="67"/>
      <c r="O453" s="67"/>
      <c r="S453" s="67"/>
    </row>
    <row r="454" ht="15.75" customHeight="1">
      <c r="D454" s="67"/>
      <c r="E454" s="67"/>
      <c r="I454" s="67"/>
      <c r="J454" s="67"/>
      <c r="N454" s="67"/>
      <c r="O454" s="67"/>
      <c r="S454" s="67"/>
    </row>
    <row r="455" ht="15.75" customHeight="1">
      <c r="D455" s="67"/>
      <c r="E455" s="67"/>
      <c r="I455" s="67"/>
      <c r="J455" s="67"/>
      <c r="N455" s="67"/>
      <c r="O455" s="67"/>
      <c r="S455" s="67"/>
    </row>
    <row r="456" ht="15.75" customHeight="1">
      <c r="D456" s="67"/>
      <c r="E456" s="67"/>
      <c r="I456" s="67"/>
      <c r="J456" s="67"/>
      <c r="N456" s="67"/>
      <c r="O456" s="67"/>
      <c r="S456" s="67"/>
    </row>
    <row r="457" ht="15.75" customHeight="1">
      <c r="D457" s="67"/>
      <c r="E457" s="67"/>
      <c r="I457" s="67"/>
      <c r="J457" s="67"/>
      <c r="N457" s="67"/>
      <c r="O457" s="67"/>
      <c r="S457" s="67"/>
    </row>
    <row r="458" ht="15.75" customHeight="1">
      <c r="D458" s="67"/>
      <c r="E458" s="67"/>
      <c r="I458" s="67"/>
      <c r="J458" s="67"/>
      <c r="N458" s="67"/>
      <c r="O458" s="67"/>
      <c r="S458" s="67"/>
    </row>
    <row r="459" ht="15.75" customHeight="1">
      <c r="D459" s="67"/>
      <c r="E459" s="67"/>
      <c r="I459" s="67"/>
      <c r="J459" s="67"/>
      <c r="N459" s="67"/>
      <c r="O459" s="67"/>
      <c r="S459" s="67"/>
    </row>
    <row r="460" ht="15.75" customHeight="1">
      <c r="D460" s="67"/>
      <c r="E460" s="67"/>
      <c r="I460" s="67"/>
      <c r="J460" s="67"/>
      <c r="N460" s="67"/>
      <c r="O460" s="67"/>
      <c r="S460" s="67"/>
    </row>
    <row r="461" ht="15.75" customHeight="1">
      <c r="D461" s="67"/>
      <c r="E461" s="67"/>
      <c r="I461" s="67"/>
      <c r="J461" s="67"/>
      <c r="N461" s="67"/>
      <c r="O461" s="67"/>
      <c r="S461" s="67"/>
    </row>
    <row r="462" ht="15.75" customHeight="1">
      <c r="D462" s="67"/>
      <c r="E462" s="67"/>
      <c r="I462" s="67"/>
      <c r="J462" s="67"/>
      <c r="N462" s="67"/>
      <c r="O462" s="67"/>
      <c r="S462" s="67"/>
    </row>
    <row r="463" ht="15.75" customHeight="1">
      <c r="D463" s="67"/>
      <c r="E463" s="67"/>
      <c r="I463" s="67"/>
      <c r="J463" s="67"/>
      <c r="N463" s="67"/>
      <c r="O463" s="67"/>
      <c r="S463" s="67"/>
    </row>
    <row r="464" ht="15.75" customHeight="1">
      <c r="D464" s="67"/>
      <c r="E464" s="67"/>
      <c r="I464" s="67"/>
      <c r="J464" s="67"/>
      <c r="N464" s="67"/>
      <c r="O464" s="67"/>
      <c r="S464" s="67"/>
    </row>
    <row r="465" ht="15.75" customHeight="1">
      <c r="D465" s="67"/>
      <c r="E465" s="67"/>
      <c r="I465" s="67"/>
      <c r="J465" s="67"/>
      <c r="N465" s="67"/>
      <c r="O465" s="67"/>
      <c r="S465" s="67"/>
    </row>
    <row r="466" ht="15.75" customHeight="1">
      <c r="D466" s="67"/>
      <c r="E466" s="67"/>
      <c r="I466" s="67"/>
      <c r="J466" s="67"/>
      <c r="N466" s="67"/>
      <c r="O466" s="67"/>
      <c r="S466" s="67"/>
    </row>
    <row r="467" ht="15.75" customHeight="1">
      <c r="D467" s="67"/>
      <c r="E467" s="67"/>
      <c r="I467" s="67"/>
      <c r="J467" s="67"/>
      <c r="N467" s="67"/>
      <c r="O467" s="67"/>
      <c r="S467" s="67"/>
    </row>
    <row r="468" ht="15.75" customHeight="1">
      <c r="D468" s="67"/>
      <c r="E468" s="67"/>
      <c r="I468" s="67"/>
      <c r="J468" s="67"/>
      <c r="N468" s="67"/>
      <c r="O468" s="67"/>
      <c r="S468" s="67"/>
    </row>
    <row r="469" ht="15.75" customHeight="1">
      <c r="D469" s="67"/>
      <c r="E469" s="67"/>
      <c r="I469" s="67"/>
      <c r="J469" s="67"/>
      <c r="N469" s="67"/>
      <c r="O469" s="67"/>
      <c r="S469" s="67"/>
    </row>
    <row r="470" ht="15.75" customHeight="1">
      <c r="D470" s="67"/>
      <c r="E470" s="67"/>
      <c r="I470" s="67"/>
      <c r="J470" s="67"/>
      <c r="N470" s="67"/>
      <c r="O470" s="67"/>
      <c r="S470" s="67"/>
    </row>
    <row r="471" ht="15.75" customHeight="1">
      <c r="D471" s="67"/>
      <c r="E471" s="67"/>
      <c r="I471" s="67"/>
      <c r="J471" s="67"/>
      <c r="N471" s="67"/>
      <c r="O471" s="67"/>
      <c r="S471" s="67"/>
    </row>
    <row r="472" ht="15.75" customHeight="1">
      <c r="D472" s="67"/>
      <c r="E472" s="67"/>
      <c r="I472" s="67"/>
      <c r="J472" s="67"/>
      <c r="N472" s="67"/>
      <c r="O472" s="67"/>
      <c r="S472" s="67"/>
    </row>
    <row r="473" ht="15.75" customHeight="1">
      <c r="D473" s="67"/>
      <c r="E473" s="67"/>
      <c r="I473" s="67"/>
      <c r="J473" s="67"/>
      <c r="N473" s="67"/>
      <c r="O473" s="67"/>
      <c r="S473" s="67"/>
    </row>
    <row r="474" ht="15.75" customHeight="1">
      <c r="D474" s="67"/>
      <c r="E474" s="67"/>
      <c r="I474" s="67"/>
      <c r="J474" s="67"/>
      <c r="N474" s="67"/>
      <c r="O474" s="67"/>
      <c r="S474" s="67"/>
    </row>
    <row r="475" ht="15.75" customHeight="1">
      <c r="D475" s="67"/>
      <c r="E475" s="67"/>
      <c r="I475" s="67"/>
      <c r="J475" s="67"/>
      <c r="N475" s="67"/>
      <c r="O475" s="67"/>
      <c r="S475" s="67"/>
    </row>
    <row r="476" ht="15.75" customHeight="1">
      <c r="D476" s="67"/>
      <c r="E476" s="67"/>
      <c r="I476" s="67"/>
      <c r="J476" s="67"/>
      <c r="N476" s="67"/>
      <c r="O476" s="67"/>
      <c r="S476" s="67"/>
    </row>
    <row r="477" ht="15.75" customHeight="1">
      <c r="D477" s="67"/>
      <c r="E477" s="67"/>
      <c r="I477" s="67"/>
      <c r="J477" s="67"/>
      <c r="N477" s="67"/>
      <c r="O477" s="67"/>
      <c r="S477" s="67"/>
    </row>
    <row r="478" ht="15.75" customHeight="1">
      <c r="D478" s="67"/>
      <c r="E478" s="67"/>
      <c r="I478" s="67"/>
      <c r="J478" s="67"/>
      <c r="N478" s="67"/>
      <c r="O478" s="67"/>
      <c r="S478" s="67"/>
    </row>
    <row r="479" ht="15.75" customHeight="1">
      <c r="D479" s="67"/>
      <c r="E479" s="67"/>
      <c r="I479" s="67"/>
      <c r="J479" s="67"/>
      <c r="N479" s="67"/>
      <c r="O479" s="67"/>
      <c r="S479" s="67"/>
    </row>
    <row r="480" ht="15.75" customHeight="1">
      <c r="D480" s="67"/>
      <c r="E480" s="67"/>
      <c r="I480" s="67"/>
      <c r="J480" s="67"/>
      <c r="N480" s="67"/>
      <c r="O480" s="67"/>
      <c r="S480" s="67"/>
    </row>
    <row r="481" ht="15.75" customHeight="1">
      <c r="D481" s="67"/>
      <c r="E481" s="67"/>
      <c r="I481" s="67"/>
      <c r="J481" s="67"/>
      <c r="N481" s="67"/>
      <c r="O481" s="67"/>
      <c r="S481" s="67"/>
    </row>
    <row r="482" ht="15.75" customHeight="1">
      <c r="D482" s="67"/>
      <c r="E482" s="67"/>
      <c r="I482" s="67"/>
      <c r="J482" s="67"/>
      <c r="N482" s="67"/>
      <c r="O482" s="67"/>
      <c r="S482" s="67"/>
    </row>
    <row r="483" ht="15.75" customHeight="1">
      <c r="D483" s="67"/>
      <c r="E483" s="67"/>
      <c r="I483" s="67"/>
      <c r="J483" s="67"/>
      <c r="N483" s="67"/>
      <c r="O483" s="67"/>
      <c r="S483" s="67"/>
    </row>
    <row r="484" ht="15.75" customHeight="1">
      <c r="D484" s="67"/>
      <c r="E484" s="67"/>
      <c r="I484" s="67"/>
      <c r="J484" s="67"/>
      <c r="N484" s="67"/>
      <c r="O484" s="67"/>
      <c r="S484" s="67"/>
    </row>
    <row r="485" ht="15.75" customHeight="1">
      <c r="D485" s="67"/>
      <c r="E485" s="67"/>
      <c r="I485" s="67"/>
      <c r="J485" s="67"/>
      <c r="N485" s="67"/>
      <c r="O485" s="67"/>
      <c r="S485" s="67"/>
    </row>
    <row r="486" ht="15.75" customHeight="1">
      <c r="D486" s="67"/>
      <c r="E486" s="67"/>
      <c r="I486" s="67"/>
      <c r="J486" s="67"/>
      <c r="N486" s="67"/>
      <c r="O486" s="67"/>
      <c r="S486" s="67"/>
    </row>
    <row r="487" ht="15.75" customHeight="1">
      <c r="D487" s="67"/>
      <c r="E487" s="67"/>
      <c r="I487" s="67"/>
      <c r="J487" s="67"/>
      <c r="N487" s="67"/>
      <c r="O487" s="67"/>
      <c r="S487" s="67"/>
    </row>
    <row r="488" ht="15.75" customHeight="1">
      <c r="D488" s="67"/>
      <c r="E488" s="67"/>
      <c r="I488" s="67"/>
      <c r="J488" s="67"/>
      <c r="N488" s="67"/>
      <c r="O488" s="67"/>
      <c r="S488" s="67"/>
    </row>
    <row r="489" ht="15.75" customHeight="1">
      <c r="D489" s="67"/>
      <c r="E489" s="67"/>
      <c r="I489" s="67"/>
      <c r="J489" s="67"/>
      <c r="N489" s="67"/>
      <c r="O489" s="67"/>
      <c r="S489" s="67"/>
    </row>
    <row r="490" ht="15.75" customHeight="1">
      <c r="D490" s="67"/>
      <c r="E490" s="67"/>
      <c r="I490" s="67"/>
      <c r="J490" s="67"/>
      <c r="N490" s="67"/>
      <c r="O490" s="67"/>
      <c r="S490" s="67"/>
    </row>
    <row r="491" ht="15.75" customHeight="1">
      <c r="D491" s="67"/>
      <c r="E491" s="67"/>
      <c r="I491" s="67"/>
      <c r="J491" s="67"/>
      <c r="N491" s="67"/>
      <c r="O491" s="67"/>
      <c r="S491" s="67"/>
    </row>
    <row r="492" ht="15.75" customHeight="1">
      <c r="D492" s="67"/>
      <c r="E492" s="67"/>
      <c r="I492" s="67"/>
      <c r="J492" s="67"/>
      <c r="N492" s="67"/>
      <c r="O492" s="67"/>
      <c r="S492" s="67"/>
    </row>
    <row r="493" ht="15.75" customHeight="1">
      <c r="D493" s="67"/>
      <c r="E493" s="67"/>
      <c r="I493" s="67"/>
      <c r="J493" s="67"/>
      <c r="N493" s="67"/>
      <c r="O493" s="67"/>
      <c r="S493" s="67"/>
    </row>
    <row r="494" ht="15.75" customHeight="1">
      <c r="D494" s="67"/>
      <c r="E494" s="67"/>
      <c r="I494" s="67"/>
      <c r="J494" s="67"/>
      <c r="N494" s="67"/>
      <c r="O494" s="67"/>
      <c r="S494" s="67"/>
    </row>
    <row r="495" ht="15.75" customHeight="1">
      <c r="D495" s="67"/>
      <c r="E495" s="67"/>
      <c r="I495" s="67"/>
      <c r="J495" s="67"/>
      <c r="N495" s="67"/>
      <c r="O495" s="67"/>
      <c r="S495" s="67"/>
    </row>
    <row r="496" ht="15.75" customHeight="1">
      <c r="D496" s="67"/>
      <c r="E496" s="67"/>
      <c r="I496" s="67"/>
      <c r="J496" s="67"/>
      <c r="N496" s="67"/>
      <c r="O496" s="67"/>
      <c r="S496" s="67"/>
    </row>
    <row r="497" ht="15.75" customHeight="1">
      <c r="D497" s="67"/>
      <c r="E497" s="67"/>
      <c r="I497" s="67"/>
      <c r="J497" s="67"/>
      <c r="N497" s="67"/>
      <c r="O497" s="67"/>
      <c r="S497" s="67"/>
    </row>
    <row r="498" ht="15.75" customHeight="1">
      <c r="D498" s="67"/>
      <c r="E498" s="67"/>
      <c r="I498" s="67"/>
      <c r="J498" s="67"/>
      <c r="N498" s="67"/>
      <c r="O498" s="67"/>
      <c r="S498" s="67"/>
    </row>
    <row r="499" ht="15.75" customHeight="1">
      <c r="D499" s="67"/>
      <c r="E499" s="67"/>
      <c r="I499" s="67"/>
      <c r="J499" s="67"/>
      <c r="N499" s="67"/>
      <c r="O499" s="67"/>
      <c r="S499" s="67"/>
    </row>
    <row r="500" ht="15.75" customHeight="1">
      <c r="D500" s="67"/>
      <c r="E500" s="67"/>
      <c r="I500" s="67"/>
      <c r="J500" s="67"/>
      <c r="N500" s="67"/>
      <c r="O500" s="67"/>
      <c r="S500" s="67"/>
    </row>
    <row r="501" ht="15.75" customHeight="1">
      <c r="D501" s="67"/>
      <c r="E501" s="67"/>
      <c r="I501" s="67"/>
      <c r="J501" s="67"/>
      <c r="N501" s="67"/>
      <c r="O501" s="67"/>
      <c r="S501" s="67"/>
    </row>
    <row r="502" ht="15.75" customHeight="1">
      <c r="D502" s="67"/>
      <c r="E502" s="67"/>
      <c r="I502" s="67"/>
      <c r="J502" s="67"/>
      <c r="N502" s="67"/>
      <c r="O502" s="67"/>
      <c r="S502" s="67"/>
    </row>
    <row r="503" ht="15.75" customHeight="1">
      <c r="D503" s="67"/>
      <c r="E503" s="67"/>
      <c r="I503" s="67"/>
      <c r="J503" s="67"/>
      <c r="N503" s="67"/>
      <c r="O503" s="67"/>
      <c r="S503" s="67"/>
    </row>
    <row r="504" ht="15.75" customHeight="1">
      <c r="D504" s="67"/>
      <c r="E504" s="67"/>
      <c r="I504" s="67"/>
      <c r="J504" s="67"/>
      <c r="N504" s="67"/>
      <c r="O504" s="67"/>
      <c r="S504" s="67"/>
    </row>
    <row r="505" ht="15.75" customHeight="1">
      <c r="D505" s="67"/>
      <c r="E505" s="67"/>
      <c r="I505" s="67"/>
      <c r="J505" s="67"/>
      <c r="N505" s="67"/>
      <c r="O505" s="67"/>
      <c r="S505" s="67"/>
    </row>
    <row r="506" ht="15.75" customHeight="1">
      <c r="D506" s="67"/>
      <c r="E506" s="67"/>
      <c r="I506" s="67"/>
      <c r="J506" s="67"/>
      <c r="N506" s="67"/>
      <c r="O506" s="67"/>
      <c r="S506" s="67"/>
    </row>
    <row r="507" ht="15.75" customHeight="1">
      <c r="D507" s="67"/>
      <c r="E507" s="67"/>
      <c r="I507" s="67"/>
      <c r="J507" s="67"/>
      <c r="N507" s="67"/>
      <c r="O507" s="67"/>
      <c r="S507" s="67"/>
    </row>
    <row r="508" ht="15.75" customHeight="1">
      <c r="D508" s="67"/>
      <c r="E508" s="67"/>
      <c r="I508" s="67"/>
      <c r="J508" s="67"/>
      <c r="N508" s="67"/>
      <c r="O508" s="67"/>
      <c r="S508" s="67"/>
    </row>
    <row r="509" ht="15.75" customHeight="1">
      <c r="D509" s="67"/>
      <c r="E509" s="67"/>
      <c r="I509" s="67"/>
      <c r="J509" s="67"/>
      <c r="N509" s="67"/>
      <c r="O509" s="67"/>
      <c r="S509" s="67"/>
    </row>
    <row r="510" ht="15.75" customHeight="1">
      <c r="D510" s="67"/>
      <c r="E510" s="67"/>
      <c r="I510" s="67"/>
      <c r="J510" s="67"/>
      <c r="N510" s="67"/>
      <c r="O510" s="67"/>
      <c r="S510" s="67"/>
    </row>
    <row r="511" ht="15.75" customHeight="1">
      <c r="D511" s="67"/>
      <c r="E511" s="67"/>
      <c r="I511" s="67"/>
      <c r="J511" s="67"/>
      <c r="N511" s="67"/>
      <c r="O511" s="67"/>
      <c r="S511" s="67"/>
    </row>
    <row r="512" ht="15.75" customHeight="1">
      <c r="D512" s="67"/>
      <c r="E512" s="67"/>
      <c r="I512" s="67"/>
      <c r="J512" s="67"/>
      <c r="N512" s="67"/>
      <c r="O512" s="67"/>
      <c r="S512" s="67"/>
    </row>
    <row r="513" ht="15.75" customHeight="1">
      <c r="D513" s="67"/>
      <c r="E513" s="67"/>
      <c r="I513" s="67"/>
      <c r="J513" s="67"/>
      <c r="N513" s="67"/>
      <c r="O513" s="67"/>
      <c r="S513" s="67"/>
    </row>
    <row r="514" ht="15.75" customHeight="1">
      <c r="D514" s="67"/>
      <c r="E514" s="67"/>
      <c r="I514" s="67"/>
      <c r="J514" s="67"/>
      <c r="N514" s="67"/>
      <c r="O514" s="67"/>
      <c r="S514" s="67"/>
    </row>
    <row r="515" ht="15.75" customHeight="1">
      <c r="D515" s="67"/>
      <c r="E515" s="67"/>
      <c r="I515" s="67"/>
      <c r="J515" s="67"/>
      <c r="N515" s="67"/>
      <c r="O515" s="67"/>
      <c r="S515" s="67"/>
    </row>
    <row r="516" ht="15.75" customHeight="1">
      <c r="D516" s="67"/>
      <c r="E516" s="67"/>
      <c r="I516" s="67"/>
      <c r="J516" s="67"/>
      <c r="N516" s="67"/>
      <c r="O516" s="67"/>
      <c r="S516" s="67"/>
    </row>
    <row r="517" ht="15.75" customHeight="1">
      <c r="D517" s="67"/>
      <c r="E517" s="67"/>
      <c r="I517" s="67"/>
      <c r="J517" s="67"/>
      <c r="N517" s="67"/>
      <c r="O517" s="67"/>
      <c r="S517" s="67"/>
    </row>
    <row r="518" ht="15.75" customHeight="1">
      <c r="D518" s="67"/>
      <c r="E518" s="67"/>
      <c r="I518" s="67"/>
      <c r="J518" s="67"/>
      <c r="N518" s="67"/>
      <c r="O518" s="67"/>
      <c r="S518" s="67"/>
    </row>
    <row r="519" ht="15.75" customHeight="1">
      <c r="D519" s="67"/>
      <c r="E519" s="67"/>
      <c r="I519" s="67"/>
      <c r="J519" s="67"/>
      <c r="N519" s="67"/>
      <c r="O519" s="67"/>
      <c r="S519" s="67"/>
    </row>
    <row r="520" ht="15.75" customHeight="1">
      <c r="D520" s="67"/>
      <c r="E520" s="67"/>
      <c r="I520" s="67"/>
      <c r="J520" s="67"/>
      <c r="N520" s="67"/>
      <c r="O520" s="67"/>
      <c r="S520" s="67"/>
    </row>
    <row r="521" ht="15.75" customHeight="1">
      <c r="D521" s="67"/>
      <c r="E521" s="67"/>
      <c r="I521" s="67"/>
      <c r="J521" s="67"/>
      <c r="N521" s="67"/>
      <c r="O521" s="67"/>
      <c r="S521" s="67"/>
    </row>
    <row r="522" ht="15.75" customHeight="1">
      <c r="D522" s="67"/>
      <c r="E522" s="67"/>
      <c r="I522" s="67"/>
      <c r="J522" s="67"/>
      <c r="N522" s="67"/>
      <c r="O522" s="67"/>
      <c r="S522" s="67"/>
    </row>
    <row r="523" ht="15.75" customHeight="1">
      <c r="D523" s="67"/>
      <c r="E523" s="67"/>
      <c r="I523" s="67"/>
      <c r="J523" s="67"/>
      <c r="N523" s="67"/>
      <c r="O523" s="67"/>
      <c r="S523" s="67"/>
    </row>
    <row r="524" ht="15.75" customHeight="1">
      <c r="D524" s="67"/>
      <c r="E524" s="67"/>
      <c r="I524" s="67"/>
      <c r="J524" s="67"/>
      <c r="N524" s="67"/>
      <c r="O524" s="67"/>
      <c r="S524" s="67"/>
    </row>
    <row r="525" ht="15.75" customHeight="1">
      <c r="D525" s="67"/>
      <c r="E525" s="67"/>
      <c r="I525" s="67"/>
      <c r="J525" s="67"/>
      <c r="N525" s="67"/>
      <c r="O525" s="67"/>
      <c r="S525" s="67"/>
    </row>
    <row r="526" ht="15.75" customHeight="1">
      <c r="D526" s="67"/>
      <c r="E526" s="67"/>
      <c r="I526" s="67"/>
      <c r="J526" s="67"/>
      <c r="N526" s="67"/>
      <c r="O526" s="67"/>
      <c r="S526" s="67"/>
    </row>
    <row r="527" ht="15.75" customHeight="1">
      <c r="D527" s="67"/>
      <c r="E527" s="67"/>
      <c r="I527" s="67"/>
      <c r="J527" s="67"/>
      <c r="N527" s="67"/>
      <c r="O527" s="67"/>
      <c r="S527" s="67"/>
    </row>
    <row r="528" ht="15.75" customHeight="1">
      <c r="D528" s="67"/>
      <c r="E528" s="67"/>
      <c r="I528" s="67"/>
      <c r="J528" s="67"/>
      <c r="N528" s="67"/>
      <c r="O528" s="67"/>
      <c r="S528" s="67"/>
    </row>
    <row r="529" ht="15.75" customHeight="1">
      <c r="D529" s="67"/>
      <c r="E529" s="67"/>
      <c r="I529" s="67"/>
      <c r="J529" s="67"/>
      <c r="N529" s="67"/>
      <c r="O529" s="67"/>
      <c r="S529" s="67"/>
    </row>
    <row r="530" ht="15.75" customHeight="1">
      <c r="D530" s="67"/>
      <c r="E530" s="67"/>
      <c r="I530" s="67"/>
      <c r="J530" s="67"/>
      <c r="N530" s="67"/>
      <c r="O530" s="67"/>
      <c r="S530" s="67"/>
    </row>
    <row r="531" ht="15.75" customHeight="1">
      <c r="D531" s="67"/>
      <c r="E531" s="67"/>
      <c r="I531" s="67"/>
      <c r="J531" s="67"/>
      <c r="N531" s="67"/>
      <c r="O531" s="67"/>
      <c r="S531" s="67"/>
    </row>
    <row r="532" ht="15.75" customHeight="1">
      <c r="D532" s="67"/>
      <c r="E532" s="67"/>
      <c r="I532" s="67"/>
      <c r="J532" s="67"/>
      <c r="N532" s="67"/>
      <c r="O532" s="67"/>
      <c r="S532" s="67"/>
    </row>
    <row r="533" ht="15.75" customHeight="1">
      <c r="D533" s="67"/>
      <c r="E533" s="67"/>
      <c r="I533" s="67"/>
      <c r="J533" s="67"/>
      <c r="N533" s="67"/>
      <c r="O533" s="67"/>
      <c r="S533" s="67"/>
    </row>
    <row r="534" ht="15.75" customHeight="1">
      <c r="D534" s="67"/>
      <c r="E534" s="67"/>
      <c r="I534" s="67"/>
      <c r="J534" s="67"/>
      <c r="N534" s="67"/>
      <c r="O534" s="67"/>
      <c r="S534" s="67"/>
    </row>
    <row r="535" ht="15.75" customHeight="1">
      <c r="D535" s="67"/>
      <c r="E535" s="67"/>
      <c r="I535" s="67"/>
      <c r="J535" s="67"/>
      <c r="N535" s="67"/>
      <c r="O535" s="67"/>
      <c r="S535" s="67"/>
    </row>
    <row r="536" ht="15.75" customHeight="1">
      <c r="D536" s="67"/>
      <c r="E536" s="67"/>
      <c r="I536" s="67"/>
      <c r="J536" s="67"/>
      <c r="N536" s="67"/>
      <c r="O536" s="67"/>
      <c r="S536" s="67"/>
    </row>
    <row r="537" ht="15.75" customHeight="1">
      <c r="D537" s="67"/>
      <c r="E537" s="67"/>
      <c r="I537" s="67"/>
      <c r="J537" s="67"/>
      <c r="N537" s="67"/>
      <c r="O537" s="67"/>
      <c r="S537" s="67"/>
    </row>
    <row r="538" ht="15.75" customHeight="1">
      <c r="D538" s="67"/>
      <c r="E538" s="67"/>
      <c r="I538" s="67"/>
      <c r="J538" s="67"/>
      <c r="N538" s="67"/>
      <c r="O538" s="67"/>
      <c r="S538" s="67"/>
    </row>
    <row r="539" ht="15.75" customHeight="1">
      <c r="D539" s="67"/>
      <c r="E539" s="67"/>
      <c r="I539" s="67"/>
      <c r="J539" s="67"/>
      <c r="N539" s="67"/>
      <c r="O539" s="67"/>
      <c r="S539" s="67"/>
    </row>
    <row r="540" ht="15.75" customHeight="1">
      <c r="D540" s="67"/>
      <c r="E540" s="67"/>
      <c r="I540" s="67"/>
      <c r="J540" s="67"/>
      <c r="N540" s="67"/>
      <c r="O540" s="67"/>
      <c r="S540" s="67"/>
    </row>
    <row r="541" ht="15.75" customHeight="1">
      <c r="D541" s="67"/>
      <c r="E541" s="67"/>
      <c r="I541" s="67"/>
      <c r="J541" s="67"/>
      <c r="N541" s="67"/>
      <c r="O541" s="67"/>
      <c r="S541" s="67"/>
    </row>
    <row r="542" ht="15.75" customHeight="1">
      <c r="D542" s="67"/>
      <c r="E542" s="67"/>
      <c r="I542" s="67"/>
      <c r="J542" s="67"/>
      <c r="N542" s="67"/>
      <c r="O542" s="67"/>
      <c r="S542" s="67"/>
    </row>
    <row r="543" ht="15.75" customHeight="1">
      <c r="D543" s="67"/>
      <c r="E543" s="67"/>
      <c r="I543" s="67"/>
      <c r="J543" s="67"/>
      <c r="N543" s="67"/>
      <c r="O543" s="67"/>
      <c r="S543" s="67"/>
    </row>
    <row r="544" ht="15.75" customHeight="1">
      <c r="D544" s="67"/>
      <c r="E544" s="67"/>
      <c r="I544" s="67"/>
      <c r="J544" s="67"/>
      <c r="N544" s="67"/>
      <c r="O544" s="67"/>
      <c r="S544" s="67"/>
    </row>
    <row r="545" ht="15.75" customHeight="1">
      <c r="D545" s="67"/>
      <c r="E545" s="67"/>
      <c r="I545" s="67"/>
      <c r="J545" s="67"/>
      <c r="N545" s="67"/>
      <c r="O545" s="67"/>
      <c r="S545" s="67"/>
    </row>
    <row r="546" ht="15.75" customHeight="1">
      <c r="D546" s="67"/>
      <c r="E546" s="67"/>
      <c r="I546" s="67"/>
      <c r="J546" s="67"/>
      <c r="N546" s="67"/>
      <c r="O546" s="67"/>
      <c r="S546" s="67"/>
    </row>
    <row r="547" ht="15.75" customHeight="1">
      <c r="D547" s="67"/>
      <c r="E547" s="67"/>
      <c r="I547" s="67"/>
      <c r="J547" s="67"/>
      <c r="N547" s="67"/>
      <c r="O547" s="67"/>
      <c r="S547" s="67"/>
    </row>
    <row r="548" ht="15.75" customHeight="1">
      <c r="D548" s="67"/>
      <c r="E548" s="67"/>
      <c r="I548" s="67"/>
      <c r="J548" s="67"/>
      <c r="N548" s="67"/>
      <c r="O548" s="67"/>
      <c r="S548" s="67"/>
    </row>
    <row r="549" ht="15.75" customHeight="1">
      <c r="D549" s="67"/>
      <c r="E549" s="67"/>
      <c r="I549" s="67"/>
      <c r="J549" s="67"/>
      <c r="N549" s="67"/>
      <c r="O549" s="67"/>
      <c r="S549" s="67"/>
    </row>
    <row r="550" ht="15.75" customHeight="1">
      <c r="D550" s="67"/>
      <c r="E550" s="67"/>
      <c r="I550" s="67"/>
      <c r="J550" s="67"/>
      <c r="N550" s="67"/>
      <c r="O550" s="67"/>
      <c r="S550" s="67"/>
    </row>
    <row r="551" ht="15.75" customHeight="1">
      <c r="D551" s="67"/>
      <c r="E551" s="67"/>
      <c r="I551" s="67"/>
      <c r="J551" s="67"/>
      <c r="N551" s="67"/>
      <c r="O551" s="67"/>
      <c r="S551" s="67"/>
    </row>
    <row r="552" ht="15.75" customHeight="1">
      <c r="D552" s="67"/>
      <c r="E552" s="67"/>
      <c r="I552" s="67"/>
      <c r="J552" s="67"/>
      <c r="N552" s="67"/>
      <c r="O552" s="67"/>
      <c r="S552" s="67"/>
    </row>
    <row r="553" ht="15.75" customHeight="1">
      <c r="D553" s="67"/>
      <c r="E553" s="67"/>
      <c r="I553" s="67"/>
      <c r="J553" s="67"/>
      <c r="N553" s="67"/>
      <c r="O553" s="67"/>
      <c r="S553" s="67"/>
    </row>
    <row r="554" ht="15.75" customHeight="1">
      <c r="D554" s="67"/>
      <c r="E554" s="67"/>
      <c r="I554" s="67"/>
      <c r="J554" s="67"/>
      <c r="N554" s="67"/>
      <c r="O554" s="67"/>
      <c r="S554" s="67"/>
    </row>
    <row r="555" ht="15.75" customHeight="1">
      <c r="D555" s="67"/>
      <c r="E555" s="67"/>
      <c r="I555" s="67"/>
      <c r="J555" s="67"/>
      <c r="N555" s="67"/>
      <c r="O555" s="67"/>
      <c r="S555" s="67"/>
    </row>
    <row r="556" ht="15.75" customHeight="1">
      <c r="D556" s="67"/>
      <c r="E556" s="67"/>
      <c r="I556" s="67"/>
      <c r="J556" s="67"/>
      <c r="N556" s="67"/>
      <c r="O556" s="67"/>
      <c r="S556" s="67"/>
    </row>
    <row r="557" ht="15.75" customHeight="1">
      <c r="D557" s="67"/>
      <c r="E557" s="67"/>
      <c r="I557" s="67"/>
      <c r="J557" s="67"/>
      <c r="N557" s="67"/>
      <c r="O557" s="67"/>
      <c r="S557" s="67"/>
    </row>
    <row r="558" ht="15.75" customHeight="1">
      <c r="D558" s="67"/>
      <c r="E558" s="67"/>
      <c r="I558" s="67"/>
      <c r="J558" s="67"/>
      <c r="N558" s="67"/>
      <c r="O558" s="67"/>
      <c r="S558" s="67"/>
    </row>
    <row r="559" ht="15.75" customHeight="1">
      <c r="D559" s="67"/>
      <c r="E559" s="67"/>
      <c r="I559" s="67"/>
      <c r="J559" s="67"/>
      <c r="N559" s="67"/>
      <c r="O559" s="67"/>
      <c r="S559" s="67"/>
    </row>
    <row r="560" ht="15.75" customHeight="1">
      <c r="D560" s="67"/>
      <c r="E560" s="67"/>
      <c r="I560" s="67"/>
      <c r="J560" s="67"/>
      <c r="N560" s="67"/>
      <c r="O560" s="67"/>
      <c r="S560" s="67"/>
    </row>
    <row r="561" ht="15.75" customHeight="1">
      <c r="D561" s="67"/>
      <c r="E561" s="67"/>
      <c r="I561" s="67"/>
      <c r="J561" s="67"/>
      <c r="N561" s="67"/>
      <c r="O561" s="67"/>
      <c r="S561" s="67"/>
    </row>
    <row r="562" ht="15.75" customHeight="1">
      <c r="D562" s="67"/>
      <c r="E562" s="67"/>
      <c r="I562" s="67"/>
      <c r="J562" s="67"/>
      <c r="N562" s="67"/>
      <c r="O562" s="67"/>
      <c r="S562" s="67"/>
    </row>
    <row r="563" ht="15.75" customHeight="1">
      <c r="D563" s="67"/>
      <c r="E563" s="67"/>
      <c r="I563" s="67"/>
      <c r="J563" s="67"/>
      <c r="N563" s="67"/>
      <c r="O563" s="67"/>
      <c r="S563" s="67"/>
    </row>
    <row r="564" ht="15.75" customHeight="1">
      <c r="D564" s="67"/>
      <c r="E564" s="67"/>
      <c r="I564" s="67"/>
      <c r="J564" s="67"/>
      <c r="N564" s="67"/>
      <c r="O564" s="67"/>
      <c r="S564" s="67"/>
    </row>
    <row r="565" ht="15.75" customHeight="1">
      <c r="D565" s="67"/>
      <c r="E565" s="67"/>
      <c r="I565" s="67"/>
      <c r="J565" s="67"/>
      <c r="N565" s="67"/>
      <c r="O565" s="67"/>
      <c r="S565" s="67"/>
    </row>
    <row r="566" ht="15.75" customHeight="1">
      <c r="D566" s="67"/>
      <c r="E566" s="67"/>
      <c r="I566" s="67"/>
      <c r="J566" s="67"/>
      <c r="N566" s="67"/>
      <c r="O566" s="67"/>
      <c r="S566" s="67"/>
    </row>
    <row r="567" ht="15.75" customHeight="1">
      <c r="D567" s="67"/>
      <c r="E567" s="67"/>
      <c r="I567" s="67"/>
      <c r="J567" s="67"/>
      <c r="N567" s="67"/>
      <c r="O567" s="67"/>
      <c r="S567" s="67"/>
    </row>
    <row r="568" ht="15.75" customHeight="1">
      <c r="D568" s="67"/>
      <c r="E568" s="67"/>
      <c r="I568" s="67"/>
      <c r="J568" s="67"/>
      <c r="N568" s="67"/>
      <c r="O568" s="67"/>
      <c r="S568" s="67"/>
    </row>
    <row r="569" ht="15.75" customHeight="1">
      <c r="D569" s="67"/>
      <c r="E569" s="67"/>
      <c r="I569" s="67"/>
      <c r="J569" s="67"/>
      <c r="N569" s="67"/>
      <c r="O569" s="67"/>
      <c r="S569" s="67"/>
    </row>
    <row r="570" ht="15.75" customHeight="1">
      <c r="D570" s="67"/>
      <c r="E570" s="67"/>
      <c r="I570" s="67"/>
      <c r="J570" s="67"/>
      <c r="N570" s="67"/>
      <c r="O570" s="67"/>
      <c r="S570" s="67"/>
    </row>
    <row r="571" ht="15.75" customHeight="1">
      <c r="D571" s="67"/>
      <c r="E571" s="67"/>
      <c r="I571" s="67"/>
      <c r="J571" s="67"/>
      <c r="N571" s="67"/>
      <c r="O571" s="67"/>
      <c r="S571" s="67"/>
    </row>
    <row r="572" ht="15.75" customHeight="1">
      <c r="D572" s="67"/>
      <c r="E572" s="67"/>
      <c r="I572" s="67"/>
      <c r="J572" s="67"/>
      <c r="N572" s="67"/>
      <c r="O572" s="67"/>
      <c r="S572" s="67"/>
    </row>
    <row r="573" ht="15.75" customHeight="1">
      <c r="D573" s="67"/>
      <c r="E573" s="67"/>
      <c r="I573" s="67"/>
      <c r="J573" s="67"/>
      <c r="N573" s="67"/>
      <c r="O573" s="67"/>
      <c r="S573" s="67"/>
    </row>
    <row r="574" ht="15.75" customHeight="1">
      <c r="D574" s="67"/>
      <c r="E574" s="67"/>
      <c r="I574" s="67"/>
      <c r="J574" s="67"/>
      <c r="N574" s="67"/>
      <c r="O574" s="67"/>
      <c r="S574" s="67"/>
    </row>
    <row r="575" ht="15.75" customHeight="1">
      <c r="D575" s="67"/>
      <c r="E575" s="67"/>
      <c r="I575" s="67"/>
      <c r="J575" s="67"/>
      <c r="N575" s="67"/>
      <c r="O575" s="67"/>
      <c r="S575" s="67"/>
    </row>
    <row r="576" ht="15.75" customHeight="1">
      <c r="D576" s="67"/>
      <c r="E576" s="67"/>
      <c r="I576" s="67"/>
      <c r="J576" s="67"/>
      <c r="N576" s="67"/>
      <c r="O576" s="67"/>
      <c r="S576" s="67"/>
    </row>
    <row r="577" ht="15.75" customHeight="1">
      <c r="D577" s="67"/>
      <c r="E577" s="67"/>
      <c r="I577" s="67"/>
      <c r="J577" s="67"/>
      <c r="N577" s="67"/>
      <c r="O577" s="67"/>
      <c r="S577" s="67"/>
    </row>
    <row r="578" ht="15.75" customHeight="1">
      <c r="D578" s="67"/>
      <c r="E578" s="67"/>
      <c r="I578" s="67"/>
      <c r="J578" s="67"/>
      <c r="N578" s="67"/>
      <c r="O578" s="67"/>
      <c r="S578" s="67"/>
    </row>
    <row r="579" ht="15.75" customHeight="1">
      <c r="D579" s="67"/>
      <c r="E579" s="67"/>
      <c r="I579" s="67"/>
      <c r="J579" s="67"/>
      <c r="N579" s="67"/>
      <c r="O579" s="67"/>
      <c r="S579" s="67"/>
    </row>
    <row r="580" ht="15.75" customHeight="1">
      <c r="D580" s="67"/>
      <c r="E580" s="67"/>
      <c r="I580" s="67"/>
      <c r="J580" s="67"/>
      <c r="N580" s="67"/>
      <c r="O580" s="67"/>
      <c r="S580" s="67"/>
    </row>
    <row r="581" ht="15.75" customHeight="1">
      <c r="D581" s="67"/>
      <c r="E581" s="67"/>
      <c r="I581" s="67"/>
      <c r="J581" s="67"/>
      <c r="N581" s="67"/>
      <c r="O581" s="67"/>
      <c r="S581" s="67"/>
    </row>
    <row r="582" ht="15.75" customHeight="1">
      <c r="D582" s="67"/>
      <c r="E582" s="67"/>
      <c r="I582" s="67"/>
      <c r="J582" s="67"/>
      <c r="N582" s="67"/>
      <c r="O582" s="67"/>
      <c r="S582" s="67"/>
    </row>
    <row r="583" ht="15.75" customHeight="1">
      <c r="D583" s="67"/>
      <c r="E583" s="67"/>
      <c r="I583" s="67"/>
      <c r="J583" s="67"/>
      <c r="N583" s="67"/>
      <c r="O583" s="67"/>
      <c r="S583" s="67"/>
    </row>
    <row r="584" ht="15.75" customHeight="1">
      <c r="D584" s="67"/>
      <c r="E584" s="67"/>
      <c r="I584" s="67"/>
      <c r="J584" s="67"/>
      <c r="N584" s="67"/>
      <c r="O584" s="67"/>
      <c r="S584" s="67"/>
    </row>
    <row r="585" ht="15.75" customHeight="1">
      <c r="D585" s="67"/>
      <c r="E585" s="67"/>
      <c r="I585" s="67"/>
      <c r="J585" s="67"/>
      <c r="N585" s="67"/>
      <c r="O585" s="67"/>
      <c r="S585" s="67"/>
    </row>
    <row r="586" ht="15.75" customHeight="1">
      <c r="D586" s="67"/>
      <c r="E586" s="67"/>
      <c r="I586" s="67"/>
      <c r="J586" s="67"/>
      <c r="N586" s="67"/>
      <c r="O586" s="67"/>
      <c r="S586" s="67"/>
    </row>
    <row r="587" ht="15.75" customHeight="1">
      <c r="D587" s="67"/>
      <c r="E587" s="67"/>
      <c r="I587" s="67"/>
      <c r="J587" s="67"/>
      <c r="N587" s="67"/>
      <c r="O587" s="67"/>
      <c r="S587" s="67"/>
    </row>
    <row r="588" ht="15.75" customHeight="1">
      <c r="D588" s="67"/>
      <c r="E588" s="67"/>
      <c r="I588" s="67"/>
      <c r="J588" s="67"/>
      <c r="N588" s="67"/>
      <c r="O588" s="67"/>
      <c r="S588" s="67"/>
    </row>
    <row r="589" ht="15.75" customHeight="1">
      <c r="D589" s="67"/>
      <c r="E589" s="67"/>
      <c r="I589" s="67"/>
      <c r="J589" s="67"/>
      <c r="N589" s="67"/>
      <c r="O589" s="67"/>
      <c r="S589" s="67"/>
    </row>
    <row r="590" ht="15.75" customHeight="1">
      <c r="D590" s="67"/>
      <c r="E590" s="67"/>
      <c r="I590" s="67"/>
      <c r="J590" s="67"/>
      <c r="N590" s="67"/>
      <c r="O590" s="67"/>
      <c r="S590" s="67"/>
    </row>
    <row r="591" ht="15.75" customHeight="1">
      <c r="D591" s="67"/>
      <c r="E591" s="67"/>
      <c r="I591" s="67"/>
      <c r="J591" s="67"/>
      <c r="N591" s="67"/>
      <c r="O591" s="67"/>
      <c r="S591" s="67"/>
    </row>
    <row r="592" ht="15.75" customHeight="1">
      <c r="D592" s="67"/>
      <c r="E592" s="67"/>
      <c r="I592" s="67"/>
      <c r="J592" s="67"/>
      <c r="N592" s="67"/>
      <c r="O592" s="67"/>
      <c r="S592" s="67"/>
    </row>
    <row r="593" ht="15.75" customHeight="1">
      <c r="D593" s="67"/>
      <c r="E593" s="67"/>
      <c r="I593" s="67"/>
      <c r="J593" s="67"/>
      <c r="N593" s="67"/>
      <c r="O593" s="67"/>
      <c r="S593" s="67"/>
    </row>
    <row r="594" ht="15.75" customHeight="1">
      <c r="D594" s="67"/>
      <c r="E594" s="67"/>
      <c r="I594" s="67"/>
      <c r="J594" s="67"/>
      <c r="N594" s="67"/>
      <c r="O594" s="67"/>
      <c r="S594" s="67"/>
    </row>
    <row r="595" ht="15.75" customHeight="1">
      <c r="D595" s="67"/>
      <c r="E595" s="67"/>
      <c r="I595" s="67"/>
      <c r="J595" s="67"/>
      <c r="N595" s="67"/>
      <c r="O595" s="67"/>
      <c r="S595" s="67"/>
    </row>
    <row r="596" ht="15.75" customHeight="1">
      <c r="D596" s="67"/>
      <c r="E596" s="67"/>
      <c r="I596" s="67"/>
      <c r="J596" s="67"/>
      <c r="N596" s="67"/>
      <c r="O596" s="67"/>
      <c r="S596" s="67"/>
    </row>
    <row r="597" ht="15.75" customHeight="1">
      <c r="D597" s="67"/>
      <c r="E597" s="67"/>
      <c r="I597" s="67"/>
      <c r="J597" s="67"/>
      <c r="N597" s="67"/>
      <c r="O597" s="67"/>
      <c r="S597" s="67"/>
    </row>
    <row r="598" ht="15.75" customHeight="1">
      <c r="D598" s="67"/>
      <c r="E598" s="67"/>
      <c r="I598" s="67"/>
      <c r="J598" s="67"/>
      <c r="N598" s="67"/>
      <c r="O598" s="67"/>
      <c r="S598" s="67"/>
    </row>
    <row r="599" ht="15.75" customHeight="1">
      <c r="D599" s="67"/>
      <c r="E599" s="67"/>
      <c r="I599" s="67"/>
      <c r="J599" s="67"/>
      <c r="N599" s="67"/>
      <c r="O599" s="67"/>
      <c r="S599" s="67"/>
    </row>
    <row r="600" ht="15.75" customHeight="1">
      <c r="D600" s="67"/>
      <c r="E600" s="67"/>
      <c r="I600" s="67"/>
      <c r="J600" s="67"/>
      <c r="N600" s="67"/>
      <c r="O600" s="67"/>
      <c r="S600" s="67"/>
    </row>
    <row r="601" ht="15.75" customHeight="1">
      <c r="D601" s="67"/>
      <c r="E601" s="67"/>
      <c r="I601" s="67"/>
      <c r="J601" s="67"/>
      <c r="N601" s="67"/>
      <c r="O601" s="67"/>
      <c r="S601" s="67"/>
    </row>
    <row r="602" ht="15.75" customHeight="1">
      <c r="D602" s="67"/>
      <c r="E602" s="67"/>
      <c r="I602" s="67"/>
      <c r="J602" s="67"/>
      <c r="N602" s="67"/>
      <c r="O602" s="67"/>
      <c r="S602" s="67"/>
    </row>
    <row r="603" ht="15.75" customHeight="1">
      <c r="D603" s="67"/>
      <c r="E603" s="67"/>
      <c r="I603" s="67"/>
      <c r="J603" s="67"/>
      <c r="N603" s="67"/>
      <c r="O603" s="67"/>
      <c r="S603" s="67"/>
    </row>
    <row r="604" ht="15.75" customHeight="1">
      <c r="D604" s="67"/>
      <c r="E604" s="67"/>
      <c r="I604" s="67"/>
      <c r="J604" s="67"/>
      <c r="N604" s="67"/>
      <c r="O604" s="67"/>
      <c r="S604" s="67"/>
    </row>
    <row r="605" ht="15.75" customHeight="1">
      <c r="D605" s="67"/>
      <c r="E605" s="67"/>
      <c r="I605" s="67"/>
      <c r="J605" s="67"/>
      <c r="N605" s="67"/>
      <c r="O605" s="67"/>
      <c r="S605" s="67"/>
    </row>
    <row r="606" ht="15.75" customHeight="1">
      <c r="D606" s="67"/>
      <c r="E606" s="67"/>
      <c r="I606" s="67"/>
      <c r="J606" s="67"/>
      <c r="N606" s="67"/>
      <c r="O606" s="67"/>
      <c r="S606" s="67"/>
    </row>
    <row r="607" ht="15.75" customHeight="1">
      <c r="D607" s="67"/>
      <c r="E607" s="67"/>
      <c r="I607" s="67"/>
      <c r="J607" s="67"/>
      <c r="N607" s="67"/>
      <c r="O607" s="67"/>
      <c r="S607" s="67"/>
    </row>
    <row r="608" ht="15.75" customHeight="1">
      <c r="D608" s="67"/>
      <c r="E608" s="67"/>
      <c r="I608" s="67"/>
      <c r="J608" s="67"/>
      <c r="N608" s="67"/>
      <c r="O608" s="67"/>
      <c r="S608" s="67"/>
    </row>
    <row r="609" ht="15.75" customHeight="1">
      <c r="D609" s="67"/>
      <c r="E609" s="67"/>
      <c r="I609" s="67"/>
      <c r="J609" s="67"/>
      <c r="N609" s="67"/>
      <c r="O609" s="67"/>
      <c r="S609" s="67"/>
    </row>
    <row r="610" ht="15.75" customHeight="1">
      <c r="D610" s="67"/>
      <c r="E610" s="67"/>
      <c r="I610" s="67"/>
      <c r="J610" s="67"/>
      <c r="N610" s="67"/>
      <c r="O610" s="67"/>
      <c r="S610" s="67"/>
    </row>
    <row r="611" ht="15.75" customHeight="1">
      <c r="D611" s="67"/>
      <c r="E611" s="67"/>
      <c r="I611" s="67"/>
      <c r="J611" s="67"/>
      <c r="N611" s="67"/>
      <c r="O611" s="67"/>
      <c r="S611" s="67"/>
    </row>
    <row r="612" ht="15.75" customHeight="1">
      <c r="D612" s="67"/>
      <c r="E612" s="67"/>
      <c r="I612" s="67"/>
      <c r="J612" s="67"/>
      <c r="N612" s="67"/>
      <c r="O612" s="67"/>
      <c r="S612" s="67"/>
    </row>
    <row r="613" ht="15.75" customHeight="1">
      <c r="D613" s="67"/>
      <c r="E613" s="67"/>
      <c r="I613" s="67"/>
      <c r="J613" s="67"/>
      <c r="N613" s="67"/>
      <c r="O613" s="67"/>
      <c r="S613" s="67"/>
    </row>
    <row r="614" ht="15.75" customHeight="1">
      <c r="D614" s="67"/>
      <c r="E614" s="67"/>
      <c r="I614" s="67"/>
      <c r="J614" s="67"/>
      <c r="N614" s="67"/>
      <c r="O614" s="67"/>
      <c r="S614" s="67"/>
    </row>
    <row r="615" ht="15.75" customHeight="1">
      <c r="D615" s="67"/>
      <c r="E615" s="67"/>
      <c r="I615" s="67"/>
      <c r="J615" s="67"/>
      <c r="N615" s="67"/>
      <c r="O615" s="67"/>
      <c r="S615" s="67"/>
    </row>
    <row r="616" ht="15.75" customHeight="1">
      <c r="D616" s="67"/>
      <c r="E616" s="67"/>
      <c r="I616" s="67"/>
      <c r="J616" s="67"/>
      <c r="N616" s="67"/>
      <c r="O616" s="67"/>
      <c r="S616" s="67"/>
    </row>
    <row r="617" ht="15.75" customHeight="1">
      <c r="D617" s="67"/>
      <c r="E617" s="67"/>
      <c r="I617" s="67"/>
      <c r="J617" s="67"/>
      <c r="N617" s="67"/>
      <c r="O617" s="67"/>
      <c r="S617" s="67"/>
    </row>
    <row r="618" ht="15.75" customHeight="1">
      <c r="D618" s="67"/>
      <c r="E618" s="67"/>
      <c r="I618" s="67"/>
      <c r="J618" s="67"/>
      <c r="N618" s="67"/>
      <c r="O618" s="67"/>
      <c r="S618" s="67"/>
    </row>
    <row r="619" ht="15.75" customHeight="1">
      <c r="D619" s="67"/>
      <c r="E619" s="67"/>
      <c r="I619" s="67"/>
      <c r="J619" s="67"/>
      <c r="N619" s="67"/>
      <c r="O619" s="67"/>
      <c r="S619" s="67"/>
    </row>
    <row r="620" ht="15.75" customHeight="1">
      <c r="D620" s="67"/>
      <c r="E620" s="67"/>
      <c r="I620" s="67"/>
      <c r="J620" s="67"/>
      <c r="N620" s="67"/>
      <c r="O620" s="67"/>
      <c r="S620" s="67"/>
    </row>
    <row r="621" ht="15.75" customHeight="1">
      <c r="D621" s="67"/>
      <c r="E621" s="67"/>
      <c r="I621" s="67"/>
      <c r="J621" s="67"/>
      <c r="N621" s="67"/>
      <c r="O621" s="67"/>
      <c r="S621" s="67"/>
    </row>
    <row r="622" ht="15.75" customHeight="1">
      <c r="D622" s="67"/>
      <c r="E622" s="67"/>
      <c r="I622" s="67"/>
      <c r="J622" s="67"/>
      <c r="N622" s="67"/>
      <c r="O622" s="67"/>
      <c r="S622" s="67"/>
    </row>
    <row r="623" ht="15.75" customHeight="1">
      <c r="D623" s="67"/>
      <c r="E623" s="67"/>
      <c r="I623" s="67"/>
      <c r="J623" s="67"/>
      <c r="N623" s="67"/>
      <c r="O623" s="67"/>
      <c r="S623" s="67"/>
    </row>
    <row r="624" ht="15.75" customHeight="1">
      <c r="D624" s="67"/>
      <c r="E624" s="67"/>
      <c r="I624" s="67"/>
      <c r="J624" s="67"/>
      <c r="N624" s="67"/>
      <c r="O624" s="67"/>
      <c r="S624" s="67"/>
    </row>
    <row r="625" ht="15.75" customHeight="1">
      <c r="D625" s="67"/>
      <c r="E625" s="67"/>
      <c r="I625" s="67"/>
      <c r="J625" s="67"/>
      <c r="N625" s="67"/>
      <c r="O625" s="67"/>
      <c r="S625" s="67"/>
    </row>
    <row r="626" ht="15.75" customHeight="1">
      <c r="D626" s="67"/>
      <c r="E626" s="67"/>
      <c r="I626" s="67"/>
      <c r="J626" s="67"/>
      <c r="N626" s="67"/>
      <c r="O626" s="67"/>
      <c r="S626" s="67"/>
    </row>
    <row r="627" ht="15.75" customHeight="1">
      <c r="D627" s="67"/>
      <c r="E627" s="67"/>
      <c r="I627" s="67"/>
      <c r="J627" s="67"/>
      <c r="N627" s="67"/>
      <c r="O627" s="67"/>
      <c r="S627" s="67"/>
    </row>
    <row r="628" ht="15.75" customHeight="1">
      <c r="D628" s="67"/>
      <c r="E628" s="67"/>
      <c r="I628" s="67"/>
      <c r="J628" s="67"/>
      <c r="N628" s="67"/>
      <c r="O628" s="67"/>
      <c r="S628" s="67"/>
    </row>
    <row r="629" ht="15.75" customHeight="1">
      <c r="D629" s="67"/>
      <c r="E629" s="67"/>
      <c r="I629" s="67"/>
      <c r="J629" s="67"/>
      <c r="N629" s="67"/>
      <c r="O629" s="67"/>
      <c r="S629" s="67"/>
    </row>
    <row r="630" ht="15.75" customHeight="1">
      <c r="D630" s="67"/>
      <c r="E630" s="67"/>
      <c r="I630" s="67"/>
      <c r="J630" s="67"/>
      <c r="N630" s="67"/>
      <c r="O630" s="67"/>
      <c r="S630" s="67"/>
    </row>
    <row r="631" ht="15.75" customHeight="1">
      <c r="D631" s="67"/>
      <c r="E631" s="67"/>
      <c r="I631" s="67"/>
      <c r="J631" s="67"/>
      <c r="N631" s="67"/>
      <c r="O631" s="67"/>
      <c r="S631" s="67"/>
    </row>
    <row r="632" ht="15.75" customHeight="1">
      <c r="D632" s="67"/>
      <c r="E632" s="67"/>
      <c r="I632" s="67"/>
      <c r="J632" s="67"/>
      <c r="N632" s="67"/>
      <c r="O632" s="67"/>
      <c r="S632" s="67"/>
    </row>
    <row r="633" ht="15.75" customHeight="1">
      <c r="D633" s="67"/>
      <c r="E633" s="67"/>
      <c r="I633" s="67"/>
      <c r="J633" s="67"/>
      <c r="N633" s="67"/>
      <c r="O633" s="67"/>
      <c r="S633" s="67"/>
    </row>
    <row r="634" ht="15.75" customHeight="1">
      <c r="D634" s="67"/>
      <c r="E634" s="67"/>
      <c r="I634" s="67"/>
      <c r="J634" s="67"/>
      <c r="N634" s="67"/>
      <c r="O634" s="67"/>
      <c r="S634" s="67"/>
    </row>
    <row r="635" ht="15.75" customHeight="1">
      <c r="D635" s="67"/>
      <c r="E635" s="67"/>
      <c r="I635" s="67"/>
      <c r="J635" s="67"/>
      <c r="N635" s="67"/>
      <c r="O635" s="67"/>
      <c r="S635" s="67"/>
    </row>
    <row r="636" ht="15.75" customHeight="1">
      <c r="D636" s="67"/>
      <c r="E636" s="67"/>
      <c r="I636" s="67"/>
      <c r="J636" s="67"/>
      <c r="N636" s="67"/>
      <c r="O636" s="67"/>
      <c r="S636" s="67"/>
    </row>
    <row r="637" ht="15.75" customHeight="1">
      <c r="D637" s="67"/>
      <c r="E637" s="67"/>
      <c r="I637" s="67"/>
      <c r="J637" s="67"/>
      <c r="N637" s="67"/>
      <c r="O637" s="67"/>
      <c r="S637" s="67"/>
    </row>
    <row r="638" ht="15.75" customHeight="1">
      <c r="D638" s="67"/>
      <c r="E638" s="67"/>
      <c r="I638" s="67"/>
      <c r="J638" s="67"/>
      <c r="N638" s="67"/>
      <c r="O638" s="67"/>
      <c r="S638" s="67"/>
    </row>
    <row r="639" ht="15.75" customHeight="1">
      <c r="D639" s="67"/>
      <c r="E639" s="67"/>
      <c r="I639" s="67"/>
      <c r="J639" s="67"/>
      <c r="N639" s="67"/>
      <c r="O639" s="67"/>
      <c r="S639" s="67"/>
    </row>
    <row r="640" ht="15.75" customHeight="1">
      <c r="D640" s="67"/>
      <c r="E640" s="67"/>
      <c r="I640" s="67"/>
      <c r="J640" s="67"/>
      <c r="N640" s="67"/>
      <c r="O640" s="67"/>
      <c r="S640" s="67"/>
    </row>
    <row r="641" ht="15.75" customHeight="1">
      <c r="D641" s="67"/>
      <c r="E641" s="67"/>
      <c r="I641" s="67"/>
      <c r="J641" s="67"/>
      <c r="N641" s="67"/>
      <c r="O641" s="67"/>
      <c r="S641" s="67"/>
    </row>
    <row r="642" ht="15.75" customHeight="1">
      <c r="D642" s="67"/>
      <c r="E642" s="67"/>
      <c r="I642" s="67"/>
      <c r="J642" s="67"/>
      <c r="N642" s="67"/>
      <c r="O642" s="67"/>
      <c r="S642" s="67"/>
    </row>
    <row r="643" ht="15.75" customHeight="1">
      <c r="D643" s="67"/>
      <c r="E643" s="67"/>
      <c r="I643" s="67"/>
      <c r="J643" s="67"/>
      <c r="N643" s="67"/>
      <c r="O643" s="67"/>
      <c r="S643" s="67"/>
    </row>
    <row r="644" ht="15.75" customHeight="1">
      <c r="D644" s="67"/>
      <c r="E644" s="67"/>
      <c r="I644" s="67"/>
      <c r="J644" s="67"/>
      <c r="N644" s="67"/>
      <c r="O644" s="67"/>
      <c r="S644" s="67"/>
    </row>
    <row r="645" ht="15.75" customHeight="1">
      <c r="D645" s="67"/>
      <c r="E645" s="67"/>
      <c r="I645" s="67"/>
      <c r="J645" s="67"/>
      <c r="N645" s="67"/>
      <c r="O645" s="67"/>
      <c r="S645" s="67"/>
    </row>
    <row r="646" ht="15.75" customHeight="1">
      <c r="D646" s="67"/>
      <c r="E646" s="67"/>
      <c r="I646" s="67"/>
      <c r="J646" s="67"/>
      <c r="N646" s="67"/>
      <c r="O646" s="67"/>
      <c r="S646" s="67"/>
    </row>
    <row r="647" ht="15.75" customHeight="1">
      <c r="D647" s="67"/>
      <c r="E647" s="67"/>
      <c r="I647" s="67"/>
      <c r="J647" s="67"/>
      <c r="N647" s="67"/>
      <c r="O647" s="67"/>
      <c r="S647" s="67"/>
    </row>
    <row r="648" ht="15.75" customHeight="1">
      <c r="D648" s="67"/>
      <c r="E648" s="67"/>
      <c r="I648" s="67"/>
      <c r="J648" s="67"/>
      <c r="N648" s="67"/>
      <c r="O648" s="67"/>
      <c r="S648" s="67"/>
    </row>
    <row r="649" ht="15.75" customHeight="1">
      <c r="D649" s="67"/>
      <c r="E649" s="67"/>
      <c r="I649" s="67"/>
      <c r="J649" s="67"/>
      <c r="N649" s="67"/>
      <c r="O649" s="67"/>
      <c r="S649" s="67"/>
    </row>
    <row r="650" ht="15.75" customHeight="1">
      <c r="D650" s="67"/>
      <c r="E650" s="67"/>
      <c r="I650" s="67"/>
      <c r="J650" s="67"/>
      <c r="N650" s="67"/>
      <c r="O650" s="67"/>
      <c r="S650" s="67"/>
    </row>
    <row r="651" ht="15.75" customHeight="1">
      <c r="D651" s="67"/>
      <c r="E651" s="67"/>
      <c r="I651" s="67"/>
      <c r="J651" s="67"/>
      <c r="N651" s="67"/>
      <c r="O651" s="67"/>
      <c r="S651" s="67"/>
    </row>
    <row r="652" ht="15.75" customHeight="1">
      <c r="D652" s="67"/>
      <c r="E652" s="67"/>
      <c r="I652" s="67"/>
      <c r="J652" s="67"/>
      <c r="N652" s="67"/>
      <c r="O652" s="67"/>
      <c r="S652" s="67"/>
    </row>
    <row r="653" ht="15.75" customHeight="1">
      <c r="D653" s="67"/>
      <c r="E653" s="67"/>
      <c r="I653" s="67"/>
      <c r="J653" s="67"/>
      <c r="N653" s="67"/>
      <c r="O653" s="67"/>
      <c r="S653" s="67"/>
    </row>
    <row r="654" ht="15.75" customHeight="1">
      <c r="D654" s="67"/>
      <c r="E654" s="67"/>
      <c r="I654" s="67"/>
      <c r="J654" s="67"/>
      <c r="N654" s="67"/>
      <c r="O654" s="67"/>
      <c r="S654" s="67"/>
    </row>
    <row r="655" ht="15.75" customHeight="1">
      <c r="D655" s="67"/>
      <c r="E655" s="67"/>
      <c r="I655" s="67"/>
      <c r="J655" s="67"/>
      <c r="N655" s="67"/>
      <c r="O655" s="67"/>
      <c r="S655" s="67"/>
    </row>
    <row r="656" ht="15.75" customHeight="1">
      <c r="D656" s="67"/>
      <c r="E656" s="67"/>
      <c r="I656" s="67"/>
      <c r="J656" s="67"/>
      <c r="N656" s="67"/>
      <c r="O656" s="67"/>
      <c r="S656" s="67"/>
    </row>
    <row r="657" ht="15.75" customHeight="1">
      <c r="D657" s="67"/>
      <c r="E657" s="67"/>
      <c r="I657" s="67"/>
      <c r="J657" s="67"/>
      <c r="N657" s="67"/>
      <c r="O657" s="67"/>
      <c r="S657" s="67"/>
    </row>
    <row r="658" ht="15.75" customHeight="1">
      <c r="D658" s="67"/>
      <c r="E658" s="67"/>
      <c r="I658" s="67"/>
      <c r="J658" s="67"/>
      <c r="N658" s="67"/>
      <c r="O658" s="67"/>
      <c r="S658" s="67"/>
    </row>
    <row r="659" ht="15.75" customHeight="1">
      <c r="D659" s="67"/>
      <c r="E659" s="67"/>
      <c r="I659" s="67"/>
      <c r="J659" s="67"/>
      <c r="N659" s="67"/>
      <c r="O659" s="67"/>
      <c r="S659" s="67"/>
    </row>
    <row r="660" ht="15.75" customHeight="1">
      <c r="D660" s="67"/>
      <c r="E660" s="67"/>
      <c r="I660" s="67"/>
      <c r="J660" s="67"/>
      <c r="N660" s="67"/>
      <c r="O660" s="67"/>
      <c r="S660" s="67"/>
    </row>
    <row r="661" ht="15.75" customHeight="1">
      <c r="D661" s="67"/>
      <c r="E661" s="67"/>
      <c r="I661" s="67"/>
      <c r="J661" s="67"/>
      <c r="N661" s="67"/>
      <c r="O661" s="67"/>
      <c r="S661" s="67"/>
    </row>
    <row r="662" ht="15.75" customHeight="1">
      <c r="D662" s="67"/>
      <c r="E662" s="67"/>
      <c r="I662" s="67"/>
      <c r="J662" s="67"/>
      <c r="N662" s="67"/>
      <c r="O662" s="67"/>
      <c r="S662" s="67"/>
    </row>
    <row r="663" ht="15.75" customHeight="1">
      <c r="D663" s="67"/>
      <c r="E663" s="67"/>
      <c r="I663" s="67"/>
      <c r="J663" s="67"/>
      <c r="N663" s="67"/>
      <c r="O663" s="67"/>
      <c r="S663" s="67"/>
    </row>
    <row r="664" ht="15.75" customHeight="1">
      <c r="D664" s="67"/>
      <c r="E664" s="67"/>
      <c r="I664" s="67"/>
      <c r="J664" s="67"/>
      <c r="N664" s="67"/>
      <c r="O664" s="67"/>
      <c r="S664" s="67"/>
    </row>
    <row r="665" ht="15.75" customHeight="1">
      <c r="D665" s="67"/>
      <c r="E665" s="67"/>
      <c r="I665" s="67"/>
      <c r="J665" s="67"/>
      <c r="N665" s="67"/>
      <c r="O665" s="67"/>
      <c r="S665" s="67"/>
    </row>
    <row r="666" ht="15.75" customHeight="1">
      <c r="D666" s="67"/>
      <c r="E666" s="67"/>
      <c r="I666" s="67"/>
      <c r="J666" s="67"/>
      <c r="N666" s="67"/>
      <c r="O666" s="67"/>
      <c r="S666" s="67"/>
    </row>
    <row r="667" ht="15.75" customHeight="1">
      <c r="D667" s="67"/>
      <c r="E667" s="67"/>
      <c r="I667" s="67"/>
      <c r="J667" s="67"/>
      <c r="N667" s="67"/>
      <c r="O667" s="67"/>
      <c r="S667" s="67"/>
    </row>
    <row r="668" ht="15.75" customHeight="1">
      <c r="D668" s="67"/>
      <c r="E668" s="67"/>
      <c r="I668" s="67"/>
      <c r="J668" s="67"/>
      <c r="N668" s="67"/>
      <c r="O668" s="67"/>
      <c r="S668" s="67"/>
    </row>
    <row r="669" ht="15.75" customHeight="1">
      <c r="D669" s="67"/>
      <c r="E669" s="67"/>
      <c r="I669" s="67"/>
      <c r="J669" s="67"/>
      <c r="N669" s="67"/>
      <c r="O669" s="67"/>
      <c r="S669" s="67"/>
    </row>
    <row r="670" ht="15.75" customHeight="1">
      <c r="D670" s="67"/>
      <c r="E670" s="67"/>
      <c r="I670" s="67"/>
      <c r="J670" s="67"/>
      <c r="N670" s="67"/>
      <c r="O670" s="67"/>
      <c r="S670" s="67"/>
    </row>
    <row r="671" ht="15.75" customHeight="1">
      <c r="D671" s="67"/>
      <c r="E671" s="67"/>
      <c r="I671" s="67"/>
      <c r="J671" s="67"/>
      <c r="N671" s="67"/>
      <c r="O671" s="67"/>
      <c r="S671" s="67"/>
    </row>
    <row r="672" ht="15.75" customHeight="1">
      <c r="D672" s="67"/>
      <c r="E672" s="67"/>
      <c r="I672" s="67"/>
      <c r="J672" s="67"/>
      <c r="N672" s="67"/>
      <c r="O672" s="67"/>
      <c r="S672" s="67"/>
    </row>
    <row r="673" ht="15.75" customHeight="1">
      <c r="D673" s="67"/>
      <c r="E673" s="67"/>
      <c r="I673" s="67"/>
      <c r="J673" s="67"/>
      <c r="N673" s="67"/>
      <c r="O673" s="67"/>
      <c r="S673" s="67"/>
    </row>
    <row r="674" ht="15.75" customHeight="1">
      <c r="D674" s="67"/>
      <c r="E674" s="67"/>
      <c r="I674" s="67"/>
      <c r="J674" s="67"/>
      <c r="N674" s="67"/>
      <c r="O674" s="67"/>
      <c r="S674" s="67"/>
    </row>
    <row r="675" ht="15.75" customHeight="1">
      <c r="D675" s="67"/>
      <c r="E675" s="67"/>
      <c r="I675" s="67"/>
      <c r="J675" s="67"/>
      <c r="N675" s="67"/>
      <c r="O675" s="67"/>
      <c r="S675" s="67"/>
    </row>
    <row r="676" ht="15.75" customHeight="1">
      <c r="D676" s="67"/>
      <c r="E676" s="67"/>
      <c r="I676" s="67"/>
      <c r="J676" s="67"/>
      <c r="N676" s="67"/>
      <c r="O676" s="67"/>
      <c r="S676" s="67"/>
    </row>
    <row r="677" ht="15.75" customHeight="1">
      <c r="D677" s="67"/>
      <c r="E677" s="67"/>
      <c r="I677" s="67"/>
      <c r="J677" s="67"/>
      <c r="N677" s="67"/>
      <c r="O677" s="67"/>
      <c r="S677" s="67"/>
    </row>
    <row r="678" ht="15.75" customHeight="1">
      <c r="D678" s="67"/>
      <c r="E678" s="67"/>
      <c r="I678" s="67"/>
      <c r="J678" s="67"/>
      <c r="N678" s="67"/>
      <c r="O678" s="67"/>
      <c r="S678" s="67"/>
    </row>
    <row r="679" ht="15.75" customHeight="1">
      <c r="D679" s="67"/>
      <c r="E679" s="67"/>
      <c r="I679" s="67"/>
      <c r="J679" s="67"/>
      <c r="N679" s="67"/>
      <c r="O679" s="67"/>
      <c r="S679" s="67"/>
    </row>
    <row r="680" ht="15.75" customHeight="1">
      <c r="D680" s="67"/>
      <c r="E680" s="67"/>
      <c r="I680" s="67"/>
      <c r="J680" s="67"/>
      <c r="N680" s="67"/>
      <c r="O680" s="67"/>
      <c r="S680" s="67"/>
    </row>
    <row r="681" ht="15.75" customHeight="1">
      <c r="D681" s="67"/>
      <c r="E681" s="67"/>
      <c r="I681" s="67"/>
      <c r="J681" s="67"/>
      <c r="N681" s="67"/>
      <c r="O681" s="67"/>
      <c r="S681" s="67"/>
    </row>
    <row r="682" ht="15.75" customHeight="1">
      <c r="D682" s="67"/>
      <c r="E682" s="67"/>
      <c r="I682" s="67"/>
      <c r="J682" s="67"/>
      <c r="N682" s="67"/>
      <c r="O682" s="67"/>
      <c r="S682" s="67"/>
    </row>
    <row r="683" ht="15.75" customHeight="1">
      <c r="D683" s="67"/>
      <c r="E683" s="67"/>
      <c r="I683" s="67"/>
      <c r="J683" s="67"/>
      <c r="N683" s="67"/>
      <c r="O683" s="67"/>
      <c r="S683" s="67"/>
    </row>
    <row r="684" ht="15.75" customHeight="1">
      <c r="D684" s="67"/>
      <c r="E684" s="67"/>
      <c r="I684" s="67"/>
      <c r="J684" s="67"/>
      <c r="N684" s="67"/>
      <c r="O684" s="67"/>
      <c r="S684" s="67"/>
    </row>
    <row r="685" ht="15.75" customHeight="1">
      <c r="D685" s="67"/>
      <c r="E685" s="67"/>
      <c r="I685" s="67"/>
      <c r="J685" s="67"/>
      <c r="N685" s="67"/>
      <c r="O685" s="67"/>
      <c r="S685" s="67"/>
    </row>
    <row r="686" ht="15.75" customHeight="1">
      <c r="D686" s="67"/>
      <c r="E686" s="67"/>
      <c r="I686" s="67"/>
      <c r="J686" s="67"/>
      <c r="N686" s="67"/>
      <c r="O686" s="67"/>
      <c r="S686" s="67"/>
    </row>
    <row r="687" ht="15.75" customHeight="1">
      <c r="D687" s="67"/>
      <c r="E687" s="67"/>
      <c r="I687" s="67"/>
      <c r="J687" s="67"/>
      <c r="N687" s="67"/>
      <c r="O687" s="67"/>
      <c r="S687" s="67"/>
    </row>
    <row r="688" ht="15.75" customHeight="1">
      <c r="D688" s="67"/>
      <c r="E688" s="67"/>
      <c r="I688" s="67"/>
      <c r="J688" s="67"/>
      <c r="N688" s="67"/>
      <c r="O688" s="67"/>
      <c r="S688" s="67"/>
    </row>
    <row r="689" ht="15.75" customHeight="1">
      <c r="D689" s="67"/>
      <c r="E689" s="67"/>
      <c r="I689" s="67"/>
      <c r="J689" s="67"/>
      <c r="N689" s="67"/>
      <c r="O689" s="67"/>
      <c r="S689" s="67"/>
    </row>
    <row r="690" ht="15.75" customHeight="1">
      <c r="D690" s="67"/>
      <c r="E690" s="67"/>
      <c r="I690" s="67"/>
      <c r="J690" s="67"/>
      <c r="N690" s="67"/>
      <c r="O690" s="67"/>
      <c r="S690" s="67"/>
    </row>
    <row r="691" ht="15.75" customHeight="1">
      <c r="D691" s="67"/>
      <c r="E691" s="67"/>
      <c r="I691" s="67"/>
      <c r="J691" s="67"/>
      <c r="N691" s="67"/>
      <c r="O691" s="67"/>
      <c r="S691" s="67"/>
    </row>
    <row r="692" ht="15.75" customHeight="1">
      <c r="D692" s="67"/>
      <c r="E692" s="67"/>
      <c r="I692" s="67"/>
      <c r="J692" s="67"/>
      <c r="N692" s="67"/>
      <c r="O692" s="67"/>
      <c r="S692" s="67"/>
    </row>
    <row r="693" ht="15.75" customHeight="1">
      <c r="D693" s="67"/>
      <c r="E693" s="67"/>
      <c r="I693" s="67"/>
      <c r="J693" s="67"/>
      <c r="N693" s="67"/>
      <c r="O693" s="67"/>
      <c r="S693" s="67"/>
    </row>
    <row r="694" ht="15.75" customHeight="1">
      <c r="D694" s="67"/>
      <c r="E694" s="67"/>
      <c r="I694" s="67"/>
      <c r="J694" s="67"/>
      <c r="N694" s="67"/>
      <c r="O694" s="67"/>
      <c r="S694" s="67"/>
    </row>
    <row r="695" ht="15.75" customHeight="1">
      <c r="D695" s="67"/>
      <c r="E695" s="67"/>
      <c r="I695" s="67"/>
      <c r="J695" s="67"/>
      <c r="N695" s="67"/>
      <c r="O695" s="67"/>
      <c r="S695" s="67"/>
    </row>
    <row r="696" ht="15.75" customHeight="1">
      <c r="D696" s="67"/>
      <c r="E696" s="67"/>
      <c r="I696" s="67"/>
      <c r="J696" s="67"/>
      <c r="N696" s="67"/>
      <c r="O696" s="67"/>
      <c r="S696" s="67"/>
    </row>
    <row r="697" ht="15.75" customHeight="1">
      <c r="D697" s="67"/>
      <c r="E697" s="67"/>
      <c r="I697" s="67"/>
      <c r="J697" s="67"/>
      <c r="N697" s="67"/>
      <c r="O697" s="67"/>
      <c r="S697" s="67"/>
    </row>
    <row r="698" ht="15.75" customHeight="1">
      <c r="D698" s="67"/>
      <c r="E698" s="67"/>
      <c r="I698" s="67"/>
      <c r="J698" s="67"/>
      <c r="N698" s="67"/>
      <c r="O698" s="67"/>
      <c r="S698" s="67"/>
    </row>
    <row r="699" ht="15.75" customHeight="1">
      <c r="D699" s="67"/>
      <c r="E699" s="67"/>
      <c r="I699" s="67"/>
      <c r="J699" s="67"/>
      <c r="N699" s="67"/>
      <c r="O699" s="67"/>
      <c r="S699" s="67"/>
    </row>
    <row r="700" ht="15.75" customHeight="1">
      <c r="D700" s="67"/>
      <c r="E700" s="67"/>
      <c r="I700" s="67"/>
      <c r="J700" s="67"/>
      <c r="N700" s="67"/>
      <c r="O700" s="67"/>
      <c r="S700" s="67"/>
    </row>
    <row r="701" ht="15.75" customHeight="1">
      <c r="D701" s="67"/>
      <c r="E701" s="67"/>
      <c r="I701" s="67"/>
      <c r="J701" s="67"/>
      <c r="N701" s="67"/>
      <c r="O701" s="67"/>
      <c r="S701" s="67"/>
    </row>
    <row r="702" ht="15.75" customHeight="1">
      <c r="D702" s="67"/>
      <c r="E702" s="67"/>
      <c r="I702" s="67"/>
      <c r="J702" s="67"/>
      <c r="N702" s="67"/>
      <c r="O702" s="67"/>
      <c r="S702" s="67"/>
    </row>
    <row r="703" ht="15.75" customHeight="1">
      <c r="D703" s="67"/>
      <c r="E703" s="67"/>
      <c r="I703" s="67"/>
      <c r="J703" s="67"/>
      <c r="N703" s="67"/>
      <c r="O703" s="67"/>
      <c r="S703" s="67"/>
    </row>
    <row r="704" ht="15.75" customHeight="1">
      <c r="D704" s="67"/>
      <c r="E704" s="67"/>
      <c r="I704" s="67"/>
      <c r="J704" s="67"/>
      <c r="N704" s="67"/>
      <c r="O704" s="67"/>
      <c r="S704" s="67"/>
    </row>
    <row r="705" ht="15.75" customHeight="1">
      <c r="D705" s="67"/>
      <c r="E705" s="67"/>
      <c r="I705" s="67"/>
      <c r="J705" s="67"/>
      <c r="N705" s="67"/>
      <c r="O705" s="67"/>
      <c r="S705" s="67"/>
    </row>
    <row r="706" ht="15.75" customHeight="1">
      <c r="D706" s="67"/>
      <c r="E706" s="67"/>
      <c r="I706" s="67"/>
      <c r="J706" s="67"/>
      <c r="N706" s="67"/>
      <c r="O706" s="67"/>
      <c r="S706" s="67"/>
    </row>
    <row r="707" ht="15.75" customHeight="1">
      <c r="D707" s="67"/>
      <c r="E707" s="67"/>
      <c r="I707" s="67"/>
      <c r="J707" s="67"/>
      <c r="N707" s="67"/>
      <c r="O707" s="67"/>
      <c r="S707" s="67"/>
    </row>
    <row r="708" ht="15.75" customHeight="1">
      <c r="D708" s="67"/>
      <c r="E708" s="67"/>
      <c r="I708" s="67"/>
      <c r="J708" s="67"/>
      <c r="N708" s="67"/>
      <c r="O708" s="67"/>
      <c r="S708" s="67"/>
    </row>
    <row r="709" ht="15.75" customHeight="1">
      <c r="D709" s="67"/>
      <c r="E709" s="67"/>
      <c r="I709" s="67"/>
      <c r="J709" s="67"/>
      <c r="N709" s="67"/>
      <c r="O709" s="67"/>
      <c r="S709" s="67"/>
    </row>
    <row r="710" ht="15.75" customHeight="1">
      <c r="D710" s="67"/>
      <c r="E710" s="67"/>
      <c r="I710" s="67"/>
      <c r="J710" s="67"/>
      <c r="N710" s="67"/>
      <c r="O710" s="67"/>
      <c r="S710" s="67"/>
    </row>
    <row r="711" ht="15.75" customHeight="1">
      <c r="D711" s="67"/>
      <c r="E711" s="67"/>
      <c r="I711" s="67"/>
      <c r="J711" s="67"/>
      <c r="N711" s="67"/>
      <c r="O711" s="67"/>
      <c r="S711" s="67"/>
    </row>
    <row r="712" ht="15.75" customHeight="1">
      <c r="D712" s="67"/>
      <c r="E712" s="67"/>
      <c r="I712" s="67"/>
      <c r="J712" s="67"/>
      <c r="N712" s="67"/>
      <c r="O712" s="67"/>
      <c r="S712" s="67"/>
    </row>
    <row r="713" ht="15.75" customHeight="1">
      <c r="D713" s="67"/>
      <c r="E713" s="67"/>
      <c r="I713" s="67"/>
      <c r="J713" s="67"/>
      <c r="N713" s="67"/>
      <c r="O713" s="67"/>
      <c r="S713" s="67"/>
    </row>
    <row r="714" ht="15.75" customHeight="1">
      <c r="D714" s="67"/>
      <c r="E714" s="67"/>
      <c r="I714" s="67"/>
      <c r="J714" s="67"/>
      <c r="N714" s="67"/>
      <c r="O714" s="67"/>
      <c r="S714" s="67"/>
    </row>
    <row r="715" ht="15.75" customHeight="1">
      <c r="D715" s="67"/>
      <c r="E715" s="67"/>
      <c r="I715" s="67"/>
      <c r="J715" s="67"/>
      <c r="N715" s="67"/>
      <c r="O715" s="67"/>
      <c r="S715" s="67"/>
    </row>
    <row r="716" ht="15.75" customHeight="1">
      <c r="D716" s="67"/>
      <c r="E716" s="67"/>
      <c r="I716" s="67"/>
      <c r="J716" s="67"/>
      <c r="N716" s="67"/>
      <c r="O716" s="67"/>
      <c r="S716" s="67"/>
    </row>
    <row r="717" ht="15.75" customHeight="1">
      <c r="D717" s="67"/>
      <c r="E717" s="67"/>
      <c r="I717" s="67"/>
      <c r="J717" s="67"/>
      <c r="N717" s="67"/>
      <c r="O717" s="67"/>
      <c r="S717" s="67"/>
    </row>
    <row r="718" ht="15.75" customHeight="1">
      <c r="D718" s="67"/>
      <c r="E718" s="67"/>
      <c r="I718" s="67"/>
      <c r="J718" s="67"/>
      <c r="N718" s="67"/>
      <c r="O718" s="67"/>
      <c r="S718" s="67"/>
    </row>
    <row r="719" ht="15.75" customHeight="1">
      <c r="D719" s="67"/>
      <c r="E719" s="67"/>
      <c r="I719" s="67"/>
      <c r="J719" s="67"/>
      <c r="N719" s="67"/>
      <c r="O719" s="67"/>
      <c r="S719" s="67"/>
    </row>
    <row r="720" ht="15.75" customHeight="1">
      <c r="D720" s="67"/>
      <c r="E720" s="67"/>
      <c r="I720" s="67"/>
      <c r="J720" s="67"/>
      <c r="N720" s="67"/>
      <c r="O720" s="67"/>
      <c r="S720" s="67"/>
    </row>
    <row r="721" ht="15.75" customHeight="1">
      <c r="D721" s="67"/>
      <c r="E721" s="67"/>
      <c r="I721" s="67"/>
      <c r="J721" s="67"/>
      <c r="N721" s="67"/>
      <c r="O721" s="67"/>
      <c r="S721" s="67"/>
    </row>
    <row r="722" ht="15.75" customHeight="1">
      <c r="D722" s="67"/>
      <c r="E722" s="67"/>
      <c r="I722" s="67"/>
      <c r="J722" s="67"/>
      <c r="N722" s="67"/>
      <c r="O722" s="67"/>
      <c r="S722" s="67"/>
    </row>
    <row r="723" ht="15.75" customHeight="1">
      <c r="D723" s="67"/>
      <c r="E723" s="67"/>
      <c r="I723" s="67"/>
      <c r="J723" s="67"/>
      <c r="N723" s="67"/>
      <c r="O723" s="67"/>
      <c r="S723" s="67"/>
    </row>
    <row r="724" ht="15.75" customHeight="1">
      <c r="D724" s="67"/>
      <c r="E724" s="67"/>
      <c r="I724" s="67"/>
      <c r="J724" s="67"/>
      <c r="N724" s="67"/>
      <c r="O724" s="67"/>
      <c r="S724" s="67"/>
    </row>
    <row r="725" ht="15.75" customHeight="1">
      <c r="D725" s="67"/>
      <c r="E725" s="67"/>
      <c r="I725" s="67"/>
      <c r="J725" s="67"/>
      <c r="N725" s="67"/>
      <c r="O725" s="67"/>
      <c r="S725" s="67"/>
    </row>
    <row r="726" ht="15.75" customHeight="1">
      <c r="D726" s="67"/>
      <c r="E726" s="67"/>
      <c r="I726" s="67"/>
      <c r="J726" s="67"/>
      <c r="N726" s="67"/>
      <c r="O726" s="67"/>
      <c r="S726" s="67"/>
    </row>
    <row r="727" ht="15.75" customHeight="1">
      <c r="D727" s="67"/>
      <c r="E727" s="67"/>
      <c r="I727" s="67"/>
      <c r="J727" s="67"/>
      <c r="N727" s="67"/>
      <c r="O727" s="67"/>
      <c r="S727" s="67"/>
    </row>
    <row r="728" ht="15.75" customHeight="1">
      <c r="D728" s="67"/>
      <c r="E728" s="67"/>
      <c r="I728" s="67"/>
      <c r="J728" s="67"/>
      <c r="N728" s="67"/>
      <c r="O728" s="67"/>
      <c r="S728" s="67"/>
    </row>
    <row r="729" ht="15.75" customHeight="1">
      <c r="D729" s="67"/>
      <c r="E729" s="67"/>
      <c r="I729" s="67"/>
      <c r="J729" s="67"/>
      <c r="N729" s="67"/>
      <c r="O729" s="67"/>
      <c r="S729" s="67"/>
    </row>
    <row r="730" ht="15.75" customHeight="1">
      <c r="D730" s="67"/>
      <c r="E730" s="67"/>
      <c r="I730" s="67"/>
      <c r="J730" s="67"/>
      <c r="N730" s="67"/>
      <c r="O730" s="67"/>
      <c r="S730" s="67"/>
    </row>
    <row r="731" ht="15.75" customHeight="1">
      <c r="D731" s="67"/>
      <c r="E731" s="67"/>
      <c r="I731" s="67"/>
      <c r="J731" s="67"/>
      <c r="N731" s="67"/>
      <c r="O731" s="67"/>
      <c r="S731" s="67"/>
    </row>
    <row r="732" ht="15.75" customHeight="1">
      <c r="D732" s="67"/>
      <c r="E732" s="67"/>
      <c r="I732" s="67"/>
      <c r="J732" s="67"/>
      <c r="N732" s="67"/>
      <c r="O732" s="67"/>
      <c r="S732" s="67"/>
    </row>
    <row r="733" ht="15.75" customHeight="1">
      <c r="D733" s="67"/>
      <c r="E733" s="67"/>
      <c r="I733" s="67"/>
      <c r="J733" s="67"/>
      <c r="N733" s="67"/>
      <c r="O733" s="67"/>
      <c r="S733" s="67"/>
    </row>
    <row r="734" ht="15.75" customHeight="1">
      <c r="D734" s="67"/>
      <c r="E734" s="67"/>
      <c r="I734" s="67"/>
      <c r="J734" s="67"/>
      <c r="N734" s="67"/>
      <c r="O734" s="67"/>
      <c r="S734" s="67"/>
    </row>
    <row r="735" ht="15.75" customHeight="1">
      <c r="D735" s="67"/>
      <c r="E735" s="67"/>
      <c r="I735" s="67"/>
      <c r="J735" s="67"/>
      <c r="N735" s="67"/>
      <c r="O735" s="67"/>
      <c r="S735" s="67"/>
    </row>
    <row r="736" ht="15.75" customHeight="1">
      <c r="D736" s="67"/>
      <c r="E736" s="67"/>
      <c r="I736" s="67"/>
      <c r="J736" s="67"/>
      <c r="N736" s="67"/>
      <c r="O736" s="67"/>
      <c r="S736" s="67"/>
    </row>
    <row r="737" ht="15.75" customHeight="1">
      <c r="D737" s="67"/>
      <c r="E737" s="67"/>
      <c r="I737" s="67"/>
      <c r="J737" s="67"/>
      <c r="N737" s="67"/>
      <c r="O737" s="67"/>
      <c r="S737" s="67"/>
    </row>
    <row r="738" ht="15.75" customHeight="1">
      <c r="D738" s="67"/>
      <c r="E738" s="67"/>
      <c r="I738" s="67"/>
      <c r="J738" s="67"/>
      <c r="N738" s="67"/>
      <c r="O738" s="67"/>
      <c r="S738" s="67"/>
    </row>
    <row r="739" ht="15.75" customHeight="1">
      <c r="D739" s="67"/>
      <c r="E739" s="67"/>
      <c r="I739" s="67"/>
      <c r="J739" s="67"/>
      <c r="N739" s="67"/>
      <c r="O739" s="67"/>
      <c r="S739" s="67"/>
    </row>
    <row r="740" ht="15.75" customHeight="1">
      <c r="D740" s="67"/>
      <c r="E740" s="67"/>
      <c r="I740" s="67"/>
      <c r="J740" s="67"/>
      <c r="N740" s="67"/>
      <c r="O740" s="67"/>
      <c r="S740" s="67"/>
    </row>
    <row r="741" ht="15.75" customHeight="1">
      <c r="D741" s="67"/>
      <c r="E741" s="67"/>
      <c r="I741" s="67"/>
      <c r="J741" s="67"/>
      <c r="N741" s="67"/>
      <c r="O741" s="67"/>
      <c r="S741" s="67"/>
    </row>
    <row r="742" ht="15.75" customHeight="1">
      <c r="D742" s="67"/>
      <c r="E742" s="67"/>
      <c r="I742" s="67"/>
      <c r="J742" s="67"/>
      <c r="N742" s="67"/>
      <c r="O742" s="67"/>
      <c r="S742" s="67"/>
    </row>
    <row r="743" ht="15.75" customHeight="1">
      <c r="D743" s="67"/>
      <c r="E743" s="67"/>
      <c r="I743" s="67"/>
      <c r="J743" s="67"/>
      <c r="N743" s="67"/>
      <c r="O743" s="67"/>
      <c r="S743" s="67"/>
    </row>
    <row r="744" ht="15.75" customHeight="1">
      <c r="D744" s="67"/>
      <c r="E744" s="67"/>
      <c r="I744" s="67"/>
      <c r="J744" s="67"/>
      <c r="N744" s="67"/>
      <c r="O744" s="67"/>
      <c r="S744" s="67"/>
    </row>
    <row r="745" ht="15.75" customHeight="1">
      <c r="D745" s="67"/>
      <c r="E745" s="67"/>
      <c r="I745" s="67"/>
      <c r="J745" s="67"/>
      <c r="N745" s="67"/>
      <c r="O745" s="67"/>
      <c r="S745" s="67"/>
    </row>
    <row r="746" ht="15.75" customHeight="1">
      <c r="D746" s="67"/>
      <c r="E746" s="67"/>
      <c r="I746" s="67"/>
      <c r="J746" s="67"/>
      <c r="N746" s="67"/>
      <c r="O746" s="67"/>
      <c r="S746" s="67"/>
    </row>
    <row r="747" ht="15.75" customHeight="1">
      <c r="D747" s="67"/>
      <c r="E747" s="67"/>
      <c r="I747" s="67"/>
      <c r="J747" s="67"/>
      <c r="N747" s="67"/>
      <c r="O747" s="67"/>
      <c r="S747" s="67"/>
    </row>
    <row r="748" ht="15.75" customHeight="1">
      <c r="D748" s="67"/>
      <c r="E748" s="67"/>
      <c r="I748" s="67"/>
      <c r="J748" s="67"/>
      <c r="N748" s="67"/>
      <c r="O748" s="67"/>
      <c r="S748" s="67"/>
    </row>
    <row r="749" ht="15.75" customHeight="1">
      <c r="D749" s="67"/>
      <c r="E749" s="67"/>
      <c r="I749" s="67"/>
      <c r="J749" s="67"/>
      <c r="N749" s="67"/>
      <c r="O749" s="67"/>
      <c r="S749" s="67"/>
    </row>
    <row r="750" ht="15.75" customHeight="1">
      <c r="D750" s="67"/>
      <c r="E750" s="67"/>
      <c r="I750" s="67"/>
      <c r="J750" s="67"/>
      <c r="N750" s="67"/>
      <c r="O750" s="67"/>
      <c r="S750" s="67"/>
    </row>
    <row r="751" ht="15.75" customHeight="1">
      <c r="D751" s="67"/>
      <c r="E751" s="67"/>
      <c r="I751" s="67"/>
      <c r="J751" s="67"/>
      <c r="N751" s="67"/>
      <c r="O751" s="67"/>
      <c r="S751" s="67"/>
    </row>
    <row r="752" ht="15.75" customHeight="1">
      <c r="D752" s="67"/>
      <c r="E752" s="67"/>
      <c r="I752" s="67"/>
      <c r="J752" s="67"/>
      <c r="N752" s="67"/>
      <c r="O752" s="67"/>
      <c r="S752" s="67"/>
    </row>
    <row r="753" ht="15.75" customHeight="1">
      <c r="D753" s="67"/>
      <c r="E753" s="67"/>
      <c r="I753" s="67"/>
      <c r="J753" s="67"/>
      <c r="N753" s="67"/>
      <c r="O753" s="67"/>
      <c r="S753" s="67"/>
    </row>
    <row r="754" ht="15.75" customHeight="1">
      <c r="D754" s="67"/>
      <c r="E754" s="67"/>
      <c r="I754" s="67"/>
      <c r="J754" s="67"/>
      <c r="N754" s="67"/>
      <c r="O754" s="67"/>
      <c r="S754" s="67"/>
    </row>
    <row r="755" ht="15.75" customHeight="1">
      <c r="D755" s="67"/>
      <c r="E755" s="67"/>
      <c r="I755" s="67"/>
      <c r="J755" s="67"/>
      <c r="N755" s="67"/>
      <c r="O755" s="67"/>
      <c r="S755" s="67"/>
    </row>
    <row r="756" ht="15.75" customHeight="1">
      <c r="D756" s="67"/>
      <c r="E756" s="67"/>
      <c r="I756" s="67"/>
      <c r="J756" s="67"/>
      <c r="N756" s="67"/>
      <c r="O756" s="67"/>
      <c r="S756" s="67"/>
    </row>
    <row r="757" ht="15.75" customHeight="1">
      <c r="D757" s="67"/>
      <c r="E757" s="67"/>
      <c r="I757" s="67"/>
      <c r="J757" s="67"/>
      <c r="N757" s="67"/>
      <c r="O757" s="67"/>
      <c r="S757" s="67"/>
    </row>
    <row r="758" ht="15.75" customHeight="1">
      <c r="D758" s="67"/>
      <c r="E758" s="67"/>
      <c r="I758" s="67"/>
      <c r="J758" s="67"/>
      <c r="N758" s="67"/>
      <c r="O758" s="67"/>
      <c r="S758" s="67"/>
    </row>
    <row r="759" ht="15.75" customHeight="1">
      <c r="D759" s="67"/>
      <c r="E759" s="67"/>
      <c r="I759" s="67"/>
      <c r="J759" s="67"/>
      <c r="N759" s="67"/>
      <c r="O759" s="67"/>
      <c r="S759" s="67"/>
    </row>
    <row r="760" ht="15.75" customHeight="1">
      <c r="D760" s="67"/>
      <c r="E760" s="67"/>
      <c r="I760" s="67"/>
      <c r="J760" s="67"/>
      <c r="N760" s="67"/>
      <c r="O760" s="67"/>
      <c r="S760" s="67"/>
    </row>
    <row r="761" ht="15.75" customHeight="1">
      <c r="D761" s="67"/>
      <c r="E761" s="67"/>
      <c r="I761" s="67"/>
      <c r="J761" s="67"/>
      <c r="N761" s="67"/>
      <c r="O761" s="67"/>
      <c r="S761" s="67"/>
    </row>
    <row r="762" ht="15.75" customHeight="1">
      <c r="D762" s="67"/>
      <c r="E762" s="67"/>
      <c r="I762" s="67"/>
      <c r="J762" s="67"/>
      <c r="N762" s="67"/>
      <c r="O762" s="67"/>
      <c r="S762" s="67"/>
    </row>
    <row r="763" ht="15.75" customHeight="1">
      <c r="D763" s="67"/>
      <c r="E763" s="67"/>
      <c r="I763" s="67"/>
      <c r="J763" s="67"/>
      <c r="N763" s="67"/>
      <c r="O763" s="67"/>
      <c r="S763" s="67"/>
    </row>
    <row r="764" ht="15.75" customHeight="1">
      <c r="D764" s="67"/>
      <c r="E764" s="67"/>
      <c r="I764" s="67"/>
      <c r="J764" s="67"/>
      <c r="N764" s="67"/>
      <c r="O764" s="67"/>
      <c r="S764" s="67"/>
    </row>
    <row r="765" ht="15.75" customHeight="1">
      <c r="D765" s="67"/>
      <c r="E765" s="67"/>
      <c r="I765" s="67"/>
      <c r="J765" s="67"/>
      <c r="N765" s="67"/>
      <c r="O765" s="67"/>
      <c r="S765" s="67"/>
    </row>
    <row r="766" ht="15.75" customHeight="1">
      <c r="D766" s="67"/>
      <c r="E766" s="67"/>
      <c r="I766" s="67"/>
      <c r="J766" s="67"/>
      <c r="N766" s="67"/>
      <c r="O766" s="67"/>
      <c r="S766" s="67"/>
    </row>
    <row r="767" ht="15.75" customHeight="1">
      <c r="D767" s="67"/>
      <c r="E767" s="67"/>
      <c r="I767" s="67"/>
      <c r="J767" s="67"/>
      <c r="N767" s="67"/>
      <c r="O767" s="67"/>
      <c r="S767" s="67"/>
    </row>
    <row r="768" ht="15.75" customHeight="1">
      <c r="D768" s="67"/>
      <c r="E768" s="67"/>
      <c r="I768" s="67"/>
      <c r="J768" s="67"/>
      <c r="N768" s="67"/>
      <c r="O768" s="67"/>
      <c r="S768" s="67"/>
    </row>
    <row r="769" ht="15.75" customHeight="1">
      <c r="D769" s="67"/>
      <c r="E769" s="67"/>
      <c r="I769" s="67"/>
      <c r="J769" s="67"/>
      <c r="N769" s="67"/>
      <c r="O769" s="67"/>
      <c r="S769" s="67"/>
    </row>
    <row r="770" ht="15.75" customHeight="1">
      <c r="D770" s="67"/>
      <c r="E770" s="67"/>
      <c r="I770" s="67"/>
      <c r="J770" s="67"/>
      <c r="N770" s="67"/>
      <c r="O770" s="67"/>
      <c r="S770" s="67"/>
    </row>
    <row r="771" ht="15.75" customHeight="1">
      <c r="D771" s="67"/>
      <c r="E771" s="67"/>
      <c r="I771" s="67"/>
      <c r="J771" s="67"/>
      <c r="N771" s="67"/>
      <c r="O771" s="67"/>
      <c r="S771" s="67"/>
    </row>
    <row r="772" ht="15.75" customHeight="1">
      <c r="D772" s="67"/>
      <c r="E772" s="67"/>
      <c r="I772" s="67"/>
      <c r="J772" s="67"/>
      <c r="N772" s="67"/>
      <c r="O772" s="67"/>
      <c r="S772" s="67"/>
    </row>
    <row r="773" ht="15.75" customHeight="1">
      <c r="D773" s="67"/>
      <c r="E773" s="67"/>
      <c r="I773" s="67"/>
      <c r="J773" s="67"/>
      <c r="N773" s="67"/>
      <c r="O773" s="67"/>
      <c r="S773" s="67"/>
    </row>
    <row r="774" ht="15.75" customHeight="1">
      <c r="D774" s="67"/>
      <c r="E774" s="67"/>
      <c r="I774" s="67"/>
      <c r="J774" s="67"/>
      <c r="N774" s="67"/>
      <c r="O774" s="67"/>
      <c r="S774" s="67"/>
    </row>
    <row r="775" ht="15.75" customHeight="1">
      <c r="D775" s="67"/>
      <c r="E775" s="67"/>
      <c r="I775" s="67"/>
      <c r="J775" s="67"/>
      <c r="N775" s="67"/>
      <c r="O775" s="67"/>
      <c r="S775" s="67"/>
    </row>
    <row r="776" ht="15.75" customHeight="1">
      <c r="D776" s="67"/>
      <c r="E776" s="67"/>
      <c r="I776" s="67"/>
      <c r="J776" s="67"/>
      <c r="N776" s="67"/>
      <c r="O776" s="67"/>
      <c r="S776" s="67"/>
    </row>
    <row r="777" ht="15.75" customHeight="1">
      <c r="D777" s="67"/>
      <c r="E777" s="67"/>
      <c r="I777" s="67"/>
      <c r="J777" s="67"/>
      <c r="N777" s="67"/>
      <c r="O777" s="67"/>
      <c r="S777" s="67"/>
    </row>
    <row r="778" ht="15.75" customHeight="1">
      <c r="D778" s="67"/>
      <c r="E778" s="67"/>
      <c r="I778" s="67"/>
      <c r="J778" s="67"/>
      <c r="N778" s="67"/>
      <c r="O778" s="67"/>
      <c r="S778" s="67"/>
    </row>
    <row r="779" ht="15.75" customHeight="1">
      <c r="D779" s="67"/>
      <c r="E779" s="67"/>
      <c r="I779" s="67"/>
      <c r="J779" s="67"/>
      <c r="N779" s="67"/>
      <c r="O779" s="67"/>
      <c r="S779" s="67"/>
    </row>
    <row r="780" ht="15.75" customHeight="1">
      <c r="D780" s="67"/>
      <c r="E780" s="67"/>
      <c r="I780" s="67"/>
      <c r="J780" s="67"/>
      <c r="N780" s="67"/>
      <c r="O780" s="67"/>
      <c r="S780" s="67"/>
    </row>
    <row r="781" ht="15.75" customHeight="1">
      <c r="D781" s="67"/>
      <c r="E781" s="67"/>
      <c r="I781" s="67"/>
      <c r="J781" s="67"/>
      <c r="N781" s="67"/>
      <c r="O781" s="67"/>
      <c r="S781" s="67"/>
    </row>
    <row r="782" ht="15.75" customHeight="1">
      <c r="D782" s="67"/>
      <c r="E782" s="67"/>
      <c r="I782" s="67"/>
      <c r="J782" s="67"/>
      <c r="N782" s="67"/>
      <c r="O782" s="67"/>
      <c r="S782" s="67"/>
    </row>
    <row r="783" ht="15.75" customHeight="1">
      <c r="D783" s="67"/>
      <c r="E783" s="67"/>
      <c r="I783" s="67"/>
      <c r="J783" s="67"/>
      <c r="N783" s="67"/>
      <c r="O783" s="67"/>
      <c r="S783" s="67"/>
    </row>
    <row r="784" ht="15.75" customHeight="1">
      <c r="D784" s="67"/>
      <c r="E784" s="67"/>
      <c r="I784" s="67"/>
      <c r="J784" s="67"/>
      <c r="N784" s="67"/>
      <c r="O784" s="67"/>
      <c r="S784" s="67"/>
    </row>
    <row r="785" ht="15.75" customHeight="1">
      <c r="D785" s="67"/>
      <c r="E785" s="67"/>
      <c r="I785" s="67"/>
      <c r="J785" s="67"/>
      <c r="N785" s="67"/>
      <c r="O785" s="67"/>
      <c r="S785" s="67"/>
    </row>
    <row r="786" ht="15.75" customHeight="1">
      <c r="D786" s="67"/>
      <c r="E786" s="67"/>
      <c r="I786" s="67"/>
      <c r="J786" s="67"/>
      <c r="N786" s="67"/>
      <c r="O786" s="67"/>
      <c r="S786" s="67"/>
    </row>
    <row r="787" ht="15.75" customHeight="1">
      <c r="D787" s="67"/>
      <c r="E787" s="67"/>
      <c r="I787" s="67"/>
      <c r="J787" s="67"/>
      <c r="N787" s="67"/>
      <c r="O787" s="67"/>
      <c r="S787" s="67"/>
    </row>
    <row r="788" ht="15.75" customHeight="1">
      <c r="D788" s="67"/>
      <c r="E788" s="67"/>
      <c r="I788" s="67"/>
      <c r="J788" s="67"/>
      <c r="N788" s="67"/>
      <c r="O788" s="67"/>
      <c r="S788" s="67"/>
    </row>
    <row r="789" ht="15.75" customHeight="1">
      <c r="D789" s="67"/>
      <c r="E789" s="67"/>
      <c r="I789" s="67"/>
      <c r="J789" s="67"/>
      <c r="N789" s="67"/>
      <c r="O789" s="67"/>
      <c r="S789" s="67"/>
    </row>
    <row r="790" ht="15.75" customHeight="1">
      <c r="D790" s="67"/>
      <c r="E790" s="67"/>
      <c r="I790" s="67"/>
      <c r="J790" s="67"/>
      <c r="N790" s="67"/>
      <c r="O790" s="67"/>
      <c r="S790" s="67"/>
    </row>
    <row r="791" ht="15.75" customHeight="1">
      <c r="D791" s="67"/>
      <c r="E791" s="67"/>
      <c r="I791" s="67"/>
      <c r="J791" s="67"/>
      <c r="N791" s="67"/>
      <c r="O791" s="67"/>
      <c r="S791" s="67"/>
    </row>
    <row r="792" ht="15.75" customHeight="1">
      <c r="D792" s="67"/>
      <c r="E792" s="67"/>
      <c r="I792" s="67"/>
      <c r="J792" s="67"/>
      <c r="N792" s="67"/>
      <c r="O792" s="67"/>
      <c r="S792" s="67"/>
    </row>
    <row r="793" ht="15.75" customHeight="1">
      <c r="D793" s="67"/>
      <c r="E793" s="67"/>
      <c r="I793" s="67"/>
      <c r="J793" s="67"/>
      <c r="N793" s="67"/>
      <c r="O793" s="67"/>
      <c r="S793" s="67"/>
    </row>
    <row r="794" ht="15.75" customHeight="1">
      <c r="D794" s="67"/>
      <c r="E794" s="67"/>
      <c r="I794" s="67"/>
      <c r="J794" s="67"/>
      <c r="N794" s="67"/>
      <c r="O794" s="67"/>
      <c r="S794" s="67"/>
    </row>
    <row r="795" ht="15.75" customHeight="1">
      <c r="D795" s="67"/>
      <c r="E795" s="67"/>
      <c r="I795" s="67"/>
      <c r="J795" s="67"/>
      <c r="N795" s="67"/>
      <c r="O795" s="67"/>
      <c r="S795" s="67"/>
    </row>
    <row r="796" ht="15.75" customHeight="1">
      <c r="D796" s="67"/>
      <c r="E796" s="67"/>
      <c r="I796" s="67"/>
      <c r="J796" s="67"/>
      <c r="N796" s="67"/>
      <c r="O796" s="67"/>
      <c r="S796" s="67"/>
    </row>
    <row r="797" ht="15.75" customHeight="1">
      <c r="D797" s="67"/>
      <c r="E797" s="67"/>
      <c r="I797" s="67"/>
      <c r="J797" s="67"/>
      <c r="N797" s="67"/>
      <c r="O797" s="67"/>
      <c r="S797" s="67"/>
    </row>
    <row r="798" ht="15.75" customHeight="1">
      <c r="D798" s="67"/>
      <c r="E798" s="67"/>
      <c r="I798" s="67"/>
      <c r="J798" s="67"/>
      <c r="N798" s="67"/>
      <c r="O798" s="67"/>
      <c r="S798" s="67"/>
    </row>
    <row r="799" ht="15.75" customHeight="1">
      <c r="D799" s="67"/>
      <c r="E799" s="67"/>
      <c r="I799" s="67"/>
      <c r="J799" s="67"/>
      <c r="N799" s="67"/>
      <c r="O799" s="67"/>
      <c r="S799" s="67"/>
    </row>
    <row r="800" ht="15.75" customHeight="1">
      <c r="D800" s="67"/>
      <c r="E800" s="67"/>
      <c r="I800" s="67"/>
      <c r="J800" s="67"/>
      <c r="N800" s="67"/>
      <c r="O800" s="67"/>
      <c r="S800" s="67"/>
    </row>
    <row r="801" ht="15.75" customHeight="1">
      <c r="D801" s="67"/>
      <c r="E801" s="67"/>
      <c r="I801" s="67"/>
      <c r="J801" s="67"/>
      <c r="N801" s="67"/>
      <c r="O801" s="67"/>
      <c r="S801" s="67"/>
    </row>
    <row r="802" ht="15.75" customHeight="1">
      <c r="D802" s="67"/>
      <c r="E802" s="67"/>
      <c r="I802" s="67"/>
      <c r="J802" s="67"/>
      <c r="N802" s="67"/>
      <c r="O802" s="67"/>
      <c r="S802" s="67"/>
    </row>
    <row r="803" ht="15.75" customHeight="1">
      <c r="D803" s="67"/>
      <c r="E803" s="67"/>
      <c r="I803" s="67"/>
      <c r="J803" s="67"/>
      <c r="N803" s="67"/>
      <c r="O803" s="67"/>
      <c r="S803" s="67"/>
    </row>
    <row r="804" ht="15.75" customHeight="1">
      <c r="D804" s="67"/>
      <c r="E804" s="67"/>
      <c r="I804" s="67"/>
      <c r="J804" s="67"/>
      <c r="N804" s="67"/>
      <c r="O804" s="67"/>
      <c r="S804" s="67"/>
    </row>
    <row r="805" ht="15.75" customHeight="1">
      <c r="D805" s="67"/>
      <c r="E805" s="67"/>
      <c r="I805" s="67"/>
      <c r="J805" s="67"/>
      <c r="N805" s="67"/>
      <c r="O805" s="67"/>
      <c r="S805" s="67"/>
    </row>
    <row r="806" ht="15.75" customHeight="1">
      <c r="D806" s="67"/>
      <c r="E806" s="67"/>
      <c r="I806" s="67"/>
      <c r="J806" s="67"/>
      <c r="N806" s="67"/>
      <c r="O806" s="67"/>
      <c r="S806" s="67"/>
    </row>
    <row r="807" ht="15.75" customHeight="1">
      <c r="D807" s="67"/>
      <c r="E807" s="67"/>
      <c r="I807" s="67"/>
      <c r="J807" s="67"/>
      <c r="N807" s="67"/>
      <c r="O807" s="67"/>
      <c r="S807" s="67"/>
    </row>
    <row r="808" ht="15.75" customHeight="1">
      <c r="D808" s="67"/>
      <c r="E808" s="67"/>
      <c r="I808" s="67"/>
      <c r="J808" s="67"/>
      <c r="N808" s="67"/>
      <c r="O808" s="67"/>
      <c r="S808" s="67"/>
    </row>
    <row r="809" ht="15.75" customHeight="1">
      <c r="D809" s="67"/>
      <c r="E809" s="67"/>
      <c r="I809" s="67"/>
      <c r="J809" s="67"/>
      <c r="N809" s="67"/>
      <c r="O809" s="67"/>
      <c r="S809" s="67"/>
    </row>
    <row r="810" ht="15.75" customHeight="1">
      <c r="D810" s="67"/>
      <c r="E810" s="67"/>
      <c r="I810" s="67"/>
      <c r="J810" s="67"/>
      <c r="N810" s="67"/>
      <c r="O810" s="67"/>
      <c r="S810" s="67"/>
    </row>
    <row r="811" ht="15.75" customHeight="1">
      <c r="D811" s="67"/>
      <c r="E811" s="67"/>
      <c r="I811" s="67"/>
      <c r="J811" s="67"/>
      <c r="N811" s="67"/>
      <c r="O811" s="67"/>
      <c r="S811" s="67"/>
    </row>
    <row r="812" ht="15.75" customHeight="1">
      <c r="D812" s="67"/>
      <c r="E812" s="67"/>
      <c r="I812" s="67"/>
      <c r="J812" s="67"/>
      <c r="N812" s="67"/>
      <c r="O812" s="67"/>
      <c r="S812" s="67"/>
    </row>
    <row r="813" ht="15.75" customHeight="1">
      <c r="D813" s="67"/>
      <c r="E813" s="67"/>
      <c r="I813" s="67"/>
      <c r="J813" s="67"/>
      <c r="N813" s="67"/>
      <c r="O813" s="67"/>
      <c r="S813" s="67"/>
    </row>
    <row r="814" ht="15.75" customHeight="1">
      <c r="D814" s="67"/>
      <c r="E814" s="67"/>
      <c r="I814" s="67"/>
      <c r="J814" s="67"/>
      <c r="N814" s="67"/>
      <c r="O814" s="67"/>
      <c r="S814" s="67"/>
    </row>
    <row r="815" ht="15.75" customHeight="1">
      <c r="D815" s="67"/>
      <c r="E815" s="67"/>
      <c r="I815" s="67"/>
      <c r="J815" s="67"/>
      <c r="N815" s="67"/>
      <c r="O815" s="67"/>
      <c r="S815" s="67"/>
    </row>
    <row r="816" ht="15.75" customHeight="1">
      <c r="D816" s="67"/>
      <c r="E816" s="67"/>
      <c r="I816" s="67"/>
      <c r="J816" s="67"/>
      <c r="N816" s="67"/>
      <c r="O816" s="67"/>
      <c r="S816" s="67"/>
    </row>
    <row r="817" ht="15.75" customHeight="1">
      <c r="D817" s="67"/>
      <c r="E817" s="67"/>
      <c r="I817" s="67"/>
      <c r="J817" s="67"/>
      <c r="N817" s="67"/>
      <c r="O817" s="67"/>
      <c r="S817" s="67"/>
    </row>
    <row r="818" ht="15.75" customHeight="1">
      <c r="D818" s="67"/>
      <c r="E818" s="67"/>
      <c r="I818" s="67"/>
      <c r="J818" s="67"/>
      <c r="N818" s="67"/>
      <c r="O818" s="67"/>
      <c r="S818" s="67"/>
    </row>
    <row r="819" ht="15.75" customHeight="1">
      <c r="D819" s="67"/>
      <c r="E819" s="67"/>
      <c r="I819" s="67"/>
      <c r="J819" s="67"/>
      <c r="N819" s="67"/>
      <c r="O819" s="67"/>
      <c r="S819" s="67"/>
    </row>
    <row r="820" ht="15.75" customHeight="1">
      <c r="D820" s="67"/>
      <c r="E820" s="67"/>
      <c r="I820" s="67"/>
      <c r="J820" s="67"/>
      <c r="N820" s="67"/>
      <c r="O820" s="67"/>
      <c r="S820" s="67"/>
    </row>
    <row r="821" ht="15.75" customHeight="1">
      <c r="D821" s="67"/>
      <c r="E821" s="67"/>
      <c r="I821" s="67"/>
      <c r="J821" s="67"/>
      <c r="N821" s="67"/>
      <c r="O821" s="67"/>
      <c r="S821" s="67"/>
    </row>
    <row r="822" ht="15.75" customHeight="1">
      <c r="D822" s="67"/>
      <c r="E822" s="67"/>
      <c r="I822" s="67"/>
      <c r="J822" s="67"/>
      <c r="N822" s="67"/>
      <c r="O822" s="67"/>
      <c r="S822" s="67"/>
    </row>
    <row r="823" ht="15.75" customHeight="1">
      <c r="D823" s="67"/>
      <c r="E823" s="67"/>
      <c r="I823" s="67"/>
      <c r="J823" s="67"/>
      <c r="N823" s="67"/>
      <c r="O823" s="67"/>
      <c r="S823" s="67"/>
    </row>
    <row r="824" ht="15.75" customHeight="1">
      <c r="D824" s="67"/>
      <c r="E824" s="67"/>
      <c r="I824" s="67"/>
      <c r="J824" s="67"/>
      <c r="N824" s="67"/>
      <c r="O824" s="67"/>
      <c r="S824" s="67"/>
    </row>
    <row r="825" ht="15.75" customHeight="1">
      <c r="D825" s="67"/>
      <c r="E825" s="67"/>
      <c r="I825" s="67"/>
      <c r="J825" s="67"/>
      <c r="N825" s="67"/>
      <c r="O825" s="67"/>
      <c r="S825" s="67"/>
    </row>
    <row r="826" ht="15.75" customHeight="1">
      <c r="D826" s="67"/>
      <c r="E826" s="67"/>
      <c r="I826" s="67"/>
      <c r="J826" s="67"/>
      <c r="N826" s="67"/>
      <c r="O826" s="67"/>
      <c r="S826" s="67"/>
    </row>
    <row r="827" ht="15.75" customHeight="1">
      <c r="D827" s="67"/>
      <c r="E827" s="67"/>
      <c r="I827" s="67"/>
      <c r="J827" s="67"/>
      <c r="N827" s="67"/>
      <c r="O827" s="67"/>
      <c r="S827" s="67"/>
    </row>
    <row r="828" ht="15.75" customHeight="1">
      <c r="D828" s="67"/>
      <c r="E828" s="67"/>
      <c r="I828" s="67"/>
      <c r="J828" s="67"/>
      <c r="N828" s="67"/>
      <c r="O828" s="67"/>
      <c r="S828" s="67"/>
    </row>
    <row r="829" ht="15.75" customHeight="1">
      <c r="D829" s="67"/>
      <c r="E829" s="67"/>
      <c r="I829" s="67"/>
      <c r="J829" s="67"/>
      <c r="N829" s="67"/>
      <c r="O829" s="67"/>
      <c r="S829" s="67"/>
    </row>
    <row r="830" ht="15.75" customHeight="1">
      <c r="D830" s="67"/>
      <c r="E830" s="67"/>
      <c r="I830" s="67"/>
      <c r="J830" s="67"/>
      <c r="N830" s="67"/>
      <c r="O830" s="67"/>
      <c r="S830" s="67"/>
    </row>
    <row r="831" ht="15.75" customHeight="1">
      <c r="D831" s="67"/>
      <c r="E831" s="67"/>
      <c r="I831" s="67"/>
      <c r="J831" s="67"/>
      <c r="N831" s="67"/>
      <c r="O831" s="67"/>
      <c r="S831" s="67"/>
    </row>
    <row r="832" ht="15.75" customHeight="1">
      <c r="D832" s="67"/>
      <c r="E832" s="67"/>
      <c r="I832" s="67"/>
      <c r="J832" s="67"/>
      <c r="N832" s="67"/>
      <c r="O832" s="67"/>
      <c r="S832" s="67"/>
    </row>
    <row r="833" ht="15.75" customHeight="1">
      <c r="D833" s="67"/>
      <c r="E833" s="67"/>
      <c r="I833" s="67"/>
      <c r="J833" s="67"/>
      <c r="N833" s="67"/>
      <c r="O833" s="67"/>
      <c r="S833" s="67"/>
    </row>
    <row r="834" ht="15.75" customHeight="1">
      <c r="D834" s="67"/>
      <c r="E834" s="67"/>
      <c r="I834" s="67"/>
      <c r="J834" s="67"/>
      <c r="N834" s="67"/>
      <c r="O834" s="67"/>
      <c r="S834" s="67"/>
    </row>
    <row r="835" ht="15.75" customHeight="1">
      <c r="D835" s="67"/>
      <c r="E835" s="67"/>
      <c r="I835" s="67"/>
      <c r="J835" s="67"/>
      <c r="N835" s="67"/>
      <c r="O835" s="67"/>
      <c r="S835" s="67"/>
    </row>
    <row r="836" ht="15.75" customHeight="1">
      <c r="D836" s="67"/>
      <c r="E836" s="67"/>
      <c r="I836" s="67"/>
      <c r="J836" s="67"/>
      <c r="N836" s="67"/>
      <c r="O836" s="67"/>
      <c r="S836" s="67"/>
    </row>
    <row r="837" ht="15.75" customHeight="1">
      <c r="D837" s="67"/>
      <c r="E837" s="67"/>
      <c r="I837" s="67"/>
      <c r="J837" s="67"/>
      <c r="N837" s="67"/>
      <c r="O837" s="67"/>
      <c r="S837" s="67"/>
    </row>
    <row r="838" ht="15.75" customHeight="1">
      <c r="D838" s="67"/>
      <c r="E838" s="67"/>
      <c r="I838" s="67"/>
      <c r="J838" s="67"/>
      <c r="N838" s="67"/>
      <c r="O838" s="67"/>
      <c r="S838" s="67"/>
    </row>
    <row r="839" ht="15.75" customHeight="1">
      <c r="D839" s="67"/>
      <c r="E839" s="67"/>
      <c r="I839" s="67"/>
      <c r="J839" s="67"/>
      <c r="N839" s="67"/>
      <c r="O839" s="67"/>
      <c r="S839" s="67"/>
    </row>
    <row r="840" ht="15.75" customHeight="1">
      <c r="D840" s="67"/>
      <c r="E840" s="67"/>
      <c r="I840" s="67"/>
      <c r="J840" s="67"/>
      <c r="N840" s="67"/>
      <c r="O840" s="67"/>
      <c r="S840" s="67"/>
    </row>
    <row r="841" ht="15.75" customHeight="1">
      <c r="D841" s="67"/>
      <c r="E841" s="67"/>
      <c r="I841" s="67"/>
      <c r="J841" s="67"/>
      <c r="N841" s="67"/>
      <c r="O841" s="67"/>
      <c r="S841" s="67"/>
    </row>
    <row r="842" ht="15.75" customHeight="1">
      <c r="D842" s="67"/>
      <c r="E842" s="67"/>
      <c r="I842" s="67"/>
      <c r="J842" s="67"/>
      <c r="N842" s="67"/>
      <c r="O842" s="67"/>
      <c r="S842" s="67"/>
    </row>
    <row r="843" ht="15.75" customHeight="1">
      <c r="D843" s="67"/>
      <c r="E843" s="67"/>
      <c r="I843" s="67"/>
      <c r="J843" s="67"/>
      <c r="N843" s="67"/>
      <c r="O843" s="67"/>
      <c r="S843" s="67"/>
    </row>
    <row r="844" ht="15.75" customHeight="1">
      <c r="D844" s="67"/>
      <c r="E844" s="67"/>
      <c r="I844" s="67"/>
      <c r="J844" s="67"/>
      <c r="N844" s="67"/>
      <c r="O844" s="67"/>
      <c r="S844" s="67"/>
    </row>
    <row r="845" ht="15.75" customHeight="1">
      <c r="D845" s="67"/>
      <c r="E845" s="67"/>
      <c r="I845" s="67"/>
      <c r="J845" s="67"/>
      <c r="N845" s="67"/>
      <c r="O845" s="67"/>
      <c r="S845" s="67"/>
    </row>
    <row r="846" ht="15.75" customHeight="1">
      <c r="D846" s="67"/>
      <c r="E846" s="67"/>
      <c r="I846" s="67"/>
      <c r="J846" s="67"/>
      <c r="N846" s="67"/>
      <c r="O846" s="67"/>
      <c r="S846" s="67"/>
    </row>
    <row r="847" ht="15.75" customHeight="1">
      <c r="D847" s="67"/>
      <c r="E847" s="67"/>
      <c r="I847" s="67"/>
      <c r="J847" s="67"/>
      <c r="N847" s="67"/>
      <c r="O847" s="67"/>
      <c r="S847" s="67"/>
    </row>
    <row r="848" ht="15.75" customHeight="1">
      <c r="D848" s="67"/>
      <c r="E848" s="67"/>
      <c r="I848" s="67"/>
      <c r="J848" s="67"/>
      <c r="N848" s="67"/>
      <c r="O848" s="67"/>
      <c r="S848" s="67"/>
    </row>
    <row r="849" ht="15.75" customHeight="1">
      <c r="D849" s="67"/>
      <c r="E849" s="67"/>
      <c r="I849" s="67"/>
      <c r="J849" s="67"/>
      <c r="N849" s="67"/>
      <c r="O849" s="67"/>
      <c r="S849" s="67"/>
    </row>
    <row r="850" ht="15.75" customHeight="1">
      <c r="D850" s="67"/>
      <c r="E850" s="67"/>
      <c r="I850" s="67"/>
      <c r="J850" s="67"/>
      <c r="N850" s="67"/>
      <c r="O850" s="67"/>
      <c r="S850" s="67"/>
    </row>
    <row r="851" ht="15.75" customHeight="1">
      <c r="D851" s="67"/>
      <c r="E851" s="67"/>
      <c r="I851" s="67"/>
      <c r="J851" s="67"/>
      <c r="N851" s="67"/>
      <c r="O851" s="67"/>
      <c r="S851" s="67"/>
    </row>
    <row r="852" ht="15.75" customHeight="1">
      <c r="D852" s="67"/>
      <c r="E852" s="67"/>
      <c r="I852" s="67"/>
      <c r="J852" s="67"/>
      <c r="N852" s="67"/>
      <c r="O852" s="67"/>
      <c r="S852" s="67"/>
    </row>
    <row r="853" ht="15.75" customHeight="1">
      <c r="D853" s="67"/>
      <c r="E853" s="67"/>
      <c r="I853" s="67"/>
      <c r="J853" s="67"/>
      <c r="N853" s="67"/>
      <c r="O853" s="67"/>
      <c r="S853" s="67"/>
    </row>
    <row r="854" ht="15.75" customHeight="1">
      <c r="D854" s="67"/>
      <c r="E854" s="67"/>
      <c r="I854" s="67"/>
      <c r="J854" s="67"/>
      <c r="N854" s="67"/>
      <c r="O854" s="67"/>
      <c r="S854" s="67"/>
    </row>
    <row r="855" ht="15.75" customHeight="1">
      <c r="D855" s="67"/>
      <c r="E855" s="67"/>
      <c r="I855" s="67"/>
      <c r="J855" s="67"/>
      <c r="N855" s="67"/>
      <c r="O855" s="67"/>
      <c r="S855" s="67"/>
    </row>
    <row r="856" ht="15.75" customHeight="1">
      <c r="D856" s="67"/>
      <c r="E856" s="67"/>
      <c r="I856" s="67"/>
      <c r="J856" s="67"/>
      <c r="N856" s="67"/>
      <c r="O856" s="67"/>
      <c r="S856" s="67"/>
    </row>
    <row r="857" ht="15.75" customHeight="1">
      <c r="D857" s="67"/>
      <c r="E857" s="67"/>
      <c r="I857" s="67"/>
      <c r="J857" s="67"/>
      <c r="N857" s="67"/>
      <c r="O857" s="67"/>
      <c r="S857" s="67"/>
    </row>
    <row r="858" ht="15.75" customHeight="1">
      <c r="D858" s="67"/>
      <c r="E858" s="67"/>
      <c r="I858" s="67"/>
      <c r="J858" s="67"/>
      <c r="N858" s="67"/>
      <c r="O858" s="67"/>
      <c r="S858" s="67"/>
    </row>
    <row r="859" ht="15.75" customHeight="1">
      <c r="D859" s="67"/>
      <c r="E859" s="67"/>
      <c r="I859" s="67"/>
      <c r="J859" s="67"/>
      <c r="N859" s="67"/>
      <c r="O859" s="67"/>
      <c r="S859" s="67"/>
    </row>
    <row r="860" ht="15.75" customHeight="1">
      <c r="D860" s="67"/>
      <c r="E860" s="67"/>
      <c r="I860" s="67"/>
      <c r="J860" s="67"/>
      <c r="N860" s="67"/>
      <c r="O860" s="67"/>
      <c r="S860" s="67"/>
    </row>
    <row r="861" ht="15.75" customHeight="1">
      <c r="D861" s="67"/>
      <c r="E861" s="67"/>
      <c r="I861" s="67"/>
      <c r="J861" s="67"/>
      <c r="N861" s="67"/>
      <c r="O861" s="67"/>
      <c r="S861" s="67"/>
    </row>
    <row r="862" ht="15.75" customHeight="1">
      <c r="D862" s="67"/>
      <c r="E862" s="67"/>
      <c r="I862" s="67"/>
      <c r="J862" s="67"/>
      <c r="N862" s="67"/>
      <c r="O862" s="67"/>
      <c r="S862" s="67"/>
    </row>
    <row r="863" ht="15.75" customHeight="1">
      <c r="D863" s="67"/>
      <c r="E863" s="67"/>
      <c r="I863" s="67"/>
      <c r="J863" s="67"/>
      <c r="N863" s="67"/>
      <c r="O863" s="67"/>
      <c r="S863" s="67"/>
    </row>
    <row r="864" ht="15.75" customHeight="1">
      <c r="D864" s="67"/>
      <c r="E864" s="67"/>
      <c r="I864" s="67"/>
      <c r="J864" s="67"/>
      <c r="N864" s="67"/>
      <c r="O864" s="67"/>
      <c r="S864" s="67"/>
    </row>
    <row r="865" ht="15.75" customHeight="1">
      <c r="D865" s="67"/>
      <c r="E865" s="67"/>
      <c r="I865" s="67"/>
      <c r="J865" s="67"/>
      <c r="N865" s="67"/>
      <c r="O865" s="67"/>
      <c r="S865" s="67"/>
    </row>
    <row r="866" ht="15.75" customHeight="1">
      <c r="D866" s="67"/>
      <c r="E866" s="67"/>
      <c r="I866" s="67"/>
      <c r="J866" s="67"/>
      <c r="N866" s="67"/>
      <c r="O866" s="67"/>
      <c r="S866" s="67"/>
    </row>
    <row r="867" ht="15.75" customHeight="1">
      <c r="D867" s="67"/>
      <c r="E867" s="67"/>
      <c r="I867" s="67"/>
      <c r="J867" s="67"/>
      <c r="N867" s="67"/>
      <c r="O867" s="67"/>
      <c r="S867" s="67"/>
    </row>
    <row r="868" ht="15.75" customHeight="1">
      <c r="D868" s="67"/>
      <c r="E868" s="67"/>
      <c r="I868" s="67"/>
      <c r="J868" s="67"/>
      <c r="N868" s="67"/>
      <c r="O868" s="67"/>
      <c r="S868" s="67"/>
    </row>
    <row r="869" ht="15.75" customHeight="1">
      <c r="D869" s="67"/>
      <c r="E869" s="67"/>
      <c r="I869" s="67"/>
      <c r="J869" s="67"/>
      <c r="N869" s="67"/>
      <c r="O869" s="67"/>
      <c r="S869" s="67"/>
    </row>
    <row r="870" ht="15.75" customHeight="1">
      <c r="D870" s="67"/>
      <c r="E870" s="67"/>
      <c r="I870" s="67"/>
      <c r="J870" s="67"/>
      <c r="N870" s="67"/>
      <c r="O870" s="67"/>
      <c r="S870" s="67"/>
    </row>
    <row r="871" ht="15.75" customHeight="1">
      <c r="D871" s="67"/>
      <c r="E871" s="67"/>
      <c r="I871" s="67"/>
      <c r="J871" s="67"/>
      <c r="N871" s="67"/>
      <c r="O871" s="67"/>
      <c r="S871" s="67"/>
    </row>
    <row r="872" ht="15.75" customHeight="1">
      <c r="D872" s="67"/>
      <c r="E872" s="67"/>
      <c r="I872" s="67"/>
      <c r="J872" s="67"/>
      <c r="N872" s="67"/>
      <c r="O872" s="67"/>
      <c r="S872" s="67"/>
    </row>
    <row r="873" ht="15.75" customHeight="1">
      <c r="D873" s="67"/>
      <c r="E873" s="67"/>
      <c r="I873" s="67"/>
      <c r="J873" s="67"/>
      <c r="N873" s="67"/>
      <c r="O873" s="67"/>
      <c r="S873" s="67"/>
    </row>
    <row r="874" ht="15.75" customHeight="1">
      <c r="D874" s="67"/>
      <c r="E874" s="67"/>
      <c r="I874" s="67"/>
      <c r="J874" s="67"/>
      <c r="N874" s="67"/>
      <c r="O874" s="67"/>
      <c r="S874" s="67"/>
    </row>
    <row r="875" ht="15.75" customHeight="1">
      <c r="D875" s="67"/>
      <c r="E875" s="67"/>
      <c r="I875" s="67"/>
      <c r="J875" s="67"/>
      <c r="N875" s="67"/>
      <c r="O875" s="67"/>
      <c r="S875" s="67"/>
    </row>
    <row r="876" ht="15.75" customHeight="1">
      <c r="D876" s="67"/>
      <c r="E876" s="67"/>
      <c r="I876" s="67"/>
      <c r="J876" s="67"/>
      <c r="N876" s="67"/>
      <c r="O876" s="67"/>
      <c r="S876" s="67"/>
    </row>
    <row r="877" ht="15.75" customHeight="1">
      <c r="D877" s="67"/>
      <c r="E877" s="67"/>
      <c r="I877" s="67"/>
      <c r="J877" s="67"/>
      <c r="N877" s="67"/>
      <c r="O877" s="67"/>
      <c r="S877" s="67"/>
    </row>
    <row r="878" ht="15.75" customHeight="1">
      <c r="D878" s="67"/>
      <c r="E878" s="67"/>
      <c r="I878" s="67"/>
      <c r="J878" s="67"/>
      <c r="N878" s="67"/>
      <c r="O878" s="67"/>
      <c r="S878" s="67"/>
    </row>
    <row r="879" ht="15.75" customHeight="1">
      <c r="D879" s="67"/>
      <c r="E879" s="67"/>
      <c r="I879" s="67"/>
      <c r="J879" s="67"/>
      <c r="N879" s="67"/>
      <c r="O879" s="67"/>
      <c r="S879" s="67"/>
    </row>
    <row r="880" ht="15.75" customHeight="1">
      <c r="D880" s="67"/>
      <c r="E880" s="67"/>
      <c r="I880" s="67"/>
      <c r="J880" s="67"/>
      <c r="N880" s="67"/>
      <c r="O880" s="67"/>
      <c r="S880" s="67"/>
    </row>
    <row r="881" ht="15.75" customHeight="1">
      <c r="D881" s="67"/>
      <c r="E881" s="67"/>
      <c r="I881" s="67"/>
      <c r="J881" s="67"/>
      <c r="N881" s="67"/>
      <c r="O881" s="67"/>
      <c r="S881" s="67"/>
    </row>
    <row r="882" ht="15.75" customHeight="1">
      <c r="D882" s="67"/>
      <c r="E882" s="67"/>
      <c r="I882" s="67"/>
      <c r="J882" s="67"/>
      <c r="N882" s="67"/>
      <c r="O882" s="67"/>
      <c r="S882" s="67"/>
    </row>
    <row r="883" ht="15.75" customHeight="1">
      <c r="D883" s="67"/>
      <c r="E883" s="67"/>
      <c r="I883" s="67"/>
      <c r="J883" s="67"/>
      <c r="N883" s="67"/>
      <c r="O883" s="67"/>
      <c r="S883" s="67"/>
    </row>
    <row r="884" ht="15.75" customHeight="1">
      <c r="D884" s="67"/>
      <c r="E884" s="67"/>
      <c r="I884" s="67"/>
      <c r="J884" s="67"/>
      <c r="N884" s="67"/>
      <c r="O884" s="67"/>
      <c r="S884" s="67"/>
    </row>
    <row r="885" ht="15.75" customHeight="1">
      <c r="D885" s="67"/>
      <c r="E885" s="67"/>
      <c r="I885" s="67"/>
      <c r="J885" s="67"/>
      <c r="N885" s="67"/>
      <c r="O885" s="67"/>
      <c r="S885" s="67"/>
    </row>
    <row r="886" ht="15.75" customHeight="1">
      <c r="D886" s="67"/>
      <c r="E886" s="67"/>
      <c r="I886" s="67"/>
      <c r="J886" s="67"/>
      <c r="N886" s="67"/>
      <c r="O886" s="67"/>
      <c r="S886" s="67"/>
    </row>
    <row r="887" ht="15.75" customHeight="1">
      <c r="D887" s="67"/>
      <c r="E887" s="67"/>
      <c r="I887" s="67"/>
      <c r="J887" s="67"/>
      <c r="N887" s="67"/>
      <c r="O887" s="67"/>
      <c r="S887" s="67"/>
    </row>
    <row r="888" ht="15.75" customHeight="1">
      <c r="D888" s="67"/>
      <c r="E888" s="67"/>
      <c r="I888" s="67"/>
      <c r="J888" s="67"/>
      <c r="N888" s="67"/>
      <c r="O888" s="67"/>
      <c r="S888" s="67"/>
    </row>
    <row r="889" ht="15.75" customHeight="1">
      <c r="D889" s="67"/>
      <c r="E889" s="67"/>
      <c r="I889" s="67"/>
      <c r="J889" s="67"/>
      <c r="N889" s="67"/>
      <c r="O889" s="67"/>
      <c r="S889" s="67"/>
    </row>
    <row r="890" ht="15.75" customHeight="1">
      <c r="D890" s="67"/>
      <c r="E890" s="67"/>
      <c r="I890" s="67"/>
      <c r="J890" s="67"/>
      <c r="N890" s="67"/>
      <c r="O890" s="67"/>
      <c r="S890" s="67"/>
    </row>
    <row r="891" ht="15.75" customHeight="1">
      <c r="D891" s="67"/>
      <c r="E891" s="67"/>
      <c r="I891" s="67"/>
      <c r="J891" s="67"/>
      <c r="N891" s="67"/>
      <c r="O891" s="67"/>
      <c r="S891" s="67"/>
    </row>
    <row r="892" ht="15.75" customHeight="1">
      <c r="D892" s="67"/>
      <c r="E892" s="67"/>
      <c r="I892" s="67"/>
      <c r="J892" s="67"/>
      <c r="N892" s="67"/>
      <c r="O892" s="67"/>
      <c r="S892" s="67"/>
    </row>
    <row r="893" ht="15.75" customHeight="1">
      <c r="D893" s="67"/>
      <c r="E893" s="67"/>
      <c r="I893" s="67"/>
      <c r="J893" s="67"/>
      <c r="N893" s="67"/>
      <c r="O893" s="67"/>
      <c r="S893" s="67"/>
    </row>
    <row r="894" ht="15.75" customHeight="1">
      <c r="D894" s="67"/>
      <c r="E894" s="67"/>
      <c r="I894" s="67"/>
      <c r="J894" s="67"/>
      <c r="N894" s="67"/>
      <c r="O894" s="67"/>
      <c r="S894" s="67"/>
    </row>
    <row r="895" ht="15.75" customHeight="1">
      <c r="D895" s="67"/>
      <c r="E895" s="67"/>
      <c r="I895" s="67"/>
      <c r="J895" s="67"/>
      <c r="N895" s="67"/>
      <c r="O895" s="67"/>
      <c r="S895" s="67"/>
    </row>
    <row r="896" ht="15.75" customHeight="1">
      <c r="D896" s="67"/>
      <c r="E896" s="67"/>
      <c r="I896" s="67"/>
      <c r="J896" s="67"/>
      <c r="N896" s="67"/>
      <c r="O896" s="67"/>
      <c r="S896" s="67"/>
    </row>
    <row r="897" ht="15.75" customHeight="1">
      <c r="D897" s="67"/>
      <c r="E897" s="67"/>
      <c r="I897" s="67"/>
      <c r="J897" s="67"/>
      <c r="N897" s="67"/>
      <c r="O897" s="67"/>
      <c r="S897" s="67"/>
    </row>
    <row r="898" ht="15.75" customHeight="1">
      <c r="D898" s="67"/>
      <c r="E898" s="67"/>
      <c r="I898" s="67"/>
      <c r="J898" s="67"/>
      <c r="N898" s="67"/>
      <c r="O898" s="67"/>
      <c r="S898" s="67"/>
    </row>
    <row r="899" ht="15.75" customHeight="1">
      <c r="D899" s="67"/>
      <c r="E899" s="67"/>
      <c r="I899" s="67"/>
      <c r="J899" s="67"/>
      <c r="N899" s="67"/>
      <c r="O899" s="67"/>
      <c r="S899" s="67"/>
    </row>
    <row r="900" ht="15.75" customHeight="1">
      <c r="D900" s="67"/>
      <c r="E900" s="67"/>
      <c r="I900" s="67"/>
      <c r="J900" s="67"/>
      <c r="N900" s="67"/>
      <c r="O900" s="67"/>
      <c r="S900" s="67"/>
    </row>
    <row r="901" ht="15.75" customHeight="1">
      <c r="D901" s="67"/>
      <c r="E901" s="67"/>
      <c r="I901" s="67"/>
      <c r="J901" s="67"/>
      <c r="N901" s="67"/>
      <c r="O901" s="67"/>
      <c r="S901" s="67"/>
    </row>
    <row r="902" ht="15.75" customHeight="1">
      <c r="D902" s="67"/>
      <c r="E902" s="67"/>
      <c r="I902" s="67"/>
      <c r="J902" s="67"/>
      <c r="N902" s="67"/>
      <c r="O902" s="67"/>
      <c r="S902" s="67"/>
    </row>
    <row r="903" ht="15.75" customHeight="1">
      <c r="D903" s="67"/>
      <c r="E903" s="67"/>
      <c r="I903" s="67"/>
      <c r="J903" s="67"/>
      <c r="N903" s="67"/>
      <c r="O903" s="67"/>
      <c r="S903" s="67"/>
    </row>
    <row r="904" ht="15.75" customHeight="1">
      <c r="D904" s="67"/>
      <c r="E904" s="67"/>
      <c r="I904" s="67"/>
      <c r="J904" s="67"/>
      <c r="N904" s="67"/>
      <c r="O904" s="67"/>
      <c r="S904" s="67"/>
    </row>
    <row r="905" ht="15.75" customHeight="1">
      <c r="D905" s="67"/>
      <c r="E905" s="67"/>
      <c r="I905" s="67"/>
      <c r="J905" s="67"/>
      <c r="N905" s="67"/>
      <c r="O905" s="67"/>
      <c r="S905" s="67"/>
    </row>
    <row r="906" ht="15.75" customHeight="1">
      <c r="D906" s="67"/>
      <c r="E906" s="67"/>
      <c r="I906" s="67"/>
      <c r="J906" s="67"/>
      <c r="N906" s="67"/>
      <c r="O906" s="67"/>
      <c r="S906" s="67"/>
    </row>
    <row r="907" ht="15.75" customHeight="1">
      <c r="D907" s="67"/>
      <c r="E907" s="67"/>
      <c r="I907" s="67"/>
      <c r="J907" s="67"/>
      <c r="N907" s="67"/>
      <c r="O907" s="67"/>
      <c r="S907" s="67"/>
    </row>
    <row r="908" ht="15.75" customHeight="1">
      <c r="D908" s="67"/>
      <c r="E908" s="67"/>
      <c r="I908" s="67"/>
      <c r="J908" s="67"/>
      <c r="N908" s="67"/>
      <c r="O908" s="67"/>
      <c r="S908" s="67"/>
    </row>
    <row r="909" ht="15.75" customHeight="1">
      <c r="D909" s="67"/>
      <c r="E909" s="67"/>
      <c r="I909" s="67"/>
      <c r="J909" s="67"/>
      <c r="N909" s="67"/>
      <c r="O909" s="67"/>
      <c r="S909" s="67"/>
    </row>
    <row r="910" ht="15.75" customHeight="1">
      <c r="D910" s="67"/>
      <c r="E910" s="67"/>
      <c r="I910" s="67"/>
      <c r="J910" s="67"/>
      <c r="N910" s="67"/>
      <c r="O910" s="67"/>
      <c r="S910" s="67"/>
    </row>
    <row r="911" ht="15.75" customHeight="1">
      <c r="D911" s="67"/>
      <c r="E911" s="67"/>
      <c r="I911" s="67"/>
      <c r="J911" s="67"/>
      <c r="N911" s="67"/>
      <c r="O911" s="67"/>
      <c r="S911" s="67"/>
    </row>
    <row r="912" ht="15.75" customHeight="1">
      <c r="D912" s="67"/>
      <c r="E912" s="67"/>
      <c r="I912" s="67"/>
      <c r="J912" s="67"/>
      <c r="N912" s="67"/>
      <c r="O912" s="67"/>
      <c r="S912" s="67"/>
    </row>
    <row r="913" ht="15.75" customHeight="1">
      <c r="D913" s="67"/>
      <c r="E913" s="67"/>
      <c r="I913" s="67"/>
      <c r="J913" s="67"/>
      <c r="N913" s="67"/>
      <c r="O913" s="67"/>
      <c r="S913" s="67"/>
    </row>
    <row r="914" ht="15.75" customHeight="1">
      <c r="D914" s="67"/>
      <c r="E914" s="67"/>
      <c r="I914" s="67"/>
      <c r="J914" s="67"/>
      <c r="N914" s="67"/>
      <c r="O914" s="67"/>
      <c r="S914" s="67"/>
    </row>
    <row r="915" ht="15.75" customHeight="1">
      <c r="D915" s="67"/>
      <c r="E915" s="67"/>
      <c r="I915" s="67"/>
      <c r="J915" s="67"/>
      <c r="N915" s="67"/>
      <c r="O915" s="67"/>
      <c r="S915" s="67"/>
    </row>
    <row r="916" ht="15.75" customHeight="1">
      <c r="D916" s="67"/>
      <c r="E916" s="67"/>
      <c r="I916" s="67"/>
      <c r="J916" s="67"/>
      <c r="N916" s="67"/>
      <c r="O916" s="67"/>
      <c r="S916" s="67"/>
    </row>
    <row r="917" ht="15.75" customHeight="1">
      <c r="D917" s="67"/>
      <c r="E917" s="67"/>
      <c r="I917" s="67"/>
      <c r="J917" s="67"/>
      <c r="N917" s="67"/>
      <c r="O917" s="67"/>
      <c r="S917" s="67"/>
    </row>
    <row r="918" ht="15.75" customHeight="1">
      <c r="D918" s="67"/>
      <c r="E918" s="67"/>
      <c r="I918" s="67"/>
      <c r="J918" s="67"/>
      <c r="N918" s="67"/>
      <c r="O918" s="67"/>
      <c r="S918" s="67"/>
    </row>
    <row r="919" ht="15.75" customHeight="1">
      <c r="D919" s="67"/>
      <c r="E919" s="67"/>
      <c r="I919" s="67"/>
      <c r="J919" s="67"/>
      <c r="N919" s="67"/>
      <c r="O919" s="67"/>
      <c r="S919" s="67"/>
    </row>
    <row r="920" ht="15.75" customHeight="1">
      <c r="D920" s="67"/>
      <c r="E920" s="67"/>
      <c r="I920" s="67"/>
      <c r="J920" s="67"/>
      <c r="N920" s="67"/>
      <c r="O920" s="67"/>
      <c r="S920" s="67"/>
    </row>
    <row r="921" ht="15.75" customHeight="1">
      <c r="D921" s="67"/>
      <c r="E921" s="67"/>
      <c r="I921" s="67"/>
      <c r="J921" s="67"/>
      <c r="N921" s="67"/>
      <c r="O921" s="67"/>
      <c r="S921" s="67"/>
    </row>
    <row r="922" ht="15.75" customHeight="1">
      <c r="D922" s="67"/>
      <c r="E922" s="67"/>
      <c r="I922" s="67"/>
      <c r="J922" s="67"/>
      <c r="N922" s="67"/>
      <c r="O922" s="67"/>
      <c r="S922" s="67"/>
    </row>
    <row r="923" ht="15.75" customHeight="1">
      <c r="D923" s="67"/>
      <c r="E923" s="67"/>
      <c r="I923" s="67"/>
      <c r="J923" s="67"/>
      <c r="N923" s="67"/>
      <c r="O923" s="67"/>
      <c r="S923" s="67"/>
    </row>
    <row r="924" ht="15.75" customHeight="1">
      <c r="D924" s="67"/>
      <c r="E924" s="67"/>
      <c r="I924" s="67"/>
      <c r="J924" s="67"/>
      <c r="N924" s="67"/>
      <c r="O924" s="67"/>
      <c r="S924" s="67"/>
    </row>
    <row r="925" ht="15.75" customHeight="1">
      <c r="D925" s="67"/>
      <c r="E925" s="67"/>
      <c r="I925" s="67"/>
      <c r="J925" s="67"/>
      <c r="N925" s="67"/>
      <c r="O925" s="67"/>
      <c r="S925" s="67"/>
    </row>
    <row r="926" ht="15.75" customHeight="1">
      <c r="D926" s="67"/>
      <c r="E926" s="67"/>
      <c r="I926" s="67"/>
      <c r="J926" s="67"/>
      <c r="N926" s="67"/>
      <c r="O926" s="67"/>
      <c r="S926" s="67"/>
    </row>
    <row r="927" ht="15.75" customHeight="1">
      <c r="D927" s="67"/>
      <c r="E927" s="67"/>
      <c r="I927" s="67"/>
      <c r="J927" s="67"/>
      <c r="N927" s="67"/>
      <c r="O927" s="67"/>
      <c r="S927" s="67"/>
    </row>
    <row r="928" ht="15.75" customHeight="1">
      <c r="D928" s="67"/>
      <c r="E928" s="67"/>
      <c r="I928" s="67"/>
      <c r="J928" s="67"/>
      <c r="N928" s="67"/>
      <c r="O928" s="67"/>
      <c r="S928" s="67"/>
    </row>
    <row r="929" ht="15.75" customHeight="1">
      <c r="D929" s="67"/>
      <c r="E929" s="67"/>
      <c r="I929" s="67"/>
      <c r="J929" s="67"/>
      <c r="N929" s="67"/>
      <c r="O929" s="67"/>
      <c r="S929" s="67"/>
    </row>
    <row r="930" ht="15.75" customHeight="1">
      <c r="D930" s="67"/>
      <c r="E930" s="67"/>
      <c r="I930" s="67"/>
      <c r="J930" s="67"/>
      <c r="N930" s="67"/>
      <c r="O930" s="67"/>
      <c r="S930" s="67"/>
    </row>
    <row r="931" ht="15.75" customHeight="1">
      <c r="D931" s="67"/>
      <c r="E931" s="67"/>
      <c r="I931" s="67"/>
      <c r="J931" s="67"/>
      <c r="N931" s="67"/>
      <c r="O931" s="67"/>
      <c r="S931" s="67"/>
    </row>
    <row r="932" ht="15.75" customHeight="1">
      <c r="D932" s="67"/>
      <c r="E932" s="67"/>
      <c r="I932" s="67"/>
      <c r="J932" s="67"/>
      <c r="N932" s="67"/>
      <c r="O932" s="67"/>
      <c r="S932" s="67"/>
    </row>
    <row r="933" ht="15.75" customHeight="1">
      <c r="D933" s="67"/>
      <c r="E933" s="67"/>
      <c r="I933" s="67"/>
      <c r="J933" s="67"/>
      <c r="N933" s="67"/>
      <c r="O933" s="67"/>
      <c r="S933" s="67"/>
    </row>
    <row r="934" ht="15.75" customHeight="1">
      <c r="D934" s="67"/>
      <c r="E934" s="67"/>
      <c r="I934" s="67"/>
      <c r="J934" s="67"/>
      <c r="N934" s="67"/>
      <c r="O934" s="67"/>
      <c r="S934" s="67"/>
    </row>
    <row r="935" ht="15.75" customHeight="1">
      <c r="D935" s="67"/>
      <c r="E935" s="67"/>
      <c r="I935" s="67"/>
      <c r="J935" s="67"/>
      <c r="N935" s="67"/>
      <c r="O935" s="67"/>
      <c r="S935" s="67"/>
    </row>
    <row r="936" ht="15.75" customHeight="1">
      <c r="D936" s="67"/>
      <c r="E936" s="67"/>
      <c r="I936" s="67"/>
      <c r="J936" s="67"/>
      <c r="N936" s="67"/>
      <c r="O936" s="67"/>
      <c r="S936" s="67"/>
    </row>
    <row r="937" ht="15.75" customHeight="1">
      <c r="D937" s="67"/>
      <c r="E937" s="67"/>
      <c r="I937" s="67"/>
      <c r="J937" s="67"/>
      <c r="N937" s="67"/>
      <c r="O937" s="67"/>
      <c r="S937" s="67"/>
    </row>
    <row r="938" ht="15.75" customHeight="1">
      <c r="D938" s="67"/>
      <c r="E938" s="67"/>
      <c r="I938" s="67"/>
      <c r="J938" s="67"/>
      <c r="N938" s="67"/>
      <c r="O938" s="67"/>
      <c r="S938" s="67"/>
    </row>
    <row r="939" ht="15.75" customHeight="1">
      <c r="D939" s="67"/>
      <c r="E939" s="67"/>
      <c r="I939" s="67"/>
      <c r="J939" s="67"/>
      <c r="N939" s="67"/>
      <c r="O939" s="67"/>
      <c r="S939" s="67"/>
    </row>
    <row r="940" ht="15.75" customHeight="1">
      <c r="D940" s="67"/>
      <c r="E940" s="67"/>
      <c r="I940" s="67"/>
      <c r="J940" s="67"/>
      <c r="N940" s="67"/>
      <c r="O940" s="67"/>
      <c r="S940" s="67"/>
    </row>
    <row r="941" ht="15.75" customHeight="1">
      <c r="D941" s="67"/>
      <c r="E941" s="67"/>
      <c r="I941" s="67"/>
      <c r="J941" s="67"/>
      <c r="N941" s="67"/>
      <c r="O941" s="67"/>
      <c r="S941" s="67"/>
    </row>
    <row r="942" ht="15.75" customHeight="1">
      <c r="D942" s="67"/>
      <c r="E942" s="67"/>
      <c r="I942" s="67"/>
      <c r="J942" s="67"/>
      <c r="N942" s="67"/>
      <c r="O942" s="67"/>
      <c r="S942" s="67"/>
    </row>
    <row r="943" ht="15.75" customHeight="1">
      <c r="D943" s="67"/>
      <c r="E943" s="67"/>
      <c r="I943" s="67"/>
      <c r="J943" s="67"/>
      <c r="N943" s="67"/>
      <c r="O943" s="67"/>
      <c r="S943" s="67"/>
    </row>
    <row r="944" ht="15.75" customHeight="1">
      <c r="D944" s="67"/>
      <c r="E944" s="67"/>
      <c r="I944" s="67"/>
      <c r="J944" s="67"/>
      <c r="N944" s="67"/>
      <c r="O944" s="67"/>
      <c r="S944" s="67"/>
    </row>
    <row r="945" ht="15.75" customHeight="1">
      <c r="D945" s="67"/>
      <c r="E945" s="67"/>
      <c r="I945" s="67"/>
      <c r="J945" s="67"/>
      <c r="N945" s="67"/>
      <c r="O945" s="67"/>
      <c r="S945" s="67"/>
    </row>
    <row r="946" ht="15.75" customHeight="1">
      <c r="D946" s="67"/>
      <c r="E946" s="67"/>
      <c r="I946" s="67"/>
      <c r="J946" s="67"/>
      <c r="N946" s="67"/>
      <c r="O946" s="67"/>
      <c r="S946" s="67"/>
    </row>
    <row r="947" ht="15.75" customHeight="1">
      <c r="D947" s="67"/>
      <c r="E947" s="67"/>
      <c r="I947" s="67"/>
      <c r="J947" s="67"/>
      <c r="N947" s="67"/>
      <c r="O947" s="67"/>
      <c r="S947" s="67"/>
    </row>
    <row r="948" ht="15.75" customHeight="1">
      <c r="D948" s="67"/>
      <c r="E948" s="67"/>
      <c r="I948" s="67"/>
      <c r="J948" s="67"/>
      <c r="N948" s="67"/>
      <c r="O948" s="67"/>
      <c r="S948" s="67"/>
    </row>
    <row r="949" ht="15.75" customHeight="1">
      <c r="D949" s="67"/>
      <c r="E949" s="67"/>
      <c r="I949" s="67"/>
      <c r="J949" s="67"/>
      <c r="N949" s="67"/>
      <c r="O949" s="67"/>
      <c r="S949" s="67"/>
    </row>
    <row r="950" ht="15.75" customHeight="1">
      <c r="D950" s="67"/>
      <c r="E950" s="67"/>
      <c r="I950" s="67"/>
      <c r="J950" s="67"/>
      <c r="N950" s="67"/>
      <c r="O950" s="67"/>
      <c r="S950" s="67"/>
    </row>
    <row r="951" ht="15.75" customHeight="1">
      <c r="D951" s="67"/>
      <c r="E951" s="67"/>
      <c r="I951" s="67"/>
      <c r="J951" s="67"/>
      <c r="N951" s="67"/>
      <c r="O951" s="67"/>
      <c r="S951" s="67"/>
    </row>
    <row r="952" ht="15.75" customHeight="1">
      <c r="D952" s="67"/>
      <c r="E952" s="67"/>
      <c r="I952" s="67"/>
      <c r="J952" s="67"/>
      <c r="N952" s="67"/>
      <c r="O952" s="67"/>
      <c r="S952" s="67"/>
    </row>
    <row r="953" ht="15.75" customHeight="1">
      <c r="D953" s="67"/>
      <c r="E953" s="67"/>
      <c r="I953" s="67"/>
      <c r="J953" s="67"/>
      <c r="N953" s="67"/>
      <c r="O953" s="67"/>
      <c r="S953" s="67"/>
    </row>
    <row r="954" ht="15.75" customHeight="1">
      <c r="D954" s="67"/>
      <c r="E954" s="67"/>
      <c r="I954" s="67"/>
      <c r="J954" s="67"/>
      <c r="N954" s="67"/>
      <c r="O954" s="67"/>
      <c r="S954" s="67"/>
    </row>
    <row r="955" ht="15.75" customHeight="1">
      <c r="D955" s="67"/>
      <c r="E955" s="67"/>
      <c r="I955" s="67"/>
      <c r="J955" s="67"/>
      <c r="N955" s="67"/>
      <c r="O955" s="67"/>
      <c r="S955" s="67"/>
    </row>
    <row r="956" ht="15.75" customHeight="1">
      <c r="D956" s="67"/>
      <c r="E956" s="67"/>
      <c r="I956" s="67"/>
      <c r="J956" s="67"/>
      <c r="N956" s="67"/>
      <c r="O956" s="67"/>
      <c r="S956" s="67"/>
    </row>
    <row r="957" ht="15.75" customHeight="1">
      <c r="D957" s="67"/>
      <c r="E957" s="67"/>
      <c r="I957" s="67"/>
      <c r="J957" s="67"/>
      <c r="N957" s="67"/>
      <c r="O957" s="67"/>
      <c r="S957" s="67"/>
    </row>
    <row r="958" ht="15.75" customHeight="1">
      <c r="D958" s="67"/>
      <c r="E958" s="67"/>
      <c r="I958" s="67"/>
      <c r="J958" s="67"/>
      <c r="N958" s="67"/>
      <c r="O958" s="67"/>
      <c r="S958" s="67"/>
    </row>
    <row r="959" ht="15.75" customHeight="1">
      <c r="D959" s="67"/>
      <c r="E959" s="67"/>
      <c r="I959" s="67"/>
      <c r="J959" s="67"/>
      <c r="N959" s="67"/>
      <c r="O959" s="67"/>
      <c r="S959" s="67"/>
    </row>
    <row r="960" ht="15.75" customHeight="1">
      <c r="D960" s="67"/>
      <c r="E960" s="67"/>
      <c r="I960" s="67"/>
      <c r="J960" s="67"/>
      <c r="N960" s="67"/>
      <c r="O960" s="67"/>
      <c r="S960" s="67"/>
    </row>
    <row r="961" ht="15.75" customHeight="1">
      <c r="D961" s="67"/>
      <c r="E961" s="67"/>
      <c r="I961" s="67"/>
      <c r="J961" s="67"/>
      <c r="N961" s="67"/>
      <c r="O961" s="67"/>
      <c r="S961" s="67"/>
    </row>
    <row r="962" ht="15.75" customHeight="1">
      <c r="D962" s="67"/>
      <c r="E962" s="67"/>
      <c r="I962" s="67"/>
      <c r="J962" s="67"/>
      <c r="N962" s="67"/>
      <c r="O962" s="67"/>
      <c r="S962" s="67"/>
    </row>
    <row r="963" ht="15.75" customHeight="1">
      <c r="D963" s="67"/>
      <c r="E963" s="67"/>
      <c r="I963" s="67"/>
      <c r="J963" s="67"/>
      <c r="N963" s="67"/>
      <c r="O963" s="67"/>
      <c r="S963" s="67"/>
    </row>
    <row r="964" ht="15.75" customHeight="1">
      <c r="D964" s="67"/>
      <c r="E964" s="67"/>
      <c r="I964" s="67"/>
      <c r="J964" s="67"/>
      <c r="N964" s="67"/>
      <c r="O964" s="67"/>
      <c r="S964" s="67"/>
    </row>
    <row r="965" ht="15.75" customHeight="1">
      <c r="D965" s="67"/>
      <c r="E965" s="67"/>
      <c r="I965" s="67"/>
      <c r="J965" s="67"/>
      <c r="N965" s="67"/>
      <c r="O965" s="67"/>
      <c r="S965" s="67"/>
    </row>
    <row r="966" ht="15.75" customHeight="1">
      <c r="D966" s="67"/>
      <c r="E966" s="67"/>
      <c r="I966" s="67"/>
      <c r="J966" s="67"/>
      <c r="N966" s="67"/>
      <c r="O966" s="67"/>
      <c r="S966" s="67"/>
    </row>
    <row r="967" ht="15.75" customHeight="1">
      <c r="D967" s="67"/>
      <c r="E967" s="67"/>
      <c r="I967" s="67"/>
      <c r="J967" s="67"/>
      <c r="N967" s="67"/>
      <c r="O967" s="67"/>
      <c r="S967" s="67"/>
    </row>
    <row r="968" ht="15.75" customHeight="1">
      <c r="D968" s="67"/>
      <c r="E968" s="67"/>
      <c r="I968" s="67"/>
      <c r="J968" s="67"/>
      <c r="N968" s="67"/>
      <c r="O968" s="67"/>
      <c r="S968" s="67"/>
    </row>
    <row r="969" ht="15.75" customHeight="1">
      <c r="D969" s="67"/>
      <c r="E969" s="67"/>
      <c r="I969" s="67"/>
      <c r="J969" s="67"/>
      <c r="N969" s="67"/>
      <c r="O969" s="67"/>
      <c r="S969" s="67"/>
    </row>
    <row r="970" ht="15.75" customHeight="1">
      <c r="D970" s="67"/>
      <c r="E970" s="67"/>
      <c r="I970" s="67"/>
      <c r="J970" s="67"/>
      <c r="N970" s="67"/>
      <c r="O970" s="67"/>
      <c r="S970" s="67"/>
    </row>
    <row r="971" ht="15.75" customHeight="1">
      <c r="D971" s="67"/>
      <c r="E971" s="67"/>
      <c r="I971" s="67"/>
      <c r="J971" s="67"/>
      <c r="N971" s="67"/>
      <c r="O971" s="67"/>
      <c r="S971" s="67"/>
    </row>
    <row r="972" ht="15.75" customHeight="1">
      <c r="D972" s="67"/>
      <c r="E972" s="67"/>
      <c r="I972" s="67"/>
      <c r="J972" s="67"/>
      <c r="N972" s="67"/>
      <c r="O972" s="67"/>
      <c r="S972" s="67"/>
    </row>
    <row r="973" ht="15.75" customHeight="1">
      <c r="D973" s="67"/>
      <c r="E973" s="67"/>
      <c r="I973" s="67"/>
      <c r="J973" s="67"/>
      <c r="N973" s="67"/>
      <c r="O973" s="67"/>
      <c r="S973" s="67"/>
    </row>
    <row r="974" ht="15.75" customHeight="1">
      <c r="D974" s="67"/>
      <c r="E974" s="67"/>
      <c r="I974" s="67"/>
      <c r="J974" s="67"/>
      <c r="N974" s="67"/>
      <c r="O974" s="67"/>
      <c r="S974" s="67"/>
    </row>
    <row r="975" ht="15.75" customHeight="1">
      <c r="D975" s="67"/>
      <c r="E975" s="67"/>
      <c r="I975" s="67"/>
      <c r="J975" s="67"/>
      <c r="N975" s="67"/>
      <c r="O975" s="67"/>
      <c r="S975" s="67"/>
    </row>
    <row r="976" ht="15.75" customHeight="1">
      <c r="D976" s="67"/>
      <c r="E976" s="67"/>
      <c r="I976" s="67"/>
      <c r="J976" s="67"/>
      <c r="N976" s="67"/>
      <c r="O976" s="67"/>
      <c r="S976" s="67"/>
    </row>
    <row r="977" ht="15.75" customHeight="1">
      <c r="D977" s="67"/>
      <c r="E977" s="67"/>
      <c r="I977" s="67"/>
      <c r="J977" s="67"/>
      <c r="N977" s="67"/>
      <c r="O977" s="67"/>
      <c r="S977" s="67"/>
    </row>
    <row r="978" ht="15.75" customHeight="1">
      <c r="D978" s="67"/>
      <c r="E978" s="67"/>
      <c r="I978" s="67"/>
      <c r="J978" s="67"/>
      <c r="N978" s="67"/>
      <c r="O978" s="67"/>
      <c r="S978" s="67"/>
    </row>
    <row r="979" ht="15.75" customHeight="1">
      <c r="D979" s="67"/>
      <c r="E979" s="67"/>
      <c r="I979" s="67"/>
      <c r="J979" s="67"/>
      <c r="N979" s="67"/>
      <c r="O979" s="67"/>
      <c r="S979" s="67"/>
    </row>
    <row r="980" ht="15.75" customHeight="1">
      <c r="D980" s="67"/>
      <c r="E980" s="67"/>
      <c r="I980" s="67"/>
      <c r="J980" s="67"/>
      <c r="N980" s="67"/>
      <c r="O980" s="67"/>
      <c r="S980" s="67"/>
    </row>
    <row r="981" ht="15.75" customHeight="1">
      <c r="D981" s="67"/>
      <c r="E981" s="67"/>
      <c r="I981" s="67"/>
      <c r="J981" s="67"/>
      <c r="N981" s="67"/>
      <c r="O981" s="67"/>
      <c r="S981" s="67"/>
    </row>
    <row r="982" ht="15.75" customHeight="1">
      <c r="D982" s="67"/>
      <c r="E982" s="67"/>
      <c r="I982" s="67"/>
      <c r="J982" s="67"/>
      <c r="N982" s="67"/>
      <c r="O982" s="67"/>
      <c r="S982" s="67"/>
    </row>
    <row r="983" ht="15.75" customHeight="1">
      <c r="D983" s="67"/>
      <c r="E983" s="67"/>
      <c r="I983" s="67"/>
      <c r="J983" s="67"/>
      <c r="N983" s="67"/>
      <c r="O983" s="67"/>
      <c r="S983" s="67"/>
    </row>
    <row r="984" ht="15.75" customHeight="1">
      <c r="D984" s="67"/>
      <c r="E984" s="67"/>
      <c r="I984" s="67"/>
      <c r="J984" s="67"/>
      <c r="N984" s="67"/>
      <c r="O984" s="67"/>
      <c r="S984" s="67"/>
    </row>
    <row r="985" ht="15.75" customHeight="1">
      <c r="D985" s="67"/>
      <c r="E985" s="67"/>
      <c r="I985" s="67"/>
      <c r="J985" s="67"/>
      <c r="N985" s="67"/>
      <c r="O985" s="67"/>
      <c r="S985" s="67"/>
    </row>
    <row r="986" ht="15.75" customHeight="1">
      <c r="D986" s="67"/>
      <c r="E986" s="67"/>
      <c r="I986" s="67"/>
      <c r="J986" s="67"/>
      <c r="N986" s="67"/>
      <c r="O986" s="67"/>
      <c r="S986" s="67"/>
    </row>
    <row r="987" ht="15.75" customHeight="1">
      <c r="D987" s="67"/>
      <c r="E987" s="67"/>
      <c r="I987" s="67"/>
      <c r="J987" s="67"/>
      <c r="N987" s="67"/>
      <c r="O987" s="67"/>
      <c r="S987" s="67"/>
    </row>
    <row r="988" ht="15.75" customHeight="1">
      <c r="D988" s="67"/>
      <c r="E988" s="67"/>
      <c r="I988" s="67"/>
      <c r="J988" s="67"/>
      <c r="N988" s="67"/>
      <c r="O988" s="67"/>
      <c r="S988" s="67"/>
    </row>
    <row r="989" ht="15.75" customHeight="1">
      <c r="D989" s="67"/>
      <c r="E989" s="67"/>
      <c r="I989" s="67"/>
      <c r="J989" s="67"/>
      <c r="N989" s="67"/>
      <c r="O989" s="67"/>
      <c r="S989" s="67"/>
    </row>
    <row r="990" ht="15.75" customHeight="1">
      <c r="D990" s="67"/>
      <c r="E990" s="67"/>
      <c r="I990" s="67"/>
      <c r="J990" s="67"/>
      <c r="N990" s="67"/>
      <c r="O990" s="67"/>
      <c r="S990" s="67"/>
    </row>
    <row r="991" ht="15.75" customHeight="1">
      <c r="D991" s="67"/>
      <c r="E991" s="67"/>
      <c r="I991" s="67"/>
      <c r="J991" s="67"/>
      <c r="N991" s="67"/>
      <c r="O991" s="67"/>
      <c r="S991" s="67"/>
    </row>
    <row r="992" ht="15.75" customHeight="1">
      <c r="D992" s="67"/>
      <c r="E992" s="67"/>
      <c r="I992" s="67"/>
      <c r="J992" s="67"/>
      <c r="N992" s="67"/>
      <c r="O992" s="67"/>
      <c r="S992" s="67"/>
    </row>
    <row r="993" ht="15.75" customHeight="1">
      <c r="D993" s="67"/>
      <c r="E993" s="67"/>
      <c r="I993" s="67"/>
      <c r="J993" s="67"/>
      <c r="N993" s="67"/>
      <c r="O993" s="67"/>
      <c r="S993" s="67"/>
    </row>
    <row r="994" ht="15.75" customHeight="1">
      <c r="D994" s="67"/>
      <c r="E994" s="67"/>
      <c r="I994" s="67"/>
      <c r="J994" s="67"/>
      <c r="N994" s="67"/>
      <c r="O994" s="67"/>
      <c r="S994" s="67"/>
    </row>
    <row r="995" ht="15.75" customHeight="1">
      <c r="D995" s="67"/>
      <c r="E995" s="67"/>
      <c r="I995" s="67"/>
      <c r="J995" s="67"/>
      <c r="N995" s="67"/>
      <c r="O995" s="67"/>
      <c r="S995" s="67"/>
    </row>
    <row r="996" ht="15.75" customHeight="1">
      <c r="D996" s="67"/>
      <c r="E996" s="67"/>
      <c r="I996" s="67"/>
      <c r="J996" s="67"/>
      <c r="N996" s="67"/>
      <c r="O996" s="67"/>
      <c r="S996" s="67"/>
    </row>
    <row r="997" ht="15.75" customHeight="1">
      <c r="D997" s="67"/>
      <c r="E997" s="67"/>
      <c r="I997" s="67"/>
      <c r="J997" s="67"/>
      <c r="N997" s="67"/>
      <c r="O997" s="67"/>
      <c r="S997" s="67"/>
    </row>
    <row r="998" ht="15.75" customHeight="1">
      <c r="D998" s="67"/>
      <c r="E998" s="67"/>
      <c r="I998" s="67"/>
      <c r="J998" s="67"/>
      <c r="N998" s="67"/>
      <c r="O998" s="67"/>
      <c r="S998" s="67"/>
    </row>
    <row r="999" ht="15.75" customHeight="1">
      <c r="D999" s="67"/>
      <c r="E999" s="67"/>
      <c r="I999" s="67"/>
      <c r="J999" s="67"/>
      <c r="N999" s="67"/>
      <c r="O999" s="67"/>
      <c r="S999" s="67"/>
    </row>
    <row r="1000" ht="15.75" customHeight="1">
      <c r="D1000" s="67"/>
      <c r="E1000" s="67"/>
      <c r="I1000" s="67"/>
      <c r="J1000" s="67"/>
      <c r="N1000" s="67"/>
      <c r="O1000" s="67"/>
      <c r="S1000" s="6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26" width="6.0"/>
  </cols>
  <sheetData>
    <row r="1" ht="20.25" customHeight="1">
      <c r="A1" s="81">
        <v>5.0</v>
      </c>
      <c r="B1" s="82"/>
      <c r="C1" s="82"/>
      <c r="D1" s="82"/>
      <c r="E1" s="82"/>
      <c r="F1" s="82"/>
      <c r="G1" s="82"/>
      <c r="H1" s="82"/>
      <c r="I1" s="82"/>
      <c r="J1" s="83"/>
      <c r="K1" s="82"/>
      <c r="L1" s="82"/>
      <c r="M1" s="82"/>
      <c r="N1" s="82"/>
      <c r="O1" s="82"/>
      <c r="P1" s="82"/>
      <c r="Q1" s="82"/>
      <c r="R1" s="84"/>
      <c r="S1" s="84"/>
      <c r="T1" s="84"/>
      <c r="U1" s="84"/>
      <c r="V1" s="84"/>
      <c r="W1" s="84"/>
      <c r="X1" s="84"/>
      <c r="Y1" s="84"/>
      <c r="Z1" s="84"/>
    </row>
    <row r="2" ht="32.25" customHeight="1">
      <c r="A2" s="81"/>
      <c r="B2" s="85" t="s">
        <v>148</v>
      </c>
      <c r="C2" s="86"/>
      <c r="D2" s="87"/>
      <c r="E2" s="88"/>
      <c r="F2" s="88"/>
      <c r="G2" s="88"/>
      <c r="H2" s="88"/>
      <c r="I2" s="88"/>
      <c r="J2" s="86"/>
      <c r="K2" s="81"/>
      <c r="L2" s="81"/>
      <c r="M2" s="81"/>
      <c r="N2" s="81"/>
      <c r="O2" s="81"/>
      <c r="P2" s="81"/>
      <c r="Q2" s="81"/>
      <c r="R2" s="89"/>
      <c r="S2" s="89"/>
      <c r="T2" s="89"/>
      <c r="U2" s="89"/>
      <c r="V2" s="89"/>
      <c r="W2" s="89"/>
      <c r="X2" s="89"/>
      <c r="Y2" s="89"/>
      <c r="Z2" s="89"/>
    </row>
    <row r="3" ht="24.0" customHeight="1">
      <c r="A3" s="90" t="s">
        <v>149</v>
      </c>
      <c r="Q3" s="89"/>
      <c r="R3" s="91"/>
      <c r="S3" s="91"/>
      <c r="T3" s="89"/>
      <c r="U3" s="89"/>
      <c r="V3" s="89"/>
      <c r="W3" s="89"/>
      <c r="X3" s="89"/>
      <c r="Y3" s="89"/>
      <c r="Z3" s="89"/>
    </row>
    <row r="4" ht="24.0" customHeight="1">
      <c r="A4" s="89"/>
      <c r="B4" s="91"/>
      <c r="C4" s="91"/>
      <c r="D4" s="91"/>
      <c r="E4" s="91"/>
      <c r="F4" s="91"/>
      <c r="G4" s="91"/>
      <c r="H4" s="91"/>
      <c r="I4" s="91"/>
      <c r="J4" s="91"/>
      <c r="K4" s="89"/>
      <c r="L4" s="89"/>
      <c r="M4" s="89"/>
      <c r="N4" s="89"/>
      <c r="O4" s="89"/>
      <c r="P4" s="89"/>
      <c r="Q4" s="89"/>
      <c r="R4" s="91"/>
      <c r="S4" s="91"/>
      <c r="T4" s="89"/>
      <c r="U4" s="89"/>
      <c r="V4" s="89"/>
      <c r="W4" s="89"/>
      <c r="X4" s="89"/>
      <c r="Y4" s="89"/>
      <c r="Z4" s="89"/>
    </row>
    <row r="5" ht="34.5" customHeight="1">
      <c r="A5" s="92"/>
      <c r="B5" s="93" t="s">
        <v>148</v>
      </c>
      <c r="C5" s="93"/>
      <c r="D5" s="93"/>
      <c r="E5" s="93" t="str">
        <f t="array" ref="E5">UPPER(INDEX(Nama,$A$1))</f>
        <v/>
      </c>
      <c r="F5" s="93"/>
      <c r="G5" s="93"/>
      <c r="H5" s="94"/>
      <c r="I5" s="94"/>
      <c r="J5" s="94"/>
      <c r="K5" s="93"/>
      <c r="L5" s="93"/>
      <c r="M5" s="93"/>
      <c r="N5" s="92"/>
      <c r="O5" s="92"/>
      <c r="P5" s="92"/>
      <c r="Q5" s="92"/>
      <c r="R5" s="95"/>
      <c r="S5" s="95"/>
      <c r="T5" s="92"/>
      <c r="U5" s="92"/>
      <c r="V5" s="92"/>
      <c r="W5" s="92"/>
      <c r="X5" s="92"/>
      <c r="Y5" s="92"/>
      <c r="Z5" s="92"/>
    </row>
    <row r="6" ht="24.0" customHeight="1">
      <c r="A6" s="92"/>
      <c r="B6" s="93" t="s">
        <v>150</v>
      </c>
      <c r="C6" s="93"/>
      <c r="D6" s="93"/>
      <c r="E6" s="94" t="str">
        <f t="array" ref="E6">INDEX(Nomor,$A$1)</f>
        <v/>
      </c>
      <c r="I6" s="93" t="s">
        <v>151</v>
      </c>
      <c r="J6" s="93"/>
      <c r="K6" s="96" t="str">
        <f t="array" ref="K6">INDEX(Posisi,$A$1)</f>
        <v/>
      </c>
      <c r="R6" s="92"/>
      <c r="S6" s="92"/>
      <c r="T6" s="92"/>
      <c r="U6" s="92"/>
      <c r="V6" s="92"/>
      <c r="W6" s="92"/>
      <c r="X6" s="92"/>
      <c r="Y6" s="92"/>
      <c r="Z6" s="92"/>
    </row>
    <row r="7" ht="15.0" customHeight="1">
      <c r="A7" s="92"/>
      <c r="B7" s="93"/>
      <c r="C7" s="93"/>
      <c r="D7" s="93"/>
      <c r="E7" s="94"/>
      <c r="F7" s="94"/>
      <c r="G7" s="94"/>
      <c r="H7" s="94"/>
      <c r="I7" s="93"/>
      <c r="J7" s="93"/>
      <c r="R7" s="92"/>
      <c r="S7" s="92"/>
      <c r="T7" s="92"/>
      <c r="U7" s="92"/>
      <c r="V7" s="92"/>
      <c r="W7" s="92"/>
      <c r="X7" s="92"/>
      <c r="Y7" s="92"/>
      <c r="Z7" s="92"/>
    </row>
    <row r="8" ht="24.0" customHeight="1">
      <c r="A8" s="92"/>
      <c r="B8" s="93" t="s">
        <v>152</v>
      </c>
      <c r="C8" s="93"/>
      <c r="D8" s="93"/>
      <c r="E8" s="97" t="str">
        <f t="array" ref="E8">INDEX(Tes,$A$1)</f>
        <v/>
      </c>
      <c r="I8" s="93" t="s">
        <v>153</v>
      </c>
      <c r="J8" s="98"/>
      <c r="K8" s="93"/>
      <c r="L8" s="93" t="str">
        <f t="array" ref="L8">INDEX(Tujuan,$A$1)</f>
        <v/>
      </c>
      <c r="M8" s="93"/>
      <c r="N8" s="92"/>
      <c r="O8" s="92"/>
      <c r="P8" s="92"/>
      <c r="Q8" s="92"/>
      <c r="R8" s="92"/>
      <c r="S8" s="92"/>
      <c r="T8" s="92"/>
      <c r="U8" s="92"/>
      <c r="V8" s="92"/>
      <c r="W8" s="92"/>
      <c r="X8" s="92"/>
      <c r="Y8" s="92"/>
      <c r="Z8" s="92"/>
    </row>
    <row r="9" ht="24.0" customHeight="1">
      <c r="A9" s="92"/>
      <c r="B9" s="92"/>
      <c r="C9" s="92"/>
      <c r="D9" s="92"/>
      <c r="E9" s="99"/>
      <c r="F9" s="99"/>
      <c r="G9" s="99"/>
      <c r="H9" s="99"/>
      <c r="I9" s="92"/>
      <c r="J9" s="100"/>
      <c r="K9" s="92"/>
      <c r="L9" s="92"/>
      <c r="M9" s="92"/>
      <c r="N9" s="92"/>
      <c r="O9" s="92"/>
      <c r="P9" s="92"/>
      <c r="Q9" s="92"/>
      <c r="R9" s="92"/>
      <c r="S9" s="92"/>
      <c r="T9" s="92"/>
      <c r="U9" s="92"/>
      <c r="V9" s="92"/>
      <c r="W9" s="92"/>
      <c r="X9" s="92"/>
      <c r="Y9" s="92"/>
      <c r="Z9" s="92"/>
    </row>
    <row r="10" ht="20.25" customHeight="1">
      <c r="A10" s="84"/>
      <c r="B10" s="101"/>
      <c r="C10" s="101"/>
      <c r="D10" s="101"/>
      <c r="E10" s="101"/>
      <c r="F10" s="101"/>
      <c r="G10" s="102" t="s">
        <v>18</v>
      </c>
      <c r="H10" s="103"/>
      <c r="I10" s="102" t="s">
        <v>19</v>
      </c>
      <c r="J10" s="103"/>
      <c r="K10" s="102" t="s">
        <v>20</v>
      </c>
      <c r="L10" s="103"/>
      <c r="M10" s="102" t="s">
        <v>21</v>
      </c>
      <c r="N10" s="103"/>
      <c r="O10" s="104" t="s">
        <v>154</v>
      </c>
      <c r="P10" s="84"/>
      <c r="Q10" s="84"/>
      <c r="R10" s="84"/>
      <c r="S10" s="84"/>
      <c r="T10" s="84"/>
      <c r="U10" s="84"/>
      <c r="V10" s="84"/>
      <c r="W10" s="84"/>
      <c r="X10" s="84"/>
      <c r="Y10" s="84"/>
      <c r="Z10" s="84"/>
    </row>
    <row r="11" ht="27.0" customHeight="1">
      <c r="A11" s="105"/>
      <c r="B11" s="106" t="s">
        <v>155</v>
      </c>
      <c r="C11" s="105"/>
      <c r="D11" s="107" t="s">
        <v>156</v>
      </c>
      <c r="E11" s="108"/>
      <c r="F11" s="108"/>
      <c r="G11" s="109" t="str">
        <f t="array" ref="G11">INDEX(most_col_d,$A$1)</f>
        <v/>
      </c>
      <c r="H11" s="110"/>
      <c r="I11" s="109" t="str">
        <f t="array" ref="I11">INDEX(most_col_i,$A$1)</f>
        <v/>
      </c>
      <c r="J11" s="110"/>
      <c r="K11" s="109" t="str">
        <f t="array" ref="K11">INDEX(most_col_s,$A$1)</f>
        <v/>
      </c>
      <c r="L11" s="110"/>
      <c r="M11" s="109" t="str">
        <f t="array" ref="M11">INDEX(most_col_c,$A$1)</f>
        <v/>
      </c>
      <c r="N11" s="110"/>
      <c r="O11" s="111" t="str">
        <f t="array" ref="O11">INDEX(most_col_b,$A$1)</f>
        <v/>
      </c>
      <c r="P11" s="112">
        <f>SUM(G11:O11)</f>
        <v>0</v>
      </c>
      <c r="Q11" s="105"/>
      <c r="R11" s="105"/>
      <c r="S11" s="105"/>
      <c r="T11" s="105"/>
      <c r="U11" s="105"/>
      <c r="V11" s="105"/>
      <c r="W11" s="105"/>
      <c r="X11" s="105"/>
      <c r="Y11" s="105"/>
      <c r="Z11" s="105"/>
    </row>
    <row r="12" ht="10.5" customHeight="1">
      <c r="A12" s="113"/>
      <c r="B12" s="114"/>
      <c r="C12" s="114"/>
      <c r="D12" s="115"/>
      <c r="E12" s="114"/>
      <c r="F12" s="114"/>
      <c r="G12" s="116">
        <f t="array" ref="G12">INDEX(PG1MD,$A$1)</f>
        <v>4</v>
      </c>
      <c r="H12" s="116">
        <f t="array" ref="H12">INDEX(PG1MI,$A$1)</f>
        <v>3</v>
      </c>
      <c r="I12" s="116">
        <f t="array" ref="I12">INDEX(PG1MS,$A$1)</f>
        <v>5</v>
      </c>
      <c r="J12" s="116">
        <f t="array" ref="J12">INDEX(PG1MC,$A$1)</f>
        <v>4</v>
      </c>
      <c r="K12" s="113"/>
      <c r="L12" s="113"/>
      <c r="M12" s="113"/>
      <c r="N12" s="113"/>
      <c r="O12" s="117"/>
      <c r="P12" s="114"/>
      <c r="Q12" s="113"/>
      <c r="R12" s="113"/>
      <c r="S12" s="113"/>
      <c r="T12" s="113"/>
      <c r="U12" s="113"/>
      <c r="V12" s="113"/>
      <c r="W12" s="113"/>
      <c r="X12" s="113"/>
      <c r="Y12" s="113"/>
      <c r="Z12" s="113"/>
    </row>
    <row r="13" ht="26.25" customHeight="1">
      <c r="A13" s="105"/>
      <c r="B13" s="106" t="s">
        <v>157</v>
      </c>
      <c r="C13" s="105"/>
      <c r="D13" s="107" t="s">
        <v>158</v>
      </c>
      <c r="E13" s="108"/>
      <c r="F13" s="118"/>
      <c r="G13" s="109" t="str">
        <f t="array" ref="G13">INDEX(least_col_d,$A$1)</f>
        <v/>
      </c>
      <c r="H13" s="110"/>
      <c r="I13" s="109" t="str">
        <f t="array" ref="I13">INDEX(least_col_i,$A$1)</f>
        <v/>
      </c>
      <c r="J13" s="110"/>
      <c r="K13" s="109" t="str">
        <f t="array" ref="K13">INDEX(least_col_s,$A$1)</f>
        <v/>
      </c>
      <c r="L13" s="110"/>
      <c r="M13" s="109" t="str">
        <f t="array" ref="M13">INDEX(least_col_c,$A$1)</f>
        <v/>
      </c>
      <c r="N13" s="110"/>
      <c r="O13" s="119" t="str">
        <f t="array" ref="O13">INDEX(least_col_b,$A$1)</f>
        <v/>
      </c>
      <c r="P13" s="112">
        <f>SUM(G13:O13)</f>
        <v>0</v>
      </c>
      <c r="Q13" s="105"/>
      <c r="R13" s="105"/>
      <c r="S13" s="105"/>
      <c r="T13" s="105"/>
      <c r="U13" s="105"/>
      <c r="V13" s="105"/>
      <c r="W13" s="105"/>
      <c r="X13" s="105"/>
      <c r="Y13" s="105"/>
      <c r="Z13" s="105"/>
    </row>
    <row r="14" ht="10.5" customHeight="1">
      <c r="A14" s="113"/>
      <c r="B14" s="114"/>
      <c r="C14" s="114"/>
      <c r="D14" s="115"/>
      <c r="E14" s="114"/>
      <c r="F14" s="114"/>
      <c r="G14" s="116">
        <f t="array" ref="G14">INDEX(PG2LD,$A$1)</f>
        <v>31</v>
      </c>
      <c r="H14" s="116">
        <f t="array" ref="H14">INDEX(PG2LI,$A$1)</f>
        <v>31</v>
      </c>
      <c r="I14" s="116">
        <f t="array" ref="I14">INDEX(PG2LS,$A$1)</f>
        <v>32</v>
      </c>
      <c r="J14" s="116">
        <f t="array" ref="J14">INDEX(PG2LC,$A$1)</f>
        <v>32</v>
      </c>
      <c r="K14" s="113"/>
      <c r="L14" s="113"/>
      <c r="M14" s="113"/>
      <c r="N14" s="113"/>
      <c r="O14" s="116"/>
      <c r="P14" s="114"/>
      <c r="Q14" s="113"/>
      <c r="R14" s="113"/>
      <c r="S14" s="113"/>
      <c r="T14" s="113"/>
      <c r="U14" s="113"/>
      <c r="V14" s="113"/>
      <c r="W14" s="113"/>
      <c r="X14" s="113"/>
      <c r="Y14" s="113"/>
      <c r="Z14" s="113"/>
    </row>
    <row r="15" ht="26.25" customHeight="1">
      <c r="A15" s="105"/>
      <c r="B15" s="106" t="s">
        <v>159</v>
      </c>
      <c r="C15" s="105"/>
      <c r="D15" s="107" t="s">
        <v>160</v>
      </c>
      <c r="E15" s="108"/>
      <c r="F15" s="118"/>
      <c r="G15" s="109" t="str">
        <f t="array" ref="G15">INDEX(change_col_d,$A$1)</f>
        <v/>
      </c>
      <c r="H15" s="110"/>
      <c r="I15" s="109" t="str">
        <f t="array" ref="I15">INDEX(change_col_i,$A$1)</f>
        <v/>
      </c>
      <c r="J15" s="110"/>
      <c r="K15" s="109" t="str">
        <f t="array" ref="K15">INDEX(change_col_s,$A$1)</f>
        <v/>
      </c>
      <c r="L15" s="110"/>
      <c r="M15" s="109" t="str">
        <f t="array" ref="M15">INDEX(change_col_c,$A$1)</f>
        <v/>
      </c>
      <c r="N15" s="110"/>
      <c r="O15" s="119" t="str">
        <f t="array" ref="O15">INDEX(change_col_b,$A$1)</f>
        <v/>
      </c>
      <c r="P15" s="120"/>
      <c r="Q15" s="105"/>
      <c r="R15" s="105"/>
      <c r="S15" s="105"/>
      <c r="T15" s="105"/>
      <c r="U15" s="105"/>
      <c r="V15" s="105"/>
      <c r="W15" s="105"/>
      <c r="X15" s="105"/>
      <c r="Y15" s="105"/>
      <c r="Z15" s="105"/>
    </row>
    <row r="16" ht="10.5" customHeight="1">
      <c r="A16" s="121"/>
      <c r="B16" s="122"/>
      <c r="C16" s="122"/>
      <c r="D16" s="122"/>
      <c r="E16" s="122"/>
      <c r="F16" s="122"/>
      <c r="G16" s="116">
        <f t="array" ref="G16">INDEX(PG3CD,$A$1)</f>
        <v>16</v>
      </c>
      <c r="H16" s="116">
        <f t="array" ref="H16">INDEX(PG3CI,$A$1)</f>
        <v>18</v>
      </c>
      <c r="I16" s="116">
        <f t="array" ref="I16">INDEX(PG3CS,$A$1)</f>
        <v>19</v>
      </c>
      <c r="J16" s="116">
        <f t="array" ref="J16">INDEX(PG3CC,$A$1)</f>
        <v>19</v>
      </c>
      <c r="K16" s="123"/>
      <c r="L16" s="122"/>
      <c r="M16" s="122"/>
      <c r="N16" s="121"/>
      <c r="O16" s="121"/>
      <c r="P16" s="121"/>
      <c r="Q16" s="121"/>
      <c r="R16" s="121"/>
      <c r="S16" s="121"/>
      <c r="T16" s="121"/>
      <c r="U16" s="121"/>
      <c r="V16" s="121"/>
      <c r="W16" s="121"/>
      <c r="X16" s="121"/>
      <c r="Y16" s="121"/>
      <c r="Z16" s="121"/>
    </row>
    <row r="17" ht="30.75" customHeight="1">
      <c r="A17" s="84"/>
      <c r="B17" s="124" t="s">
        <v>161</v>
      </c>
      <c r="C17" s="124"/>
      <c r="D17" s="6"/>
      <c r="E17" s="6"/>
      <c r="F17" s="6"/>
      <c r="G17" s="6"/>
      <c r="H17" s="124" t="s">
        <v>162</v>
      </c>
      <c r="I17" s="6"/>
      <c r="J17" s="125"/>
      <c r="K17" s="6"/>
      <c r="L17" s="6"/>
      <c r="M17" s="124" t="s">
        <v>163</v>
      </c>
      <c r="N17" s="6"/>
      <c r="O17" s="6"/>
      <c r="P17" s="126"/>
      <c r="Q17" s="126"/>
      <c r="R17" s="126"/>
      <c r="S17" s="84"/>
      <c r="T17" s="84"/>
      <c r="U17" s="84"/>
      <c r="V17" s="84"/>
      <c r="W17" s="84"/>
      <c r="X17" s="84"/>
      <c r="Y17" s="84"/>
      <c r="Z17" s="84"/>
    </row>
    <row r="18" ht="20.25" customHeight="1">
      <c r="A18" s="84"/>
      <c r="B18" s="127" t="s">
        <v>164</v>
      </c>
      <c r="C18" s="5"/>
      <c r="D18" s="5"/>
      <c r="E18" s="5"/>
      <c r="F18" s="5"/>
      <c r="G18" s="5"/>
      <c r="H18" s="127" t="s">
        <v>165</v>
      </c>
      <c r="I18" s="5"/>
      <c r="J18" s="128"/>
      <c r="K18" s="5"/>
      <c r="L18" s="5"/>
      <c r="M18" s="127" t="s">
        <v>166</v>
      </c>
      <c r="N18" s="5"/>
      <c r="O18" s="5"/>
      <c r="P18" s="84"/>
      <c r="Q18" s="84"/>
      <c r="R18" s="84"/>
      <c r="S18" s="84"/>
      <c r="T18" s="84"/>
      <c r="U18" s="84"/>
      <c r="V18" s="84"/>
      <c r="W18" s="84"/>
      <c r="X18" s="84"/>
      <c r="Y18" s="84"/>
      <c r="Z18" s="84"/>
    </row>
    <row r="19" ht="20.25" customHeight="1">
      <c r="A19" s="84"/>
      <c r="B19" s="84"/>
      <c r="C19" s="84"/>
      <c r="D19" s="84"/>
      <c r="E19" s="84"/>
      <c r="F19" s="84"/>
      <c r="G19" s="84"/>
      <c r="H19" s="84"/>
      <c r="I19" s="84"/>
      <c r="J19" s="129"/>
      <c r="K19" s="84"/>
      <c r="L19" s="84"/>
      <c r="M19" s="84"/>
      <c r="N19" s="84"/>
      <c r="O19" s="84"/>
      <c r="P19" s="84"/>
      <c r="Q19" s="84"/>
      <c r="R19" s="84"/>
      <c r="S19" s="84"/>
      <c r="T19" s="84"/>
      <c r="U19" s="84"/>
      <c r="V19" s="84"/>
      <c r="W19" s="84"/>
      <c r="X19" s="84"/>
      <c r="Y19" s="84"/>
      <c r="Z19" s="84"/>
    </row>
    <row r="20" ht="20.25" customHeight="1">
      <c r="A20" s="84"/>
      <c r="B20" s="84"/>
      <c r="C20" s="84"/>
      <c r="D20" s="84"/>
      <c r="E20" s="84"/>
      <c r="F20" s="84"/>
      <c r="G20" s="84"/>
      <c r="H20" s="84"/>
      <c r="I20" s="84"/>
      <c r="J20" s="129"/>
      <c r="K20" s="84"/>
      <c r="L20" s="84"/>
      <c r="M20" s="84"/>
      <c r="N20" s="84"/>
      <c r="O20" s="84"/>
      <c r="P20" s="84"/>
      <c r="Q20" s="84"/>
      <c r="R20" s="84"/>
      <c r="S20" s="84"/>
      <c r="T20" s="84"/>
      <c r="U20" s="84"/>
      <c r="V20" s="84"/>
      <c r="W20" s="84"/>
      <c r="X20" s="84"/>
      <c r="Y20" s="84"/>
      <c r="Z20" s="84"/>
    </row>
    <row r="21" ht="20.25" customHeight="1">
      <c r="A21" s="84"/>
      <c r="B21" s="84"/>
      <c r="C21" s="84"/>
      <c r="D21" s="84"/>
      <c r="E21" s="84"/>
      <c r="F21" s="84"/>
      <c r="G21" s="84"/>
      <c r="H21" s="84"/>
      <c r="I21" s="84"/>
      <c r="J21" s="129"/>
      <c r="K21" s="84"/>
      <c r="L21" s="84"/>
      <c r="M21" s="84"/>
      <c r="N21" s="84"/>
      <c r="O21" s="84"/>
      <c r="P21" s="84"/>
      <c r="Q21" s="84"/>
      <c r="R21" s="84"/>
      <c r="S21" s="84"/>
      <c r="T21" s="84"/>
      <c r="U21" s="84"/>
      <c r="V21" s="84"/>
      <c r="W21" s="84"/>
      <c r="X21" s="84"/>
      <c r="Y21" s="84"/>
      <c r="Z21" s="84"/>
    </row>
    <row r="22" ht="20.25" customHeight="1">
      <c r="A22" s="84"/>
      <c r="B22" s="84"/>
      <c r="C22" s="84"/>
      <c r="D22" s="84"/>
      <c r="E22" s="84"/>
      <c r="F22" s="84"/>
      <c r="G22" s="84"/>
      <c r="H22" s="84"/>
      <c r="I22" s="84"/>
      <c r="J22" s="129"/>
      <c r="K22" s="84"/>
      <c r="L22" s="84"/>
      <c r="M22" s="84"/>
      <c r="N22" s="84"/>
      <c r="O22" s="84"/>
      <c r="P22" s="84"/>
      <c r="Q22" s="84"/>
      <c r="R22" s="84"/>
      <c r="S22" s="84"/>
      <c r="T22" s="84"/>
      <c r="U22" s="84"/>
      <c r="V22" s="84"/>
      <c r="W22" s="84"/>
      <c r="X22" s="84"/>
      <c r="Y22" s="84"/>
      <c r="Z22" s="84"/>
    </row>
    <row r="23" ht="20.25" customHeight="1">
      <c r="A23" s="84"/>
      <c r="B23" s="84"/>
      <c r="C23" s="84"/>
      <c r="D23" s="84"/>
      <c r="E23" s="84"/>
      <c r="F23" s="84"/>
      <c r="G23" s="84"/>
      <c r="H23" s="84"/>
      <c r="I23" s="84"/>
      <c r="J23" s="129"/>
      <c r="K23" s="84"/>
      <c r="L23" s="84"/>
      <c r="M23" s="84"/>
      <c r="N23" s="84"/>
      <c r="O23" s="84"/>
      <c r="P23" s="84"/>
      <c r="Q23" s="84"/>
      <c r="R23" s="84"/>
      <c r="S23" s="84"/>
      <c r="T23" s="84"/>
      <c r="U23" s="84"/>
      <c r="V23" s="84"/>
      <c r="W23" s="84"/>
      <c r="X23" s="84"/>
      <c r="Y23" s="84"/>
      <c r="Z23" s="84"/>
    </row>
    <row r="24" ht="20.25" customHeight="1">
      <c r="A24" s="84"/>
      <c r="B24" s="84"/>
      <c r="C24" s="84"/>
      <c r="D24" s="84"/>
      <c r="E24" s="84"/>
      <c r="F24" s="84"/>
      <c r="G24" s="84"/>
      <c r="H24" s="84"/>
      <c r="I24" s="84"/>
      <c r="J24" s="129"/>
      <c r="K24" s="84"/>
      <c r="L24" s="84"/>
      <c r="M24" s="84"/>
      <c r="N24" s="84"/>
      <c r="O24" s="84"/>
      <c r="P24" s="84"/>
      <c r="Q24" s="84"/>
      <c r="R24" s="84"/>
      <c r="S24" s="84"/>
      <c r="T24" s="84"/>
      <c r="U24" s="84"/>
      <c r="V24" s="84"/>
      <c r="W24" s="84"/>
      <c r="X24" s="84"/>
      <c r="Y24" s="84"/>
      <c r="Z24" s="84"/>
    </row>
    <row r="25" ht="20.25" customHeight="1">
      <c r="A25" s="84"/>
      <c r="B25" s="84"/>
      <c r="C25" s="84"/>
      <c r="D25" s="84"/>
      <c r="E25" s="84"/>
      <c r="F25" s="84"/>
      <c r="G25" s="84"/>
      <c r="H25" s="84"/>
      <c r="I25" s="84"/>
      <c r="J25" s="129"/>
      <c r="K25" s="84"/>
      <c r="L25" s="84"/>
      <c r="M25" s="84"/>
      <c r="N25" s="84"/>
      <c r="O25" s="84"/>
      <c r="P25" s="84"/>
      <c r="Q25" s="84"/>
      <c r="R25" s="84"/>
      <c r="S25" s="84"/>
      <c r="T25" s="84"/>
      <c r="U25" s="84"/>
      <c r="V25" s="84"/>
      <c r="W25" s="84"/>
      <c r="X25" s="84"/>
      <c r="Y25" s="84"/>
      <c r="Z25" s="84"/>
    </row>
    <row r="26" ht="20.25" customHeight="1">
      <c r="A26" s="84"/>
      <c r="B26" s="84"/>
      <c r="C26" s="84"/>
      <c r="D26" s="84"/>
      <c r="E26" s="84"/>
      <c r="F26" s="84"/>
      <c r="G26" s="84"/>
      <c r="H26" s="84"/>
      <c r="I26" s="84"/>
      <c r="J26" s="129"/>
      <c r="K26" s="84"/>
      <c r="L26" s="84"/>
      <c r="M26" s="84"/>
      <c r="N26" s="84"/>
      <c r="O26" s="84"/>
      <c r="P26" s="84"/>
      <c r="Q26" s="130"/>
      <c r="R26" s="84"/>
      <c r="S26" s="84"/>
      <c r="T26" s="84"/>
      <c r="U26" s="84"/>
      <c r="V26" s="84"/>
      <c r="W26" s="84"/>
      <c r="X26" s="84"/>
      <c r="Y26" s="84"/>
      <c r="Z26" s="84"/>
    </row>
    <row r="27" ht="20.25" customHeight="1">
      <c r="A27" s="84"/>
      <c r="B27" s="84"/>
      <c r="C27" s="84"/>
      <c r="D27" s="84"/>
      <c r="E27" s="84"/>
      <c r="F27" s="84"/>
      <c r="G27" s="84"/>
      <c r="H27" s="84"/>
      <c r="I27" s="84"/>
      <c r="J27" s="129"/>
      <c r="K27" s="84"/>
      <c r="L27" s="84"/>
      <c r="M27" s="84"/>
      <c r="N27" s="84"/>
      <c r="O27" s="84"/>
      <c r="P27" s="84"/>
      <c r="Q27" s="84"/>
      <c r="R27" s="84"/>
      <c r="S27" s="84"/>
      <c r="T27" s="84"/>
      <c r="U27" s="84"/>
      <c r="V27" s="84"/>
      <c r="W27" s="84"/>
      <c r="X27" s="84"/>
      <c r="Y27" s="84"/>
      <c r="Z27" s="84"/>
    </row>
    <row r="28" ht="20.25" customHeight="1">
      <c r="A28" s="84"/>
      <c r="B28" s="84"/>
      <c r="C28" s="84"/>
      <c r="D28" s="84"/>
      <c r="E28" s="84"/>
      <c r="F28" s="84"/>
      <c r="G28" s="84"/>
      <c r="H28" s="84"/>
      <c r="I28" s="84"/>
      <c r="J28" s="129"/>
      <c r="K28" s="84"/>
      <c r="L28" s="84"/>
      <c r="M28" s="84"/>
      <c r="N28" s="84"/>
      <c r="O28" s="84"/>
      <c r="P28" s="84"/>
      <c r="Q28" s="84"/>
      <c r="R28" s="84"/>
      <c r="S28" s="84"/>
      <c r="T28" s="84"/>
      <c r="U28" s="84"/>
      <c r="V28" s="84"/>
      <c r="W28" s="84"/>
      <c r="X28" s="84"/>
      <c r="Y28" s="84"/>
      <c r="Z28" s="84"/>
    </row>
    <row r="29" ht="20.25" customHeight="1">
      <c r="A29" s="84"/>
      <c r="B29" s="84"/>
      <c r="C29" s="84"/>
      <c r="D29" s="84"/>
      <c r="E29" s="84"/>
      <c r="F29" s="84"/>
      <c r="G29" s="84"/>
      <c r="H29" s="84"/>
      <c r="I29" s="84"/>
      <c r="J29" s="129"/>
      <c r="K29" s="84"/>
      <c r="L29" s="84"/>
      <c r="M29" s="84"/>
      <c r="N29" s="84"/>
      <c r="O29" s="84"/>
      <c r="P29" s="84"/>
      <c r="Q29" s="84"/>
      <c r="R29" s="84"/>
      <c r="S29" s="84"/>
      <c r="T29" s="84"/>
      <c r="U29" s="84"/>
      <c r="V29" s="84"/>
      <c r="W29" s="84"/>
      <c r="X29" s="84"/>
      <c r="Y29" s="84"/>
      <c r="Z29" s="84"/>
    </row>
    <row r="30" ht="20.25" customHeight="1">
      <c r="A30" s="84"/>
      <c r="B30" s="84"/>
      <c r="C30" s="84"/>
      <c r="D30" s="84"/>
      <c r="E30" s="84"/>
      <c r="F30" s="84"/>
      <c r="G30" s="84"/>
      <c r="H30" s="84"/>
      <c r="I30" s="84"/>
      <c r="J30" s="129"/>
      <c r="K30" s="84"/>
      <c r="L30" s="84"/>
      <c r="M30" s="84"/>
      <c r="N30" s="84"/>
      <c r="O30" s="84"/>
      <c r="P30" s="84"/>
      <c r="Q30" s="84"/>
      <c r="R30" s="84"/>
      <c r="S30" s="84"/>
      <c r="T30" s="84"/>
      <c r="U30" s="84"/>
      <c r="V30" s="84"/>
      <c r="W30" s="84"/>
      <c r="X30" s="84"/>
      <c r="Y30" s="84"/>
      <c r="Z30" s="84"/>
    </row>
    <row r="31" ht="20.25" customHeight="1">
      <c r="A31" s="84"/>
      <c r="B31" s="84"/>
      <c r="C31" s="84"/>
      <c r="D31" s="84"/>
      <c r="E31" s="84"/>
      <c r="F31" s="84"/>
      <c r="G31" s="84"/>
      <c r="H31" s="84"/>
      <c r="I31" s="84"/>
      <c r="J31" s="129"/>
      <c r="K31" s="84"/>
      <c r="L31" s="84"/>
      <c r="M31" s="84"/>
      <c r="N31" s="84"/>
      <c r="O31" s="84"/>
      <c r="P31" s="84"/>
      <c r="Q31" s="84"/>
      <c r="R31" s="84"/>
      <c r="S31" s="84"/>
      <c r="T31" s="84"/>
      <c r="U31" s="84"/>
      <c r="V31" s="84"/>
      <c r="W31" s="84"/>
      <c r="X31" s="84"/>
      <c r="Y31" s="84"/>
      <c r="Z31" s="84"/>
    </row>
    <row r="32" ht="20.25" customHeight="1">
      <c r="A32" s="84"/>
      <c r="B32" s="84"/>
      <c r="C32" s="84"/>
      <c r="D32" s="84"/>
      <c r="E32" s="84"/>
      <c r="F32" s="84"/>
      <c r="G32" s="84"/>
      <c r="H32" s="84"/>
      <c r="I32" s="84"/>
      <c r="J32" s="129"/>
      <c r="K32" s="84"/>
      <c r="L32" s="84"/>
      <c r="M32" s="84"/>
      <c r="N32" s="84"/>
      <c r="O32" s="84"/>
      <c r="P32" s="84"/>
      <c r="Q32" s="84"/>
      <c r="R32" s="84"/>
      <c r="S32" s="84"/>
      <c r="T32" s="84"/>
      <c r="U32" s="84"/>
      <c r="V32" s="84"/>
      <c r="W32" s="84"/>
      <c r="X32" s="84"/>
      <c r="Y32" s="84"/>
      <c r="Z32" s="84"/>
    </row>
    <row r="33" ht="20.25" customHeight="1">
      <c r="A33" s="84"/>
      <c r="B33" s="84"/>
      <c r="C33" s="84"/>
      <c r="D33" s="84"/>
      <c r="E33" s="84"/>
      <c r="F33" s="84"/>
      <c r="G33" s="84"/>
      <c r="H33" s="84"/>
      <c r="I33" s="84"/>
      <c r="J33" s="129"/>
      <c r="K33" s="84"/>
      <c r="L33" s="84"/>
      <c r="M33" s="84"/>
      <c r="N33" s="84"/>
      <c r="O33" s="84"/>
      <c r="P33" s="84"/>
      <c r="Q33" s="84"/>
      <c r="R33" s="84"/>
      <c r="S33" s="84"/>
      <c r="T33" s="84"/>
      <c r="U33" s="84"/>
      <c r="V33" s="84"/>
      <c r="W33" s="84"/>
      <c r="X33" s="84"/>
      <c r="Y33" s="84"/>
      <c r="Z33" s="84"/>
    </row>
    <row r="34" ht="20.25" customHeight="1">
      <c r="A34" s="84"/>
      <c r="B34" s="84"/>
      <c r="C34" s="84"/>
      <c r="D34" s="84"/>
      <c r="E34" s="84"/>
      <c r="F34" s="84"/>
      <c r="G34" s="84"/>
      <c r="H34" s="84"/>
      <c r="I34" s="84"/>
      <c r="J34" s="129"/>
      <c r="K34" s="84"/>
      <c r="L34" s="84"/>
      <c r="M34" s="84"/>
      <c r="N34" s="84"/>
      <c r="O34" s="84"/>
      <c r="P34" s="84"/>
      <c r="Q34" s="84"/>
      <c r="R34" s="84"/>
      <c r="S34" s="84"/>
      <c r="T34" s="84"/>
      <c r="U34" s="84"/>
      <c r="V34" s="84"/>
      <c r="W34" s="84"/>
      <c r="X34" s="84"/>
      <c r="Y34" s="84"/>
      <c r="Z34" s="84"/>
    </row>
    <row r="35" ht="8.25" customHeight="1">
      <c r="A35" s="84"/>
      <c r="B35" s="84"/>
      <c r="C35" s="84"/>
      <c r="D35" s="84"/>
      <c r="E35" s="84"/>
      <c r="F35" s="131"/>
      <c r="G35" s="84"/>
      <c r="H35" s="84"/>
      <c r="I35" s="84"/>
      <c r="J35" s="84"/>
      <c r="K35" s="132"/>
      <c r="L35" s="84"/>
      <c r="M35" s="84"/>
      <c r="N35" s="84"/>
      <c r="O35" s="84"/>
      <c r="P35" s="84"/>
      <c r="Q35" s="84"/>
      <c r="R35" s="84"/>
      <c r="S35" s="84"/>
      <c r="T35" s="84"/>
      <c r="U35" s="84"/>
      <c r="V35" s="84"/>
      <c r="W35" s="84"/>
      <c r="X35" s="84"/>
      <c r="Y35" s="84"/>
      <c r="Z35" s="84"/>
    </row>
    <row r="36" ht="20.25" customHeight="1">
      <c r="A36" s="84"/>
      <c r="B36" s="133" t="str">
        <f t="array" ref="B36">IF(INDEX(cek1_,$A$1)=4,INDEX(prof1,$A$1),IF(INDEX(cek1_,$A$1)=3,"TIGHT PROFILE",IF(INDEX(cek1_,$A$1)=2,"UPPER SHIFT","UNDER SHIFT")))</f>
        <v>UNDER SHIFT</v>
      </c>
      <c r="F36" s="84"/>
      <c r="G36" s="133" t="str">
        <f t="array" ref="G36">IF(INDEX(cek2_,$A$1)=4,INDEX(prof2,$A$1),IF(INDEX(cek2_,$A$1)=3,"TIGHT PROFILE",IF(INDEX(cek2_,$A$1)=2,"UPPER SHIFT","UNDER SHIFT")))</f>
        <v>UPPER SHIFT</v>
      </c>
      <c r="K36" s="84"/>
      <c r="L36" s="133" t="str">
        <f t="array" ref="L36">IF(INDEX(cek3_,$A$1)=4,INDEX(prof3,$A$1),IF(INDEX(cek3_,$A$1)=3,"TIGHT PROFILE",IF(INDEX(cek3_,$A$1)=2,"UPPER SHIFT","UNDER SHIFT")))</f>
        <v>TIGHT PROFILE</v>
      </c>
      <c r="Q36" s="84"/>
      <c r="R36" s="84"/>
      <c r="S36" s="84"/>
      <c r="T36" s="84"/>
      <c r="U36" s="84"/>
      <c r="V36" s="84"/>
      <c r="W36" s="84"/>
      <c r="X36" s="84"/>
      <c r="Y36" s="84"/>
      <c r="Z36" s="84"/>
    </row>
    <row r="37" ht="20.25" customHeight="1">
      <c r="A37" s="84"/>
      <c r="B37" s="84"/>
      <c r="C37" s="84"/>
      <c r="D37" s="84"/>
      <c r="E37" s="84"/>
      <c r="F37" s="84"/>
      <c r="G37" s="84"/>
      <c r="H37" s="84"/>
      <c r="I37" s="84"/>
      <c r="J37" s="129"/>
      <c r="K37" s="84"/>
      <c r="L37" s="84"/>
      <c r="M37" s="84"/>
      <c r="N37" s="84"/>
      <c r="O37" s="84"/>
      <c r="P37" s="84"/>
      <c r="Q37" s="84"/>
      <c r="R37" s="84"/>
      <c r="S37" s="84"/>
      <c r="T37" s="84"/>
      <c r="U37" s="84"/>
      <c r="V37" s="84"/>
      <c r="W37" s="84"/>
      <c r="X37" s="84"/>
      <c r="Y37" s="84"/>
      <c r="Z37" s="84"/>
    </row>
    <row r="38" ht="20.25" customHeight="1">
      <c r="A38" s="84"/>
      <c r="B38" s="84"/>
      <c r="C38" s="84"/>
      <c r="D38" s="84"/>
      <c r="E38" s="84"/>
      <c r="F38" s="84"/>
      <c r="G38" s="84"/>
      <c r="H38" s="84"/>
      <c r="I38" s="84"/>
      <c r="J38" s="129"/>
      <c r="K38" s="84"/>
      <c r="L38" s="84"/>
      <c r="M38" s="84"/>
      <c r="N38" s="84"/>
      <c r="O38" s="84"/>
      <c r="P38" s="84"/>
      <c r="Q38" s="84"/>
      <c r="R38" s="84"/>
      <c r="S38" s="84"/>
      <c r="T38" s="84"/>
      <c r="U38" s="84"/>
      <c r="V38" s="84"/>
      <c r="W38" s="84"/>
      <c r="X38" s="84"/>
      <c r="Y38" s="84"/>
      <c r="Z38" s="84"/>
    </row>
    <row r="39" ht="20.25" customHeight="1">
      <c r="A39" s="84"/>
      <c r="B39" s="84"/>
      <c r="C39" s="84"/>
      <c r="D39" s="84"/>
      <c r="E39" s="84"/>
      <c r="F39" s="84"/>
      <c r="G39" s="84"/>
      <c r="H39" s="84"/>
      <c r="I39" s="84"/>
      <c r="J39" s="129"/>
      <c r="K39" s="84"/>
      <c r="L39" s="84"/>
      <c r="M39" s="84"/>
      <c r="N39" s="84"/>
      <c r="O39" s="84"/>
      <c r="P39" s="84"/>
      <c r="Q39" s="84"/>
      <c r="R39" s="84"/>
      <c r="S39" s="84"/>
      <c r="T39" s="84"/>
      <c r="U39" s="84"/>
      <c r="V39" s="84"/>
      <c r="W39" s="84"/>
      <c r="X39" s="84"/>
      <c r="Y39" s="84"/>
      <c r="Z39" s="84"/>
    </row>
    <row r="40" ht="20.25" customHeight="1">
      <c r="A40" s="84"/>
      <c r="B40" s="84"/>
      <c r="C40" s="84"/>
      <c r="D40" s="84"/>
      <c r="E40" s="84"/>
      <c r="F40" s="84"/>
      <c r="G40" s="84"/>
      <c r="H40" s="84"/>
      <c r="I40" s="84"/>
      <c r="J40" s="129"/>
      <c r="K40" s="84"/>
      <c r="L40" s="84"/>
      <c r="M40" s="84"/>
      <c r="N40" s="84"/>
      <c r="O40" s="84"/>
      <c r="P40" s="84"/>
      <c r="Q40" s="84"/>
      <c r="R40" s="84"/>
      <c r="S40" s="84"/>
      <c r="T40" s="84"/>
      <c r="U40" s="84"/>
      <c r="V40" s="84"/>
      <c r="W40" s="84"/>
      <c r="X40" s="84"/>
      <c r="Y40" s="84"/>
      <c r="Z40" s="84"/>
    </row>
    <row r="41" ht="20.25" customHeight="1">
      <c r="A41" s="84"/>
      <c r="B41" s="84"/>
      <c r="C41" s="84"/>
      <c r="D41" s="84"/>
      <c r="E41" s="84"/>
      <c r="F41" s="84"/>
      <c r="G41" s="84"/>
      <c r="H41" s="84"/>
      <c r="I41" s="84"/>
      <c r="J41" s="129"/>
      <c r="K41" s="84"/>
      <c r="L41" s="84"/>
      <c r="M41" s="84"/>
      <c r="N41" s="84"/>
      <c r="O41" s="84"/>
      <c r="P41" s="84"/>
      <c r="Q41" s="84"/>
      <c r="R41" s="84"/>
      <c r="S41" s="84"/>
      <c r="T41" s="84"/>
      <c r="U41" s="84"/>
      <c r="V41" s="84"/>
      <c r="W41" s="84"/>
      <c r="X41" s="84"/>
      <c r="Y41" s="84"/>
      <c r="Z41" s="84"/>
    </row>
    <row r="42" ht="20.25" customHeight="1">
      <c r="A42" s="84"/>
      <c r="B42" s="84"/>
      <c r="C42" s="84"/>
      <c r="D42" s="84"/>
      <c r="E42" s="84"/>
      <c r="F42" s="84"/>
      <c r="G42" s="84"/>
      <c r="H42" s="84"/>
      <c r="I42" s="84"/>
      <c r="J42" s="129"/>
      <c r="K42" s="84"/>
      <c r="L42" s="84"/>
      <c r="M42" s="84"/>
      <c r="N42" s="84"/>
      <c r="O42" s="84"/>
      <c r="P42" s="84"/>
      <c r="Q42" s="84"/>
      <c r="R42" s="84"/>
      <c r="S42" s="84"/>
      <c r="T42" s="84"/>
      <c r="U42" s="84"/>
      <c r="V42" s="84"/>
      <c r="W42" s="84"/>
      <c r="X42" s="84"/>
      <c r="Y42" s="84"/>
      <c r="Z42" s="84"/>
    </row>
    <row r="43" ht="20.25" customHeight="1">
      <c r="A43" s="84"/>
      <c r="B43" s="84"/>
      <c r="C43" s="84"/>
      <c r="D43" s="84"/>
      <c r="E43" s="84"/>
      <c r="F43" s="84"/>
      <c r="G43" s="84"/>
      <c r="H43" s="84"/>
      <c r="I43" s="84"/>
      <c r="J43" s="129"/>
      <c r="K43" s="84"/>
      <c r="L43" s="84"/>
      <c r="M43" s="84"/>
      <c r="N43" s="84"/>
      <c r="O43" s="84"/>
      <c r="P43" s="84"/>
      <c r="Q43" s="84"/>
      <c r="R43" s="84"/>
      <c r="S43" s="84"/>
      <c r="T43" s="84"/>
      <c r="U43" s="84"/>
      <c r="V43" s="84"/>
      <c r="W43" s="84"/>
      <c r="X43" s="84"/>
      <c r="Y43" s="84"/>
      <c r="Z43" s="84"/>
    </row>
    <row r="44" ht="20.25" customHeight="1">
      <c r="A44" s="84"/>
      <c r="B44" s="84"/>
      <c r="C44" s="84"/>
      <c r="D44" s="84"/>
      <c r="E44" s="84"/>
      <c r="F44" s="84"/>
      <c r="G44" s="84"/>
      <c r="H44" s="84"/>
      <c r="I44" s="84"/>
      <c r="J44" s="129"/>
      <c r="K44" s="84"/>
      <c r="L44" s="84"/>
      <c r="M44" s="84"/>
      <c r="N44" s="84"/>
      <c r="O44" s="84"/>
      <c r="P44" s="84"/>
      <c r="Q44" s="84"/>
      <c r="R44" s="84"/>
      <c r="S44" s="84"/>
      <c r="T44" s="84"/>
      <c r="U44" s="84"/>
      <c r="V44" s="84"/>
      <c r="W44" s="84"/>
      <c r="X44" s="84"/>
      <c r="Y44" s="84"/>
      <c r="Z44" s="84"/>
    </row>
    <row r="45" ht="20.25" customHeight="1">
      <c r="A45" s="84"/>
      <c r="B45" s="84"/>
      <c r="C45" s="84"/>
      <c r="D45" s="84"/>
      <c r="E45" s="84"/>
      <c r="F45" s="84"/>
      <c r="G45" s="84"/>
      <c r="H45" s="84"/>
      <c r="I45" s="84"/>
      <c r="J45" s="129"/>
      <c r="K45" s="84"/>
      <c r="L45" s="84"/>
      <c r="M45" s="84"/>
      <c r="N45" s="84"/>
      <c r="O45" s="84"/>
      <c r="P45" s="84"/>
      <c r="Q45" s="84"/>
      <c r="R45" s="84"/>
      <c r="S45" s="84"/>
      <c r="T45" s="84"/>
      <c r="U45" s="84"/>
      <c r="V45" s="84"/>
      <c r="W45" s="84"/>
      <c r="X45" s="84"/>
      <c r="Y45" s="84"/>
      <c r="Z45" s="84"/>
    </row>
    <row r="46" ht="20.25" customHeight="1">
      <c r="A46" s="84"/>
      <c r="B46" s="84"/>
      <c r="C46" s="84"/>
      <c r="D46" s="84"/>
      <c r="E46" s="84"/>
      <c r="F46" s="84"/>
      <c r="G46" s="84"/>
      <c r="H46" s="84"/>
      <c r="I46" s="84"/>
      <c r="J46" s="129"/>
      <c r="K46" s="84"/>
      <c r="L46" s="84"/>
      <c r="M46" s="84"/>
      <c r="N46" s="84"/>
      <c r="O46" s="84"/>
      <c r="P46" s="84"/>
      <c r="Q46" s="84"/>
      <c r="R46" s="84"/>
      <c r="S46" s="84"/>
      <c r="T46" s="84"/>
      <c r="U46" s="84"/>
      <c r="V46" s="84"/>
      <c r="W46" s="84"/>
      <c r="X46" s="84"/>
      <c r="Y46" s="84"/>
      <c r="Z46" s="84"/>
    </row>
    <row r="47" ht="20.25" customHeight="1">
      <c r="A47" s="84"/>
      <c r="B47" s="84"/>
      <c r="C47" s="84"/>
      <c r="D47" s="84"/>
      <c r="E47" s="84"/>
      <c r="F47" s="84"/>
      <c r="G47" s="84"/>
      <c r="H47" s="84"/>
      <c r="I47" s="84"/>
      <c r="J47" s="129"/>
      <c r="K47" s="84"/>
      <c r="L47" s="84"/>
      <c r="M47" s="84"/>
      <c r="N47" s="84"/>
      <c r="O47" s="84"/>
      <c r="P47" s="84"/>
      <c r="Q47" s="84"/>
      <c r="R47" s="84"/>
      <c r="S47" s="84"/>
      <c r="T47" s="84"/>
      <c r="U47" s="84"/>
      <c r="V47" s="84"/>
      <c r="W47" s="84"/>
      <c r="X47" s="84"/>
      <c r="Y47" s="84"/>
      <c r="Z47" s="84"/>
    </row>
    <row r="48" ht="20.25" customHeight="1">
      <c r="A48" s="84"/>
      <c r="B48" s="84"/>
      <c r="C48" s="84"/>
      <c r="D48" s="84"/>
      <c r="E48" s="84"/>
      <c r="F48" s="84"/>
      <c r="G48" s="84"/>
      <c r="H48" s="84"/>
      <c r="I48" s="84"/>
      <c r="J48" s="129"/>
      <c r="K48" s="84"/>
      <c r="L48" s="84"/>
      <c r="M48" s="84"/>
      <c r="N48" s="84"/>
      <c r="O48" s="84"/>
      <c r="P48" s="84"/>
      <c r="Q48" s="84"/>
      <c r="R48" s="84"/>
      <c r="S48" s="84"/>
      <c r="T48" s="84"/>
      <c r="U48" s="84"/>
      <c r="V48" s="84"/>
      <c r="W48" s="84"/>
      <c r="X48" s="84"/>
      <c r="Y48" s="84"/>
      <c r="Z48" s="84"/>
    </row>
    <row r="49" ht="20.25" customHeight="1">
      <c r="A49" s="84"/>
      <c r="B49" s="84"/>
      <c r="C49" s="84"/>
      <c r="D49" s="84"/>
      <c r="E49" s="84"/>
      <c r="F49" s="84"/>
      <c r="G49" s="84"/>
      <c r="H49" s="84"/>
      <c r="I49" s="84"/>
      <c r="J49" s="129"/>
      <c r="K49" s="84"/>
      <c r="L49" s="84"/>
      <c r="M49" s="84"/>
      <c r="N49" s="84"/>
      <c r="O49" s="84"/>
      <c r="P49" s="84"/>
      <c r="Q49" s="84"/>
      <c r="R49" s="84"/>
      <c r="S49" s="84"/>
      <c r="T49" s="84"/>
      <c r="U49" s="84"/>
      <c r="V49" s="84"/>
      <c r="W49" s="84"/>
      <c r="X49" s="84"/>
      <c r="Y49" s="84"/>
      <c r="Z49" s="84"/>
    </row>
    <row r="50" ht="20.25" customHeight="1">
      <c r="A50" s="84"/>
      <c r="B50" s="84"/>
      <c r="C50" s="84"/>
      <c r="D50" s="84"/>
      <c r="E50" s="84"/>
      <c r="F50" s="84"/>
      <c r="G50" s="84"/>
      <c r="H50" s="84"/>
      <c r="I50" s="84"/>
      <c r="J50" s="129"/>
      <c r="K50" s="84"/>
      <c r="L50" s="84"/>
      <c r="M50" s="84"/>
      <c r="N50" s="84"/>
      <c r="O50" s="84"/>
      <c r="P50" s="84"/>
      <c r="Q50" s="84"/>
      <c r="R50" s="84"/>
      <c r="S50" s="84"/>
      <c r="T50" s="84"/>
      <c r="U50" s="84"/>
      <c r="V50" s="84"/>
      <c r="W50" s="84"/>
      <c r="X50" s="84"/>
      <c r="Y50" s="84"/>
      <c r="Z50" s="84"/>
    </row>
    <row r="51" ht="20.25" customHeight="1">
      <c r="A51" s="84"/>
      <c r="B51" s="84"/>
      <c r="C51" s="84"/>
      <c r="D51" s="84"/>
      <c r="E51" s="84"/>
      <c r="F51" s="84"/>
      <c r="G51" s="84"/>
      <c r="H51" s="84"/>
      <c r="I51" s="84"/>
      <c r="J51" s="129"/>
      <c r="K51" s="84"/>
      <c r="L51" s="84"/>
      <c r="M51" s="84"/>
      <c r="N51" s="84"/>
      <c r="O51" s="84"/>
      <c r="P51" s="84"/>
      <c r="Q51" s="84"/>
      <c r="R51" s="84"/>
      <c r="S51" s="84"/>
      <c r="T51" s="84"/>
      <c r="U51" s="84"/>
      <c r="V51" s="84"/>
      <c r="W51" s="84"/>
      <c r="X51" s="84"/>
      <c r="Y51" s="84"/>
      <c r="Z51" s="84"/>
    </row>
    <row r="52" ht="20.25" customHeight="1">
      <c r="A52" s="84"/>
      <c r="B52" s="84"/>
      <c r="C52" s="84"/>
      <c r="D52" s="84"/>
      <c r="E52" s="84"/>
      <c r="F52" s="84"/>
      <c r="G52" s="84"/>
      <c r="H52" s="84"/>
      <c r="I52" s="84"/>
      <c r="J52" s="129"/>
      <c r="K52" s="84"/>
      <c r="L52" s="84"/>
      <c r="M52" s="84"/>
      <c r="N52" s="84"/>
      <c r="O52" s="84"/>
      <c r="P52" s="84"/>
      <c r="Q52" s="84"/>
      <c r="R52" s="84"/>
      <c r="S52" s="84"/>
      <c r="T52" s="84"/>
      <c r="U52" s="84"/>
      <c r="V52" s="84"/>
      <c r="W52" s="84"/>
      <c r="X52" s="84"/>
      <c r="Y52" s="84"/>
      <c r="Z52" s="84"/>
    </row>
    <row r="53" ht="20.25" customHeight="1">
      <c r="A53" s="84"/>
      <c r="B53" s="84"/>
      <c r="C53" s="84"/>
      <c r="D53" s="84"/>
      <c r="E53" s="84"/>
      <c r="F53" s="84"/>
      <c r="G53" s="84"/>
      <c r="H53" s="84"/>
      <c r="I53" s="84"/>
      <c r="J53" s="129"/>
      <c r="K53" s="84"/>
      <c r="L53" s="84"/>
      <c r="M53" s="84"/>
      <c r="N53" s="84"/>
      <c r="O53" s="84"/>
      <c r="P53" s="84"/>
      <c r="Q53" s="84"/>
      <c r="R53" s="84"/>
      <c r="S53" s="84"/>
      <c r="T53" s="84"/>
      <c r="U53" s="84"/>
      <c r="V53" s="84"/>
      <c r="W53" s="84"/>
      <c r="X53" s="84"/>
      <c r="Y53" s="84"/>
      <c r="Z53" s="84"/>
    </row>
    <row r="54" ht="20.25" customHeight="1">
      <c r="A54" s="84"/>
      <c r="B54" s="84"/>
      <c r="C54" s="84"/>
      <c r="D54" s="84"/>
      <c r="E54" s="84"/>
      <c r="F54" s="84"/>
      <c r="G54" s="84"/>
      <c r="H54" s="84"/>
      <c r="I54" s="84"/>
      <c r="J54" s="129"/>
      <c r="K54" s="84"/>
      <c r="L54" s="84"/>
      <c r="M54" s="84"/>
      <c r="N54" s="84"/>
      <c r="O54" s="84"/>
      <c r="P54" s="84"/>
      <c r="Q54" s="84"/>
      <c r="R54" s="84"/>
      <c r="S54" s="84"/>
      <c r="T54" s="84"/>
      <c r="U54" s="84"/>
      <c r="V54" s="84"/>
      <c r="W54" s="84"/>
      <c r="X54" s="84"/>
      <c r="Y54" s="84"/>
      <c r="Z54" s="84"/>
    </row>
    <row r="55" ht="20.25" customHeight="1">
      <c r="A55" s="84"/>
      <c r="B55" s="84"/>
      <c r="C55" s="84"/>
      <c r="D55" s="84"/>
      <c r="E55" s="84"/>
      <c r="F55" s="84"/>
      <c r="G55" s="84"/>
      <c r="H55" s="84"/>
      <c r="I55" s="84"/>
      <c r="J55" s="129"/>
      <c r="K55" s="84"/>
      <c r="L55" s="84"/>
      <c r="M55" s="84"/>
      <c r="N55" s="84"/>
      <c r="O55" s="84"/>
      <c r="P55" s="84"/>
      <c r="Q55" s="84"/>
      <c r="R55" s="84"/>
      <c r="S55" s="84"/>
      <c r="T55" s="84"/>
      <c r="U55" s="84"/>
      <c r="V55" s="84"/>
      <c r="W55" s="84"/>
      <c r="X55" s="84"/>
      <c r="Y55" s="84"/>
      <c r="Z55" s="84"/>
    </row>
    <row r="56" ht="20.25" customHeight="1">
      <c r="A56" s="84"/>
      <c r="B56" s="84"/>
      <c r="C56" s="84"/>
      <c r="D56" s="84"/>
      <c r="E56" s="84"/>
      <c r="F56" s="84"/>
      <c r="G56" s="84"/>
      <c r="H56" s="84"/>
      <c r="I56" s="84"/>
      <c r="J56" s="129"/>
      <c r="K56" s="84"/>
      <c r="L56" s="84"/>
      <c r="M56" s="84"/>
      <c r="N56" s="84"/>
      <c r="O56" s="84"/>
      <c r="P56" s="84"/>
      <c r="Q56" s="84"/>
      <c r="R56" s="84"/>
      <c r="S56" s="84"/>
      <c r="T56" s="84"/>
      <c r="U56" s="84"/>
      <c r="V56" s="84"/>
      <c r="W56" s="84"/>
      <c r="X56" s="84"/>
      <c r="Y56" s="84"/>
      <c r="Z56" s="84"/>
    </row>
    <row r="57" ht="20.25" customHeight="1">
      <c r="A57" s="84"/>
      <c r="B57" s="84"/>
      <c r="C57" s="84"/>
      <c r="D57" s="84"/>
      <c r="E57" s="84"/>
      <c r="F57" s="84"/>
      <c r="G57" s="84"/>
      <c r="H57" s="84"/>
      <c r="I57" s="84"/>
      <c r="J57" s="129"/>
      <c r="K57" s="84"/>
      <c r="L57" s="84"/>
      <c r="M57" s="84"/>
      <c r="N57" s="84"/>
      <c r="O57" s="84"/>
      <c r="P57" s="84"/>
      <c r="Q57" s="84"/>
      <c r="R57" s="84"/>
      <c r="S57" s="84"/>
      <c r="T57" s="84"/>
      <c r="U57" s="84"/>
      <c r="V57" s="84"/>
      <c r="W57" s="84"/>
      <c r="X57" s="84"/>
      <c r="Y57" s="84"/>
      <c r="Z57" s="84"/>
    </row>
    <row r="58" ht="20.25" customHeight="1">
      <c r="A58" s="84"/>
      <c r="B58" s="84"/>
      <c r="C58" s="84"/>
      <c r="D58" s="84"/>
      <c r="E58" s="84"/>
      <c r="F58" s="84"/>
      <c r="G58" s="84"/>
      <c r="H58" s="84"/>
      <c r="I58" s="84"/>
      <c r="J58" s="129"/>
      <c r="K58" s="84"/>
      <c r="L58" s="84"/>
      <c r="M58" s="84"/>
      <c r="N58" s="84"/>
      <c r="O58" s="84"/>
      <c r="P58" s="84"/>
      <c r="Q58" s="84"/>
      <c r="R58" s="84"/>
      <c r="S58" s="84"/>
      <c r="T58" s="84"/>
      <c r="U58" s="84"/>
      <c r="V58" s="84"/>
      <c r="W58" s="84"/>
      <c r="X58" s="84"/>
      <c r="Y58" s="84"/>
      <c r="Z58" s="84"/>
    </row>
    <row r="59" ht="20.25" customHeight="1">
      <c r="A59" s="84"/>
      <c r="B59" s="84"/>
      <c r="C59" s="84"/>
      <c r="D59" s="84"/>
      <c r="E59" s="84"/>
      <c r="F59" s="84"/>
      <c r="G59" s="84"/>
      <c r="H59" s="84"/>
      <c r="I59" s="84"/>
      <c r="J59" s="129"/>
      <c r="K59" s="84"/>
      <c r="L59" s="84"/>
      <c r="M59" s="84"/>
      <c r="N59" s="84"/>
      <c r="O59" s="84"/>
      <c r="P59" s="84"/>
      <c r="Q59" s="84"/>
      <c r="R59" s="84"/>
      <c r="S59" s="84"/>
      <c r="T59" s="84"/>
      <c r="U59" s="84"/>
      <c r="V59" s="84"/>
      <c r="W59" s="84"/>
      <c r="X59" s="84"/>
      <c r="Y59" s="84"/>
      <c r="Z59" s="84"/>
    </row>
    <row r="60" ht="20.25" customHeight="1">
      <c r="A60" s="84"/>
      <c r="B60" s="84"/>
      <c r="C60" s="84"/>
      <c r="D60" s="84"/>
      <c r="E60" s="84"/>
      <c r="F60" s="84"/>
      <c r="G60" s="84"/>
      <c r="H60" s="84"/>
      <c r="I60" s="84"/>
      <c r="J60" s="129"/>
      <c r="K60" s="84"/>
      <c r="L60" s="84"/>
      <c r="M60" s="84"/>
      <c r="N60" s="84"/>
      <c r="O60" s="84"/>
      <c r="P60" s="84"/>
      <c r="Q60" s="84"/>
      <c r="R60" s="84"/>
      <c r="S60" s="84"/>
      <c r="T60" s="84"/>
      <c r="U60" s="84"/>
      <c r="V60" s="84"/>
      <c r="W60" s="84"/>
      <c r="X60" s="84"/>
      <c r="Y60" s="84"/>
      <c r="Z60" s="84"/>
    </row>
    <row r="61" ht="20.25" customHeight="1">
      <c r="A61" s="84"/>
      <c r="B61" s="84"/>
      <c r="C61" s="84"/>
      <c r="D61" s="84"/>
      <c r="E61" s="84"/>
      <c r="F61" s="84"/>
      <c r="G61" s="84"/>
      <c r="H61" s="84"/>
      <c r="I61" s="84"/>
      <c r="J61" s="129"/>
      <c r="K61" s="84"/>
      <c r="L61" s="84"/>
      <c r="M61" s="84"/>
      <c r="N61" s="84"/>
      <c r="O61" s="84"/>
      <c r="P61" s="84"/>
      <c r="Q61" s="84"/>
      <c r="R61" s="84"/>
      <c r="S61" s="84"/>
      <c r="T61" s="84"/>
      <c r="U61" s="84"/>
      <c r="V61" s="84"/>
      <c r="W61" s="84"/>
      <c r="X61" s="84"/>
      <c r="Y61" s="84"/>
      <c r="Z61" s="84"/>
    </row>
    <row r="62" ht="20.25" customHeight="1">
      <c r="A62" s="84"/>
      <c r="B62" s="84"/>
      <c r="C62" s="84"/>
      <c r="D62" s="84"/>
      <c r="E62" s="84"/>
      <c r="F62" s="84"/>
      <c r="G62" s="84"/>
      <c r="H62" s="84"/>
      <c r="I62" s="84"/>
      <c r="J62" s="129"/>
      <c r="K62" s="84"/>
      <c r="L62" s="84"/>
      <c r="M62" s="84"/>
      <c r="N62" s="84"/>
      <c r="O62" s="84"/>
      <c r="P62" s="84"/>
      <c r="Q62" s="84"/>
      <c r="R62" s="84"/>
      <c r="S62" s="84"/>
      <c r="T62" s="84"/>
      <c r="U62" s="84"/>
      <c r="V62" s="84"/>
      <c r="W62" s="84"/>
      <c r="X62" s="84"/>
      <c r="Y62" s="84"/>
      <c r="Z62" s="84"/>
    </row>
    <row r="63" ht="20.25" customHeight="1">
      <c r="A63" s="84"/>
      <c r="B63" s="84"/>
      <c r="C63" s="84"/>
      <c r="D63" s="84"/>
      <c r="E63" s="84"/>
      <c r="F63" s="84"/>
      <c r="G63" s="84"/>
      <c r="H63" s="84"/>
      <c r="I63" s="84"/>
      <c r="J63" s="129"/>
      <c r="K63" s="84"/>
      <c r="L63" s="84"/>
      <c r="M63" s="84"/>
      <c r="N63" s="84"/>
      <c r="O63" s="84"/>
      <c r="P63" s="84"/>
      <c r="Q63" s="84"/>
      <c r="R63" s="84"/>
      <c r="S63" s="84"/>
      <c r="T63" s="84"/>
      <c r="U63" s="84"/>
      <c r="V63" s="84"/>
      <c r="W63" s="84"/>
      <c r="X63" s="84"/>
      <c r="Y63" s="84"/>
      <c r="Z63" s="84"/>
    </row>
    <row r="64" ht="20.25" customHeight="1">
      <c r="A64" s="84"/>
      <c r="B64" s="84"/>
      <c r="C64" s="84"/>
      <c r="D64" s="84"/>
      <c r="E64" s="84"/>
      <c r="F64" s="84"/>
      <c r="G64" s="84"/>
      <c r="H64" s="84"/>
      <c r="I64" s="84"/>
      <c r="J64" s="129"/>
      <c r="K64" s="84"/>
      <c r="L64" s="84"/>
      <c r="M64" s="84"/>
      <c r="N64" s="84"/>
      <c r="O64" s="84"/>
      <c r="P64" s="84"/>
      <c r="Q64" s="84"/>
      <c r="R64" s="84"/>
      <c r="S64" s="84"/>
      <c r="T64" s="84"/>
      <c r="U64" s="84"/>
      <c r="V64" s="84"/>
      <c r="W64" s="84"/>
      <c r="X64" s="84"/>
      <c r="Y64" s="84"/>
      <c r="Z64" s="84"/>
    </row>
    <row r="65" ht="20.25" customHeight="1">
      <c r="A65" s="84"/>
      <c r="B65" s="84"/>
      <c r="C65" s="84"/>
      <c r="D65" s="84"/>
      <c r="E65" s="84"/>
      <c r="F65" s="84"/>
      <c r="G65" s="84"/>
      <c r="H65" s="84"/>
      <c r="I65" s="84"/>
      <c r="J65" s="129"/>
      <c r="K65" s="84"/>
      <c r="L65" s="84"/>
      <c r="M65" s="84"/>
      <c r="N65" s="84"/>
      <c r="O65" s="84"/>
      <c r="P65" s="84"/>
      <c r="Q65" s="84"/>
      <c r="R65" s="84"/>
      <c r="S65" s="84"/>
      <c r="T65" s="84"/>
      <c r="U65" s="84"/>
      <c r="V65" s="84"/>
      <c r="W65" s="84"/>
      <c r="X65" s="84"/>
      <c r="Y65" s="84"/>
      <c r="Z65" s="84"/>
    </row>
    <row r="66" ht="20.25" customHeight="1">
      <c r="A66" s="84"/>
      <c r="B66" s="84"/>
      <c r="C66" s="84"/>
      <c r="D66" s="84"/>
      <c r="E66" s="84"/>
      <c r="F66" s="84"/>
      <c r="G66" s="84"/>
      <c r="H66" s="84"/>
      <c r="I66" s="84"/>
      <c r="J66" s="129"/>
      <c r="K66" s="84"/>
      <c r="L66" s="84"/>
      <c r="M66" s="84"/>
      <c r="N66" s="84"/>
      <c r="O66" s="84"/>
      <c r="P66" s="84"/>
      <c r="Q66" s="84"/>
      <c r="R66" s="84"/>
      <c r="S66" s="84"/>
      <c r="T66" s="84"/>
      <c r="U66" s="84"/>
      <c r="V66" s="84"/>
      <c r="W66" s="84"/>
      <c r="X66" s="84"/>
      <c r="Y66" s="84"/>
      <c r="Z66" s="84"/>
    </row>
    <row r="67" ht="20.25" customHeight="1">
      <c r="A67" s="84"/>
      <c r="B67" s="84"/>
      <c r="C67" s="84"/>
      <c r="D67" s="84"/>
      <c r="E67" s="84"/>
      <c r="F67" s="84"/>
      <c r="G67" s="84"/>
      <c r="H67" s="84"/>
      <c r="I67" s="84"/>
      <c r="J67" s="129"/>
      <c r="K67" s="84"/>
      <c r="L67" s="84"/>
      <c r="M67" s="84"/>
      <c r="N67" s="84"/>
      <c r="O67" s="84"/>
      <c r="P67" s="84"/>
      <c r="Q67" s="84"/>
      <c r="R67" s="84"/>
      <c r="S67" s="84"/>
      <c r="T67" s="84"/>
      <c r="U67" s="84"/>
      <c r="V67" s="84"/>
      <c r="W67" s="84"/>
      <c r="X67" s="84"/>
      <c r="Y67" s="84"/>
      <c r="Z67" s="84"/>
    </row>
    <row r="68" ht="20.25" customHeight="1">
      <c r="A68" s="84"/>
      <c r="B68" s="84"/>
      <c r="C68" s="84"/>
      <c r="D68" s="84"/>
      <c r="E68" s="84"/>
      <c r="F68" s="84"/>
      <c r="G68" s="84"/>
      <c r="H68" s="84"/>
      <c r="I68" s="84"/>
      <c r="J68" s="129"/>
      <c r="K68" s="84"/>
      <c r="L68" s="84"/>
      <c r="M68" s="84"/>
      <c r="N68" s="84"/>
      <c r="O68" s="84"/>
      <c r="P68" s="84"/>
      <c r="Q68" s="84"/>
      <c r="R68" s="84"/>
      <c r="S68" s="84"/>
      <c r="T68" s="84"/>
      <c r="U68" s="84"/>
      <c r="V68" s="84"/>
      <c r="W68" s="84"/>
      <c r="X68" s="84"/>
      <c r="Y68" s="84"/>
      <c r="Z68" s="84"/>
    </row>
    <row r="69" ht="20.25" customHeight="1">
      <c r="A69" s="84"/>
      <c r="B69" s="84"/>
      <c r="C69" s="84"/>
      <c r="D69" s="84"/>
      <c r="E69" s="84"/>
      <c r="F69" s="84"/>
      <c r="G69" s="84"/>
      <c r="H69" s="84"/>
      <c r="I69" s="84"/>
      <c r="J69" s="129"/>
      <c r="K69" s="84"/>
      <c r="L69" s="84"/>
      <c r="M69" s="84"/>
      <c r="N69" s="84"/>
      <c r="O69" s="84"/>
      <c r="P69" s="84"/>
      <c r="Q69" s="84"/>
      <c r="R69" s="84"/>
      <c r="S69" s="84"/>
      <c r="T69" s="84"/>
      <c r="U69" s="84"/>
      <c r="V69" s="84"/>
      <c r="W69" s="84"/>
      <c r="X69" s="84"/>
      <c r="Y69" s="84"/>
      <c r="Z69" s="84"/>
    </row>
    <row r="70" ht="20.25" customHeight="1">
      <c r="A70" s="84"/>
      <c r="B70" s="84"/>
      <c r="C70" s="84"/>
      <c r="D70" s="84"/>
      <c r="E70" s="84"/>
      <c r="F70" s="84"/>
      <c r="G70" s="84"/>
      <c r="H70" s="84"/>
      <c r="I70" s="84"/>
      <c r="J70" s="129"/>
      <c r="K70" s="84"/>
      <c r="L70" s="84"/>
      <c r="M70" s="84"/>
      <c r="N70" s="84"/>
      <c r="O70" s="84"/>
      <c r="P70" s="84"/>
      <c r="Q70" s="84"/>
      <c r="R70" s="84"/>
      <c r="S70" s="84"/>
      <c r="T70" s="84"/>
      <c r="U70" s="84"/>
      <c r="V70" s="84"/>
      <c r="W70" s="84"/>
      <c r="X70" s="84"/>
      <c r="Y70" s="84"/>
      <c r="Z70" s="84"/>
    </row>
    <row r="71" ht="20.25" customHeight="1">
      <c r="A71" s="84"/>
      <c r="B71" s="84"/>
      <c r="C71" s="84"/>
      <c r="D71" s="84"/>
      <c r="E71" s="84"/>
      <c r="F71" s="84"/>
      <c r="G71" s="84"/>
      <c r="H71" s="84"/>
      <c r="I71" s="84"/>
      <c r="J71" s="129"/>
      <c r="K71" s="84"/>
      <c r="L71" s="84"/>
      <c r="M71" s="84"/>
      <c r="N71" s="84"/>
      <c r="O71" s="84"/>
      <c r="P71" s="84"/>
      <c r="Q71" s="84"/>
      <c r="R71" s="84"/>
      <c r="S71" s="84"/>
      <c r="T71" s="84"/>
      <c r="U71" s="84"/>
      <c r="V71" s="84"/>
      <c r="W71" s="84"/>
      <c r="X71" s="84"/>
      <c r="Y71" s="84"/>
      <c r="Z71" s="84"/>
    </row>
    <row r="72" ht="20.25" customHeight="1">
      <c r="A72" s="84"/>
      <c r="B72" s="84"/>
      <c r="C72" s="84"/>
      <c r="D72" s="84"/>
      <c r="E72" s="84"/>
      <c r="F72" s="84"/>
      <c r="G72" s="84"/>
      <c r="H72" s="84"/>
      <c r="I72" s="84"/>
      <c r="J72" s="129"/>
      <c r="K72" s="84"/>
      <c r="L72" s="84"/>
      <c r="M72" s="84"/>
      <c r="N72" s="84"/>
      <c r="O72" s="84"/>
      <c r="P72" s="84"/>
      <c r="Q72" s="84"/>
      <c r="R72" s="84"/>
      <c r="S72" s="84"/>
      <c r="T72" s="84"/>
      <c r="U72" s="84"/>
      <c r="V72" s="84"/>
      <c r="W72" s="84"/>
      <c r="X72" s="84"/>
      <c r="Y72" s="84"/>
      <c r="Z72" s="84"/>
    </row>
    <row r="73" ht="20.25" customHeight="1">
      <c r="A73" s="84"/>
      <c r="B73" s="84"/>
      <c r="C73" s="84"/>
      <c r="D73" s="84"/>
      <c r="E73" s="84"/>
      <c r="F73" s="84"/>
      <c r="G73" s="84"/>
      <c r="H73" s="84"/>
      <c r="I73" s="84"/>
      <c r="J73" s="129"/>
      <c r="K73" s="84"/>
      <c r="L73" s="84"/>
      <c r="M73" s="84"/>
      <c r="N73" s="84"/>
      <c r="O73" s="84"/>
      <c r="P73" s="84"/>
      <c r="Q73" s="84"/>
      <c r="R73" s="84"/>
      <c r="S73" s="84"/>
      <c r="T73" s="84"/>
      <c r="U73" s="84"/>
      <c r="V73" s="84"/>
      <c r="W73" s="84"/>
      <c r="X73" s="84"/>
      <c r="Y73" s="84"/>
      <c r="Z73" s="84"/>
    </row>
    <row r="74" ht="20.25" customHeight="1">
      <c r="A74" s="84"/>
      <c r="B74" s="84"/>
      <c r="C74" s="84"/>
      <c r="D74" s="84"/>
      <c r="E74" s="84"/>
      <c r="F74" s="84"/>
      <c r="G74" s="84"/>
      <c r="H74" s="84"/>
      <c r="I74" s="84"/>
      <c r="J74" s="129"/>
      <c r="K74" s="84"/>
      <c r="L74" s="84"/>
      <c r="M74" s="84"/>
      <c r="N74" s="84"/>
      <c r="O74" s="84"/>
      <c r="P74" s="84"/>
      <c r="Q74" s="84"/>
      <c r="R74" s="84"/>
      <c r="S74" s="84"/>
      <c r="T74" s="84"/>
      <c r="U74" s="84"/>
      <c r="V74" s="84"/>
      <c r="W74" s="84"/>
      <c r="X74" s="84"/>
      <c r="Y74" s="84"/>
      <c r="Z74" s="84"/>
    </row>
    <row r="75" ht="20.25" customHeight="1">
      <c r="A75" s="84"/>
      <c r="B75" s="84"/>
      <c r="C75" s="84"/>
      <c r="D75" s="84"/>
      <c r="E75" s="84"/>
      <c r="F75" s="84"/>
      <c r="G75" s="84"/>
      <c r="H75" s="84"/>
      <c r="I75" s="84"/>
      <c r="J75" s="129"/>
      <c r="K75" s="84"/>
      <c r="L75" s="84"/>
      <c r="M75" s="84"/>
      <c r="N75" s="84"/>
      <c r="O75" s="84"/>
      <c r="P75" s="84"/>
      <c r="Q75" s="84"/>
      <c r="R75" s="84"/>
      <c r="S75" s="84"/>
      <c r="T75" s="84"/>
      <c r="U75" s="84"/>
      <c r="V75" s="84"/>
      <c r="W75" s="84"/>
      <c r="X75" s="84"/>
      <c r="Y75" s="84"/>
      <c r="Z75" s="84"/>
    </row>
    <row r="76" ht="20.25" customHeight="1">
      <c r="A76" s="84"/>
      <c r="B76" s="84"/>
      <c r="C76" s="84"/>
      <c r="D76" s="84"/>
      <c r="E76" s="84"/>
      <c r="F76" s="84"/>
      <c r="G76" s="84"/>
      <c r="H76" s="84"/>
      <c r="I76" s="84"/>
      <c r="J76" s="129"/>
      <c r="K76" s="84"/>
      <c r="L76" s="84"/>
      <c r="M76" s="84"/>
      <c r="N76" s="84"/>
      <c r="O76" s="84"/>
      <c r="P76" s="84"/>
      <c r="Q76" s="84"/>
      <c r="R76" s="84"/>
      <c r="S76" s="84"/>
      <c r="T76" s="84"/>
      <c r="U76" s="84"/>
      <c r="V76" s="84"/>
      <c r="W76" s="84"/>
      <c r="X76" s="84"/>
      <c r="Y76" s="84"/>
      <c r="Z76" s="84"/>
    </row>
    <row r="77" ht="20.25" customHeight="1">
      <c r="A77" s="84"/>
      <c r="B77" s="84"/>
      <c r="C77" s="84"/>
      <c r="D77" s="84"/>
      <c r="E77" s="84"/>
      <c r="F77" s="84"/>
      <c r="G77" s="84"/>
      <c r="H77" s="84"/>
      <c r="I77" s="84"/>
      <c r="J77" s="129"/>
      <c r="K77" s="84"/>
      <c r="L77" s="84"/>
      <c r="M77" s="84"/>
      <c r="N77" s="84"/>
      <c r="O77" s="84"/>
      <c r="P77" s="84"/>
      <c r="Q77" s="84"/>
      <c r="R77" s="84"/>
      <c r="S77" s="84"/>
      <c r="T77" s="84"/>
      <c r="U77" s="84"/>
      <c r="V77" s="84"/>
      <c r="W77" s="84"/>
      <c r="X77" s="84"/>
      <c r="Y77" s="84"/>
      <c r="Z77" s="84"/>
    </row>
    <row r="78" ht="20.25" customHeight="1">
      <c r="A78" s="84"/>
      <c r="B78" s="84"/>
      <c r="C78" s="84"/>
      <c r="D78" s="84"/>
      <c r="E78" s="84"/>
      <c r="F78" s="84"/>
      <c r="G78" s="84"/>
      <c r="H78" s="84"/>
      <c r="I78" s="84"/>
      <c r="J78" s="129"/>
      <c r="K78" s="84"/>
      <c r="L78" s="84"/>
      <c r="M78" s="84"/>
      <c r="N78" s="84"/>
      <c r="O78" s="84"/>
      <c r="P78" s="84"/>
      <c r="Q78" s="84"/>
      <c r="R78" s="84"/>
      <c r="S78" s="84"/>
      <c r="T78" s="84"/>
      <c r="U78" s="84"/>
      <c r="V78" s="84"/>
      <c r="W78" s="84"/>
      <c r="X78" s="84"/>
      <c r="Y78" s="84"/>
      <c r="Z78" s="84"/>
    </row>
    <row r="79" ht="20.25" customHeight="1">
      <c r="A79" s="84"/>
      <c r="B79" s="84"/>
      <c r="C79" s="84"/>
      <c r="D79" s="84"/>
      <c r="E79" s="84"/>
      <c r="F79" s="84"/>
      <c r="G79" s="84"/>
      <c r="H79" s="84"/>
      <c r="I79" s="84"/>
      <c r="J79" s="129"/>
      <c r="K79" s="84"/>
      <c r="L79" s="84"/>
      <c r="M79" s="84"/>
      <c r="N79" s="84"/>
      <c r="O79" s="84"/>
      <c r="P79" s="84"/>
      <c r="Q79" s="84"/>
      <c r="R79" s="84"/>
      <c r="S79" s="84"/>
      <c r="T79" s="84"/>
      <c r="U79" s="84"/>
      <c r="V79" s="84"/>
      <c r="W79" s="84"/>
      <c r="X79" s="84"/>
      <c r="Y79" s="84"/>
      <c r="Z79" s="84"/>
    </row>
    <row r="80" ht="20.25" customHeight="1">
      <c r="A80" s="84"/>
      <c r="B80" s="84"/>
      <c r="C80" s="84"/>
      <c r="D80" s="84"/>
      <c r="E80" s="84"/>
      <c r="F80" s="84"/>
      <c r="G80" s="84"/>
      <c r="H80" s="84"/>
      <c r="I80" s="84"/>
      <c r="J80" s="129"/>
      <c r="K80" s="84"/>
      <c r="L80" s="84"/>
      <c r="M80" s="84"/>
      <c r="N80" s="84"/>
      <c r="O80" s="84"/>
      <c r="P80" s="84"/>
      <c r="Q80" s="84"/>
      <c r="R80" s="84"/>
      <c r="S80" s="84"/>
      <c r="T80" s="84"/>
      <c r="U80" s="84"/>
      <c r="V80" s="84"/>
      <c r="W80" s="84"/>
      <c r="X80" s="84"/>
      <c r="Y80" s="84"/>
      <c r="Z80" s="84"/>
    </row>
    <row r="81" ht="20.25" customHeight="1">
      <c r="A81" s="84"/>
      <c r="B81" s="84"/>
      <c r="C81" s="84"/>
      <c r="D81" s="84"/>
      <c r="E81" s="84"/>
      <c r="F81" s="84"/>
      <c r="G81" s="84"/>
      <c r="H81" s="84"/>
      <c r="I81" s="84"/>
      <c r="J81" s="129"/>
      <c r="K81" s="84"/>
      <c r="L81" s="84"/>
      <c r="M81" s="84"/>
      <c r="N81" s="84"/>
      <c r="O81" s="84"/>
      <c r="P81" s="84"/>
      <c r="Q81" s="84"/>
      <c r="R81" s="84"/>
      <c r="S81" s="84"/>
      <c r="T81" s="84"/>
      <c r="U81" s="84"/>
      <c r="V81" s="84"/>
      <c r="W81" s="84"/>
      <c r="X81" s="84"/>
      <c r="Y81" s="84"/>
      <c r="Z81" s="84"/>
    </row>
    <row r="82" ht="20.25" customHeight="1">
      <c r="A82" s="84"/>
      <c r="B82" s="84"/>
      <c r="C82" s="84"/>
      <c r="D82" s="84"/>
      <c r="E82" s="84"/>
      <c r="F82" s="84"/>
      <c r="G82" s="84"/>
      <c r="H82" s="84"/>
      <c r="I82" s="84"/>
      <c r="J82" s="129"/>
      <c r="K82" s="84"/>
      <c r="L82" s="84"/>
      <c r="M82" s="84"/>
      <c r="N82" s="84"/>
      <c r="O82" s="84"/>
      <c r="P82" s="84"/>
      <c r="Q82" s="84"/>
      <c r="R82" s="84"/>
      <c r="S82" s="84"/>
      <c r="T82" s="84"/>
      <c r="U82" s="84"/>
      <c r="V82" s="84"/>
      <c r="W82" s="84"/>
      <c r="X82" s="84"/>
      <c r="Y82" s="84"/>
      <c r="Z82" s="84"/>
    </row>
    <row r="83" ht="20.25" customHeight="1">
      <c r="A83" s="84"/>
      <c r="B83" s="84"/>
      <c r="C83" s="84"/>
      <c r="D83" s="84"/>
      <c r="E83" s="84"/>
      <c r="F83" s="84"/>
      <c r="G83" s="84"/>
      <c r="H83" s="84"/>
      <c r="I83" s="84"/>
      <c r="J83" s="129"/>
      <c r="K83" s="84"/>
      <c r="L83" s="84"/>
      <c r="M83" s="84"/>
      <c r="N83" s="84"/>
      <c r="O83" s="84"/>
      <c r="P83" s="84"/>
      <c r="Q83" s="84"/>
      <c r="R83" s="84"/>
      <c r="S83" s="84"/>
      <c r="T83" s="84"/>
      <c r="U83" s="84"/>
      <c r="V83" s="84"/>
      <c r="W83" s="84"/>
      <c r="X83" s="84"/>
      <c r="Y83" s="84"/>
      <c r="Z83" s="84"/>
    </row>
    <row r="84" ht="20.25" customHeight="1">
      <c r="A84" s="84"/>
      <c r="B84" s="84"/>
      <c r="C84" s="84"/>
      <c r="D84" s="84"/>
      <c r="E84" s="84"/>
      <c r="F84" s="84"/>
      <c r="G84" s="84"/>
      <c r="H84" s="84"/>
      <c r="I84" s="84"/>
      <c r="J84" s="129"/>
      <c r="K84" s="84"/>
      <c r="L84" s="84"/>
      <c r="M84" s="84"/>
      <c r="N84" s="84"/>
      <c r="O84" s="84"/>
      <c r="P84" s="84"/>
      <c r="Q84" s="84"/>
      <c r="R84" s="84"/>
      <c r="S84" s="84"/>
      <c r="T84" s="84"/>
      <c r="U84" s="84"/>
      <c r="V84" s="84"/>
      <c r="W84" s="84"/>
      <c r="X84" s="84"/>
      <c r="Y84" s="84"/>
      <c r="Z84" s="84"/>
    </row>
    <row r="85" ht="20.25" customHeight="1">
      <c r="A85" s="84"/>
      <c r="B85" s="84"/>
      <c r="C85" s="84"/>
      <c r="D85" s="84"/>
      <c r="E85" s="84"/>
      <c r="F85" s="84"/>
      <c r="G85" s="84"/>
      <c r="H85" s="84"/>
      <c r="I85" s="84"/>
      <c r="J85" s="129"/>
      <c r="K85" s="84"/>
      <c r="L85" s="84"/>
      <c r="M85" s="84"/>
      <c r="N85" s="84"/>
      <c r="O85" s="84"/>
      <c r="P85" s="84"/>
      <c r="Q85" s="84"/>
      <c r="R85" s="84"/>
      <c r="S85" s="84"/>
      <c r="T85" s="84"/>
      <c r="U85" s="84"/>
      <c r="V85" s="84"/>
      <c r="W85" s="84"/>
      <c r="X85" s="84"/>
      <c r="Y85" s="84"/>
      <c r="Z85" s="84"/>
    </row>
    <row r="86" ht="20.25" customHeight="1">
      <c r="A86" s="84"/>
      <c r="B86" s="84"/>
      <c r="C86" s="84"/>
      <c r="D86" s="84"/>
      <c r="E86" s="84"/>
      <c r="F86" s="84"/>
      <c r="G86" s="84"/>
      <c r="H86" s="84"/>
      <c r="I86" s="84"/>
      <c r="J86" s="129"/>
      <c r="K86" s="84"/>
      <c r="L86" s="84"/>
      <c r="M86" s="84"/>
      <c r="N86" s="84"/>
      <c r="O86" s="84"/>
      <c r="P86" s="84"/>
      <c r="Q86" s="84"/>
      <c r="R86" s="84"/>
      <c r="S86" s="84"/>
      <c r="T86" s="84"/>
      <c r="U86" s="84"/>
      <c r="V86" s="84"/>
      <c r="W86" s="84"/>
      <c r="X86" s="84"/>
      <c r="Y86" s="84"/>
      <c r="Z86" s="84"/>
    </row>
    <row r="87" ht="20.25" customHeight="1">
      <c r="A87" s="84"/>
      <c r="B87" s="84"/>
      <c r="C87" s="84"/>
      <c r="D87" s="84"/>
      <c r="E87" s="84"/>
      <c r="F87" s="84"/>
      <c r="G87" s="84"/>
      <c r="H87" s="84"/>
      <c r="I87" s="84"/>
      <c r="J87" s="129"/>
      <c r="K87" s="84"/>
      <c r="L87" s="84"/>
      <c r="M87" s="84"/>
      <c r="N87" s="84"/>
      <c r="O87" s="84"/>
      <c r="P87" s="84"/>
      <c r="Q87" s="84"/>
      <c r="R87" s="84"/>
      <c r="S87" s="84"/>
      <c r="T87" s="84"/>
      <c r="U87" s="84"/>
      <c r="V87" s="84"/>
      <c r="W87" s="84"/>
      <c r="X87" s="84"/>
      <c r="Y87" s="84"/>
      <c r="Z87" s="84"/>
    </row>
    <row r="88" ht="20.25" customHeight="1">
      <c r="A88" s="84"/>
      <c r="B88" s="84"/>
      <c r="C88" s="84"/>
      <c r="D88" s="84"/>
      <c r="E88" s="84"/>
      <c r="F88" s="84"/>
      <c r="G88" s="84"/>
      <c r="H88" s="84"/>
      <c r="I88" s="84"/>
      <c r="J88" s="129"/>
      <c r="K88" s="84"/>
      <c r="L88" s="84"/>
      <c r="M88" s="84"/>
      <c r="N88" s="84"/>
      <c r="O88" s="84"/>
      <c r="P88" s="84"/>
      <c r="Q88" s="84"/>
      <c r="R88" s="84"/>
      <c r="S88" s="84"/>
      <c r="T88" s="84"/>
      <c r="U88" s="84"/>
      <c r="V88" s="84"/>
      <c r="W88" s="84"/>
      <c r="X88" s="84"/>
      <c r="Y88" s="84"/>
      <c r="Z88" s="84"/>
    </row>
    <row r="89" ht="20.25" customHeight="1">
      <c r="A89" s="84"/>
      <c r="B89" s="84"/>
      <c r="C89" s="84"/>
      <c r="D89" s="84"/>
      <c r="E89" s="84"/>
      <c r="F89" s="84"/>
      <c r="G89" s="84"/>
      <c r="H89" s="84"/>
      <c r="I89" s="84"/>
      <c r="J89" s="129"/>
      <c r="K89" s="84"/>
      <c r="L89" s="84"/>
      <c r="M89" s="84"/>
      <c r="N89" s="84"/>
      <c r="O89" s="84"/>
      <c r="P89" s="84"/>
      <c r="Q89" s="84"/>
      <c r="R89" s="84"/>
      <c r="S89" s="84"/>
      <c r="T89" s="84"/>
      <c r="U89" s="84"/>
      <c r="V89" s="84"/>
      <c r="W89" s="84"/>
      <c r="X89" s="84"/>
      <c r="Y89" s="84"/>
      <c r="Z89" s="84"/>
    </row>
    <row r="90" ht="20.25" customHeight="1">
      <c r="A90" s="84"/>
      <c r="B90" s="84"/>
      <c r="C90" s="84"/>
      <c r="D90" s="84"/>
      <c r="E90" s="84"/>
      <c r="F90" s="84"/>
      <c r="G90" s="84"/>
      <c r="H90" s="84"/>
      <c r="I90" s="84"/>
      <c r="J90" s="129"/>
      <c r="K90" s="84"/>
      <c r="L90" s="84"/>
      <c r="M90" s="84"/>
      <c r="N90" s="84"/>
      <c r="O90" s="84"/>
      <c r="P90" s="84"/>
      <c r="Q90" s="84"/>
      <c r="R90" s="84"/>
      <c r="S90" s="84"/>
      <c r="T90" s="84"/>
      <c r="U90" s="84"/>
      <c r="V90" s="84"/>
      <c r="W90" s="84"/>
      <c r="X90" s="84"/>
      <c r="Y90" s="84"/>
      <c r="Z90" s="84"/>
    </row>
    <row r="91" ht="20.25" customHeight="1">
      <c r="A91" s="84"/>
      <c r="B91" s="84"/>
      <c r="C91" s="84"/>
      <c r="D91" s="84"/>
      <c r="E91" s="84"/>
      <c r="F91" s="84"/>
      <c r="G91" s="84"/>
      <c r="H91" s="84"/>
      <c r="I91" s="84"/>
      <c r="J91" s="129"/>
      <c r="K91" s="84"/>
      <c r="L91" s="84"/>
      <c r="M91" s="84"/>
      <c r="N91" s="84"/>
      <c r="O91" s="84"/>
      <c r="P91" s="84"/>
      <c r="Q91" s="84"/>
      <c r="R91" s="84"/>
      <c r="S91" s="84"/>
      <c r="T91" s="84"/>
      <c r="U91" s="84"/>
      <c r="V91" s="84"/>
      <c r="W91" s="84"/>
      <c r="X91" s="84"/>
      <c r="Y91" s="84"/>
      <c r="Z91" s="84"/>
    </row>
    <row r="92" ht="20.25" customHeight="1">
      <c r="A92" s="84"/>
      <c r="B92" s="84"/>
      <c r="C92" s="84"/>
      <c r="D92" s="84"/>
      <c r="E92" s="84"/>
      <c r="F92" s="84"/>
      <c r="G92" s="84"/>
      <c r="H92" s="84"/>
      <c r="I92" s="84"/>
      <c r="J92" s="129"/>
      <c r="K92" s="84"/>
      <c r="L92" s="84"/>
      <c r="M92" s="84"/>
      <c r="N92" s="84"/>
      <c r="O92" s="84"/>
      <c r="P92" s="84"/>
      <c r="Q92" s="84"/>
      <c r="R92" s="84"/>
      <c r="S92" s="84"/>
      <c r="T92" s="84"/>
      <c r="U92" s="84"/>
      <c r="V92" s="84"/>
      <c r="W92" s="84"/>
      <c r="X92" s="84"/>
      <c r="Y92" s="84"/>
      <c r="Z92" s="84"/>
    </row>
    <row r="93" ht="20.25" customHeight="1">
      <c r="A93" s="84"/>
      <c r="B93" s="84"/>
      <c r="C93" s="84"/>
      <c r="D93" s="84"/>
      <c r="E93" s="84"/>
      <c r="F93" s="84"/>
      <c r="G93" s="84"/>
      <c r="H93" s="84"/>
      <c r="I93" s="84"/>
      <c r="J93" s="129"/>
      <c r="K93" s="84"/>
      <c r="L93" s="84"/>
      <c r="M93" s="84"/>
      <c r="N93" s="84"/>
      <c r="O93" s="84"/>
      <c r="P93" s="84"/>
      <c r="Q93" s="84"/>
      <c r="R93" s="84"/>
      <c r="S93" s="84"/>
      <c r="T93" s="84"/>
      <c r="U93" s="84"/>
      <c r="V93" s="84"/>
      <c r="W93" s="84"/>
      <c r="X93" s="84"/>
      <c r="Y93" s="84"/>
      <c r="Z93" s="84"/>
    </row>
    <row r="94" ht="20.25" customHeight="1">
      <c r="A94" s="84"/>
      <c r="B94" s="84"/>
      <c r="C94" s="84"/>
      <c r="D94" s="84"/>
      <c r="E94" s="84"/>
      <c r="F94" s="84"/>
      <c r="G94" s="84"/>
      <c r="H94" s="84"/>
      <c r="I94" s="84"/>
      <c r="J94" s="129"/>
      <c r="K94" s="84"/>
      <c r="L94" s="84"/>
      <c r="M94" s="84"/>
      <c r="N94" s="84"/>
      <c r="O94" s="84"/>
      <c r="P94" s="84"/>
      <c r="Q94" s="84"/>
      <c r="R94" s="84"/>
      <c r="S94" s="84"/>
      <c r="T94" s="84"/>
      <c r="U94" s="84"/>
      <c r="V94" s="84"/>
      <c r="W94" s="84"/>
      <c r="X94" s="84"/>
      <c r="Y94" s="84"/>
      <c r="Z94" s="84"/>
    </row>
    <row r="95" ht="20.25" customHeight="1">
      <c r="A95" s="84"/>
      <c r="B95" s="84"/>
      <c r="C95" s="84"/>
      <c r="D95" s="84"/>
      <c r="E95" s="84"/>
      <c r="F95" s="84"/>
      <c r="G95" s="84"/>
      <c r="H95" s="84"/>
      <c r="I95" s="84"/>
      <c r="J95" s="129"/>
      <c r="K95" s="84"/>
      <c r="L95" s="84"/>
      <c r="M95" s="84"/>
      <c r="N95" s="84"/>
      <c r="O95" s="84"/>
      <c r="P95" s="84"/>
      <c r="Q95" s="84"/>
      <c r="R95" s="84"/>
      <c r="S95" s="84"/>
      <c r="T95" s="84"/>
      <c r="U95" s="84"/>
      <c r="V95" s="84"/>
      <c r="W95" s="84"/>
      <c r="X95" s="84"/>
      <c r="Y95" s="84"/>
      <c r="Z95" s="84"/>
    </row>
    <row r="96" ht="20.25" customHeight="1">
      <c r="A96" s="84"/>
      <c r="B96" s="84"/>
      <c r="C96" s="84"/>
      <c r="D96" s="84"/>
      <c r="E96" s="84"/>
      <c r="F96" s="84"/>
      <c r="G96" s="84"/>
      <c r="H96" s="84"/>
      <c r="I96" s="84"/>
      <c r="J96" s="129"/>
      <c r="K96" s="84"/>
      <c r="L96" s="84"/>
      <c r="M96" s="84"/>
      <c r="N96" s="84"/>
      <c r="O96" s="84"/>
      <c r="P96" s="84"/>
      <c r="Q96" s="84"/>
      <c r="R96" s="84"/>
      <c r="S96" s="84"/>
      <c r="T96" s="84"/>
      <c r="U96" s="84"/>
      <c r="V96" s="84"/>
      <c r="W96" s="84"/>
      <c r="X96" s="84"/>
      <c r="Y96" s="84"/>
      <c r="Z96" s="84"/>
    </row>
    <row r="97" ht="20.25" customHeight="1">
      <c r="A97" s="84"/>
      <c r="B97" s="84"/>
      <c r="C97" s="84"/>
      <c r="D97" s="84"/>
      <c r="E97" s="84"/>
      <c r="F97" s="84"/>
      <c r="G97" s="84"/>
      <c r="H97" s="84"/>
      <c r="I97" s="84"/>
      <c r="J97" s="129"/>
      <c r="K97" s="84"/>
      <c r="L97" s="84"/>
      <c r="M97" s="84"/>
      <c r="N97" s="84"/>
      <c r="O97" s="84"/>
      <c r="P97" s="84"/>
      <c r="Q97" s="84"/>
      <c r="R97" s="84"/>
      <c r="S97" s="84"/>
      <c r="T97" s="84"/>
      <c r="U97" s="84"/>
      <c r="V97" s="84"/>
      <c r="W97" s="84"/>
      <c r="X97" s="84"/>
      <c r="Y97" s="84"/>
      <c r="Z97" s="84"/>
    </row>
    <row r="98" ht="20.25" customHeight="1">
      <c r="A98" s="84"/>
      <c r="B98" s="84"/>
      <c r="C98" s="84"/>
      <c r="D98" s="84"/>
      <c r="E98" s="84"/>
      <c r="F98" s="84"/>
      <c r="G98" s="84"/>
      <c r="H98" s="84"/>
      <c r="I98" s="84"/>
      <c r="J98" s="129"/>
      <c r="K98" s="84"/>
      <c r="L98" s="84"/>
      <c r="M98" s="84"/>
      <c r="N98" s="84"/>
      <c r="O98" s="84"/>
      <c r="P98" s="84"/>
      <c r="Q98" s="84"/>
      <c r="R98" s="84"/>
      <c r="S98" s="84"/>
      <c r="T98" s="84"/>
      <c r="U98" s="84"/>
      <c r="V98" s="84"/>
      <c r="W98" s="84"/>
      <c r="X98" s="84"/>
      <c r="Y98" s="84"/>
      <c r="Z98" s="84"/>
    </row>
    <row r="99" ht="20.25" customHeight="1">
      <c r="A99" s="84"/>
      <c r="B99" s="84"/>
      <c r="C99" s="84"/>
      <c r="D99" s="84"/>
      <c r="E99" s="84"/>
      <c r="F99" s="84"/>
      <c r="G99" s="84"/>
      <c r="H99" s="84"/>
      <c r="I99" s="84"/>
      <c r="J99" s="129"/>
      <c r="K99" s="84"/>
      <c r="L99" s="84"/>
      <c r="M99" s="84"/>
      <c r="N99" s="84"/>
      <c r="O99" s="84"/>
      <c r="P99" s="84"/>
      <c r="Q99" s="84"/>
      <c r="R99" s="84"/>
      <c r="S99" s="84"/>
      <c r="T99" s="84"/>
      <c r="U99" s="84"/>
      <c r="V99" s="84"/>
      <c r="W99" s="84"/>
      <c r="X99" s="84"/>
      <c r="Y99" s="84"/>
      <c r="Z99" s="84"/>
    </row>
    <row r="100" ht="20.25" customHeight="1">
      <c r="A100" s="84"/>
      <c r="B100" s="84"/>
      <c r="C100" s="84"/>
      <c r="D100" s="84"/>
      <c r="E100" s="84"/>
      <c r="F100" s="84"/>
      <c r="G100" s="84"/>
      <c r="H100" s="84"/>
      <c r="I100" s="84"/>
      <c r="J100" s="129"/>
      <c r="K100" s="84"/>
      <c r="L100" s="84"/>
      <c r="M100" s="84"/>
      <c r="N100" s="84"/>
      <c r="O100" s="84"/>
      <c r="P100" s="84"/>
      <c r="Q100" s="84"/>
      <c r="R100" s="84"/>
      <c r="S100" s="84"/>
      <c r="T100" s="84"/>
      <c r="U100" s="84"/>
      <c r="V100" s="84"/>
      <c r="W100" s="84"/>
      <c r="X100" s="84"/>
      <c r="Y100" s="84"/>
      <c r="Z100" s="84"/>
    </row>
    <row r="101" ht="20.25" customHeight="1">
      <c r="A101" s="84"/>
      <c r="B101" s="84"/>
      <c r="C101" s="84"/>
      <c r="D101" s="84"/>
      <c r="E101" s="84"/>
      <c r="F101" s="84"/>
      <c r="G101" s="84"/>
      <c r="H101" s="84"/>
      <c r="I101" s="84"/>
      <c r="J101" s="129"/>
      <c r="K101" s="84"/>
      <c r="L101" s="84"/>
      <c r="M101" s="84"/>
      <c r="N101" s="84"/>
      <c r="O101" s="84"/>
      <c r="P101" s="84"/>
      <c r="Q101" s="84"/>
      <c r="R101" s="84"/>
      <c r="S101" s="84"/>
      <c r="T101" s="84"/>
      <c r="U101" s="84"/>
      <c r="V101" s="84"/>
      <c r="W101" s="84"/>
      <c r="X101" s="84"/>
      <c r="Y101" s="84"/>
      <c r="Z101" s="84"/>
    </row>
    <row r="102" ht="20.25" customHeight="1">
      <c r="A102" s="84"/>
      <c r="B102" s="84"/>
      <c r="C102" s="84"/>
      <c r="D102" s="84"/>
      <c r="E102" s="84"/>
      <c r="F102" s="84"/>
      <c r="G102" s="84"/>
      <c r="H102" s="84"/>
      <c r="I102" s="84"/>
      <c r="J102" s="129"/>
      <c r="K102" s="84"/>
      <c r="L102" s="84"/>
      <c r="M102" s="84"/>
      <c r="N102" s="84"/>
      <c r="O102" s="84"/>
      <c r="P102" s="84"/>
      <c r="Q102" s="84"/>
      <c r="R102" s="84"/>
      <c r="S102" s="84"/>
      <c r="T102" s="84"/>
      <c r="U102" s="84"/>
      <c r="V102" s="84"/>
      <c r="W102" s="84"/>
      <c r="X102" s="84"/>
      <c r="Y102" s="84"/>
      <c r="Z102" s="84"/>
    </row>
    <row r="103" ht="20.25" customHeight="1">
      <c r="A103" s="84"/>
      <c r="B103" s="84"/>
      <c r="C103" s="84"/>
      <c r="D103" s="84"/>
      <c r="E103" s="84"/>
      <c r="F103" s="84"/>
      <c r="G103" s="84"/>
      <c r="H103" s="84"/>
      <c r="I103" s="84"/>
      <c r="J103" s="129"/>
      <c r="K103" s="84"/>
      <c r="L103" s="84"/>
      <c r="M103" s="84"/>
      <c r="N103" s="84"/>
      <c r="O103" s="84"/>
      <c r="P103" s="84"/>
      <c r="Q103" s="84"/>
      <c r="R103" s="84"/>
      <c r="S103" s="84"/>
      <c r="T103" s="84"/>
      <c r="U103" s="84"/>
      <c r="V103" s="84"/>
      <c r="W103" s="84"/>
      <c r="X103" s="84"/>
      <c r="Y103" s="84"/>
      <c r="Z103" s="84"/>
    </row>
    <row r="104" ht="20.25" customHeight="1">
      <c r="A104" s="84"/>
      <c r="B104" s="84"/>
      <c r="C104" s="84"/>
      <c r="D104" s="84"/>
      <c r="E104" s="84"/>
      <c r="F104" s="84"/>
      <c r="G104" s="84"/>
      <c r="H104" s="84"/>
      <c r="I104" s="84"/>
      <c r="J104" s="129"/>
      <c r="K104" s="84"/>
      <c r="L104" s="84"/>
      <c r="M104" s="84"/>
      <c r="N104" s="84"/>
      <c r="O104" s="84"/>
      <c r="P104" s="84"/>
      <c r="Q104" s="84"/>
      <c r="R104" s="84"/>
      <c r="S104" s="84"/>
      <c r="T104" s="84"/>
      <c r="U104" s="84"/>
      <c r="V104" s="84"/>
      <c r="W104" s="84"/>
      <c r="X104" s="84"/>
      <c r="Y104" s="84"/>
      <c r="Z104" s="84"/>
    </row>
    <row r="105" ht="20.25" customHeight="1">
      <c r="A105" s="84"/>
      <c r="B105" s="84"/>
      <c r="C105" s="84"/>
      <c r="D105" s="84"/>
      <c r="E105" s="84"/>
      <c r="F105" s="84"/>
      <c r="G105" s="84"/>
      <c r="H105" s="84"/>
      <c r="I105" s="84"/>
      <c r="J105" s="129"/>
      <c r="K105" s="84"/>
      <c r="L105" s="84"/>
      <c r="M105" s="84"/>
      <c r="N105" s="84"/>
      <c r="O105" s="84"/>
      <c r="P105" s="84"/>
      <c r="Q105" s="84"/>
      <c r="R105" s="84"/>
      <c r="S105" s="84"/>
      <c r="T105" s="84"/>
      <c r="U105" s="84"/>
      <c r="V105" s="84"/>
      <c r="W105" s="84"/>
      <c r="X105" s="84"/>
      <c r="Y105" s="84"/>
      <c r="Z105" s="84"/>
    </row>
    <row r="106" ht="20.25" customHeight="1">
      <c r="A106" s="84"/>
      <c r="B106" s="84"/>
      <c r="C106" s="84"/>
      <c r="D106" s="84"/>
      <c r="E106" s="84"/>
      <c r="F106" s="84"/>
      <c r="G106" s="84"/>
      <c r="H106" s="84"/>
      <c r="I106" s="84"/>
      <c r="J106" s="129"/>
      <c r="K106" s="84"/>
      <c r="L106" s="84"/>
      <c r="M106" s="84"/>
      <c r="N106" s="84"/>
      <c r="O106" s="84"/>
      <c r="P106" s="84"/>
      <c r="Q106" s="84"/>
      <c r="R106" s="84"/>
      <c r="S106" s="84"/>
      <c r="T106" s="84"/>
      <c r="U106" s="84"/>
      <c r="V106" s="84"/>
      <c r="W106" s="84"/>
      <c r="X106" s="84"/>
      <c r="Y106" s="84"/>
      <c r="Z106" s="84"/>
    </row>
    <row r="107" ht="20.25" customHeight="1">
      <c r="A107" s="84"/>
      <c r="B107" s="84"/>
      <c r="C107" s="84"/>
      <c r="D107" s="84"/>
      <c r="E107" s="84"/>
      <c r="F107" s="84"/>
      <c r="G107" s="84"/>
      <c r="H107" s="84"/>
      <c r="I107" s="84"/>
      <c r="J107" s="129"/>
      <c r="K107" s="84"/>
      <c r="L107" s="84"/>
      <c r="M107" s="84"/>
      <c r="N107" s="84"/>
      <c r="O107" s="84"/>
      <c r="P107" s="84"/>
      <c r="Q107" s="84"/>
      <c r="R107" s="84"/>
      <c r="S107" s="84"/>
      <c r="T107" s="84"/>
      <c r="U107" s="84"/>
      <c r="V107" s="84"/>
      <c r="W107" s="84"/>
      <c r="X107" s="84"/>
      <c r="Y107" s="84"/>
      <c r="Z107" s="84"/>
    </row>
    <row r="108" ht="20.25" customHeight="1">
      <c r="A108" s="84"/>
      <c r="B108" s="84"/>
      <c r="C108" s="84"/>
      <c r="D108" s="84"/>
      <c r="E108" s="84"/>
      <c r="F108" s="84"/>
      <c r="G108" s="84"/>
      <c r="H108" s="84"/>
      <c r="I108" s="84"/>
      <c r="J108" s="129"/>
      <c r="K108" s="84"/>
      <c r="L108" s="84"/>
      <c r="M108" s="84"/>
      <c r="N108" s="84"/>
      <c r="O108" s="84"/>
      <c r="P108" s="84"/>
      <c r="Q108" s="84"/>
      <c r="R108" s="84"/>
      <c r="S108" s="84"/>
      <c r="T108" s="84"/>
      <c r="U108" s="84"/>
      <c r="V108" s="84"/>
      <c r="W108" s="84"/>
      <c r="X108" s="84"/>
      <c r="Y108" s="84"/>
      <c r="Z108" s="84"/>
    </row>
    <row r="109" ht="20.25" customHeight="1">
      <c r="A109" s="84"/>
      <c r="B109" s="84"/>
      <c r="C109" s="84"/>
      <c r="D109" s="84"/>
      <c r="E109" s="84"/>
      <c r="F109" s="84"/>
      <c r="G109" s="84"/>
      <c r="H109" s="84"/>
      <c r="I109" s="84"/>
      <c r="J109" s="129"/>
      <c r="K109" s="84"/>
      <c r="L109" s="84"/>
      <c r="M109" s="84"/>
      <c r="N109" s="84"/>
      <c r="O109" s="84"/>
      <c r="P109" s="84"/>
      <c r="Q109" s="84"/>
      <c r="R109" s="84"/>
      <c r="S109" s="84"/>
      <c r="T109" s="84"/>
      <c r="U109" s="84"/>
      <c r="V109" s="84"/>
      <c r="W109" s="84"/>
      <c r="X109" s="84"/>
      <c r="Y109" s="84"/>
      <c r="Z109" s="84"/>
    </row>
    <row r="110" ht="20.25" customHeight="1">
      <c r="A110" s="84"/>
      <c r="B110" s="84"/>
      <c r="C110" s="84"/>
      <c r="D110" s="84"/>
      <c r="E110" s="84"/>
      <c r="F110" s="84"/>
      <c r="G110" s="84"/>
      <c r="H110" s="84"/>
      <c r="I110" s="84"/>
      <c r="J110" s="129"/>
      <c r="K110" s="84"/>
      <c r="L110" s="84"/>
      <c r="M110" s="84"/>
      <c r="N110" s="84"/>
      <c r="O110" s="84"/>
      <c r="P110" s="84"/>
      <c r="Q110" s="84"/>
      <c r="R110" s="84"/>
      <c r="S110" s="84"/>
      <c r="T110" s="84"/>
      <c r="U110" s="84"/>
      <c r="V110" s="84"/>
      <c r="W110" s="84"/>
      <c r="X110" s="84"/>
      <c r="Y110" s="84"/>
      <c r="Z110" s="84"/>
    </row>
    <row r="111" ht="20.25" customHeight="1">
      <c r="A111" s="84"/>
      <c r="B111" s="84"/>
      <c r="C111" s="84"/>
      <c r="D111" s="84"/>
      <c r="E111" s="84"/>
      <c r="F111" s="84"/>
      <c r="G111" s="84"/>
      <c r="H111" s="84"/>
      <c r="I111" s="84"/>
      <c r="J111" s="129"/>
      <c r="K111" s="84"/>
      <c r="L111" s="84"/>
      <c r="M111" s="84"/>
      <c r="N111" s="84"/>
      <c r="O111" s="84"/>
      <c r="P111" s="84"/>
      <c r="Q111" s="84"/>
      <c r="R111" s="84"/>
      <c r="S111" s="84"/>
      <c r="T111" s="84"/>
      <c r="U111" s="84"/>
      <c r="V111" s="84"/>
      <c r="W111" s="84"/>
      <c r="X111" s="84"/>
      <c r="Y111" s="84"/>
      <c r="Z111" s="84"/>
    </row>
    <row r="112" ht="20.25" customHeight="1">
      <c r="A112" s="84"/>
      <c r="B112" s="84"/>
      <c r="C112" s="84"/>
      <c r="D112" s="84"/>
      <c r="E112" s="84"/>
      <c r="F112" s="84"/>
      <c r="G112" s="84"/>
      <c r="H112" s="84"/>
      <c r="I112" s="84"/>
      <c r="J112" s="129"/>
      <c r="K112" s="84"/>
      <c r="L112" s="84"/>
      <c r="M112" s="84"/>
      <c r="N112" s="84"/>
      <c r="O112" s="84"/>
      <c r="P112" s="84"/>
      <c r="Q112" s="84"/>
      <c r="R112" s="84"/>
      <c r="S112" s="84"/>
      <c r="T112" s="84"/>
      <c r="U112" s="84"/>
      <c r="V112" s="84"/>
      <c r="W112" s="84"/>
      <c r="X112" s="84"/>
      <c r="Y112" s="84"/>
      <c r="Z112" s="84"/>
    </row>
    <row r="113" ht="20.25" customHeight="1">
      <c r="A113" s="84"/>
      <c r="B113" s="84"/>
      <c r="C113" s="84"/>
      <c r="D113" s="84"/>
      <c r="E113" s="84"/>
      <c r="F113" s="84"/>
      <c r="G113" s="84"/>
      <c r="H113" s="84"/>
      <c r="I113" s="84"/>
      <c r="J113" s="129"/>
      <c r="K113" s="84"/>
      <c r="L113" s="84"/>
      <c r="M113" s="84"/>
      <c r="N113" s="84"/>
      <c r="O113" s="84"/>
      <c r="P113" s="84"/>
      <c r="Q113" s="84"/>
      <c r="R113" s="84"/>
      <c r="S113" s="84"/>
      <c r="T113" s="84"/>
      <c r="U113" s="84"/>
      <c r="V113" s="84"/>
      <c r="W113" s="84"/>
      <c r="X113" s="84"/>
      <c r="Y113" s="84"/>
      <c r="Z113" s="84"/>
    </row>
    <row r="114" ht="20.25" customHeight="1">
      <c r="A114" s="84"/>
      <c r="B114" s="84"/>
      <c r="C114" s="84"/>
      <c r="D114" s="84"/>
      <c r="E114" s="84"/>
      <c r="F114" s="84"/>
      <c r="G114" s="84"/>
      <c r="H114" s="84"/>
      <c r="I114" s="84"/>
      <c r="J114" s="129"/>
      <c r="K114" s="84"/>
      <c r="L114" s="84"/>
      <c r="M114" s="84"/>
      <c r="N114" s="84"/>
      <c r="O114" s="84"/>
      <c r="P114" s="84"/>
      <c r="Q114" s="84"/>
      <c r="R114" s="84"/>
      <c r="S114" s="84"/>
      <c r="T114" s="84"/>
      <c r="U114" s="84"/>
      <c r="V114" s="84"/>
      <c r="W114" s="84"/>
      <c r="X114" s="84"/>
      <c r="Y114" s="84"/>
      <c r="Z114" s="84"/>
    </row>
    <row r="115" ht="20.25" customHeight="1">
      <c r="A115" s="84"/>
      <c r="B115" s="84"/>
      <c r="C115" s="84"/>
      <c r="D115" s="84"/>
      <c r="E115" s="84"/>
      <c r="F115" s="84"/>
      <c r="G115" s="84"/>
      <c r="H115" s="84"/>
      <c r="I115" s="84"/>
      <c r="J115" s="129"/>
      <c r="K115" s="84"/>
      <c r="L115" s="84"/>
      <c r="M115" s="84"/>
      <c r="N115" s="84"/>
      <c r="O115" s="84"/>
      <c r="P115" s="84"/>
      <c r="Q115" s="84"/>
      <c r="R115" s="84"/>
      <c r="S115" s="84"/>
      <c r="T115" s="84"/>
      <c r="U115" s="84"/>
      <c r="V115" s="84"/>
      <c r="W115" s="84"/>
      <c r="X115" s="84"/>
      <c r="Y115" s="84"/>
      <c r="Z115" s="84"/>
    </row>
    <row r="116" ht="20.25" customHeight="1">
      <c r="A116" s="84"/>
      <c r="B116" s="84"/>
      <c r="C116" s="84"/>
      <c r="D116" s="84"/>
      <c r="E116" s="84"/>
      <c r="F116" s="84"/>
      <c r="G116" s="84"/>
      <c r="H116" s="84"/>
      <c r="I116" s="84"/>
      <c r="J116" s="129"/>
      <c r="K116" s="84"/>
      <c r="L116" s="84"/>
      <c r="M116" s="84"/>
      <c r="N116" s="84"/>
      <c r="O116" s="84"/>
      <c r="P116" s="84"/>
      <c r="Q116" s="84"/>
      <c r="R116" s="84"/>
      <c r="S116" s="84"/>
      <c r="T116" s="84"/>
      <c r="U116" s="84"/>
      <c r="V116" s="84"/>
      <c r="W116" s="84"/>
      <c r="X116" s="84"/>
      <c r="Y116" s="84"/>
      <c r="Z116" s="84"/>
    </row>
    <row r="117" ht="20.25" customHeight="1">
      <c r="A117" s="84"/>
      <c r="B117" s="84"/>
      <c r="C117" s="84"/>
      <c r="D117" s="84"/>
      <c r="E117" s="84"/>
      <c r="F117" s="84"/>
      <c r="G117" s="84"/>
      <c r="H117" s="84"/>
      <c r="I117" s="84"/>
      <c r="J117" s="129"/>
      <c r="K117" s="84"/>
      <c r="L117" s="84"/>
      <c r="M117" s="84"/>
      <c r="N117" s="84"/>
      <c r="O117" s="84"/>
      <c r="P117" s="84"/>
      <c r="Q117" s="84"/>
      <c r="R117" s="84"/>
      <c r="S117" s="84"/>
      <c r="T117" s="84"/>
      <c r="U117" s="84"/>
      <c r="V117" s="84"/>
      <c r="W117" s="84"/>
      <c r="X117" s="84"/>
      <c r="Y117" s="84"/>
      <c r="Z117" s="84"/>
    </row>
    <row r="118" ht="20.25" customHeight="1">
      <c r="A118" s="84"/>
      <c r="B118" s="84"/>
      <c r="C118" s="84"/>
      <c r="D118" s="84"/>
      <c r="E118" s="84"/>
      <c r="F118" s="84"/>
      <c r="G118" s="84"/>
      <c r="H118" s="84"/>
      <c r="I118" s="84"/>
      <c r="J118" s="129"/>
      <c r="K118" s="84"/>
      <c r="L118" s="84"/>
      <c r="M118" s="84"/>
      <c r="N118" s="84"/>
      <c r="O118" s="84"/>
      <c r="P118" s="84"/>
      <c r="Q118" s="84"/>
      <c r="R118" s="84"/>
      <c r="S118" s="84"/>
      <c r="T118" s="84"/>
      <c r="U118" s="84"/>
      <c r="V118" s="84"/>
      <c r="W118" s="84"/>
      <c r="X118" s="84"/>
      <c r="Y118" s="84"/>
      <c r="Z118" s="84"/>
    </row>
    <row r="119" ht="20.25" customHeight="1">
      <c r="A119" s="84"/>
      <c r="B119" s="84"/>
      <c r="C119" s="84"/>
      <c r="D119" s="84"/>
      <c r="E119" s="84"/>
      <c r="F119" s="84"/>
      <c r="G119" s="84"/>
      <c r="H119" s="84"/>
      <c r="I119" s="84"/>
      <c r="J119" s="129"/>
      <c r="K119" s="84"/>
      <c r="L119" s="84"/>
      <c r="M119" s="84"/>
      <c r="N119" s="84"/>
      <c r="O119" s="84"/>
      <c r="P119" s="84"/>
      <c r="Q119" s="84"/>
      <c r="R119" s="84"/>
      <c r="S119" s="84"/>
      <c r="T119" s="84"/>
      <c r="U119" s="84"/>
      <c r="V119" s="84"/>
      <c r="W119" s="84"/>
      <c r="X119" s="84"/>
      <c r="Y119" s="84"/>
      <c r="Z119" s="84"/>
    </row>
    <row r="120" ht="20.25" customHeight="1">
      <c r="A120" s="84"/>
      <c r="B120" s="84"/>
      <c r="C120" s="84"/>
      <c r="D120" s="84"/>
      <c r="E120" s="84"/>
      <c r="F120" s="84"/>
      <c r="G120" s="84"/>
      <c r="H120" s="84"/>
      <c r="I120" s="84"/>
      <c r="J120" s="129"/>
      <c r="K120" s="84"/>
      <c r="L120" s="84"/>
      <c r="M120" s="84"/>
      <c r="N120" s="84"/>
      <c r="O120" s="84"/>
      <c r="P120" s="84"/>
      <c r="Q120" s="84"/>
      <c r="R120" s="84"/>
      <c r="S120" s="84"/>
      <c r="T120" s="84"/>
      <c r="U120" s="84"/>
      <c r="V120" s="84"/>
      <c r="W120" s="84"/>
      <c r="X120" s="84"/>
      <c r="Y120" s="84"/>
      <c r="Z120" s="84"/>
    </row>
    <row r="121" ht="20.25" customHeight="1">
      <c r="A121" s="84"/>
      <c r="B121" s="84"/>
      <c r="C121" s="84"/>
      <c r="D121" s="84"/>
      <c r="E121" s="84"/>
      <c r="F121" s="84"/>
      <c r="G121" s="84"/>
      <c r="H121" s="84"/>
      <c r="I121" s="84"/>
      <c r="J121" s="129"/>
      <c r="K121" s="84"/>
      <c r="L121" s="84"/>
      <c r="M121" s="84"/>
      <c r="N121" s="84"/>
      <c r="O121" s="84"/>
      <c r="P121" s="84"/>
      <c r="Q121" s="84"/>
      <c r="R121" s="84"/>
      <c r="S121" s="84"/>
      <c r="T121" s="84"/>
      <c r="U121" s="84"/>
      <c r="V121" s="84"/>
      <c r="W121" s="84"/>
      <c r="X121" s="84"/>
      <c r="Y121" s="84"/>
      <c r="Z121" s="84"/>
    </row>
    <row r="122" ht="20.25" customHeight="1">
      <c r="A122" s="84"/>
      <c r="B122" s="84"/>
      <c r="C122" s="84"/>
      <c r="D122" s="84"/>
      <c r="E122" s="84"/>
      <c r="F122" s="84"/>
      <c r="G122" s="84"/>
      <c r="H122" s="84"/>
      <c r="I122" s="84"/>
      <c r="J122" s="129"/>
      <c r="K122" s="84"/>
      <c r="L122" s="84"/>
      <c r="M122" s="84"/>
      <c r="N122" s="84"/>
      <c r="O122" s="84"/>
      <c r="P122" s="84"/>
      <c r="Q122" s="84"/>
      <c r="R122" s="84"/>
      <c r="S122" s="84"/>
      <c r="T122" s="84"/>
      <c r="U122" s="84"/>
      <c r="V122" s="84"/>
      <c r="W122" s="84"/>
      <c r="X122" s="84"/>
      <c r="Y122" s="84"/>
      <c r="Z122" s="84"/>
    </row>
    <row r="123" ht="20.25" customHeight="1">
      <c r="A123" s="84"/>
      <c r="B123" s="84"/>
      <c r="C123" s="84"/>
      <c r="D123" s="84"/>
      <c r="E123" s="84"/>
      <c r="F123" s="84"/>
      <c r="G123" s="84"/>
      <c r="H123" s="84"/>
      <c r="I123" s="84"/>
      <c r="J123" s="129"/>
      <c r="K123" s="84"/>
      <c r="L123" s="84"/>
      <c r="M123" s="84"/>
      <c r="N123" s="84"/>
      <c r="O123" s="84"/>
      <c r="P123" s="84"/>
      <c r="Q123" s="84"/>
      <c r="R123" s="84"/>
      <c r="S123" s="84"/>
      <c r="T123" s="84"/>
      <c r="U123" s="84"/>
      <c r="V123" s="84"/>
      <c r="W123" s="84"/>
      <c r="X123" s="84"/>
      <c r="Y123" s="84"/>
      <c r="Z123" s="84"/>
    </row>
    <row r="124" ht="20.25" customHeight="1">
      <c r="A124" s="84"/>
      <c r="B124" s="84"/>
      <c r="C124" s="84"/>
      <c r="D124" s="84"/>
      <c r="E124" s="84"/>
      <c r="F124" s="84"/>
      <c r="G124" s="84"/>
      <c r="H124" s="84"/>
      <c r="I124" s="84"/>
      <c r="J124" s="129"/>
      <c r="K124" s="84"/>
      <c r="L124" s="84"/>
      <c r="M124" s="84"/>
      <c r="N124" s="84"/>
      <c r="O124" s="84"/>
      <c r="P124" s="84"/>
      <c r="Q124" s="84"/>
      <c r="R124" s="84"/>
      <c r="S124" s="84"/>
      <c r="T124" s="84"/>
      <c r="U124" s="84"/>
      <c r="V124" s="84"/>
      <c r="W124" s="84"/>
      <c r="X124" s="84"/>
      <c r="Y124" s="84"/>
      <c r="Z124" s="84"/>
    </row>
    <row r="125" ht="20.25" customHeight="1">
      <c r="A125" s="84"/>
      <c r="B125" s="84"/>
      <c r="C125" s="84"/>
      <c r="D125" s="84"/>
      <c r="E125" s="84"/>
      <c r="F125" s="84"/>
      <c r="G125" s="84"/>
      <c r="H125" s="84"/>
      <c r="I125" s="84"/>
      <c r="J125" s="129"/>
      <c r="K125" s="84"/>
      <c r="L125" s="84"/>
      <c r="M125" s="84"/>
      <c r="N125" s="84"/>
      <c r="O125" s="84"/>
      <c r="P125" s="84"/>
      <c r="Q125" s="84"/>
      <c r="R125" s="84"/>
      <c r="S125" s="84"/>
      <c r="T125" s="84"/>
      <c r="U125" s="84"/>
      <c r="V125" s="84"/>
      <c r="W125" s="84"/>
      <c r="X125" s="84"/>
      <c r="Y125" s="84"/>
      <c r="Z125" s="84"/>
    </row>
    <row r="126" ht="20.25" customHeight="1">
      <c r="A126" s="84"/>
      <c r="B126" s="84"/>
      <c r="C126" s="84"/>
      <c r="D126" s="84"/>
      <c r="E126" s="84"/>
      <c r="F126" s="84"/>
      <c r="G126" s="84"/>
      <c r="H126" s="84"/>
      <c r="I126" s="84"/>
      <c r="J126" s="129"/>
      <c r="K126" s="84"/>
      <c r="L126" s="84"/>
      <c r="M126" s="84"/>
      <c r="N126" s="84"/>
      <c r="O126" s="84"/>
      <c r="P126" s="84"/>
      <c r="Q126" s="84"/>
      <c r="R126" s="84"/>
      <c r="S126" s="84"/>
      <c r="T126" s="84"/>
      <c r="U126" s="84"/>
      <c r="V126" s="84"/>
      <c r="W126" s="84"/>
      <c r="X126" s="84"/>
      <c r="Y126" s="84"/>
      <c r="Z126" s="84"/>
    </row>
    <row r="127" ht="20.25" customHeight="1">
      <c r="A127" s="84"/>
      <c r="B127" s="84"/>
      <c r="C127" s="84"/>
      <c r="D127" s="84"/>
      <c r="E127" s="84"/>
      <c r="F127" s="84"/>
      <c r="G127" s="84"/>
      <c r="H127" s="84"/>
      <c r="I127" s="84"/>
      <c r="J127" s="129"/>
      <c r="K127" s="84"/>
      <c r="L127" s="84"/>
      <c r="M127" s="84"/>
      <c r="N127" s="84"/>
      <c r="O127" s="84"/>
      <c r="P127" s="84"/>
      <c r="Q127" s="84"/>
      <c r="R127" s="84"/>
      <c r="S127" s="84"/>
      <c r="T127" s="84"/>
      <c r="U127" s="84"/>
      <c r="V127" s="84"/>
      <c r="W127" s="84"/>
      <c r="X127" s="84"/>
      <c r="Y127" s="84"/>
      <c r="Z127" s="84"/>
    </row>
    <row r="128" ht="20.25" customHeight="1">
      <c r="A128" s="84"/>
      <c r="B128" s="84"/>
      <c r="C128" s="84"/>
      <c r="D128" s="84"/>
      <c r="E128" s="84"/>
      <c r="F128" s="84"/>
      <c r="G128" s="84"/>
      <c r="H128" s="84"/>
      <c r="I128" s="84"/>
      <c r="J128" s="129"/>
      <c r="K128" s="84"/>
      <c r="L128" s="84"/>
      <c r="M128" s="84"/>
      <c r="N128" s="84"/>
      <c r="O128" s="84"/>
      <c r="P128" s="84"/>
      <c r="Q128" s="84"/>
      <c r="R128" s="84"/>
      <c r="S128" s="84"/>
      <c r="T128" s="84"/>
      <c r="U128" s="84"/>
      <c r="V128" s="84"/>
      <c r="W128" s="84"/>
      <c r="X128" s="84"/>
      <c r="Y128" s="84"/>
      <c r="Z128" s="84"/>
    </row>
    <row r="129" ht="20.25" customHeight="1">
      <c r="A129" s="84"/>
      <c r="B129" s="84"/>
      <c r="C129" s="84"/>
      <c r="D129" s="84"/>
      <c r="E129" s="84"/>
      <c r="F129" s="84"/>
      <c r="G129" s="84"/>
      <c r="H129" s="84"/>
      <c r="I129" s="84"/>
      <c r="J129" s="129"/>
      <c r="K129" s="84"/>
      <c r="L129" s="84"/>
      <c r="M129" s="84"/>
      <c r="N129" s="84"/>
      <c r="O129" s="84"/>
      <c r="P129" s="84"/>
      <c r="Q129" s="84"/>
      <c r="R129" s="84"/>
      <c r="S129" s="84"/>
      <c r="T129" s="84"/>
      <c r="U129" s="84"/>
      <c r="V129" s="84"/>
      <c r="W129" s="84"/>
      <c r="X129" s="84"/>
      <c r="Y129" s="84"/>
      <c r="Z129" s="84"/>
    </row>
    <row r="130" ht="20.25" customHeight="1">
      <c r="A130" s="84"/>
      <c r="B130" s="84"/>
      <c r="C130" s="84"/>
      <c r="D130" s="84"/>
      <c r="E130" s="84"/>
      <c r="F130" s="84"/>
      <c r="G130" s="84"/>
      <c r="H130" s="84"/>
      <c r="I130" s="84"/>
      <c r="J130" s="129"/>
      <c r="K130" s="84"/>
      <c r="L130" s="84"/>
      <c r="M130" s="84"/>
      <c r="N130" s="84"/>
      <c r="O130" s="84"/>
      <c r="P130" s="84"/>
      <c r="Q130" s="84"/>
      <c r="R130" s="84"/>
      <c r="S130" s="84"/>
      <c r="T130" s="84"/>
      <c r="U130" s="84"/>
      <c r="V130" s="84"/>
      <c r="W130" s="84"/>
      <c r="X130" s="84"/>
      <c r="Y130" s="84"/>
      <c r="Z130" s="84"/>
    </row>
    <row r="131" ht="20.25" customHeight="1">
      <c r="A131" s="84"/>
      <c r="B131" s="84"/>
      <c r="C131" s="84"/>
      <c r="D131" s="84"/>
      <c r="E131" s="84"/>
      <c r="F131" s="84"/>
      <c r="G131" s="84"/>
      <c r="H131" s="84"/>
      <c r="I131" s="84"/>
      <c r="J131" s="129"/>
      <c r="K131" s="84"/>
      <c r="L131" s="84"/>
      <c r="M131" s="84"/>
      <c r="N131" s="84"/>
      <c r="O131" s="84"/>
      <c r="P131" s="84"/>
      <c r="Q131" s="84"/>
      <c r="R131" s="84"/>
      <c r="S131" s="84"/>
      <c r="T131" s="84"/>
      <c r="U131" s="84"/>
      <c r="V131" s="84"/>
      <c r="W131" s="84"/>
      <c r="X131" s="84"/>
      <c r="Y131" s="84"/>
      <c r="Z131" s="84"/>
    </row>
    <row r="132" ht="20.25" customHeight="1">
      <c r="A132" s="84"/>
      <c r="B132" s="84"/>
      <c r="C132" s="84"/>
      <c r="D132" s="84"/>
      <c r="E132" s="84"/>
      <c r="F132" s="84"/>
      <c r="G132" s="84"/>
      <c r="H132" s="84"/>
      <c r="I132" s="84"/>
      <c r="J132" s="129"/>
      <c r="K132" s="84"/>
      <c r="L132" s="84"/>
      <c r="M132" s="84"/>
      <c r="N132" s="84"/>
      <c r="O132" s="84"/>
      <c r="P132" s="84"/>
      <c r="Q132" s="84"/>
      <c r="R132" s="84"/>
      <c r="S132" s="84"/>
      <c r="T132" s="84"/>
      <c r="U132" s="84"/>
      <c r="V132" s="84"/>
      <c r="W132" s="84"/>
      <c r="X132" s="84"/>
      <c r="Y132" s="84"/>
      <c r="Z132" s="84"/>
    </row>
    <row r="133" ht="20.25" customHeight="1">
      <c r="A133" s="84"/>
      <c r="B133" s="84"/>
      <c r="C133" s="84"/>
      <c r="D133" s="84"/>
      <c r="E133" s="84"/>
      <c r="F133" s="84"/>
      <c r="G133" s="84"/>
      <c r="H133" s="84"/>
      <c r="I133" s="84"/>
      <c r="J133" s="129"/>
      <c r="K133" s="84"/>
      <c r="L133" s="84"/>
      <c r="M133" s="84"/>
      <c r="N133" s="84"/>
      <c r="O133" s="84"/>
      <c r="P133" s="84"/>
      <c r="Q133" s="84"/>
      <c r="R133" s="84"/>
      <c r="S133" s="84"/>
      <c r="T133" s="84"/>
      <c r="U133" s="84"/>
      <c r="V133" s="84"/>
      <c r="W133" s="84"/>
      <c r="X133" s="84"/>
      <c r="Y133" s="84"/>
      <c r="Z133" s="84"/>
    </row>
    <row r="134" ht="20.25" customHeight="1">
      <c r="A134" s="84"/>
      <c r="B134" s="84"/>
      <c r="C134" s="84"/>
      <c r="D134" s="84"/>
      <c r="E134" s="84"/>
      <c r="F134" s="84"/>
      <c r="G134" s="84"/>
      <c r="H134" s="84"/>
      <c r="I134" s="84"/>
      <c r="J134" s="129"/>
      <c r="K134" s="84"/>
      <c r="L134" s="84"/>
      <c r="M134" s="84"/>
      <c r="N134" s="84"/>
      <c r="O134" s="84"/>
      <c r="P134" s="84"/>
      <c r="Q134" s="84"/>
      <c r="R134" s="84"/>
      <c r="S134" s="84"/>
      <c r="T134" s="84"/>
      <c r="U134" s="84"/>
      <c r="V134" s="84"/>
      <c r="W134" s="84"/>
      <c r="X134" s="84"/>
      <c r="Y134" s="84"/>
      <c r="Z134" s="84"/>
    </row>
    <row r="135" ht="20.25" customHeight="1">
      <c r="A135" s="84"/>
      <c r="B135" s="84"/>
      <c r="C135" s="84"/>
      <c r="D135" s="84"/>
      <c r="E135" s="84"/>
      <c r="F135" s="84"/>
      <c r="G135" s="84"/>
      <c r="H135" s="84"/>
      <c r="I135" s="84"/>
      <c r="J135" s="129"/>
      <c r="K135" s="84"/>
      <c r="L135" s="84"/>
      <c r="M135" s="84"/>
      <c r="N135" s="84"/>
      <c r="O135" s="84"/>
      <c r="P135" s="84"/>
      <c r="Q135" s="84"/>
      <c r="R135" s="84"/>
      <c r="S135" s="84"/>
      <c r="T135" s="84"/>
      <c r="U135" s="84"/>
      <c r="V135" s="84"/>
      <c r="W135" s="84"/>
      <c r="X135" s="84"/>
      <c r="Y135" s="84"/>
      <c r="Z135" s="84"/>
    </row>
    <row r="136" ht="20.25" customHeight="1">
      <c r="A136" s="84"/>
      <c r="B136" s="84"/>
      <c r="C136" s="84"/>
      <c r="D136" s="84"/>
      <c r="E136" s="84"/>
      <c r="F136" s="84"/>
      <c r="G136" s="84"/>
      <c r="H136" s="84"/>
      <c r="I136" s="84"/>
      <c r="J136" s="129"/>
      <c r="K136" s="84"/>
      <c r="L136" s="84"/>
      <c r="M136" s="84"/>
      <c r="N136" s="84"/>
      <c r="O136" s="84"/>
      <c r="P136" s="84"/>
      <c r="Q136" s="84"/>
      <c r="R136" s="84"/>
      <c r="S136" s="84"/>
      <c r="T136" s="84"/>
      <c r="U136" s="84"/>
      <c r="V136" s="84"/>
      <c r="W136" s="84"/>
      <c r="X136" s="84"/>
      <c r="Y136" s="84"/>
      <c r="Z136" s="84"/>
    </row>
    <row r="137" ht="20.25" customHeight="1">
      <c r="A137" s="84"/>
      <c r="B137" s="84"/>
      <c r="C137" s="84"/>
      <c r="D137" s="84"/>
      <c r="E137" s="84"/>
      <c r="F137" s="84"/>
      <c r="G137" s="84"/>
      <c r="H137" s="84"/>
      <c r="I137" s="84"/>
      <c r="J137" s="129"/>
      <c r="K137" s="84"/>
      <c r="L137" s="84"/>
      <c r="M137" s="84"/>
      <c r="N137" s="84"/>
      <c r="O137" s="84"/>
      <c r="P137" s="84"/>
      <c r="Q137" s="84"/>
      <c r="R137" s="84"/>
      <c r="S137" s="84"/>
      <c r="T137" s="84"/>
      <c r="U137" s="84"/>
      <c r="V137" s="84"/>
      <c r="W137" s="84"/>
      <c r="X137" s="84"/>
      <c r="Y137" s="84"/>
      <c r="Z137" s="84"/>
    </row>
    <row r="138" ht="20.25" customHeight="1">
      <c r="A138" s="84"/>
      <c r="B138" s="84"/>
      <c r="C138" s="84"/>
      <c r="D138" s="84"/>
      <c r="E138" s="84"/>
      <c r="F138" s="84"/>
      <c r="G138" s="84"/>
      <c r="H138" s="84"/>
      <c r="I138" s="84"/>
      <c r="J138" s="129"/>
      <c r="K138" s="84"/>
      <c r="L138" s="84"/>
      <c r="M138" s="84"/>
      <c r="N138" s="84"/>
      <c r="O138" s="84"/>
      <c r="P138" s="84"/>
      <c r="Q138" s="84"/>
      <c r="R138" s="84"/>
      <c r="S138" s="84"/>
      <c r="T138" s="84"/>
      <c r="U138" s="84"/>
      <c r="V138" s="84"/>
      <c r="W138" s="84"/>
      <c r="X138" s="84"/>
      <c r="Y138" s="84"/>
      <c r="Z138" s="84"/>
    </row>
    <row r="139" ht="20.25" customHeight="1">
      <c r="A139" s="84"/>
      <c r="B139" s="84"/>
      <c r="C139" s="84"/>
      <c r="D139" s="84"/>
      <c r="E139" s="84"/>
      <c r="F139" s="84"/>
      <c r="G139" s="84"/>
      <c r="H139" s="84"/>
      <c r="I139" s="84"/>
      <c r="J139" s="129"/>
      <c r="K139" s="84"/>
      <c r="L139" s="84"/>
      <c r="M139" s="84"/>
      <c r="N139" s="84"/>
      <c r="O139" s="84"/>
      <c r="P139" s="84"/>
      <c r="Q139" s="84"/>
      <c r="R139" s="84"/>
      <c r="S139" s="84"/>
      <c r="T139" s="84"/>
      <c r="U139" s="84"/>
      <c r="V139" s="84"/>
      <c r="W139" s="84"/>
      <c r="X139" s="84"/>
      <c r="Y139" s="84"/>
      <c r="Z139" s="84"/>
    </row>
    <row r="140" ht="20.25" customHeight="1">
      <c r="A140" s="84"/>
      <c r="B140" s="84"/>
      <c r="C140" s="84"/>
      <c r="D140" s="84"/>
      <c r="E140" s="84"/>
      <c r="F140" s="84"/>
      <c r="G140" s="84"/>
      <c r="H140" s="84"/>
      <c r="I140" s="84"/>
      <c r="J140" s="129"/>
      <c r="K140" s="84"/>
      <c r="L140" s="84"/>
      <c r="M140" s="84"/>
      <c r="N140" s="84"/>
      <c r="O140" s="84"/>
      <c r="P140" s="84"/>
      <c r="Q140" s="84"/>
      <c r="R140" s="84"/>
      <c r="S140" s="84"/>
      <c r="T140" s="84"/>
      <c r="U140" s="84"/>
      <c r="V140" s="84"/>
      <c r="W140" s="84"/>
      <c r="X140" s="84"/>
      <c r="Y140" s="84"/>
      <c r="Z140" s="84"/>
    </row>
    <row r="141" ht="20.25" customHeight="1">
      <c r="A141" s="84"/>
      <c r="B141" s="84"/>
      <c r="C141" s="84"/>
      <c r="D141" s="84"/>
      <c r="E141" s="84"/>
      <c r="F141" s="84"/>
      <c r="G141" s="84"/>
      <c r="H141" s="84"/>
      <c r="I141" s="84"/>
      <c r="J141" s="129"/>
      <c r="K141" s="84"/>
      <c r="L141" s="84"/>
      <c r="M141" s="84"/>
      <c r="N141" s="84"/>
      <c r="O141" s="84"/>
      <c r="P141" s="84"/>
      <c r="Q141" s="84"/>
      <c r="R141" s="84"/>
      <c r="S141" s="84"/>
      <c r="T141" s="84"/>
      <c r="U141" s="84"/>
      <c r="V141" s="84"/>
      <c r="W141" s="84"/>
      <c r="X141" s="84"/>
      <c r="Y141" s="84"/>
      <c r="Z141" s="84"/>
    </row>
    <row r="142" ht="20.25" customHeight="1">
      <c r="A142" s="84"/>
      <c r="B142" s="84"/>
      <c r="C142" s="84"/>
      <c r="D142" s="84"/>
      <c r="E142" s="84"/>
      <c r="F142" s="84"/>
      <c r="G142" s="84"/>
      <c r="H142" s="84"/>
      <c r="I142" s="84"/>
      <c r="J142" s="129"/>
      <c r="K142" s="84"/>
      <c r="L142" s="84"/>
      <c r="M142" s="84"/>
      <c r="N142" s="84"/>
      <c r="O142" s="84"/>
      <c r="P142" s="84"/>
      <c r="Q142" s="84"/>
      <c r="R142" s="84"/>
      <c r="S142" s="84"/>
      <c r="T142" s="84"/>
      <c r="U142" s="84"/>
      <c r="V142" s="84"/>
      <c r="W142" s="84"/>
      <c r="X142" s="84"/>
      <c r="Y142" s="84"/>
      <c r="Z142" s="84"/>
    </row>
    <row r="143" ht="20.25" customHeight="1">
      <c r="A143" s="84"/>
      <c r="B143" s="84"/>
      <c r="C143" s="84"/>
      <c r="D143" s="84"/>
      <c r="E143" s="84"/>
      <c r="F143" s="84"/>
      <c r="G143" s="84"/>
      <c r="H143" s="84"/>
      <c r="I143" s="84"/>
      <c r="J143" s="129"/>
      <c r="K143" s="84"/>
      <c r="L143" s="84"/>
      <c r="M143" s="84"/>
      <c r="N143" s="84"/>
      <c r="O143" s="84"/>
      <c r="P143" s="84"/>
      <c r="Q143" s="84"/>
      <c r="R143" s="84"/>
      <c r="S143" s="84"/>
      <c r="T143" s="84"/>
      <c r="U143" s="84"/>
      <c r="V143" s="84"/>
      <c r="W143" s="84"/>
      <c r="X143" s="84"/>
      <c r="Y143" s="84"/>
      <c r="Z143" s="84"/>
    </row>
    <row r="144" ht="20.25" customHeight="1">
      <c r="A144" s="84"/>
      <c r="B144" s="84"/>
      <c r="C144" s="84"/>
      <c r="D144" s="84"/>
      <c r="E144" s="84"/>
      <c r="F144" s="84"/>
      <c r="G144" s="84"/>
      <c r="H144" s="84"/>
      <c r="I144" s="84"/>
      <c r="J144" s="129"/>
      <c r="K144" s="84"/>
      <c r="L144" s="84"/>
      <c r="M144" s="84"/>
      <c r="N144" s="84"/>
      <c r="O144" s="84"/>
      <c r="P144" s="84"/>
      <c r="Q144" s="84"/>
      <c r="R144" s="84"/>
      <c r="S144" s="84"/>
      <c r="T144" s="84"/>
      <c r="U144" s="84"/>
      <c r="V144" s="84"/>
      <c r="W144" s="84"/>
      <c r="X144" s="84"/>
      <c r="Y144" s="84"/>
      <c r="Z144" s="84"/>
    </row>
    <row r="145" ht="20.25" customHeight="1">
      <c r="A145" s="84"/>
      <c r="B145" s="84"/>
      <c r="C145" s="84"/>
      <c r="D145" s="84"/>
      <c r="E145" s="84"/>
      <c r="F145" s="84"/>
      <c r="G145" s="84"/>
      <c r="H145" s="84"/>
      <c r="I145" s="84"/>
      <c r="J145" s="129"/>
      <c r="K145" s="84"/>
      <c r="L145" s="84"/>
      <c r="M145" s="84"/>
      <c r="N145" s="84"/>
      <c r="O145" s="84"/>
      <c r="P145" s="84"/>
      <c r="Q145" s="84"/>
      <c r="R145" s="84"/>
      <c r="S145" s="84"/>
      <c r="T145" s="84"/>
      <c r="U145" s="84"/>
      <c r="V145" s="84"/>
      <c r="W145" s="84"/>
      <c r="X145" s="84"/>
      <c r="Y145" s="84"/>
      <c r="Z145" s="84"/>
    </row>
    <row r="146" ht="20.25" customHeight="1">
      <c r="A146" s="84"/>
      <c r="B146" s="84"/>
      <c r="C146" s="84"/>
      <c r="D146" s="84"/>
      <c r="E146" s="84"/>
      <c r="F146" s="84"/>
      <c r="G146" s="84"/>
      <c r="H146" s="84"/>
      <c r="I146" s="84"/>
      <c r="J146" s="129"/>
      <c r="K146" s="84"/>
      <c r="L146" s="84"/>
      <c r="M146" s="84"/>
      <c r="N146" s="84"/>
      <c r="O146" s="84"/>
      <c r="P146" s="84"/>
      <c r="Q146" s="84"/>
      <c r="R146" s="84"/>
      <c r="S146" s="84"/>
      <c r="T146" s="84"/>
      <c r="U146" s="84"/>
      <c r="V146" s="84"/>
      <c r="W146" s="84"/>
      <c r="X146" s="84"/>
      <c r="Y146" s="84"/>
      <c r="Z146" s="84"/>
    </row>
    <row r="147" ht="20.25" customHeight="1">
      <c r="A147" s="84"/>
      <c r="B147" s="84"/>
      <c r="C147" s="84"/>
      <c r="D147" s="84"/>
      <c r="E147" s="84"/>
      <c r="F147" s="84"/>
      <c r="G147" s="84"/>
      <c r="H147" s="84"/>
      <c r="I147" s="84"/>
      <c r="J147" s="129"/>
      <c r="K147" s="84"/>
      <c r="L147" s="84"/>
      <c r="M147" s="84"/>
      <c r="N147" s="84"/>
      <c r="O147" s="84"/>
      <c r="P147" s="84"/>
      <c r="Q147" s="84"/>
      <c r="R147" s="84"/>
      <c r="S147" s="84"/>
      <c r="T147" s="84"/>
      <c r="U147" s="84"/>
      <c r="V147" s="84"/>
      <c r="W147" s="84"/>
      <c r="X147" s="84"/>
      <c r="Y147" s="84"/>
      <c r="Z147" s="84"/>
    </row>
    <row r="148" ht="20.25" customHeight="1">
      <c r="A148" s="84"/>
      <c r="B148" s="84"/>
      <c r="C148" s="84"/>
      <c r="D148" s="84"/>
      <c r="E148" s="84"/>
      <c r="F148" s="84"/>
      <c r="G148" s="84"/>
      <c r="H148" s="84"/>
      <c r="I148" s="84"/>
      <c r="J148" s="129"/>
      <c r="K148" s="84"/>
      <c r="L148" s="84"/>
      <c r="M148" s="84"/>
      <c r="N148" s="84"/>
      <c r="O148" s="84"/>
      <c r="P148" s="84"/>
      <c r="Q148" s="84"/>
      <c r="R148" s="84"/>
      <c r="S148" s="84"/>
      <c r="T148" s="84"/>
      <c r="U148" s="84"/>
      <c r="V148" s="84"/>
      <c r="W148" s="84"/>
      <c r="X148" s="84"/>
      <c r="Y148" s="84"/>
      <c r="Z148" s="84"/>
    </row>
    <row r="149" ht="20.25" customHeight="1">
      <c r="A149" s="84"/>
      <c r="B149" s="84"/>
      <c r="C149" s="84"/>
      <c r="D149" s="84"/>
      <c r="E149" s="84"/>
      <c r="F149" s="84"/>
      <c r="G149" s="84"/>
      <c r="H149" s="84"/>
      <c r="I149" s="84"/>
      <c r="J149" s="129"/>
      <c r="K149" s="84"/>
      <c r="L149" s="84"/>
      <c r="M149" s="84"/>
      <c r="N149" s="84"/>
      <c r="O149" s="84"/>
      <c r="P149" s="84"/>
      <c r="Q149" s="84"/>
      <c r="R149" s="84"/>
      <c r="S149" s="84"/>
      <c r="T149" s="84"/>
      <c r="U149" s="84"/>
      <c r="V149" s="84"/>
      <c r="W149" s="84"/>
      <c r="X149" s="84"/>
      <c r="Y149" s="84"/>
      <c r="Z149" s="84"/>
    </row>
    <row r="150" ht="20.25" customHeight="1">
      <c r="A150" s="84"/>
      <c r="B150" s="84"/>
      <c r="C150" s="84"/>
      <c r="D150" s="84"/>
      <c r="E150" s="84"/>
      <c r="F150" s="84"/>
      <c r="G150" s="84"/>
      <c r="H150" s="84"/>
      <c r="I150" s="84"/>
      <c r="J150" s="129"/>
      <c r="K150" s="84"/>
      <c r="L150" s="84"/>
      <c r="M150" s="84"/>
      <c r="N150" s="84"/>
      <c r="O150" s="84"/>
      <c r="P150" s="84"/>
      <c r="Q150" s="84"/>
      <c r="R150" s="84"/>
      <c r="S150" s="84"/>
      <c r="T150" s="84"/>
      <c r="U150" s="84"/>
      <c r="V150" s="84"/>
      <c r="W150" s="84"/>
      <c r="X150" s="84"/>
      <c r="Y150" s="84"/>
      <c r="Z150" s="84"/>
    </row>
    <row r="151" ht="20.25" customHeight="1">
      <c r="A151" s="84"/>
      <c r="B151" s="84"/>
      <c r="C151" s="84"/>
      <c r="D151" s="84"/>
      <c r="E151" s="84"/>
      <c r="F151" s="84"/>
      <c r="G151" s="84"/>
      <c r="H151" s="84"/>
      <c r="I151" s="84"/>
      <c r="J151" s="129"/>
      <c r="K151" s="84"/>
      <c r="L151" s="84"/>
      <c r="M151" s="84"/>
      <c r="N151" s="84"/>
      <c r="O151" s="84"/>
      <c r="P151" s="84"/>
      <c r="Q151" s="84"/>
      <c r="R151" s="84"/>
      <c r="S151" s="84"/>
      <c r="T151" s="84"/>
      <c r="U151" s="84"/>
      <c r="V151" s="84"/>
      <c r="W151" s="84"/>
      <c r="X151" s="84"/>
      <c r="Y151" s="84"/>
      <c r="Z151" s="84"/>
    </row>
    <row r="152" ht="20.25" customHeight="1">
      <c r="A152" s="84"/>
      <c r="B152" s="84"/>
      <c r="C152" s="84"/>
      <c r="D152" s="84"/>
      <c r="E152" s="84"/>
      <c r="F152" s="84"/>
      <c r="G152" s="84"/>
      <c r="H152" s="84"/>
      <c r="I152" s="84"/>
      <c r="J152" s="129"/>
      <c r="K152" s="84"/>
      <c r="L152" s="84"/>
      <c r="M152" s="84"/>
      <c r="N152" s="84"/>
      <c r="O152" s="84"/>
      <c r="P152" s="84"/>
      <c r="Q152" s="84"/>
      <c r="R152" s="84"/>
      <c r="S152" s="84"/>
      <c r="T152" s="84"/>
      <c r="U152" s="84"/>
      <c r="V152" s="84"/>
      <c r="W152" s="84"/>
      <c r="X152" s="84"/>
      <c r="Y152" s="84"/>
      <c r="Z152" s="84"/>
    </row>
    <row r="153" ht="20.25" customHeight="1">
      <c r="A153" s="84"/>
      <c r="B153" s="84"/>
      <c r="C153" s="84"/>
      <c r="D153" s="84"/>
      <c r="E153" s="84"/>
      <c r="F153" s="84"/>
      <c r="G153" s="84"/>
      <c r="H153" s="84"/>
      <c r="I153" s="84"/>
      <c r="J153" s="129"/>
      <c r="K153" s="84"/>
      <c r="L153" s="84"/>
      <c r="M153" s="84"/>
      <c r="N153" s="84"/>
      <c r="O153" s="84"/>
      <c r="P153" s="84"/>
      <c r="Q153" s="84"/>
      <c r="R153" s="84"/>
      <c r="S153" s="84"/>
      <c r="T153" s="84"/>
      <c r="U153" s="84"/>
      <c r="V153" s="84"/>
      <c r="W153" s="84"/>
      <c r="X153" s="84"/>
      <c r="Y153" s="84"/>
      <c r="Z153" s="84"/>
    </row>
    <row r="154" ht="20.25" customHeight="1">
      <c r="A154" s="84"/>
      <c r="B154" s="84"/>
      <c r="C154" s="84"/>
      <c r="D154" s="84"/>
      <c r="E154" s="84"/>
      <c r="F154" s="84"/>
      <c r="G154" s="84"/>
      <c r="H154" s="84"/>
      <c r="I154" s="84"/>
      <c r="J154" s="129"/>
      <c r="K154" s="84"/>
      <c r="L154" s="84"/>
      <c r="M154" s="84"/>
      <c r="N154" s="84"/>
      <c r="O154" s="84"/>
      <c r="P154" s="84"/>
      <c r="Q154" s="84"/>
      <c r="R154" s="84"/>
      <c r="S154" s="84"/>
      <c r="T154" s="84"/>
      <c r="U154" s="84"/>
      <c r="V154" s="84"/>
      <c r="W154" s="84"/>
      <c r="X154" s="84"/>
      <c r="Y154" s="84"/>
      <c r="Z154" s="84"/>
    </row>
    <row r="155" ht="20.25" customHeight="1">
      <c r="A155" s="84"/>
      <c r="B155" s="84"/>
      <c r="C155" s="84"/>
      <c r="D155" s="84"/>
      <c r="E155" s="84"/>
      <c r="F155" s="84"/>
      <c r="G155" s="84"/>
      <c r="H155" s="84"/>
      <c r="I155" s="84"/>
      <c r="J155" s="129"/>
      <c r="K155" s="84"/>
      <c r="L155" s="84"/>
      <c r="M155" s="84"/>
      <c r="N155" s="84"/>
      <c r="O155" s="84"/>
      <c r="P155" s="84"/>
      <c r="Q155" s="84"/>
      <c r="R155" s="84"/>
      <c r="S155" s="84"/>
      <c r="T155" s="84"/>
      <c r="U155" s="84"/>
      <c r="V155" s="84"/>
      <c r="W155" s="84"/>
      <c r="X155" s="84"/>
      <c r="Y155" s="84"/>
      <c r="Z155" s="84"/>
    </row>
    <row r="156" ht="20.25" customHeight="1">
      <c r="A156" s="84"/>
      <c r="B156" s="84"/>
      <c r="C156" s="84"/>
      <c r="D156" s="84"/>
      <c r="E156" s="84"/>
      <c r="F156" s="84"/>
      <c r="G156" s="84"/>
      <c r="H156" s="84"/>
      <c r="I156" s="84"/>
      <c r="J156" s="129"/>
      <c r="K156" s="84"/>
      <c r="L156" s="84"/>
      <c r="M156" s="84"/>
      <c r="N156" s="84"/>
      <c r="O156" s="84"/>
      <c r="P156" s="84"/>
      <c r="Q156" s="84"/>
      <c r="R156" s="84"/>
      <c r="S156" s="84"/>
      <c r="T156" s="84"/>
      <c r="U156" s="84"/>
      <c r="V156" s="84"/>
      <c r="W156" s="84"/>
      <c r="X156" s="84"/>
      <c r="Y156" s="84"/>
      <c r="Z156" s="84"/>
    </row>
    <row r="157" ht="20.25" customHeight="1">
      <c r="A157" s="84"/>
      <c r="B157" s="84"/>
      <c r="C157" s="84"/>
      <c r="D157" s="84"/>
      <c r="E157" s="84"/>
      <c r="F157" s="84"/>
      <c r="G157" s="84"/>
      <c r="H157" s="84"/>
      <c r="I157" s="84"/>
      <c r="J157" s="129"/>
      <c r="K157" s="84"/>
      <c r="L157" s="84"/>
      <c r="M157" s="84"/>
      <c r="N157" s="84"/>
      <c r="O157" s="84"/>
      <c r="P157" s="84"/>
      <c r="Q157" s="84"/>
      <c r="R157" s="84"/>
      <c r="S157" s="84"/>
      <c r="T157" s="84"/>
      <c r="U157" s="84"/>
      <c r="V157" s="84"/>
      <c r="W157" s="84"/>
      <c r="X157" s="84"/>
      <c r="Y157" s="84"/>
      <c r="Z157" s="84"/>
    </row>
    <row r="158" ht="20.25" customHeight="1">
      <c r="A158" s="84"/>
      <c r="B158" s="84"/>
      <c r="C158" s="84"/>
      <c r="D158" s="84"/>
      <c r="E158" s="84"/>
      <c r="F158" s="84"/>
      <c r="G158" s="84"/>
      <c r="H158" s="84"/>
      <c r="I158" s="84"/>
      <c r="J158" s="129"/>
      <c r="K158" s="84"/>
      <c r="L158" s="84"/>
      <c r="M158" s="84"/>
      <c r="N158" s="84"/>
      <c r="O158" s="84"/>
      <c r="P158" s="84"/>
      <c r="Q158" s="84"/>
      <c r="R158" s="84"/>
      <c r="S158" s="84"/>
      <c r="T158" s="84"/>
      <c r="U158" s="84"/>
      <c r="V158" s="84"/>
      <c r="W158" s="84"/>
      <c r="X158" s="84"/>
      <c r="Y158" s="84"/>
      <c r="Z158" s="84"/>
    </row>
    <row r="159" ht="20.25" customHeight="1">
      <c r="A159" s="84"/>
      <c r="B159" s="84"/>
      <c r="C159" s="84"/>
      <c r="D159" s="84"/>
      <c r="E159" s="84"/>
      <c r="F159" s="84"/>
      <c r="G159" s="84"/>
      <c r="H159" s="84"/>
      <c r="I159" s="84"/>
      <c r="J159" s="129"/>
      <c r="K159" s="84"/>
      <c r="L159" s="84"/>
      <c r="M159" s="84"/>
      <c r="N159" s="84"/>
      <c r="O159" s="84"/>
      <c r="P159" s="84"/>
      <c r="Q159" s="84"/>
      <c r="R159" s="84"/>
      <c r="S159" s="84"/>
      <c r="T159" s="84"/>
      <c r="U159" s="84"/>
      <c r="V159" s="84"/>
      <c r="W159" s="84"/>
      <c r="X159" s="84"/>
      <c r="Y159" s="84"/>
      <c r="Z159" s="84"/>
    </row>
    <row r="160" ht="20.25" customHeight="1">
      <c r="A160" s="84"/>
      <c r="B160" s="84"/>
      <c r="C160" s="84"/>
      <c r="D160" s="84"/>
      <c r="E160" s="84"/>
      <c r="F160" s="84"/>
      <c r="G160" s="84"/>
      <c r="H160" s="84"/>
      <c r="I160" s="84"/>
      <c r="J160" s="129"/>
      <c r="K160" s="84"/>
      <c r="L160" s="84"/>
      <c r="M160" s="84"/>
      <c r="N160" s="84"/>
      <c r="O160" s="84"/>
      <c r="P160" s="84"/>
      <c r="Q160" s="84"/>
      <c r="R160" s="84"/>
      <c r="S160" s="84"/>
      <c r="T160" s="84"/>
      <c r="U160" s="84"/>
      <c r="V160" s="84"/>
      <c r="W160" s="84"/>
      <c r="X160" s="84"/>
      <c r="Y160" s="84"/>
      <c r="Z160" s="84"/>
    </row>
    <row r="161" ht="20.25" customHeight="1">
      <c r="A161" s="84"/>
      <c r="B161" s="84"/>
      <c r="C161" s="84"/>
      <c r="D161" s="84"/>
      <c r="E161" s="84"/>
      <c r="F161" s="84"/>
      <c r="G161" s="84"/>
      <c r="H161" s="84"/>
      <c r="I161" s="84"/>
      <c r="J161" s="129"/>
      <c r="K161" s="84"/>
      <c r="L161" s="84"/>
      <c r="M161" s="84"/>
      <c r="N161" s="84"/>
      <c r="O161" s="84"/>
      <c r="P161" s="84"/>
      <c r="Q161" s="84"/>
      <c r="R161" s="84"/>
      <c r="S161" s="84"/>
      <c r="T161" s="84"/>
      <c r="U161" s="84"/>
      <c r="V161" s="84"/>
      <c r="W161" s="84"/>
      <c r="X161" s="84"/>
      <c r="Y161" s="84"/>
      <c r="Z161" s="84"/>
    </row>
    <row r="162" ht="20.25" customHeight="1">
      <c r="A162" s="84"/>
      <c r="B162" s="84"/>
      <c r="C162" s="84"/>
      <c r="D162" s="84"/>
      <c r="E162" s="84"/>
      <c r="F162" s="84"/>
      <c r="G162" s="84"/>
      <c r="H162" s="84"/>
      <c r="I162" s="84"/>
      <c r="J162" s="129"/>
      <c r="K162" s="84"/>
      <c r="L162" s="84"/>
      <c r="M162" s="84"/>
      <c r="N162" s="84"/>
      <c r="O162" s="84"/>
      <c r="P162" s="84"/>
      <c r="Q162" s="84"/>
      <c r="R162" s="84"/>
      <c r="S162" s="84"/>
      <c r="T162" s="84"/>
      <c r="U162" s="84"/>
      <c r="V162" s="84"/>
      <c r="W162" s="84"/>
      <c r="X162" s="84"/>
      <c r="Y162" s="84"/>
      <c r="Z162" s="84"/>
    </row>
    <row r="163" ht="20.25" customHeight="1">
      <c r="A163" s="84"/>
      <c r="B163" s="84"/>
      <c r="C163" s="84"/>
      <c r="D163" s="84"/>
      <c r="E163" s="84"/>
      <c r="F163" s="84"/>
      <c r="G163" s="84"/>
      <c r="H163" s="84"/>
      <c r="I163" s="84"/>
      <c r="J163" s="129"/>
      <c r="K163" s="84"/>
      <c r="L163" s="84"/>
      <c r="M163" s="84"/>
      <c r="N163" s="84"/>
      <c r="O163" s="84"/>
      <c r="P163" s="84"/>
      <c r="Q163" s="84"/>
      <c r="R163" s="84"/>
      <c r="S163" s="84"/>
      <c r="T163" s="84"/>
      <c r="U163" s="84"/>
      <c r="V163" s="84"/>
      <c r="W163" s="84"/>
      <c r="X163" s="84"/>
      <c r="Y163" s="84"/>
      <c r="Z163" s="84"/>
    </row>
    <row r="164" ht="20.25" customHeight="1">
      <c r="A164" s="84"/>
      <c r="B164" s="84"/>
      <c r="C164" s="84"/>
      <c r="D164" s="84"/>
      <c r="E164" s="84"/>
      <c r="F164" s="84"/>
      <c r="G164" s="84"/>
      <c r="H164" s="84"/>
      <c r="I164" s="84"/>
      <c r="J164" s="129"/>
      <c r="K164" s="84"/>
      <c r="L164" s="84"/>
      <c r="M164" s="84"/>
      <c r="N164" s="84"/>
      <c r="O164" s="84"/>
      <c r="P164" s="84"/>
      <c r="Q164" s="84"/>
      <c r="R164" s="84"/>
      <c r="S164" s="84"/>
      <c r="T164" s="84"/>
      <c r="U164" s="84"/>
      <c r="V164" s="84"/>
      <c r="W164" s="84"/>
      <c r="X164" s="84"/>
      <c r="Y164" s="84"/>
      <c r="Z164" s="84"/>
    </row>
    <row r="165" ht="20.25" customHeight="1">
      <c r="A165" s="84"/>
      <c r="B165" s="84"/>
      <c r="C165" s="84"/>
      <c r="D165" s="84"/>
      <c r="E165" s="84"/>
      <c r="F165" s="84"/>
      <c r="G165" s="84"/>
      <c r="H165" s="84"/>
      <c r="I165" s="84"/>
      <c r="J165" s="129"/>
      <c r="K165" s="84"/>
      <c r="L165" s="84"/>
      <c r="M165" s="84"/>
      <c r="N165" s="84"/>
      <c r="O165" s="84"/>
      <c r="P165" s="84"/>
      <c r="Q165" s="84"/>
      <c r="R165" s="84"/>
      <c r="S165" s="84"/>
      <c r="T165" s="84"/>
      <c r="U165" s="84"/>
      <c r="V165" s="84"/>
      <c r="W165" s="84"/>
      <c r="X165" s="84"/>
      <c r="Y165" s="84"/>
      <c r="Z165" s="84"/>
    </row>
    <row r="166" ht="20.25" customHeight="1">
      <c r="A166" s="84"/>
      <c r="B166" s="84"/>
      <c r="C166" s="84"/>
      <c r="D166" s="84"/>
      <c r="E166" s="84"/>
      <c r="F166" s="84"/>
      <c r="G166" s="84"/>
      <c r="H166" s="84"/>
      <c r="I166" s="84"/>
      <c r="J166" s="129"/>
      <c r="K166" s="84"/>
      <c r="L166" s="84"/>
      <c r="M166" s="84"/>
      <c r="N166" s="84"/>
      <c r="O166" s="84"/>
      <c r="P166" s="84"/>
      <c r="Q166" s="84"/>
      <c r="R166" s="84"/>
      <c r="S166" s="84"/>
      <c r="T166" s="84"/>
      <c r="U166" s="84"/>
      <c r="V166" s="84"/>
      <c r="W166" s="84"/>
      <c r="X166" s="84"/>
      <c r="Y166" s="84"/>
      <c r="Z166" s="84"/>
    </row>
    <row r="167" ht="20.25" customHeight="1">
      <c r="A167" s="84"/>
      <c r="B167" s="84"/>
      <c r="C167" s="84"/>
      <c r="D167" s="84"/>
      <c r="E167" s="84"/>
      <c r="F167" s="84"/>
      <c r="G167" s="84"/>
      <c r="H167" s="84"/>
      <c r="I167" s="84"/>
      <c r="J167" s="129"/>
      <c r="K167" s="84"/>
      <c r="L167" s="84"/>
      <c r="M167" s="84"/>
      <c r="N167" s="84"/>
      <c r="O167" s="84"/>
      <c r="P167" s="84"/>
      <c r="Q167" s="84"/>
      <c r="R167" s="84"/>
      <c r="S167" s="84"/>
      <c r="T167" s="84"/>
      <c r="U167" s="84"/>
      <c r="V167" s="84"/>
      <c r="W167" s="84"/>
      <c r="X167" s="84"/>
      <c r="Y167" s="84"/>
      <c r="Z167" s="84"/>
    </row>
    <row r="168" ht="20.25" customHeight="1">
      <c r="A168" s="84"/>
      <c r="B168" s="84"/>
      <c r="C168" s="84"/>
      <c r="D168" s="84"/>
      <c r="E168" s="84"/>
      <c r="F168" s="84"/>
      <c r="G168" s="84"/>
      <c r="H168" s="84"/>
      <c r="I168" s="84"/>
      <c r="J168" s="129"/>
      <c r="K168" s="84"/>
      <c r="L168" s="84"/>
      <c r="M168" s="84"/>
      <c r="N168" s="84"/>
      <c r="O168" s="84"/>
      <c r="P168" s="84"/>
      <c r="Q168" s="84"/>
      <c r="R168" s="84"/>
      <c r="S168" s="84"/>
      <c r="T168" s="84"/>
      <c r="U168" s="84"/>
      <c r="V168" s="84"/>
      <c r="W168" s="84"/>
      <c r="X168" s="84"/>
      <c r="Y168" s="84"/>
      <c r="Z168" s="84"/>
    </row>
    <row r="169" ht="20.25" customHeight="1">
      <c r="A169" s="84"/>
      <c r="B169" s="84"/>
      <c r="C169" s="84"/>
      <c r="D169" s="84"/>
      <c r="E169" s="84"/>
      <c r="F169" s="84"/>
      <c r="G169" s="84"/>
      <c r="H169" s="84"/>
      <c r="I169" s="84"/>
      <c r="J169" s="129"/>
      <c r="K169" s="84"/>
      <c r="L169" s="84"/>
      <c r="M169" s="84"/>
      <c r="N169" s="84"/>
      <c r="O169" s="84"/>
      <c r="P169" s="84"/>
      <c r="Q169" s="84"/>
      <c r="R169" s="84"/>
      <c r="S169" s="84"/>
      <c r="T169" s="84"/>
      <c r="U169" s="84"/>
      <c r="V169" s="84"/>
      <c r="W169" s="84"/>
      <c r="X169" s="84"/>
      <c r="Y169" s="84"/>
      <c r="Z169" s="84"/>
    </row>
    <row r="170" ht="20.25" customHeight="1">
      <c r="A170" s="84"/>
      <c r="B170" s="84"/>
      <c r="C170" s="84"/>
      <c r="D170" s="84"/>
      <c r="E170" s="84"/>
      <c r="F170" s="84"/>
      <c r="G170" s="84"/>
      <c r="H170" s="84"/>
      <c r="I170" s="84"/>
      <c r="J170" s="129"/>
      <c r="K170" s="84"/>
      <c r="L170" s="84"/>
      <c r="M170" s="84"/>
      <c r="N170" s="84"/>
      <c r="O170" s="84"/>
      <c r="P170" s="84"/>
      <c r="Q170" s="84"/>
      <c r="R170" s="84"/>
      <c r="S170" s="84"/>
      <c r="T170" s="84"/>
      <c r="U170" s="84"/>
      <c r="V170" s="84"/>
      <c r="W170" s="84"/>
      <c r="X170" s="84"/>
      <c r="Y170" s="84"/>
      <c r="Z170" s="84"/>
    </row>
    <row r="171" ht="20.25" customHeight="1">
      <c r="A171" s="84"/>
      <c r="B171" s="84"/>
      <c r="C171" s="84"/>
      <c r="D171" s="84"/>
      <c r="E171" s="84"/>
      <c r="F171" s="84"/>
      <c r="G171" s="84"/>
      <c r="H171" s="84"/>
      <c r="I171" s="84"/>
      <c r="J171" s="129"/>
      <c r="K171" s="84"/>
      <c r="L171" s="84"/>
      <c r="M171" s="84"/>
      <c r="N171" s="84"/>
      <c r="O171" s="84"/>
      <c r="P171" s="84"/>
      <c r="Q171" s="84"/>
      <c r="R171" s="84"/>
      <c r="S171" s="84"/>
      <c r="T171" s="84"/>
      <c r="U171" s="84"/>
      <c r="V171" s="84"/>
      <c r="W171" s="84"/>
      <c r="X171" s="84"/>
      <c r="Y171" s="84"/>
      <c r="Z171" s="84"/>
    </row>
    <row r="172" ht="20.25" customHeight="1">
      <c r="A172" s="84"/>
      <c r="B172" s="84"/>
      <c r="C172" s="84"/>
      <c r="D172" s="84"/>
      <c r="E172" s="84"/>
      <c r="F172" s="84"/>
      <c r="G172" s="84"/>
      <c r="H172" s="84"/>
      <c r="I172" s="84"/>
      <c r="J172" s="129"/>
      <c r="K172" s="84"/>
      <c r="L172" s="84"/>
      <c r="M172" s="84"/>
      <c r="N172" s="84"/>
      <c r="O172" s="84"/>
      <c r="P172" s="84"/>
      <c r="Q172" s="84"/>
      <c r="R172" s="84"/>
      <c r="S172" s="84"/>
      <c r="T172" s="84"/>
      <c r="U172" s="84"/>
      <c r="V172" s="84"/>
      <c r="W172" s="84"/>
      <c r="X172" s="84"/>
      <c r="Y172" s="84"/>
      <c r="Z172" s="84"/>
    </row>
    <row r="173" ht="20.25" customHeight="1">
      <c r="A173" s="84"/>
      <c r="B173" s="84"/>
      <c r="C173" s="84"/>
      <c r="D173" s="84"/>
      <c r="E173" s="84"/>
      <c r="F173" s="84"/>
      <c r="G173" s="84"/>
      <c r="H173" s="84"/>
      <c r="I173" s="84"/>
      <c r="J173" s="129"/>
      <c r="K173" s="84"/>
      <c r="L173" s="84"/>
      <c r="M173" s="84"/>
      <c r="N173" s="84"/>
      <c r="O173" s="84"/>
      <c r="P173" s="84"/>
      <c r="Q173" s="84"/>
      <c r="R173" s="84"/>
      <c r="S173" s="84"/>
      <c r="T173" s="84"/>
      <c r="U173" s="84"/>
      <c r="V173" s="84"/>
      <c r="W173" s="84"/>
      <c r="X173" s="84"/>
      <c r="Y173" s="84"/>
      <c r="Z173" s="84"/>
    </row>
    <row r="174" ht="20.25" customHeight="1">
      <c r="A174" s="84"/>
      <c r="B174" s="84"/>
      <c r="C174" s="84"/>
      <c r="D174" s="84"/>
      <c r="E174" s="84"/>
      <c r="F174" s="84"/>
      <c r="G174" s="84"/>
      <c r="H174" s="84"/>
      <c r="I174" s="84"/>
      <c r="J174" s="129"/>
      <c r="K174" s="84"/>
      <c r="L174" s="84"/>
      <c r="M174" s="84"/>
      <c r="N174" s="84"/>
      <c r="O174" s="84"/>
      <c r="P174" s="84"/>
      <c r="Q174" s="84"/>
      <c r="R174" s="84"/>
      <c r="S174" s="84"/>
      <c r="T174" s="84"/>
      <c r="U174" s="84"/>
      <c r="V174" s="84"/>
      <c r="W174" s="84"/>
      <c r="X174" s="84"/>
      <c r="Y174" s="84"/>
      <c r="Z174" s="84"/>
    </row>
    <row r="175" ht="20.25" customHeight="1">
      <c r="A175" s="84"/>
      <c r="B175" s="84"/>
      <c r="C175" s="84"/>
      <c r="D175" s="84"/>
      <c r="E175" s="84"/>
      <c r="F175" s="84"/>
      <c r="G175" s="84"/>
      <c r="H175" s="84"/>
      <c r="I175" s="84"/>
      <c r="J175" s="129"/>
      <c r="K175" s="84"/>
      <c r="L175" s="84"/>
      <c r="M175" s="84"/>
      <c r="N175" s="84"/>
      <c r="O175" s="84"/>
      <c r="P175" s="84"/>
      <c r="Q175" s="84"/>
      <c r="R175" s="84"/>
      <c r="S175" s="84"/>
      <c r="T175" s="84"/>
      <c r="U175" s="84"/>
      <c r="V175" s="84"/>
      <c r="W175" s="84"/>
      <c r="X175" s="84"/>
      <c r="Y175" s="84"/>
      <c r="Z175" s="84"/>
    </row>
    <row r="176" ht="20.25" customHeight="1">
      <c r="A176" s="84"/>
      <c r="B176" s="84"/>
      <c r="C176" s="84"/>
      <c r="D176" s="84"/>
      <c r="E176" s="84"/>
      <c r="F176" s="84"/>
      <c r="G176" s="84"/>
      <c r="H176" s="84"/>
      <c r="I176" s="84"/>
      <c r="J176" s="129"/>
      <c r="K176" s="84"/>
      <c r="L176" s="84"/>
      <c r="M176" s="84"/>
      <c r="N176" s="84"/>
      <c r="O176" s="84"/>
      <c r="P176" s="84"/>
      <c r="Q176" s="84"/>
      <c r="R176" s="84"/>
      <c r="S176" s="84"/>
      <c r="T176" s="84"/>
      <c r="U176" s="84"/>
      <c r="V176" s="84"/>
      <c r="W176" s="84"/>
      <c r="X176" s="84"/>
      <c r="Y176" s="84"/>
      <c r="Z176" s="84"/>
    </row>
    <row r="177" ht="20.25" customHeight="1">
      <c r="A177" s="84"/>
      <c r="B177" s="84"/>
      <c r="C177" s="84"/>
      <c r="D177" s="84"/>
      <c r="E177" s="84"/>
      <c r="F177" s="84"/>
      <c r="G177" s="84"/>
      <c r="H177" s="84"/>
      <c r="I177" s="84"/>
      <c r="J177" s="129"/>
      <c r="K177" s="84"/>
      <c r="L177" s="84"/>
      <c r="M177" s="84"/>
      <c r="N177" s="84"/>
      <c r="O177" s="84"/>
      <c r="P177" s="84"/>
      <c r="Q177" s="84"/>
      <c r="R177" s="84"/>
      <c r="S177" s="84"/>
      <c r="T177" s="84"/>
      <c r="U177" s="84"/>
      <c r="V177" s="84"/>
      <c r="W177" s="84"/>
      <c r="X177" s="84"/>
      <c r="Y177" s="84"/>
      <c r="Z177" s="84"/>
    </row>
    <row r="178" ht="20.25" customHeight="1">
      <c r="A178" s="84"/>
      <c r="B178" s="84"/>
      <c r="C178" s="84"/>
      <c r="D178" s="84"/>
      <c r="E178" s="84"/>
      <c r="F178" s="84"/>
      <c r="G178" s="84"/>
      <c r="H178" s="84"/>
      <c r="I178" s="84"/>
      <c r="J178" s="129"/>
      <c r="K178" s="84"/>
      <c r="L178" s="84"/>
      <c r="M178" s="84"/>
      <c r="N178" s="84"/>
      <c r="O178" s="84"/>
      <c r="P178" s="84"/>
      <c r="Q178" s="84"/>
      <c r="R178" s="84"/>
      <c r="S178" s="84"/>
      <c r="T178" s="84"/>
      <c r="U178" s="84"/>
      <c r="V178" s="84"/>
      <c r="W178" s="84"/>
      <c r="X178" s="84"/>
      <c r="Y178" s="84"/>
      <c r="Z178" s="84"/>
    </row>
    <row r="179" ht="20.25" customHeight="1">
      <c r="A179" s="84"/>
      <c r="B179" s="84"/>
      <c r="C179" s="84"/>
      <c r="D179" s="84"/>
      <c r="E179" s="84"/>
      <c r="F179" s="84"/>
      <c r="G179" s="84"/>
      <c r="H179" s="84"/>
      <c r="I179" s="84"/>
      <c r="J179" s="129"/>
      <c r="K179" s="84"/>
      <c r="L179" s="84"/>
      <c r="M179" s="84"/>
      <c r="N179" s="84"/>
      <c r="O179" s="84"/>
      <c r="P179" s="84"/>
      <c r="Q179" s="84"/>
      <c r="R179" s="84"/>
      <c r="S179" s="84"/>
      <c r="T179" s="84"/>
      <c r="U179" s="84"/>
      <c r="V179" s="84"/>
      <c r="W179" s="84"/>
      <c r="X179" s="84"/>
      <c r="Y179" s="84"/>
      <c r="Z179" s="84"/>
    </row>
    <row r="180" ht="20.25" customHeight="1">
      <c r="A180" s="84"/>
      <c r="B180" s="84"/>
      <c r="C180" s="84"/>
      <c r="D180" s="84"/>
      <c r="E180" s="84"/>
      <c r="F180" s="84"/>
      <c r="G180" s="84"/>
      <c r="H180" s="84"/>
      <c r="I180" s="84"/>
      <c r="J180" s="129"/>
      <c r="K180" s="84"/>
      <c r="L180" s="84"/>
      <c r="M180" s="84"/>
      <c r="N180" s="84"/>
      <c r="O180" s="84"/>
      <c r="P180" s="84"/>
      <c r="Q180" s="84"/>
      <c r="R180" s="84"/>
      <c r="S180" s="84"/>
      <c r="T180" s="84"/>
      <c r="U180" s="84"/>
      <c r="V180" s="84"/>
      <c r="W180" s="84"/>
      <c r="X180" s="84"/>
      <c r="Y180" s="84"/>
      <c r="Z180" s="84"/>
    </row>
    <row r="181" ht="20.25" customHeight="1">
      <c r="A181" s="84"/>
      <c r="B181" s="84"/>
      <c r="C181" s="84"/>
      <c r="D181" s="84"/>
      <c r="E181" s="84"/>
      <c r="F181" s="84"/>
      <c r="G181" s="84"/>
      <c r="H181" s="84"/>
      <c r="I181" s="84"/>
      <c r="J181" s="129"/>
      <c r="K181" s="84"/>
      <c r="L181" s="84"/>
      <c r="M181" s="84"/>
      <c r="N181" s="84"/>
      <c r="O181" s="84"/>
      <c r="P181" s="84"/>
      <c r="Q181" s="84"/>
      <c r="R181" s="84"/>
      <c r="S181" s="84"/>
      <c r="T181" s="84"/>
      <c r="U181" s="84"/>
      <c r="V181" s="84"/>
      <c r="W181" s="84"/>
      <c r="X181" s="84"/>
      <c r="Y181" s="84"/>
      <c r="Z181" s="84"/>
    </row>
    <row r="182" ht="20.25" customHeight="1">
      <c r="A182" s="84"/>
      <c r="B182" s="84"/>
      <c r="C182" s="84"/>
      <c r="D182" s="84"/>
      <c r="E182" s="84"/>
      <c r="F182" s="84"/>
      <c r="G182" s="84"/>
      <c r="H182" s="84"/>
      <c r="I182" s="84"/>
      <c r="J182" s="129"/>
      <c r="K182" s="84"/>
      <c r="L182" s="84"/>
      <c r="M182" s="84"/>
      <c r="N182" s="84"/>
      <c r="O182" s="84"/>
      <c r="P182" s="84"/>
      <c r="Q182" s="84"/>
      <c r="R182" s="84"/>
      <c r="S182" s="84"/>
      <c r="T182" s="84"/>
      <c r="U182" s="84"/>
      <c r="V182" s="84"/>
      <c r="W182" s="84"/>
      <c r="X182" s="84"/>
      <c r="Y182" s="84"/>
      <c r="Z182" s="84"/>
    </row>
    <row r="183" ht="20.25" customHeight="1">
      <c r="A183" s="84"/>
      <c r="B183" s="84"/>
      <c r="C183" s="84"/>
      <c r="D183" s="84"/>
      <c r="E183" s="84"/>
      <c r="F183" s="84"/>
      <c r="G183" s="84"/>
      <c r="H183" s="84"/>
      <c r="I183" s="84"/>
      <c r="J183" s="129"/>
      <c r="K183" s="84"/>
      <c r="L183" s="84"/>
      <c r="M183" s="84"/>
      <c r="N183" s="84"/>
      <c r="O183" s="84"/>
      <c r="P183" s="84"/>
      <c r="Q183" s="84"/>
      <c r="R183" s="84"/>
      <c r="S183" s="84"/>
      <c r="T183" s="84"/>
      <c r="U183" s="84"/>
      <c r="V183" s="84"/>
      <c r="W183" s="84"/>
      <c r="X183" s="84"/>
      <c r="Y183" s="84"/>
      <c r="Z183" s="84"/>
    </row>
    <row r="184" ht="20.25" customHeight="1">
      <c r="A184" s="84"/>
      <c r="B184" s="84"/>
      <c r="C184" s="84"/>
      <c r="D184" s="84"/>
      <c r="E184" s="84"/>
      <c r="F184" s="84"/>
      <c r="G184" s="84"/>
      <c r="H184" s="84"/>
      <c r="I184" s="84"/>
      <c r="J184" s="129"/>
      <c r="K184" s="84"/>
      <c r="L184" s="84"/>
      <c r="M184" s="84"/>
      <c r="N184" s="84"/>
      <c r="O184" s="84"/>
      <c r="P184" s="84"/>
      <c r="Q184" s="84"/>
      <c r="R184" s="84"/>
      <c r="S184" s="84"/>
      <c r="T184" s="84"/>
      <c r="U184" s="84"/>
      <c r="V184" s="84"/>
      <c r="W184" s="84"/>
      <c r="X184" s="84"/>
      <c r="Y184" s="84"/>
      <c r="Z184" s="84"/>
    </row>
    <row r="185" ht="20.25" customHeight="1">
      <c r="A185" s="84"/>
      <c r="B185" s="84"/>
      <c r="C185" s="84"/>
      <c r="D185" s="84"/>
      <c r="E185" s="84"/>
      <c r="F185" s="84"/>
      <c r="G185" s="84"/>
      <c r="H185" s="84"/>
      <c r="I185" s="84"/>
      <c r="J185" s="129"/>
      <c r="K185" s="84"/>
      <c r="L185" s="84"/>
      <c r="M185" s="84"/>
      <c r="N185" s="84"/>
      <c r="O185" s="84"/>
      <c r="P185" s="84"/>
      <c r="Q185" s="84"/>
      <c r="R185" s="84"/>
      <c r="S185" s="84"/>
      <c r="T185" s="84"/>
      <c r="U185" s="84"/>
      <c r="V185" s="84"/>
      <c r="W185" s="84"/>
      <c r="X185" s="84"/>
      <c r="Y185" s="84"/>
      <c r="Z185" s="84"/>
    </row>
    <row r="186" ht="20.25" customHeight="1">
      <c r="A186" s="84"/>
      <c r="B186" s="84"/>
      <c r="C186" s="84"/>
      <c r="D186" s="84"/>
      <c r="E186" s="84"/>
      <c r="F186" s="84"/>
      <c r="G186" s="84"/>
      <c r="H186" s="84"/>
      <c r="I186" s="84"/>
      <c r="J186" s="129"/>
      <c r="K186" s="84"/>
      <c r="L186" s="84"/>
      <c r="M186" s="84"/>
      <c r="N186" s="84"/>
      <c r="O186" s="84"/>
      <c r="P186" s="84"/>
      <c r="Q186" s="84"/>
      <c r="R186" s="84"/>
      <c r="S186" s="84"/>
      <c r="T186" s="84"/>
      <c r="U186" s="84"/>
      <c r="V186" s="84"/>
      <c r="W186" s="84"/>
      <c r="X186" s="84"/>
      <c r="Y186" s="84"/>
      <c r="Z186" s="84"/>
    </row>
    <row r="187" ht="20.25" customHeight="1">
      <c r="A187" s="84"/>
      <c r="B187" s="84"/>
      <c r="C187" s="84"/>
      <c r="D187" s="84"/>
      <c r="E187" s="84"/>
      <c r="F187" s="84"/>
      <c r="G187" s="84"/>
      <c r="H187" s="84"/>
      <c r="I187" s="84"/>
      <c r="J187" s="129"/>
      <c r="K187" s="84"/>
      <c r="L187" s="84"/>
      <c r="M187" s="84"/>
      <c r="N187" s="84"/>
      <c r="O187" s="84"/>
      <c r="P187" s="84"/>
      <c r="Q187" s="84"/>
      <c r="R187" s="84"/>
      <c r="S187" s="84"/>
      <c r="T187" s="84"/>
      <c r="U187" s="84"/>
      <c r="V187" s="84"/>
      <c r="W187" s="84"/>
      <c r="X187" s="84"/>
      <c r="Y187" s="84"/>
      <c r="Z187" s="84"/>
    </row>
    <row r="188" ht="20.25" customHeight="1">
      <c r="A188" s="84"/>
      <c r="B188" s="84"/>
      <c r="C188" s="84"/>
      <c r="D188" s="84"/>
      <c r="E188" s="84"/>
      <c r="F188" s="84"/>
      <c r="G188" s="84"/>
      <c r="H188" s="84"/>
      <c r="I188" s="84"/>
      <c r="J188" s="129"/>
      <c r="K188" s="84"/>
      <c r="L188" s="84"/>
      <c r="M188" s="84"/>
      <c r="N188" s="84"/>
      <c r="O188" s="84"/>
      <c r="P188" s="84"/>
      <c r="Q188" s="84"/>
      <c r="R188" s="84"/>
      <c r="S188" s="84"/>
      <c r="T188" s="84"/>
      <c r="U188" s="84"/>
      <c r="V188" s="84"/>
      <c r="W188" s="84"/>
      <c r="X188" s="84"/>
      <c r="Y188" s="84"/>
      <c r="Z188" s="84"/>
    </row>
    <row r="189" ht="20.25" customHeight="1">
      <c r="A189" s="84"/>
      <c r="B189" s="84"/>
      <c r="C189" s="84"/>
      <c r="D189" s="84"/>
      <c r="E189" s="84"/>
      <c r="F189" s="84"/>
      <c r="G189" s="84"/>
      <c r="H189" s="84"/>
      <c r="I189" s="84"/>
      <c r="J189" s="129"/>
      <c r="K189" s="84"/>
      <c r="L189" s="84"/>
      <c r="M189" s="84"/>
      <c r="N189" s="84"/>
      <c r="O189" s="84"/>
      <c r="P189" s="84"/>
      <c r="Q189" s="84"/>
      <c r="R189" s="84"/>
      <c r="S189" s="84"/>
      <c r="T189" s="84"/>
      <c r="U189" s="84"/>
      <c r="V189" s="84"/>
      <c r="W189" s="84"/>
      <c r="X189" s="84"/>
      <c r="Y189" s="84"/>
      <c r="Z189" s="84"/>
    </row>
    <row r="190" ht="20.25" customHeight="1">
      <c r="A190" s="84"/>
      <c r="B190" s="84"/>
      <c r="C190" s="84"/>
      <c r="D190" s="84"/>
      <c r="E190" s="84"/>
      <c r="F190" s="84"/>
      <c r="G190" s="84"/>
      <c r="H190" s="84"/>
      <c r="I190" s="84"/>
      <c r="J190" s="129"/>
      <c r="K190" s="84"/>
      <c r="L190" s="84"/>
      <c r="M190" s="84"/>
      <c r="N190" s="84"/>
      <c r="O190" s="84"/>
      <c r="P190" s="84"/>
      <c r="Q190" s="84"/>
      <c r="R190" s="84"/>
      <c r="S190" s="84"/>
      <c r="T190" s="84"/>
      <c r="U190" s="84"/>
      <c r="V190" s="84"/>
      <c r="W190" s="84"/>
      <c r="X190" s="84"/>
      <c r="Y190" s="84"/>
      <c r="Z190" s="84"/>
    </row>
    <row r="191" ht="20.25" customHeight="1">
      <c r="A191" s="84"/>
      <c r="B191" s="84"/>
      <c r="C191" s="84"/>
      <c r="D191" s="84"/>
      <c r="E191" s="84"/>
      <c r="F191" s="84"/>
      <c r="G191" s="84"/>
      <c r="H191" s="84"/>
      <c r="I191" s="84"/>
      <c r="J191" s="129"/>
      <c r="K191" s="84"/>
      <c r="L191" s="84"/>
      <c r="M191" s="84"/>
      <c r="N191" s="84"/>
      <c r="O191" s="84"/>
      <c r="P191" s="84"/>
      <c r="Q191" s="84"/>
      <c r="R191" s="84"/>
      <c r="S191" s="84"/>
      <c r="T191" s="84"/>
      <c r="U191" s="84"/>
      <c r="V191" s="84"/>
      <c r="W191" s="84"/>
      <c r="X191" s="84"/>
      <c r="Y191" s="84"/>
      <c r="Z191" s="84"/>
    </row>
    <row r="192" ht="20.25" customHeight="1">
      <c r="A192" s="84"/>
      <c r="B192" s="84"/>
      <c r="C192" s="84"/>
      <c r="D192" s="84"/>
      <c r="E192" s="84"/>
      <c r="F192" s="84"/>
      <c r="G192" s="84"/>
      <c r="H192" s="84"/>
      <c r="I192" s="84"/>
      <c r="J192" s="129"/>
      <c r="K192" s="84"/>
      <c r="L192" s="84"/>
      <c r="M192" s="84"/>
      <c r="N192" s="84"/>
      <c r="O192" s="84"/>
      <c r="P192" s="84"/>
      <c r="Q192" s="84"/>
      <c r="R192" s="84"/>
      <c r="S192" s="84"/>
      <c r="T192" s="84"/>
      <c r="U192" s="84"/>
      <c r="V192" s="84"/>
      <c r="W192" s="84"/>
      <c r="X192" s="84"/>
      <c r="Y192" s="84"/>
      <c r="Z192" s="84"/>
    </row>
    <row r="193" ht="20.25" customHeight="1">
      <c r="A193" s="84"/>
      <c r="B193" s="84"/>
      <c r="C193" s="84"/>
      <c r="D193" s="84"/>
      <c r="E193" s="84"/>
      <c r="F193" s="84"/>
      <c r="G193" s="84"/>
      <c r="H193" s="84"/>
      <c r="I193" s="84"/>
      <c r="J193" s="129"/>
      <c r="K193" s="84"/>
      <c r="L193" s="84"/>
      <c r="M193" s="84"/>
      <c r="N193" s="84"/>
      <c r="O193" s="84"/>
      <c r="P193" s="84"/>
      <c r="Q193" s="84"/>
      <c r="R193" s="84"/>
      <c r="S193" s="84"/>
      <c r="T193" s="84"/>
      <c r="U193" s="84"/>
      <c r="V193" s="84"/>
      <c r="W193" s="84"/>
      <c r="X193" s="84"/>
      <c r="Y193" s="84"/>
      <c r="Z193" s="84"/>
    </row>
    <row r="194" ht="20.25" customHeight="1">
      <c r="A194" s="84"/>
      <c r="B194" s="84"/>
      <c r="C194" s="84"/>
      <c r="D194" s="84"/>
      <c r="E194" s="84"/>
      <c r="F194" s="84"/>
      <c r="G194" s="84"/>
      <c r="H194" s="84"/>
      <c r="I194" s="84"/>
      <c r="J194" s="129"/>
      <c r="K194" s="84"/>
      <c r="L194" s="84"/>
      <c r="M194" s="84"/>
      <c r="N194" s="84"/>
      <c r="O194" s="84"/>
      <c r="P194" s="84"/>
      <c r="Q194" s="84"/>
      <c r="R194" s="84"/>
      <c r="S194" s="84"/>
      <c r="T194" s="84"/>
      <c r="U194" s="84"/>
      <c r="V194" s="84"/>
      <c r="W194" s="84"/>
      <c r="X194" s="84"/>
      <c r="Y194" s="84"/>
      <c r="Z194" s="84"/>
    </row>
    <row r="195" ht="20.25" customHeight="1">
      <c r="A195" s="84"/>
      <c r="B195" s="84"/>
      <c r="C195" s="84"/>
      <c r="D195" s="84"/>
      <c r="E195" s="84"/>
      <c r="F195" s="84"/>
      <c r="G195" s="84"/>
      <c r="H195" s="84"/>
      <c r="I195" s="84"/>
      <c r="J195" s="129"/>
      <c r="K195" s="84"/>
      <c r="L195" s="84"/>
      <c r="M195" s="84"/>
      <c r="N195" s="84"/>
      <c r="O195" s="84"/>
      <c r="P195" s="84"/>
      <c r="Q195" s="84"/>
      <c r="R195" s="84"/>
      <c r="S195" s="84"/>
      <c r="T195" s="84"/>
      <c r="U195" s="84"/>
      <c r="V195" s="84"/>
      <c r="W195" s="84"/>
      <c r="X195" s="84"/>
      <c r="Y195" s="84"/>
      <c r="Z195" s="84"/>
    </row>
    <row r="196" ht="20.25" customHeight="1">
      <c r="A196" s="84"/>
      <c r="B196" s="84"/>
      <c r="C196" s="84"/>
      <c r="D196" s="84"/>
      <c r="E196" s="84"/>
      <c r="F196" s="84"/>
      <c r="G196" s="84"/>
      <c r="H196" s="84"/>
      <c r="I196" s="84"/>
      <c r="J196" s="129"/>
      <c r="K196" s="84"/>
      <c r="L196" s="84"/>
      <c r="M196" s="84"/>
      <c r="N196" s="84"/>
      <c r="O196" s="84"/>
      <c r="P196" s="84"/>
      <c r="Q196" s="84"/>
      <c r="R196" s="84"/>
      <c r="S196" s="84"/>
      <c r="T196" s="84"/>
      <c r="U196" s="84"/>
      <c r="V196" s="84"/>
      <c r="W196" s="84"/>
      <c r="X196" s="84"/>
      <c r="Y196" s="84"/>
      <c r="Z196" s="84"/>
    </row>
    <row r="197" ht="20.25" customHeight="1">
      <c r="A197" s="84"/>
      <c r="B197" s="84"/>
      <c r="C197" s="84"/>
      <c r="D197" s="84"/>
      <c r="E197" s="84"/>
      <c r="F197" s="84"/>
      <c r="G197" s="84"/>
      <c r="H197" s="84"/>
      <c r="I197" s="84"/>
      <c r="J197" s="129"/>
      <c r="K197" s="84"/>
      <c r="L197" s="84"/>
      <c r="M197" s="84"/>
      <c r="N197" s="84"/>
      <c r="O197" s="84"/>
      <c r="P197" s="84"/>
      <c r="Q197" s="84"/>
      <c r="R197" s="84"/>
      <c r="S197" s="84"/>
      <c r="T197" s="84"/>
      <c r="U197" s="84"/>
      <c r="V197" s="84"/>
      <c r="W197" s="84"/>
      <c r="X197" s="84"/>
      <c r="Y197" s="84"/>
      <c r="Z197" s="84"/>
    </row>
    <row r="198" ht="20.25" customHeight="1">
      <c r="A198" s="84"/>
      <c r="B198" s="84"/>
      <c r="C198" s="84"/>
      <c r="D198" s="84"/>
      <c r="E198" s="84"/>
      <c r="F198" s="84"/>
      <c r="G198" s="84"/>
      <c r="H198" s="84"/>
      <c r="I198" s="84"/>
      <c r="J198" s="129"/>
      <c r="K198" s="84"/>
      <c r="L198" s="84"/>
      <c r="M198" s="84"/>
      <c r="N198" s="84"/>
      <c r="O198" s="84"/>
      <c r="P198" s="84"/>
      <c r="Q198" s="84"/>
      <c r="R198" s="84"/>
      <c r="S198" s="84"/>
      <c r="T198" s="84"/>
      <c r="U198" s="84"/>
      <c r="V198" s="84"/>
      <c r="W198" s="84"/>
      <c r="X198" s="84"/>
      <c r="Y198" s="84"/>
      <c r="Z198" s="84"/>
    </row>
    <row r="199" ht="20.25" customHeight="1">
      <c r="A199" s="84"/>
      <c r="B199" s="84"/>
      <c r="C199" s="84"/>
      <c r="D199" s="84"/>
      <c r="E199" s="84"/>
      <c r="F199" s="84"/>
      <c r="G199" s="84"/>
      <c r="H199" s="84"/>
      <c r="I199" s="84"/>
      <c r="J199" s="129"/>
      <c r="K199" s="84"/>
      <c r="L199" s="84"/>
      <c r="M199" s="84"/>
      <c r="N199" s="84"/>
      <c r="O199" s="84"/>
      <c r="P199" s="84"/>
      <c r="Q199" s="84"/>
      <c r="R199" s="84"/>
      <c r="S199" s="84"/>
      <c r="T199" s="84"/>
      <c r="U199" s="84"/>
      <c r="V199" s="84"/>
      <c r="W199" s="84"/>
      <c r="X199" s="84"/>
      <c r="Y199" s="84"/>
      <c r="Z199" s="84"/>
    </row>
    <row r="200" ht="20.25" customHeight="1">
      <c r="A200" s="84"/>
      <c r="B200" s="84"/>
      <c r="C200" s="84"/>
      <c r="D200" s="84"/>
      <c r="E200" s="84"/>
      <c r="F200" s="84"/>
      <c r="G200" s="84"/>
      <c r="H200" s="84"/>
      <c r="I200" s="84"/>
      <c r="J200" s="129"/>
      <c r="K200" s="84"/>
      <c r="L200" s="84"/>
      <c r="M200" s="84"/>
      <c r="N200" s="84"/>
      <c r="O200" s="84"/>
      <c r="P200" s="84"/>
      <c r="Q200" s="84"/>
      <c r="R200" s="84"/>
      <c r="S200" s="84"/>
      <c r="T200" s="84"/>
      <c r="U200" s="84"/>
      <c r="V200" s="84"/>
      <c r="W200" s="84"/>
      <c r="X200" s="84"/>
      <c r="Y200" s="84"/>
      <c r="Z200" s="84"/>
    </row>
    <row r="201" ht="20.25" customHeight="1">
      <c r="A201" s="84"/>
      <c r="B201" s="84"/>
      <c r="C201" s="84"/>
      <c r="D201" s="84"/>
      <c r="E201" s="84"/>
      <c r="F201" s="84"/>
      <c r="G201" s="84"/>
      <c r="H201" s="84"/>
      <c r="I201" s="84"/>
      <c r="J201" s="129"/>
      <c r="K201" s="84"/>
      <c r="L201" s="84"/>
      <c r="M201" s="84"/>
      <c r="N201" s="84"/>
      <c r="O201" s="84"/>
      <c r="P201" s="84"/>
      <c r="Q201" s="84"/>
      <c r="R201" s="84"/>
      <c r="S201" s="84"/>
      <c r="T201" s="84"/>
      <c r="U201" s="84"/>
      <c r="V201" s="84"/>
      <c r="W201" s="84"/>
      <c r="X201" s="84"/>
      <c r="Y201" s="84"/>
      <c r="Z201" s="84"/>
    </row>
    <row r="202" ht="20.25" customHeight="1">
      <c r="A202" s="84"/>
      <c r="B202" s="84"/>
      <c r="C202" s="84"/>
      <c r="D202" s="84"/>
      <c r="E202" s="84"/>
      <c r="F202" s="84"/>
      <c r="G202" s="84"/>
      <c r="H202" s="84"/>
      <c r="I202" s="84"/>
      <c r="J202" s="129"/>
      <c r="K202" s="84"/>
      <c r="L202" s="84"/>
      <c r="M202" s="84"/>
      <c r="N202" s="84"/>
      <c r="O202" s="84"/>
      <c r="P202" s="84"/>
      <c r="Q202" s="84"/>
      <c r="R202" s="84"/>
      <c r="S202" s="84"/>
      <c r="T202" s="84"/>
      <c r="U202" s="84"/>
      <c r="V202" s="84"/>
      <c r="W202" s="84"/>
      <c r="X202" s="84"/>
      <c r="Y202" s="84"/>
      <c r="Z202" s="84"/>
    </row>
    <row r="203" ht="20.25" customHeight="1">
      <c r="A203" s="84"/>
      <c r="B203" s="84"/>
      <c r="C203" s="84"/>
      <c r="D203" s="84"/>
      <c r="E203" s="84"/>
      <c r="F203" s="84"/>
      <c r="G203" s="84"/>
      <c r="H203" s="84"/>
      <c r="I203" s="84"/>
      <c r="J203" s="129"/>
      <c r="K203" s="84"/>
      <c r="L203" s="84"/>
      <c r="M203" s="84"/>
      <c r="N203" s="84"/>
      <c r="O203" s="84"/>
      <c r="P203" s="84"/>
      <c r="Q203" s="84"/>
      <c r="R203" s="84"/>
      <c r="S203" s="84"/>
      <c r="T203" s="84"/>
      <c r="U203" s="84"/>
      <c r="V203" s="84"/>
      <c r="W203" s="84"/>
      <c r="X203" s="84"/>
      <c r="Y203" s="84"/>
      <c r="Z203" s="84"/>
    </row>
    <row r="204" ht="20.25" customHeight="1">
      <c r="A204" s="84"/>
      <c r="B204" s="84"/>
      <c r="C204" s="84"/>
      <c r="D204" s="84"/>
      <c r="E204" s="84"/>
      <c r="F204" s="84"/>
      <c r="G204" s="84"/>
      <c r="H204" s="84"/>
      <c r="I204" s="84"/>
      <c r="J204" s="129"/>
      <c r="K204" s="84"/>
      <c r="L204" s="84"/>
      <c r="M204" s="84"/>
      <c r="N204" s="84"/>
      <c r="O204" s="84"/>
      <c r="P204" s="84"/>
      <c r="Q204" s="84"/>
      <c r="R204" s="84"/>
      <c r="S204" s="84"/>
      <c r="T204" s="84"/>
      <c r="U204" s="84"/>
      <c r="V204" s="84"/>
      <c r="W204" s="84"/>
      <c r="X204" s="84"/>
      <c r="Y204" s="84"/>
      <c r="Z204" s="84"/>
    </row>
    <row r="205" ht="20.25" customHeight="1">
      <c r="A205" s="84"/>
      <c r="B205" s="84"/>
      <c r="C205" s="84"/>
      <c r="D205" s="84"/>
      <c r="E205" s="84"/>
      <c r="F205" s="84"/>
      <c r="G205" s="84"/>
      <c r="H205" s="84"/>
      <c r="I205" s="84"/>
      <c r="J205" s="129"/>
      <c r="K205" s="84"/>
      <c r="L205" s="84"/>
      <c r="M205" s="84"/>
      <c r="N205" s="84"/>
      <c r="O205" s="84"/>
      <c r="P205" s="84"/>
      <c r="Q205" s="84"/>
      <c r="R205" s="84"/>
      <c r="S205" s="84"/>
      <c r="T205" s="84"/>
      <c r="U205" s="84"/>
      <c r="V205" s="84"/>
      <c r="W205" s="84"/>
      <c r="X205" s="84"/>
      <c r="Y205" s="84"/>
      <c r="Z205" s="84"/>
    </row>
    <row r="206" ht="20.25" customHeight="1">
      <c r="A206" s="84"/>
      <c r="B206" s="84"/>
      <c r="C206" s="84"/>
      <c r="D206" s="84"/>
      <c r="E206" s="84"/>
      <c r="F206" s="84"/>
      <c r="G206" s="84"/>
      <c r="H206" s="84"/>
      <c r="I206" s="84"/>
      <c r="J206" s="129"/>
      <c r="K206" s="84"/>
      <c r="L206" s="84"/>
      <c r="M206" s="84"/>
      <c r="N206" s="84"/>
      <c r="O206" s="84"/>
      <c r="P206" s="84"/>
      <c r="Q206" s="84"/>
      <c r="R206" s="84"/>
      <c r="S206" s="84"/>
      <c r="T206" s="84"/>
      <c r="U206" s="84"/>
      <c r="V206" s="84"/>
      <c r="W206" s="84"/>
      <c r="X206" s="84"/>
      <c r="Y206" s="84"/>
      <c r="Z206" s="84"/>
    </row>
    <row r="207" ht="20.25" customHeight="1">
      <c r="A207" s="84"/>
      <c r="B207" s="84"/>
      <c r="C207" s="84"/>
      <c r="D207" s="84"/>
      <c r="E207" s="84"/>
      <c r="F207" s="84"/>
      <c r="G207" s="84"/>
      <c r="H207" s="84"/>
      <c r="I207" s="84"/>
      <c r="J207" s="129"/>
      <c r="K207" s="84"/>
      <c r="L207" s="84"/>
      <c r="M207" s="84"/>
      <c r="N207" s="84"/>
      <c r="O207" s="84"/>
      <c r="P207" s="84"/>
      <c r="Q207" s="84"/>
      <c r="R207" s="84"/>
      <c r="S207" s="84"/>
      <c r="T207" s="84"/>
      <c r="U207" s="84"/>
      <c r="V207" s="84"/>
      <c r="W207" s="84"/>
      <c r="X207" s="84"/>
      <c r="Y207" s="84"/>
      <c r="Z207" s="84"/>
    </row>
    <row r="208" ht="20.25" customHeight="1">
      <c r="A208" s="84"/>
      <c r="B208" s="84"/>
      <c r="C208" s="84"/>
      <c r="D208" s="84"/>
      <c r="E208" s="84"/>
      <c r="F208" s="84"/>
      <c r="G208" s="84"/>
      <c r="H208" s="84"/>
      <c r="I208" s="84"/>
      <c r="J208" s="129"/>
      <c r="K208" s="84"/>
      <c r="L208" s="84"/>
      <c r="M208" s="84"/>
      <c r="N208" s="84"/>
      <c r="O208" s="84"/>
      <c r="P208" s="84"/>
      <c r="Q208" s="84"/>
      <c r="R208" s="84"/>
      <c r="S208" s="84"/>
      <c r="T208" s="84"/>
      <c r="U208" s="84"/>
      <c r="V208" s="84"/>
      <c r="W208" s="84"/>
      <c r="X208" s="84"/>
      <c r="Y208" s="84"/>
      <c r="Z208" s="84"/>
    </row>
    <row r="209" ht="20.25" customHeight="1">
      <c r="A209" s="84"/>
      <c r="B209" s="84"/>
      <c r="C209" s="84"/>
      <c r="D209" s="84"/>
      <c r="E209" s="84"/>
      <c r="F209" s="84"/>
      <c r="G209" s="84"/>
      <c r="H209" s="84"/>
      <c r="I209" s="84"/>
      <c r="J209" s="129"/>
      <c r="K209" s="84"/>
      <c r="L209" s="84"/>
      <c r="M209" s="84"/>
      <c r="N209" s="84"/>
      <c r="O209" s="84"/>
      <c r="P209" s="84"/>
      <c r="Q209" s="84"/>
      <c r="R209" s="84"/>
      <c r="S209" s="84"/>
      <c r="T209" s="84"/>
      <c r="U209" s="84"/>
      <c r="V209" s="84"/>
      <c r="W209" s="84"/>
      <c r="X209" s="84"/>
      <c r="Y209" s="84"/>
      <c r="Z209" s="84"/>
    </row>
    <row r="210" ht="20.25" customHeight="1">
      <c r="A210" s="84"/>
      <c r="B210" s="84"/>
      <c r="C210" s="84"/>
      <c r="D210" s="84"/>
      <c r="E210" s="84"/>
      <c r="F210" s="84"/>
      <c r="G210" s="84"/>
      <c r="H210" s="84"/>
      <c r="I210" s="84"/>
      <c r="J210" s="129"/>
      <c r="K210" s="84"/>
      <c r="L210" s="84"/>
      <c r="M210" s="84"/>
      <c r="N210" s="84"/>
      <c r="O210" s="84"/>
      <c r="P210" s="84"/>
      <c r="Q210" s="84"/>
      <c r="R210" s="84"/>
      <c r="S210" s="84"/>
      <c r="T210" s="84"/>
      <c r="U210" s="84"/>
      <c r="V210" s="84"/>
      <c r="W210" s="84"/>
      <c r="X210" s="84"/>
      <c r="Y210" s="84"/>
      <c r="Z210" s="84"/>
    </row>
    <row r="211" ht="20.25" customHeight="1">
      <c r="A211" s="84"/>
      <c r="B211" s="84"/>
      <c r="C211" s="84"/>
      <c r="D211" s="84"/>
      <c r="E211" s="84"/>
      <c r="F211" s="84"/>
      <c r="G211" s="84"/>
      <c r="H211" s="84"/>
      <c r="I211" s="84"/>
      <c r="J211" s="129"/>
      <c r="K211" s="84"/>
      <c r="L211" s="84"/>
      <c r="M211" s="84"/>
      <c r="N211" s="84"/>
      <c r="O211" s="84"/>
      <c r="P211" s="84"/>
      <c r="Q211" s="84"/>
      <c r="R211" s="84"/>
      <c r="S211" s="84"/>
      <c r="T211" s="84"/>
      <c r="U211" s="84"/>
      <c r="V211" s="84"/>
      <c r="W211" s="84"/>
      <c r="X211" s="84"/>
      <c r="Y211" s="84"/>
      <c r="Z211" s="84"/>
    </row>
    <row r="212" ht="20.25" customHeight="1">
      <c r="A212" s="84"/>
      <c r="B212" s="84"/>
      <c r="C212" s="84"/>
      <c r="D212" s="84"/>
      <c r="E212" s="84"/>
      <c r="F212" s="84"/>
      <c r="G212" s="84"/>
      <c r="H212" s="84"/>
      <c r="I212" s="84"/>
      <c r="J212" s="129"/>
      <c r="K212" s="84"/>
      <c r="L212" s="84"/>
      <c r="M212" s="84"/>
      <c r="N212" s="84"/>
      <c r="O212" s="84"/>
      <c r="P212" s="84"/>
      <c r="Q212" s="84"/>
      <c r="R212" s="84"/>
      <c r="S212" s="84"/>
      <c r="T212" s="84"/>
      <c r="U212" s="84"/>
      <c r="V212" s="84"/>
      <c r="W212" s="84"/>
      <c r="X212" s="84"/>
      <c r="Y212" s="84"/>
      <c r="Z212" s="84"/>
    </row>
    <row r="213" ht="20.25" customHeight="1">
      <c r="A213" s="84"/>
      <c r="B213" s="84"/>
      <c r="C213" s="84"/>
      <c r="D213" s="84"/>
      <c r="E213" s="84"/>
      <c r="F213" s="84"/>
      <c r="G213" s="84"/>
      <c r="H213" s="84"/>
      <c r="I213" s="84"/>
      <c r="J213" s="129"/>
      <c r="K213" s="84"/>
      <c r="L213" s="84"/>
      <c r="M213" s="84"/>
      <c r="N213" s="84"/>
      <c r="O213" s="84"/>
      <c r="P213" s="84"/>
      <c r="Q213" s="84"/>
      <c r="R213" s="84"/>
      <c r="S213" s="84"/>
      <c r="T213" s="84"/>
      <c r="U213" s="84"/>
      <c r="V213" s="84"/>
      <c r="W213" s="84"/>
      <c r="X213" s="84"/>
      <c r="Y213" s="84"/>
      <c r="Z213" s="84"/>
    </row>
    <row r="214" ht="20.25" customHeight="1">
      <c r="A214" s="84"/>
      <c r="B214" s="84"/>
      <c r="C214" s="84"/>
      <c r="D214" s="84"/>
      <c r="E214" s="84"/>
      <c r="F214" s="84"/>
      <c r="G214" s="84"/>
      <c r="H214" s="84"/>
      <c r="I214" s="84"/>
      <c r="J214" s="129"/>
      <c r="K214" s="84"/>
      <c r="L214" s="84"/>
      <c r="M214" s="84"/>
      <c r="N214" s="84"/>
      <c r="O214" s="84"/>
      <c r="P214" s="84"/>
      <c r="Q214" s="84"/>
      <c r="R214" s="84"/>
      <c r="S214" s="84"/>
      <c r="T214" s="84"/>
      <c r="U214" s="84"/>
      <c r="V214" s="84"/>
      <c r="W214" s="84"/>
      <c r="X214" s="84"/>
      <c r="Y214" s="84"/>
      <c r="Z214" s="84"/>
    </row>
    <row r="215" ht="20.25" customHeight="1">
      <c r="A215" s="84"/>
      <c r="B215" s="84"/>
      <c r="C215" s="84"/>
      <c r="D215" s="84"/>
      <c r="E215" s="84"/>
      <c r="F215" s="84"/>
      <c r="G215" s="84"/>
      <c r="H215" s="84"/>
      <c r="I215" s="84"/>
      <c r="J215" s="129"/>
      <c r="K215" s="84"/>
      <c r="L215" s="84"/>
      <c r="M215" s="84"/>
      <c r="N215" s="84"/>
      <c r="O215" s="84"/>
      <c r="P215" s="84"/>
      <c r="Q215" s="84"/>
      <c r="R215" s="84"/>
      <c r="S215" s="84"/>
      <c r="T215" s="84"/>
      <c r="U215" s="84"/>
      <c r="V215" s="84"/>
      <c r="W215" s="84"/>
      <c r="X215" s="84"/>
      <c r="Y215" s="84"/>
      <c r="Z215" s="84"/>
    </row>
    <row r="216" ht="20.25" customHeight="1">
      <c r="A216" s="84"/>
      <c r="B216" s="84"/>
      <c r="C216" s="84"/>
      <c r="D216" s="84"/>
      <c r="E216" s="84"/>
      <c r="F216" s="84"/>
      <c r="G216" s="84"/>
      <c r="H216" s="84"/>
      <c r="I216" s="84"/>
      <c r="J216" s="129"/>
      <c r="K216" s="84"/>
      <c r="L216" s="84"/>
      <c r="M216" s="84"/>
      <c r="N216" s="84"/>
      <c r="O216" s="84"/>
      <c r="P216" s="84"/>
      <c r="Q216" s="84"/>
      <c r="R216" s="84"/>
      <c r="S216" s="84"/>
      <c r="T216" s="84"/>
      <c r="U216" s="84"/>
      <c r="V216" s="84"/>
      <c r="W216" s="84"/>
      <c r="X216" s="84"/>
      <c r="Y216" s="84"/>
      <c r="Z216" s="84"/>
    </row>
    <row r="217" ht="20.25" customHeight="1">
      <c r="A217" s="84"/>
      <c r="B217" s="84"/>
      <c r="C217" s="84"/>
      <c r="D217" s="84"/>
      <c r="E217" s="84"/>
      <c r="F217" s="84"/>
      <c r="G217" s="84"/>
      <c r="H217" s="84"/>
      <c r="I217" s="84"/>
      <c r="J217" s="129"/>
      <c r="K217" s="84"/>
      <c r="L217" s="84"/>
      <c r="M217" s="84"/>
      <c r="N217" s="84"/>
      <c r="O217" s="84"/>
      <c r="P217" s="84"/>
      <c r="Q217" s="84"/>
      <c r="R217" s="84"/>
      <c r="S217" s="84"/>
      <c r="T217" s="84"/>
      <c r="U217" s="84"/>
      <c r="V217" s="84"/>
      <c r="W217" s="84"/>
      <c r="X217" s="84"/>
      <c r="Y217" s="84"/>
      <c r="Z217" s="84"/>
    </row>
    <row r="218" ht="20.25" customHeight="1">
      <c r="A218" s="84"/>
      <c r="B218" s="84"/>
      <c r="C218" s="84"/>
      <c r="D218" s="84"/>
      <c r="E218" s="84"/>
      <c r="F218" s="84"/>
      <c r="G218" s="84"/>
      <c r="H218" s="84"/>
      <c r="I218" s="84"/>
      <c r="J218" s="129"/>
      <c r="K218" s="84"/>
      <c r="L218" s="84"/>
      <c r="M218" s="84"/>
      <c r="N218" s="84"/>
      <c r="O218" s="84"/>
      <c r="P218" s="84"/>
      <c r="Q218" s="84"/>
      <c r="R218" s="84"/>
      <c r="S218" s="84"/>
      <c r="T218" s="84"/>
      <c r="U218" s="84"/>
      <c r="V218" s="84"/>
      <c r="W218" s="84"/>
      <c r="X218" s="84"/>
      <c r="Y218" s="84"/>
      <c r="Z218" s="84"/>
    </row>
    <row r="219" ht="20.25" customHeight="1">
      <c r="A219" s="84"/>
      <c r="B219" s="84"/>
      <c r="C219" s="84"/>
      <c r="D219" s="84"/>
      <c r="E219" s="84"/>
      <c r="F219" s="84"/>
      <c r="G219" s="84"/>
      <c r="H219" s="84"/>
      <c r="I219" s="84"/>
      <c r="J219" s="129"/>
      <c r="K219" s="84"/>
      <c r="L219" s="84"/>
      <c r="M219" s="84"/>
      <c r="N219" s="84"/>
      <c r="O219" s="84"/>
      <c r="P219" s="84"/>
      <c r="Q219" s="84"/>
      <c r="R219" s="84"/>
      <c r="S219" s="84"/>
      <c r="T219" s="84"/>
      <c r="U219" s="84"/>
      <c r="V219" s="84"/>
      <c r="W219" s="84"/>
      <c r="X219" s="84"/>
      <c r="Y219" s="84"/>
      <c r="Z219" s="84"/>
    </row>
    <row r="220" ht="20.25" customHeight="1">
      <c r="A220" s="84"/>
      <c r="B220" s="84"/>
      <c r="C220" s="84"/>
      <c r="D220" s="84"/>
      <c r="E220" s="84"/>
      <c r="F220" s="84"/>
      <c r="G220" s="84"/>
      <c r="H220" s="84"/>
      <c r="I220" s="84"/>
      <c r="J220" s="129"/>
      <c r="K220" s="84"/>
      <c r="L220" s="84"/>
      <c r="M220" s="84"/>
      <c r="N220" s="84"/>
      <c r="O220" s="84"/>
      <c r="P220" s="84"/>
      <c r="Q220" s="84"/>
      <c r="R220" s="84"/>
      <c r="S220" s="84"/>
      <c r="T220" s="84"/>
      <c r="U220" s="84"/>
      <c r="V220" s="84"/>
      <c r="W220" s="84"/>
      <c r="X220" s="84"/>
      <c r="Y220" s="84"/>
      <c r="Z220" s="84"/>
    </row>
    <row r="221" ht="20.25" customHeight="1">
      <c r="A221" s="84"/>
      <c r="B221" s="84"/>
      <c r="C221" s="84"/>
      <c r="D221" s="84"/>
      <c r="E221" s="84"/>
      <c r="F221" s="84"/>
      <c r="G221" s="84"/>
      <c r="H221" s="84"/>
      <c r="I221" s="84"/>
      <c r="J221" s="129"/>
      <c r="K221" s="84"/>
      <c r="L221" s="84"/>
      <c r="M221" s="84"/>
      <c r="N221" s="84"/>
      <c r="O221" s="84"/>
      <c r="P221" s="84"/>
      <c r="Q221" s="84"/>
      <c r="R221" s="84"/>
      <c r="S221" s="84"/>
      <c r="T221" s="84"/>
      <c r="U221" s="84"/>
      <c r="V221" s="84"/>
      <c r="W221" s="84"/>
      <c r="X221" s="84"/>
      <c r="Y221" s="84"/>
      <c r="Z221" s="84"/>
    </row>
    <row r="222" ht="20.25" customHeight="1">
      <c r="A222" s="84"/>
      <c r="B222" s="84"/>
      <c r="C222" s="84"/>
      <c r="D222" s="84"/>
      <c r="E222" s="84"/>
      <c r="F222" s="84"/>
      <c r="G222" s="84"/>
      <c r="H222" s="84"/>
      <c r="I222" s="84"/>
      <c r="J222" s="129"/>
      <c r="K222" s="84"/>
      <c r="L222" s="84"/>
      <c r="M222" s="84"/>
      <c r="N222" s="84"/>
      <c r="O222" s="84"/>
      <c r="P222" s="84"/>
      <c r="Q222" s="84"/>
      <c r="R222" s="84"/>
      <c r="S222" s="84"/>
      <c r="T222" s="84"/>
      <c r="U222" s="84"/>
      <c r="V222" s="84"/>
      <c r="W222" s="84"/>
      <c r="X222" s="84"/>
      <c r="Y222" s="84"/>
      <c r="Z222" s="84"/>
    </row>
    <row r="223" ht="20.25" customHeight="1">
      <c r="A223" s="84"/>
      <c r="B223" s="84"/>
      <c r="C223" s="84"/>
      <c r="D223" s="84"/>
      <c r="E223" s="84"/>
      <c r="F223" s="84"/>
      <c r="G223" s="84"/>
      <c r="H223" s="84"/>
      <c r="I223" s="84"/>
      <c r="J223" s="129"/>
      <c r="K223" s="84"/>
      <c r="L223" s="84"/>
      <c r="M223" s="84"/>
      <c r="N223" s="84"/>
      <c r="O223" s="84"/>
      <c r="P223" s="84"/>
      <c r="Q223" s="84"/>
      <c r="R223" s="84"/>
      <c r="S223" s="84"/>
      <c r="T223" s="84"/>
      <c r="U223" s="84"/>
      <c r="V223" s="84"/>
      <c r="W223" s="84"/>
      <c r="X223" s="84"/>
      <c r="Y223" s="84"/>
      <c r="Z223" s="84"/>
    </row>
    <row r="224" ht="20.25" customHeight="1">
      <c r="A224" s="84"/>
      <c r="B224" s="84"/>
      <c r="C224" s="84"/>
      <c r="D224" s="84"/>
      <c r="E224" s="84"/>
      <c r="F224" s="84"/>
      <c r="G224" s="84"/>
      <c r="H224" s="84"/>
      <c r="I224" s="84"/>
      <c r="J224" s="129"/>
      <c r="K224" s="84"/>
      <c r="L224" s="84"/>
      <c r="M224" s="84"/>
      <c r="N224" s="84"/>
      <c r="O224" s="84"/>
      <c r="P224" s="84"/>
      <c r="Q224" s="84"/>
      <c r="R224" s="84"/>
      <c r="S224" s="84"/>
      <c r="T224" s="84"/>
      <c r="U224" s="84"/>
      <c r="V224" s="84"/>
      <c r="W224" s="84"/>
      <c r="X224" s="84"/>
      <c r="Y224" s="84"/>
      <c r="Z224" s="84"/>
    </row>
    <row r="225" ht="20.25" customHeight="1">
      <c r="A225" s="84"/>
      <c r="B225" s="84"/>
      <c r="C225" s="84"/>
      <c r="D225" s="84"/>
      <c r="E225" s="84"/>
      <c r="F225" s="84"/>
      <c r="G225" s="84"/>
      <c r="H225" s="84"/>
      <c r="I225" s="84"/>
      <c r="J225" s="129"/>
      <c r="K225" s="84"/>
      <c r="L225" s="84"/>
      <c r="M225" s="84"/>
      <c r="N225" s="84"/>
      <c r="O225" s="84"/>
      <c r="P225" s="84"/>
      <c r="Q225" s="84"/>
      <c r="R225" s="84"/>
      <c r="S225" s="84"/>
      <c r="T225" s="84"/>
      <c r="U225" s="84"/>
      <c r="V225" s="84"/>
      <c r="W225" s="84"/>
      <c r="X225" s="84"/>
      <c r="Y225" s="84"/>
      <c r="Z225" s="84"/>
    </row>
    <row r="226" ht="20.25" customHeight="1">
      <c r="A226" s="84"/>
      <c r="B226" s="84"/>
      <c r="C226" s="84"/>
      <c r="D226" s="84"/>
      <c r="E226" s="84"/>
      <c r="F226" s="84"/>
      <c r="G226" s="84"/>
      <c r="H226" s="84"/>
      <c r="I226" s="84"/>
      <c r="J226" s="129"/>
      <c r="K226" s="84"/>
      <c r="L226" s="84"/>
      <c r="M226" s="84"/>
      <c r="N226" s="84"/>
      <c r="O226" s="84"/>
      <c r="P226" s="84"/>
      <c r="Q226" s="84"/>
      <c r="R226" s="84"/>
      <c r="S226" s="84"/>
      <c r="T226" s="84"/>
      <c r="U226" s="84"/>
      <c r="V226" s="84"/>
      <c r="W226" s="84"/>
      <c r="X226" s="84"/>
      <c r="Y226" s="84"/>
      <c r="Z226" s="84"/>
    </row>
    <row r="227" ht="20.25" customHeight="1">
      <c r="A227" s="84"/>
      <c r="B227" s="84"/>
      <c r="C227" s="84"/>
      <c r="D227" s="84"/>
      <c r="E227" s="84"/>
      <c r="F227" s="84"/>
      <c r="G227" s="84"/>
      <c r="H227" s="84"/>
      <c r="I227" s="84"/>
      <c r="J227" s="129"/>
      <c r="K227" s="84"/>
      <c r="L227" s="84"/>
      <c r="M227" s="84"/>
      <c r="N227" s="84"/>
      <c r="O227" s="84"/>
      <c r="P227" s="84"/>
      <c r="Q227" s="84"/>
      <c r="R227" s="84"/>
      <c r="S227" s="84"/>
      <c r="T227" s="84"/>
      <c r="U227" s="84"/>
      <c r="V227" s="84"/>
      <c r="W227" s="84"/>
      <c r="X227" s="84"/>
      <c r="Y227" s="84"/>
      <c r="Z227" s="84"/>
    </row>
    <row r="228" ht="20.25" customHeight="1">
      <c r="A228" s="84"/>
      <c r="B228" s="84"/>
      <c r="C228" s="84"/>
      <c r="D228" s="84"/>
      <c r="E228" s="84"/>
      <c r="F228" s="84"/>
      <c r="G228" s="84"/>
      <c r="H228" s="84"/>
      <c r="I228" s="84"/>
      <c r="J228" s="129"/>
      <c r="K228" s="84"/>
      <c r="L228" s="84"/>
      <c r="M228" s="84"/>
      <c r="N228" s="84"/>
      <c r="O228" s="84"/>
      <c r="P228" s="84"/>
      <c r="Q228" s="84"/>
      <c r="R228" s="84"/>
      <c r="S228" s="84"/>
      <c r="T228" s="84"/>
      <c r="U228" s="84"/>
      <c r="V228" s="84"/>
      <c r="W228" s="84"/>
      <c r="X228" s="84"/>
      <c r="Y228" s="84"/>
      <c r="Z228" s="84"/>
    </row>
    <row r="229" ht="20.25" customHeight="1">
      <c r="A229" s="84"/>
      <c r="B229" s="84"/>
      <c r="C229" s="84"/>
      <c r="D229" s="84"/>
      <c r="E229" s="84"/>
      <c r="F229" s="84"/>
      <c r="G229" s="84"/>
      <c r="H229" s="84"/>
      <c r="I229" s="84"/>
      <c r="J229" s="129"/>
      <c r="K229" s="84"/>
      <c r="L229" s="84"/>
      <c r="M229" s="84"/>
      <c r="N229" s="84"/>
      <c r="O229" s="84"/>
      <c r="P229" s="84"/>
      <c r="Q229" s="84"/>
      <c r="R229" s="84"/>
      <c r="S229" s="84"/>
      <c r="T229" s="84"/>
      <c r="U229" s="84"/>
      <c r="V229" s="84"/>
      <c r="W229" s="84"/>
      <c r="X229" s="84"/>
      <c r="Y229" s="84"/>
      <c r="Z229" s="84"/>
    </row>
    <row r="230" ht="20.25" customHeight="1">
      <c r="A230" s="84"/>
      <c r="B230" s="84"/>
      <c r="C230" s="84"/>
      <c r="D230" s="84"/>
      <c r="E230" s="84"/>
      <c r="F230" s="84"/>
      <c r="G230" s="84"/>
      <c r="H230" s="84"/>
      <c r="I230" s="84"/>
      <c r="J230" s="129"/>
      <c r="K230" s="84"/>
      <c r="L230" s="84"/>
      <c r="M230" s="84"/>
      <c r="N230" s="84"/>
      <c r="O230" s="84"/>
      <c r="P230" s="84"/>
      <c r="Q230" s="84"/>
      <c r="R230" s="84"/>
      <c r="S230" s="84"/>
      <c r="T230" s="84"/>
      <c r="U230" s="84"/>
      <c r="V230" s="84"/>
      <c r="W230" s="84"/>
      <c r="X230" s="84"/>
      <c r="Y230" s="84"/>
      <c r="Z230" s="84"/>
    </row>
    <row r="231" ht="20.25" customHeight="1">
      <c r="A231" s="84"/>
      <c r="B231" s="84"/>
      <c r="C231" s="84"/>
      <c r="D231" s="84"/>
      <c r="E231" s="84"/>
      <c r="F231" s="84"/>
      <c r="G231" s="84"/>
      <c r="H231" s="84"/>
      <c r="I231" s="84"/>
      <c r="J231" s="129"/>
      <c r="K231" s="84"/>
      <c r="L231" s="84"/>
      <c r="M231" s="84"/>
      <c r="N231" s="84"/>
      <c r="O231" s="84"/>
      <c r="P231" s="84"/>
      <c r="Q231" s="84"/>
      <c r="R231" s="84"/>
      <c r="S231" s="84"/>
      <c r="T231" s="84"/>
      <c r="U231" s="84"/>
      <c r="V231" s="84"/>
      <c r="W231" s="84"/>
      <c r="X231" s="84"/>
      <c r="Y231" s="84"/>
      <c r="Z231" s="84"/>
    </row>
    <row r="232" ht="20.25" customHeight="1">
      <c r="A232" s="84"/>
      <c r="B232" s="84"/>
      <c r="C232" s="84"/>
      <c r="D232" s="84"/>
      <c r="E232" s="84"/>
      <c r="F232" s="84"/>
      <c r="G232" s="84"/>
      <c r="H232" s="84"/>
      <c r="I232" s="84"/>
      <c r="J232" s="129"/>
      <c r="K232" s="84"/>
      <c r="L232" s="84"/>
      <c r="M232" s="84"/>
      <c r="N232" s="84"/>
      <c r="O232" s="84"/>
      <c r="P232" s="84"/>
      <c r="Q232" s="84"/>
      <c r="R232" s="84"/>
      <c r="S232" s="84"/>
      <c r="T232" s="84"/>
      <c r="U232" s="84"/>
      <c r="V232" s="84"/>
      <c r="W232" s="84"/>
      <c r="X232" s="84"/>
      <c r="Y232" s="84"/>
      <c r="Z232" s="84"/>
    </row>
    <row r="233" ht="20.25" customHeight="1">
      <c r="A233" s="84"/>
      <c r="B233" s="84"/>
      <c r="C233" s="84"/>
      <c r="D233" s="84"/>
      <c r="E233" s="84"/>
      <c r="F233" s="84"/>
      <c r="G233" s="84"/>
      <c r="H233" s="84"/>
      <c r="I233" s="84"/>
      <c r="J233" s="129"/>
      <c r="K233" s="84"/>
      <c r="L233" s="84"/>
      <c r="M233" s="84"/>
      <c r="N233" s="84"/>
      <c r="O233" s="84"/>
      <c r="P233" s="84"/>
      <c r="Q233" s="84"/>
      <c r="R233" s="84"/>
      <c r="S233" s="84"/>
      <c r="T233" s="84"/>
      <c r="U233" s="84"/>
      <c r="V233" s="84"/>
      <c r="W233" s="84"/>
      <c r="X233" s="84"/>
      <c r="Y233" s="84"/>
      <c r="Z233" s="84"/>
    </row>
    <row r="234" ht="20.25" customHeight="1">
      <c r="A234" s="84"/>
      <c r="B234" s="84"/>
      <c r="C234" s="84"/>
      <c r="D234" s="84"/>
      <c r="E234" s="84"/>
      <c r="F234" s="84"/>
      <c r="G234" s="84"/>
      <c r="H234" s="84"/>
      <c r="I234" s="84"/>
      <c r="J234" s="129"/>
      <c r="K234" s="84"/>
      <c r="L234" s="84"/>
      <c r="M234" s="84"/>
      <c r="N234" s="84"/>
      <c r="O234" s="84"/>
      <c r="P234" s="84"/>
      <c r="Q234" s="84"/>
      <c r="R234" s="84"/>
      <c r="S234" s="84"/>
      <c r="T234" s="84"/>
      <c r="U234" s="84"/>
      <c r="V234" s="84"/>
      <c r="W234" s="84"/>
      <c r="X234" s="84"/>
      <c r="Y234" s="84"/>
      <c r="Z234" s="84"/>
    </row>
    <row r="235" ht="20.25" customHeight="1">
      <c r="A235" s="84"/>
      <c r="B235" s="84"/>
      <c r="C235" s="84"/>
      <c r="D235" s="84"/>
      <c r="E235" s="84"/>
      <c r="F235" s="84"/>
      <c r="G235" s="84"/>
      <c r="H235" s="84"/>
      <c r="I235" s="84"/>
      <c r="J235" s="129"/>
      <c r="K235" s="84"/>
      <c r="L235" s="84"/>
      <c r="M235" s="84"/>
      <c r="N235" s="84"/>
      <c r="O235" s="84"/>
      <c r="P235" s="84"/>
      <c r="Q235" s="84"/>
      <c r="R235" s="84"/>
      <c r="S235" s="84"/>
      <c r="T235" s="84"/>
      <c r="U235" s="84"/>
      <c r="V235" s="84"/>
      <c r="W235" s="84"/>
      <c r="X235" s="84"/>
      <c r="Y235" s="84"/>
      <c r="Z235" s="84"/>
    </row>
    <row r="236" ht="20.25" customHeight="1">
      <c r="A236" s="84"/>
      <c r="B236" s="84"/>
      <c r="C236" s="84"/>
      <c r="D236" s="84"/>
      <c r="E236" s="84"/>
      <c r="F236" s="84"/>
      <c r="G236" s="84"/>
      <c r="H236" s="84"/>
      <c r="I236" s="84"/>
      <c r="J236" s="129"/>
      <c r="K236" s="84"/>
      <c r="L236" s="84"/>
      <c r="M236" s="84"/>
      <c r="N236" s="84"/>
      <c r="O236" s="84"/>
      <c r="P236" s="84"/>
      <c r="Q236" s="84"/>
      <c r="R236" s="84"/>
      <c r="S236" s="84"/>
      <c r="T236" s="84"/>
      <c r="U236" s="84"/>
      <c r="V236" s="84"/>
      <c r="W236" s="84"/>
      <c r="X236" s="84"/>
      <c r="Y236" s="84"/>
      <c r="Z236" s="84"/>
    </row>
    <row r="237" ht="20.25" customHeight="1">
      <c r="A237" s="84"/>
      <c r="B237" s="84"/>
      <c r="C237" s="84"/>
      <c r="D237" s="84"/>
      <c r="E237" s="84"/>
      <c r="F237" s="84"/>
      <c r="G237" s="84"/>
      <c r="H237" s="84"/>
      <c r="I237" s="84"/>
      <c r="J237" s="129"/>
      <c r="K237" s="84"/>
      <c r="L237" s="84"/>
      <c r="M237" s="84"/>
      <c r="N237" s="84"/>
      <c r="O237" s="84"/>
      <c r="P237" s="84"/>
      <c r="Q237" s="84"/>
      <c r="R237" s="84"/>
      <c r="S237" s="84"/>
      <c r="T237" s="84"/>
      <c r="U237" s="84"/>
      <c r="V237" s="84"/>
      <c r="W237" s="84"/>
      <c r="X237" s="84"/>
      <c r="Y237" s="84"/>
      <c r="Z237" s="84"/>
    </row>
    <row r="238" ht="20.25" customHeight="1">
      <c r="A238" s="84"/>
      <c r="B238" s="84"/>
      <c r="C238" s="84"/>
      <c r="D238" s="84"/>
      <c r="E238" s="84"/>
      <c r="F238" s="84"/>
      <c r="G238" s="84"/>
      <c r="H238" s="84"/>
      <c r="I238" s="84"/>
      <c r="J238" s="129"/>
      <c r="K238" s="84"/>
      <c r="L238" s="84"/>
      <c r="M238" s="84"/>
      <c r="N238" s="84"/>
      <c r="O238" s="84"/>
      <c r="P238" s="84"/>
      <c r="Q238" s="84"/>
      <c r="R238" s="84"/>
      <c r="S238" s="84"/>
      <c r="T238" s="84"/>
      <c r="U238" s="84"/>
      <c r="V238" s="84"/>
      <c r="W238" s="84"/>
      <c r="X238" s="84"/>
      <c r="Y238" s="84"/>
      <c r="Z238" s="84"/>
    </row>
    <row r="239" ht="20.25" customHeight="1">
      <c r="A239" s="84"/>
      <c r="B239" s="84"/>
      <c r="C239" s="84"/>
      <c r="D239" s="84"/>
      <c r="E239" s="84"/>
      <c r="F239" s="84"/>
      <c r="G239" s="84"/>
      <c r="H239" s="84"/>
      <c r="I239" s="84"/>
      <c r="J239" s="129"/>
      <c r="K239" s="84"/>
      <c r="L239" s="84"/>
      <c r="M239" s="84"/>
      <c r="N239" s="84"/>
      <c r="O239" s="84"/>
      <c r="P239" s="84"/>
      <c r="Q239" s="84"/>
      <c r="R239" s="84"/>
      <c r="S239" s="84"/>
      <c r="T239" s="84"/>
      <c r="U239" s="84"/>
      <c r="V239" s="84"/>
      <c r="W239" s="84"/>
      <c r="X239" s="84"/>
      <c r="Y239" s="84"/>
      <c r="Z239" s="84"/>
    </row>
    <row r="240" ht="20.25" customHeight="1">
      <c r="A240" s="84"/>
      <c r="B240" s="84"/>
      <c r="C240" s="84"/>
      <c r="D240" s="84"/>
      <c r="E240" s="84"/>
      <c r="F240" s="84"/>
      <c r="G240" s="84"/>
      <c r="H240" s="84"/>
      <c r="I240" s="84"/>
      <c r="J240" s="129"/>
      <c r="K240" s="84"/>
      <c r="L240" s="84"/>
      <c r="M240" s="84"/>
      <c r="N240" s="84"/>
      <c r="O240" s="84"/>
      <c r="P240" s="84"/>
      <c r="Q240" s="84"/>
      <c r="R240" s="84"/>
      <c r="S240" s="84"/>
      <c r="T240" s="84"/>
      <c r="U240" s="84"/>
      <c r="V240" s="84"/>
      <c r="W240" s="84"/>
      <c r="X240" s="84"/>
      <c r="Y240" s="84"/>
      <c r="Z240" s="84"/>
    </row>
    <row r="241" ht="20.25" customHeight="1">
      <c r="A241" s="84"/>
      <c r="B241" s="84"/>
      <c r="C241" s="84"/>
      <c r="D241" s="84"/>
      <c r="E241" s="84"/>
      <c r="F241" s="84"/>
      <c r="G241" s="84"/>
      <c r="H241" s="84"/>
      <c r="I241" s="84"/>
      <c r="J241" s="129"/>
      <c r="K241" s="84"/>
      <c r="L241" s="84"/>
      <c r="M241" s="84"/>
      <c r="N241" s="84"/>
      <c r="O241" s="84"/>
      <c r="P241" s="84"/>
      <c r="Q241" s="84"/>
      <c r="R241" s="84"/>
      <c r="S241" s="84"/>
      <c r="T241" s="84"/>
      <c r="U241" s="84"/>
      <c r="V241" s="84"/>
      <c r="W241" s="84"/>
      <c r="X241" s="84"/>
      <c r="Y241" s="84"/>
      <c r="Z241" s="84"/>
    </row>
    <row r="242" ht="20.25" customHeight="1">
      <c r="A242" s="84"/>
      <c r="B242" s="84"/>
      <c r="C242" s="84"/>
      <c r="D242" s="84"/>
      <c r="E242" s="84"/>
      <c r="F242" s="84"/>
      <c r="G242" s="84"/>
      <c r="H242" s="84"/>
      <c r="I242" s="84"/>
      <c r="J242" s="129"/>
      <c r="K242" s="84"/>
      <c r="L242" s="84"/>
      <c r="M242" s="84"/>
      <c r="N242" s="84"/>
      <c r="O242" s="84"/>
      <c r="P242" s="84"/>
      <c r="Q242" s="84"/>
      <c r="R242" s="84"/>
      <c r="S242" s="84"/>
      <c r="T242" s="84"/>
      <c r="U242" s="84"/>
      <c r="V242" s="84"/>
      <c r="W242" s="84"/>
      <c r="X242" s="84"/>
      <c r="Y242" s="84"/>
      <c r="Z242" s="84"/>
    </row>
    <row r="243" ht="20.25" customHeight="1">
      <c r="A243" s="84"/>
      <c r="B243" s="84"/>
      <c r="C243" s="84"/>
      <c r="D243" s="84"/>
      <c r="E243" s="84"/>
      <c r="F243" s="84"/>
      <c r="G243" s="84"/>
      <c r="H243" s="84"/>
      <c r="I243" s="84"/>
      <c r="J243" s="129"/>
      <c r="K243" s="84"/>
      <c r="L243" s="84"/>
      <c r="M243" s="84"/>
      <c r="N243" s="84"/>
      <c r="O243" s="84"/>
      <c r="P243" s="84"/>
      <c r="Q243" s="84"/>
      <c r="R243" s="84"/>
      <c r="S243" s="84"/>
      <c r="T243" s="84"/>
      <c r="U243" s="84"/>
      <c r="V243" s="84"/>
      <c r="W243" s="84"/>
      <c r="X243" s="84"/>
      <c r="Y243" s="84"/>
      <c r="Z243" s="84"/>
    </row>
    <row r="244" ht="20.25" customHeight="1">
      <c r="A244" s="84"/>
      <c r="B244" s="84"/>
      <c r="C244" s="84"/>
      <c r="D244" s="84"/>
      <c r="E244" s="84"/>
      <c r="F244" s="84"/>
      <c r="G244" s="84"/>
      <c r="H244" s="84"/>
      <c r="I244" s="84"/>
      <c r="J244" s="129"/>
      <c r="K244" s="84"/>
      <c r="L244" s="84"/>
      <c r="M244" s="84"/>
      <c r="N244" s="84"/>
      <c r="O244" s="84"/>
      <c r="P244" s="84"/>
      <c r="Q244" s="84"/>
      <c r="R244" s="84"/>
      <c r="S244" s="84"/>
      <c r="T244" s="84"/>
      <c r="U244" s="84"/>
      <c r="V244" s="84"/>
      <c r="W244" s="84"/>
      <c r="X244" s="84"/>
      <c r="Y244" s="84"/>
      <c r="Z244" s="84"/>
    </row>
    <row r="245" ht="20.25" customHeight="1">
      <c r="A245" s="84"/>
      <c r="B245" s="84"/>
      <c r="C245" s="84"/>
      <c r="D245" s="84"/>
      <c r="E245" s="84"/>
      <c r="F245" s="84"/>
      <c r="G245" s="84"/>
      <c r="H245" s="84"/>
      <c r="I245" s="84"/>
      <c r="J245" s="129"/>
      <c r="K245" s="84"/>
      <c r="L245" s="84"/>
      <c r="M245" s="84"/>
      <c r="N245" s="84"/>
      <c r="O245" s="84"/>
      <c r="P245" s="84"/>
      <c r="Q245" s="84"/>
      <c r="R245" s="84"/>
      <c r="S245" s="84"/>
      <c r="T245" s="84"/>
      <c r="U245" s="84"/>
      <c r="V245" s="84"/>
      <c r="W245" s="84"/>
      <c r="X245" s="84"/>
      <c r="Y245" s="84"/>
      <c r="Z245" s="84"/>
    </row>
    <row r="246" ht="20.25" customHeight="1">
      <c r="A246" s="84"/>
      <c r="B246" s="84"/>
      <c r="C246" s="84"/>
      <c r="D246" s="84"/>
      <c r="E246" s="84"/>
      <c r="F246" s="84"/>
      <c r="G246" s="84"/>
      <c r="H246" s="84"/>
      <c r="I246" s="84"/>
      <c r="J246" s="129"/>
      <c r="K246" s="84"/>
      <c r="L246" s="84"/>
      <c r="M246" s="84"/>
      <c r="N246" s="84"/>
      <c r="O246" s="84"/>
      <c r="P246" s="84"/>
      <c r="Q246" s="84"/>
      <c r="R246" s="84"/>
      <c r="S246" s="84"/>
      <c r="T246" s="84"/>
      <c r="U246" s="84"/>
      <c r="V246" s="84"/>
      <c r="W246" s="84"/>
      <c r="X246" s="84"/>
      <c r="Y246" s="84"/>
      <c r="Z246" s="84"/>
    </row>
    <row r="247" ht="20.25" customHeight="1">
      <c r="A247" s="84"/>
      <c r="B247" s="84"/>
      <c r="C247" s="84"/>
      <c r="D247" s="84"/>
      <c r="E247" s="84"/>
      <c r="F247" s="84"/>
      <c r="G247" s="84"/>
      <c r="H247" s="84"/>
      <c r="I247" s="84"/>
      <c r="J247" s="129"/>
      <c r="K247" s="84"/>
      <c r="L247" s="84"/>
      <c r="M247" s="84"/>
      <c r="N247" s="84"/>
      <c r="O247" s="84"/>
      <c r="P247" s="84"/>
      <c r="Q247" s="84"/>
      <c r="R247" s="84"/>
      <c r="S247" s="84"/>
      <c r="T247" s="84"/>
      <c r="U247" s="84"/>
      <c r="V247" s="84"/>
      <c r="W247" s="84"/>
      <c r="X247" s="84"/>
      <c r="Y247" s="84"/>
      <c r="Z247" s="84"/>
    </row>
    <row r="248" ht="20.25" customHeight="1">
      <c r="A248" s="84"/>
      <c r="B248" s="84"/>
      <c r="C248" s="84"/>
      <c r="D248" s="84"/>
      <c r="E248" s="84"/>
      <c r="F248" s="84"/>
      <c r="G248" s="84"/>
      <c r="H248" s="84"/>
      <c r="I248" s="84"/>
      <c r="J248" s="129"/>
      <c r="K248" s="84"/>
      <c r="L248" s="84"/>
      <c r="M248" s="84"/>
      <c r="N248" s="84"/>
      <c r="O248" s="84"/>
      <c r="P248" s="84"/>
      <c r="Q248" s="84"/>
      <c r="R248" s="84"/>
      <c r="S248" s="84"/>
      <c r="T248" s="84"/>
      <c r="U248" s="84"/>
      <c r="V248" s="84"/>
      <c r="W248" s="84"/>
      <c r="X248" s="84"/>
      <c r="Y248" s="84"/>
      <c r="Z248" s="84"/>
    </row>
    <row r="249" ht="20.25" customHeight="1">
      <c r="A249" s="84"/>
      <c r="B249" s="84"/>
      <c r="C249" s="84"/>
      <c r="D249" s="84"/>
      <c r="E249" s="84"/>
      <c r="F249" s="84"/>
      <c r="G249" s="84"/>
      <c r="H249" s="84"/>
      <c r="I249" s="84"/>
      <c r="J249" s="129"/>
      <c r="K249" s="84"/>
      <c r="L249" s="84"/>
      <c r="M249" s="84"/>
      <c r="N249" s="84"/>
      <c r="O249" s="84"/>
      <c r="P249" s="84"/>
      <c r="Q249" s="84"/>
      <c r="R249" s="84"/>
      <c r="S249" s="84"/>
      <c r="T249" s="84"/>
      <c r="U249" s="84"/>
      <c r="V249" s="84"/>
      <c r="W249" s="84"/>
      <c r="X249" s="84"/>
      <c r="Y249" s="84"/>
      <c r="Z249" s="84"/>
    </row>
    <row r="250" ht="20.25" customHeight="1">
      <c r="A250" s="84"/>
      <c r="B250" s="84"/>
      <c r="C250" s="84"/>
      <c r="D250" s="84"/>
      <c r="E250" s="84"/>
      <c r="F250" s="84"/>
      <c r="G250" s="84"/>
      <c r="H250" s="84"/>
      <c r="I250" s="84"/>
      <c r="J250" s="129"/>
      <c r="K250" s="84"/>
      <c r="L250" s="84"/>
      <c r="M250" s="84"/>
      <c r="N250" s="84"/>
      <c r="O250" s="84"/>
      <c r="P250" s="84"/>
      <c r="Q250" s="84"/>
      <c r="R250" s="84"/>
      <c r="S250" s="84"/>
      <c r="T250" s="84"/>
      <c r="U250" s="84"/>
      <c r="V250" s="84"/>
      <c r="W250" s="84"/>
      <c r="X250" s="84"/>
      <c r="Y250" s="84"/>
      <c r="Z250" s="84"/>
    </row>
    <row r="251" ht="20.25" customHeight="1">
      <c r="A251" s="84"/>
      <c r="B251" s="84"/>
      <c r="C251" s="84"/>
      <c r="D251" s="84"/>
      <c r="E251" s="84"/>
      <c r="F251" s="84"/>
      <c r="G251" s="84"/>
      <c r="H251" s="84"/>
      <c r="I251" s="84"/>
      <c r="J251" s="129"/>
      <c r="K251" s="84"/>
      <c r="L251" s="84"/>
      <c r="M251" s="84"/>
      <c r="N251" s="84"/>
      <c r="O251" s="84"/>
      <c r="P251" s="84"/>
      <c r="Q251" s="84"/>
      <c r="R251" s="84"/>
      <c r="S251" s="84"/>
      <c r="T251" s="84"/>
      <c r="U251" s="84"/>
      <c r="V251" s="84"/>
      <c r="W251" s="84"/>
      <c r="X251" s="84"/>
      <c r="Y251" s="84"/>
      <c r="Z251" s="84"/>
    </row>
    <row r="252" ht="20.25" customHeight="1">
      <c r="A252" s="84"/>
      <c r="B252" s="84"/>
      <c r="C252" s="84"/>
      <c r="D252" s="84"/>
      <c r="E252" s="84"/>
      <c r="F252" s="84"/>
      <c r="G252" s="84"/>
      <c r="H252" s="84"/>
      <c r="I252" s="84"/>
      <c r="J252" s="129"/>
      <c r="K252" s="84"/>
      <c r="L252" s="84"/>
      <c r="M252" s="84"/>
      <c r="N252" s="84"/>
      <c r="O252" s="84"/>
      <c r="P252" s="84"/>
      <c r="Q252" s="84"/>
      <c r="R252" s="84"/>
      <c r="S252" s="84"/>
      <c r="T252" s="84"/>
      <c r="U252" s="84"/>
      <c r="V252" s="84"/>
      <c r="W252" s="84"/>
      <c r="X252" s="84"/>
      <c r="Y252" s="84"/>
      <c r="Z252" s="84"/>
    </row>
    <row r="253" ht="20.25" customHeight="1">
      <c r="A253" s="84"/>
      <c r="B253" s="84"/>
      <c r="C253" s="84"/>
      <c r="D253" s="84"/>
      <c r="E253" s="84"/>
      <c r="F253" s="84"/>
      <c r="G253" s="84"/>
      <c r="H253" s="84"/>
      <c r="I253" s="84"/>
      <c r="J253" s="129"/>
      <c r="K253" s="84"/>
      <c r="L253" s="84"/>
      <c r="M253" s="84"/>
      <c r="N253" s="84"/>
      <c r="O253" s="84"/>
      <c r="P253" s="84"/>
      <c r="Q253" s="84"/>
      <c r="R253" s="84"/>
      <c r="S253" s="84"/>
      <c r="T253" s="84"/>
      <c r="U253" s="84"/>
      <c r="V253" s="84"/>
      <c r="W253" s="84"/>
      <c r="X253" s="84"/>
      <c r="Y253" s="84"/>
      <c r="Z253" s="84"/>
    </row>
    <row r="254" ht="20.25" customHeight="1">
      <c r="A254" s="84"/>
      <c r="B254" s="84"/>
      <c r="C254" s="84"/>
      <c r="D254" s="84"/>
      <c r="E254" s="84"/>
      <c r="F254" s="84"/>
      <c r="G254" s="84"/>
      <c r="H254" s="84"/>
      <c r="I254" s="84"/>
      <c r="J254" s="129"/>
      <c r="K254" s="84"/>
      <c r="L254" s="84"/>
      <c r="M254" s="84"/>
      <c r="N254" s="84"/>
      <c r="O254" s="84"/>
      <c r="P254" s="84"/>
      <c r="Q254" s="84"/>
      <c r="R254" s="84"/>
      <c r="S254" s="84"/>
      <c r="T254" s="84"/>
      <c r="U254" s="84"/>
      <c r="V254" s="84"/>
      <c r="W254" s="84"/>
      <c r="X254" s="84"/>
      <c r="Y254" s="84"/>
      <c r="Z254" s="84"/>
    </row>
    <row r="255" ht="20.25" customHeight="1">
      <c r="A255" s="84"/>
      <c r="B255" s="84"/>
      <c r="C255" s="84"/>
      <c r="D255" s="84"/>
      <c r="E255" s="84"/>
      <c r="F255" s="84"/>
      <c r="G255" s="84"/>
      <c r="H255" s="84"/>
      <c r="I255" s="84"/>
      <c r="J255" s="129"/>
      <c r="K255" s="84"/>
      <c r="L255" s="84"/>
      <c r="M255" s="84"/>
      <c r="N255" s="84"/>
      <c r="O255" s="84"/>
      <c r="P255" s="84"/>
      <c r="Q255" s="84"/>
      <c r="R255" s="84"/>
      <c r="S255" s="84"/>
      <c r="T255" s="84"/>
      <c r="U255" s="84"/>
      <c r="V255" s="84"/>
      <c r="W255" s="84"/>
      <c r="X255" s="84"/>
      <c r="Y255" s="84"/>
      <c r="Z255" s="84"/>
    </row>
    <row r="256" ht="20.25" customHeight="1">
      <c r="A256" s="84"/>
      <c r="B256" s="84"/>
      <c r="C256" s="84"/>
      <c r="D256" s="84"/>
      <c r="E256" s="84"/>
      <c r="F256" s="84"/>
      <c r="G256" s="84"/>
      <c r="H256" s="84"/>
      <c r="I256" s="84"/>
      <c r="J256" s="129"/>
      <c r="K256" s="84"/>
      <c r="L256" s="84"/>
      <c r="M256" s="84"/>
      <c r="N256" s="84"/>
      <c r="O256" s="84"/>
      <c r="P256" s="84"/>
      <c r="Q256" s="84"/>
      <c r="R256" s="84"/>
      <c r="S256" s="84"/>
      <c r="T256" s="84"/>
      <c r="U256" s="84"/>
      <c r="V256" s="84"/>
      <c r="W256" s="84"/>
      <c r="X256" s="84"/>
      <c r="Y256" s="84"/>
      <c r="Z256" s="84"/>
    </row>
    <row r="257" ht="20.25" customHeight="1">
      <c r="A257" s="84"/>
      <c r="B257" s="84"/>
      <c r="C257" s="84"/>
      <c r="D257" s="84"/>
      <c r="E257" s="84"/>
      <c r="F257" s="84"/>
      <c r="G257" s="84"/>
      <c r="H257" s="84"/>
      <c r="I257" s="84"/>
      <c r="J257" s="129"/>
      <c r="K257" s="84"/>
      <c r="L257" s="84"/>
      <c r="M257" s="84"/>
      <c r="N257" s="84"/>
      <c r="O257" s="84"/>
      <c r="P257" s="84"/>
      <c r="Q257" s="84"/>
      <c r="R257" s="84"/>
      <c r="S257" s="84"/>
      <c r="T257" s="84"/>
      <c r="U257" s="84"/>
      <c r="V257" s="84"/>
      <c r="W257" s="84"/>
      <c r="X257" s="84"/>
      <c r="Y257" s="84"/>
      <c r="Z257" s="84"/>
    </row>
    <row r="258" ht="20.25" customHeight="1">
      <c r="A258" s="84"/>
      <c r="B258" s="84"/>
      <c r="C258" s="84"/>
      <c r="D258" s="84"/>
      <c r="E258" s="84"/>
      <c r="F258" s="84"/>
      <c r="G258" s="84"/>
      <c r="H258" s="84"/>
      <c r="I258" s="84"/>
      <c r="J258" s="129"/>
      <c r="K258" s="84"/>
      <c r="L258" s="84"/>
      <c r="M258" s="84"/>
      <c r="N258" s="84"/>
      <c r="O258" s="84"/>
      <c r="P258" s="84"/>
      <c r="Q258" s="84"/>
      <c r="R258" s="84"/>
      <c r="S258" s="84"/>
      <c r="T258" s="84"/>
      <c r="U258" s="84"/>
      <c r="V258" s="84"/>
      <c r="W258" s="84"/>
      <c r="X258" s="84"/>
      <c r="Y258" s="84"/>
      <c r="Z258" s="84"/>
    </row>
    <row r="259" ht="20.25" customHeight="1">
      <c r="A259" s="84"/>
      <c r="B259" s="84"/>
      <c r="C259" s="84"/>
      <c r="D259" s="84"/>
      <c r="E259" s="84"/>
      <c r="F259" s="84"/>
      <c r="G259" s="84"/>
      <c r="H259" s="84"/>
      <c r="I259" s="84"/>
      <c r="J259" s="129"/>
      <c r="K259" s="84"/>
      <c r="L259" s="84"/>
      <c r="M259" s="84"/>
      <c r="N259" s="84"/>
      <c r="O259" s="84"/>
      <c r="P259" s="84"/>
      <c r="Q259" s="84"/>
      <c r="R259" s="84"/>
      <c r="S259" s="84"/>
      <c r="T259" s="84"/>
      <c r="U259" s="84"/>
      <c r="V259" s="84"/>
      <c r="W259" s="84"/>
      <c r="X259" s="84"/>
      <c r="Y259" s="84"/>
      <c r="Z259" s="84"/>
    </row>
    <row r="260" ht="20.25" customHeight="1">
      <c r="A260" s="84"/>
      <c r="B260" s="84"/>
      <c r="C260" s="84"/>
      <c r="D260" s="84"/>
      <c r="E260" s="84"/>
      <c r="F260" s="84"/>
      <c r="G260" s="84"/>
      <c r="H260" s="84"/>
      <c r="I260" s="84"/>
      <c r="J260" s="129"/>
      <c r="K260" s="84"/>
      <c r="L260" s="84"/>
      <c r="M260" s="84"/>
      <c r="N260" s="84"/>
      <c r="O260" s="84"/>
      <c r="P260" s="84"/>
      <c r="Q260" s="84"/>
      <c r="R260" s="84"/>
      <c r="S260" s="84"/>
      <c r="T260" s="84"/>
      <c r="U260" s="84"/>
      <c r="V260" s="84"/>
      <c r="W260" s="84"/>
      <c r="X260" s="84"/>
      <c r="Y260" s="84"/>
      <c r="Z260" s="84"/>
    </row>
    <row r="261" ht="20.25" customHeight="1">
      <c r="A261" s="84"/>
      <c r="B261" s="84"/>
      <c r="C261" s="84"/>
      <c r="D261" s="84"/>
      <c r="E261" s="84"/>
      <c r="F261" s="84"/>
      <c r="G261" s="84"/>
      <c r="H261" s="84"/>
      <c r="I261" s="84"/>
      <c r="J261" s="129"/>
      <c r="K261" s="84"/>
      <c r="L261" s="84"/>
      <c r="M261" s="84"/>
      <c r="N261" s="84"/>
      <c r="O261" s="84"/>
      <c r="P261" s="84"/>
      <c r="Q261" s="84"/>
      <c r="R261" s="84"/>
      <c r="S261" s="84"/>
      <c r="T261" s="84"/>
      <c r="U261" s="84"/>
      <c r="V261" s="84"/>
      <c r="W261" s="84"/>
      <c r="X261" s="84"/>
      <c r="Y261" s="84"/>
      <c r="Z261" s="84"/>
    </row>
    <row r="262" ht="20.25" customHeight="1">
      <c r="A262" s="84"/>
      <c r="B262" s="84"/>
      <c r="C262" s="84"/>
      <c r="D262" s="84"/>
      <c r="E262" s="84"/>
      <c r="F262" s="84"/>
      <c r="G262" s="84"/>
      <c r="H262" s="84"/>
      <c r="I262" s="84"/>
      <c r="J262" s="129"/>
      <c r="K262" s="84"/>
      <c r="L262" s="84"/>
      <c r="M262" s="84"/>
      <c r="N262" s="84"/>
      <c r="O262" s="84"/>
      <c r="P262" s="84"/>
      <c r="Q262" s="84"/>
      <c r="R262" s="84"/>
      <c r="S262" s="84"/>
      <c r="T262" s="84"/>
      <c r="U262" s="84"/>
      <c r="V262" s="84"/>
      <c r="W262" s="84"/>
      <c r="X262" s="84"/>
      <c r="Y262" s="84"/>
      <c r="Z262" s="84"/>
    </row>
    <row r="263" ht="20.25" customHeight="1">
      <c r="A263" s="84"/>
      <c r="B263" s="84"/>
      <c r="C263" s="84"/>
      <c r="D263" s="84"/>
      <c r="E263" s="84"/>
      <c r="F263" s="84"/>
      <c r="G263" s="84"/>
      <c r="H263" s="84"/>
      <c r="I263" s="84"/>
      <c r="J263" s="129"/>
      <c r="K263" s="84"/>
      <c r="L263" s="84"/>
      <c r="M263" s="84"/>
      <c r="N263" s="84"/>
      <c r="O263" s="84"/>
      <c r="P263" s="84"/>
      <c r="Q263" s="84"/>
      <c r="R263" s="84"/>
      <c r="S263" s="84"/>
      <c r="T263" s="84"/>
      <c r="U263" s="84"/>
      <c r="V263" s="84"/>
      <c r="W263" s="84"/>
      <c r="X263" s="84"/>
      <c r="Y263" s="84"/>
      <c r="Z263" s="84"/>
    </row>
    <row r="264" ht="20.25" customHeight="1">
      <c r="A264" s="84"/>
      <c r="B264" s="84"/>
      <c r="C264" s="84"/>
      <c r="D264" s="84"/>
      <c r="E264" s="84"/>
      <c r="F264" s="84"/>
      <c r="G264" s="84"/>
      <c r="H264" s="84"/>
      <c r="I264" s="84"/>
      <c r="J264" s="129"/>
      <c r="K264" s="84"/>
      <c r="L264" s="84"/>
      <c r="M264" s="84"/>
      <c r="N264" s="84"/>
      <c r="O264" s="84"/>
      <c r="P264" s="84"/>
      <c r="Q264" s="84"/>
      <c r="R264" s="84"/>
      <c r="S264" s="84"/>
      <c r="T264" s="84"/>
      <c r="U264" s="84"/>
      <c r="V264" s="84"/>
      <c r="W264" s="84"/>
      <c r="X264" s="84"/>
      <c r="Y264" s="84"/>
      <c r="Z264" s="84"/>
    </row>
    <row r="265" ht="20.25" customHeight="1">
      <c r="A265" s="84"/>
      <c r="B265" s="84"/>
      <c r="C265" s="84"/>
      <c r="D265" s="84"/>
      <c r="E265" s="84"/>
      <c r="F265" s="84"/>
      <c r="G265" s="84"/>
      <c r="H265" s="84"/>
      <c r="I265" s="84"/>
      <c r="J265" s="129"/>
      <c r="K265" s="84"/>
      <c r="L265" s="84"/>
      <c r="M265" s="84"/>
      <c r="N265" s="84"/>
      <c r="O265" s="84"/>
      <c r="P265" s="84"/>
      <c r="Q265" s="84"/>
      <c r="R265" s="84"/>
      <c r="S265" s="84"/>
      <c r="T265" s="84"/>
      <c r="U265" s="84"/>
      <c r="V265" s="84"/>
      <c r="W265" s="84"/>
      <c r="X265" s="84"/>
      <c r="Y265" s="84"/>
      <c r="Z265" s="84"/>
    </row>
    <row r="266" ht="20.25" customHeight="1">
      <c r="A266" s="84"/>
      <c r="B266" s="84"/>
      <c r="C266" s="84"/>
      <c r="D266" s="84"/>
      <c r="E266" s="84"/>
      <c r="F266" s="84"/>
      <c r="G266" s="84"/>
      <c r="H266" s="84"/>
      <c r="I266" s="84"/>
      <c r="J266" s="129"/>
      <c r="K266" s="84"/>
      <c r="L266" s="84"/>
      <c r="M266" s="84"/>
      <c r="N266" s="84"/>
      <c r="O266" s="84"/>
      <c r="P266" s="84"/>
      <c r="Q266" s="84"/>
      <c r="R266" s="84"/>
      <c r="S266" s="84"/>
      <c r="T266" s="84"/>
      <c r="U266" s="84"/>
      <c r="V266" s="84"/>
      <c r="W266" s="84"/>
      <c r="X266" s="84"/>
      <c r="Y266" s="84"/>
      <c r="Z266" s="84"/>
    </row>
    <row r="267" ht="20.25" customHeight="1">
      <c r="A267" s="84"/>
      <c r="B267" s="84"/>
      <c r="C267" s="84"/>
      <c r="D267" s="84"/>
      <c r="E267" s="84"/>
      <c r="F267" s="84"/>
      <c r="G267" s="84"/>
      <c r="H267" s="84"/>
      <c r="I267" s="84"/>
      <c r="J267" s="129"/>
      <c r="K267" s="84"/>
      <c r="L267" s="84"/>
      <c r="M267" s="84"/>
      <c r="N267" s="84"/>
      <c r="O267" s="84"/>
      <c r="P267" s="84"/>
      <c r="Q267" s="84"/>
      <c r="R267" s="84"/>
      <c r="S267" s="84"/>
      <c r="T267" s="84"/>
      <c r="U267" s="84"/>
      <c r="V267" s="84"/>
      <c r="W267" s="84"/>
      <c r="X267" s="84"/>
      <c r="Y267" s="84"/>
      <c r="Z267" s="84"/>
    </row>
    <row r="268" ht="20.25" customHeight="1">
      <c r="A268" s="84"/>
      <c r="B268" s="84"/>
      <c r="C268" s="84"/>
      <c r="D268" s="84"/>
      <c r="E268" s="84"/>
      <c r="F268" s="84"/>
      <c r="G268" s="84"/>
      <c r="H268" s="84"/>
      <c r="I268" s="84"/>
      <c r="J268" s="129"/>
      <c r="K268" s="84"/>
      <c r="L268" s="84"/>
      <c r="M268" s="84"/>
      <c r="N268" s="84"/>
      <c r="O268" s="84"/>
      <c r="P268" s="84"/>
      <c r="Q268" s="84"/>
      <c r="R268" s="84"/>
      <c r="S268" s="84"/>
      <c r="T268" s="84"/>
      <c r="U268" s="84"/>
      <c r="V268" s="84"/>
      <c r="W268" s="84"/>
      <c r="X268" s="84"/>
      <c r="Y268" s="84"/>
      <c r="Z268" s="84"/>
    </row>
    <row r="269" ht="20.25" customHeight="1">
      <c r="A269" s="84"/>
      <c r="B269" s="84"/>
      <c r="C269" s="84"/>
      <c r="D269" s="84"/>
      <c r="E269" s="84"/>
      <c r="F269" s="84"/>
      <c r="G269" s="84"/>
      <c r="H269" s="84"/>
      <c r="I269" s="84"/>
      <c r="J269" s="129"/>
      <c r="K269" s="84"/>
      <c r="L269" s="84"/>
      <c r="M269" s="84"/>
      <c r="N269" s="84"/>
      <c r="O269" s="84"/>
      <c r="P269" s="84"/>
      <c r="Q269" s="84"/>
      <c r="R269" s="84"/>
      <c r="S269" s="84"/>
      <c r="T269" s="84"/>
      <c r="U269" s="84"/>
      <c r="V269" s="84"/>
      <c r="W269" s="84"/>
      <c r="X269" s="84"/>
      <c r="Y269" s="84"/>
      <c r="Z269" s="84"/>
    </row>
    <row r="270" ht="20.25" customHeight="1">
      <c r="A270" s="84"/>
      <c r="B270" s="84"/>
      <c r="C270" s="84"/>
      <c r="D270" s="84"/>
      <c r="E270" s="84"/>
      <c r="F270" s="84"/>
      <c r="G270" s="84"/>
      <c r="H270" s="84"/>
      <c r="I270" s="84"/>
      <c r="J270" s="129"/>
      <c r="K270" s="84"/>
      <c r="L270" s="84"/>
      <c r="M270" s="84"/>
      <c r="N270" s="84"/>
      <c r="O270" s="84"/>
      <c r="P270" s="84"/>
      <c r="Q270" s="84"/>
      <c r="R270" s="84"/>
      <c r="S270" s="84"/>
      <c r="T270" s="84"/>
      <c r="U270" s="84"/>
      <c r="V270" s="84"/>
      <c r="W270" s="84"/>
      <c r="X270" s="84"/>
      <c r="Y270" s="84"/>
      <c r="Z270" s="84"/>
    </row>
    <row r="271" ht="20.25" customHeight="1">
      <c r="A271" s="84"/>
      <c r="B271" s="84"/>
      <c r="C271" s="84"/>
      <c r="D271" s="84"/>
      <c r="E271" s="84"/>
      <c r="F271" s="84"/>
      <c r="G271" s="84"/>
      <c r="H271" s="84"/>
      <c r="I271" s="84"/>
      <c r="J271" s="129"/>
      <c r="K271" s="84"/>
      <c r="L271" s="84"/>
      <c r="M271" s="84"/>
      <c r="N271" s="84"/>
      <c r="O271" s="84"/>
      <c r="P271" s="84"/>
      <c r="Q271" s="84"/>
      <c r="R271" s="84"/>
      <c r="S271" s="84"/>
      <c r="T271" s="84"/>
      <c r="U271" s="84"/>
      <c r="V271" s="84"/>
      <c r="W271" s="84"/>
      <c r="X271" s="84"/>
      <c r="Y271" s="84"/>
      <c r="Z271" s="84"/>
    </row>
    <row r="272" ht="20.25" customHeight="1">
      <c r="A272" s="84"/>
      <c r="B272" s="84"/>
      <c r="C272" s="84"/>
      <c r="D272" s="84"/>
      <c r="E272" s="84"/>
      <c r="F272" s="84"/>
      <c r="G272" s="84"/>
      <c r="H272" s="84"/>
      <c r="I272" s="84"/>
      <c r="J272" s="129"/>
      <c r="K272" s="84"/>
      <c r="L272" s="84"/>
      <c r="M272" s="84"/>
      <c r="N272" s="84"/>
      <c r="O272" s="84"/>
      <c r="P272" s="84"/>
      <c r="Q272" s="84"/>
      <c r="R272" s="84"/>
      <c r="S272" s="84"/>
      <c r="T272" s="84"/>
      <c r="U272" s="84"/>
      <c r="V272" s="84"/>
      <c r="W272" s="84"/>
      <c r="X272" s="84"/>
      <c r="Y272" s="84"/>
      <c r="Z272" s="84"/>
    </row>
    <row r="273" ht="20.25" customHeight="1">
      <c r="A273" s="84"/>
      <c r="B273" s="84"/>
      <c r="C273" s="84"/>
      <c r="D273" s="84"/>
      <c r="E273" s="84"/>
      <c r="F273" s="84"/>
      <c r="G273" s="84"/>
      <c r="H273" s="84"/>
      <c r="I273" s="84"/>
      <c r="J273" s="129"/>
      <c r="K273" s="84"/>
      <c r="L273" s="84"/>
      <c r="M273" s="84"/>
      <c r="N273" s="84"/>
      <c r="O273" s="84"/>
      <c r="P273" s="84"/>
      <c r="Q273" s="84"/>
      <c r="R273" s="84"/>
      <c r="S273" s="84"/>
      <c r="T273" s="84"/>
      <c r="U273" s="84"/>
      <c r="V273" s="84"/>
      <c r="W273" s="84"/>
      <c r="X273" s="84"/>
      <c r="Y273" s="84"/>
      <c r="Z273" s="84"/>
    </row>
    <row r="274" ht="20.25" customHeight="1">
      <c r="A274" s="84"/>
      <c r="B274" s="84"/>
      <c r="C274" s="84"/>
      <c r="D274" s="84"/>
      <c r="E274" s="84"/>
      <c r="F274" s="84"/>
      <c r="G274" s="84"/>
      <c r="H274" s="84"/>
      <c r="I274" s="84"/>
      <c r="J274" s="129"/>
      <c r="K274" s="84"/>
      <c r="L274" s="84"/>
      <c r="M274" s="84"/>
      <c r="N274" s="84"/>
      <c r="O274" s="84"/>
      <c r="P274" s="84"/>
      <c r="Q274" s="84"/>
      <c r="R274" s="84"/>
      <c r="S274" s="84"/>
      <c r="T274" s="84"/>
      <c r="U274" s="84"/>
      <c r="V274" s="84"/>
      <c r="W274" s="84"/>
      <c r="X274" s="84"/>
      <c r="Y274" s="84"/>
      <c r="Z274" s="84"/>
    </row>
    <row r="275" ht="20.25" customHeight="1">
      <c r="A275" s="84"/>
      <c r="B275" s="84"/>
      <c r="C275" s="84"/>
      <c r="D275" s="84"/>
      <c r="E275" s="84"/>
      <c r="F275" s="84"/>
      <c r="G275" s="84"/>
      <c r="H275" s="84"/>
      <c r="I275" s="84"/>
      <c r="J275" s="129"/>
      <c r="K275" s="84"/>
      <c r="L275" s="84"/>
      <c r="M275" s="84"/>
      <c r="N275" s="84"/>
      <c r="O275" s="84"/>
      <c r="P275" s="84"/>
      <c r="Q275" s="84"/>
      <c r="R275" s="84"/>
      <c r="S275" s="84"/>
      <c r="T275" s="84"/>
      <c r="U275" s="84"/>
      <c r="V275" s="84"/>
      <c r="W275" s="84"/>
      <c r="X275" s="84"/>
      <c r="Y275" s="84"/>
      <c r="Z275" s="84"/>
    </row>
    <row r="276" ht="20.25" customHeight="1">
      <c r="A276" s="84"/>
      <c r="B276" s="84"/>
      <c r="C276" s="84"/>
      <c r="D276" s="84"/>
      <c r="E276" s="84"/>
      <c r="F276" s="84"/>
      <c r="G276" s="84"/>
      <c r="H276" s="84"/>
      <c r="I276" s="84"/>
      <c r="J276" s="129"/>
      <c r="K276" s="84"/>
      <c r="L276" s="84"/>
      <c r="M276" s="84"/>
      <c r="N276" s="84"/>
      <c r="O276" s="84"/>
      <c r="P276" s="84"/>
      <c r="Q276" s="84"/>
      <c r="R276" s="84"/>
      <c r="S276" s="84"/>
      <c r="T276" s="84"/>
      <c r="U276" s="84"/>
      <c r="V276" s="84"/>
      <c r="W276" s="84"/>
      <c r="X276" s="84"/>
      <c r="Y276" s="84"/>
      <c r="Z276" s="84"/>
    </row>
    <row r="277" ht="20.25" customHeight="1">
      <c r="A277" s="84"/>
      <c r="B277" s="84"/>
      <c r="C277" s="84"/>
      <c r="D277" s="84"/>
      <c r="E277" s="84"/>
      <c r="F277" s="84"/>
      <c r="G277" s="84"/>
      <c r="H277" s="84"/>
      <c r="I277" s="84"/>
      <c r="J277" s="129"/>
      <c r="K277" s="84"/>
      <c r="L277" s="84"/>
      <c r="M277" s="84"/>
      <c r="N277" s="84"/>
      <c r="O277" s="84"/>
      <c r="P277" s="84"/>
      <c r="Q277" s="84"/>
      <c r="R277" s="84"/>
      <c r="S277" s="84"/>
      <c r="T277" s="84"/>
      <c r="U277" s="84"/>
      <c r="V277" s="84"/>
      <c r="W277" s="84"/>
      <c r="X277" s="84"/>
      <c r="Y277" s="84"/>
      <c r="Z277" s="84"/>
    </row>
    <row r="278" ht="20.25" customHeight="1">
      <c r="A278" s="84"/>
      <c r="B278" s="84"/>
      <c r="C278" s="84"/>
      <c r="D278" s="84"/>
      <c r="E278" s="84"/>
      <c r="F278" s="84"/>
      <c r="G278" s="84"/>
      <c r="H278" s="84"/>
      <c r="I278" s="84"/>
      <c r="J278" s="129"/>
      <c r="K278" s="84"/>
      <c r="L278" s="84"/>
      <c r="M278" s="84"/>
      <c r="N278" s="84"/>
      <c r="O278" s="84"/>
      <c r="P278" s="84"/>
      <c r="Q278" s="84"/>
      <c r="R278" s="84"/>
      <c r="S278" s="84"/>
      <c r="T278" s="84"/>
      <c r="U278" s="84"/>
      <c r="V278" s="84"/>
      <c r="W278" s="84"/>
      <c r="X278" s="84"/>
      <c r="Y278" s="84"/>
      <c r="Z278" s="84"/>
    </row>
    <row r="279" ht="20.25" customHeight="1">
      <c r="A279" s="84"/>
      <c r="B279" s="84"/>
      <c r="C279" s="84"/>
      <c r="D279" s="84"/>
      <c r="E279" s="84"/>
      <c r="F279" s="84"/>
      <c r="G279" s="84"/>
      <c r="H279" s="84"/>
      <c r="I279" s="84"/>
      <c r="J279" s="129"/>
      <c r="K279" s="84"/>
      <c r="L279" s="84"/>
      <c r="M279" s="84"/>
      <c r="N279" s="84"/>
      <c r="O279" s="84"/>
      <c r="P279" s="84"/>
      <c r="Q279" s="84"/>
      <c r="R279" s="84"/>
      <c r="S279" s="84"/>
      <c r="T279" s="84"/>
      <c r="U279" s="84"/>
      <c r="V279" s="84"/>
      <c r="W279" s="84"/>
      <c r="X279" s="84"/>
      <c r="Y279" s="84"/>
      <c r="Z279" s="84"/>
    </row>
    <row r="280" ht="20.25" customHeight="1">
      <c r="A280" s="84"/>
      <c r="B280" s="84"/>
      <c r="C280" s="84"/>
      <c r="D280" s="84"/>
      <c r="E280" s="84"/>
      <c r="F280" s="84"/>
      <c r="G280" s="84"/>
      <c r="H280" s="84"/>
      <c r="I280" s="84"/>
      <c r="J280" s="129"/>
      <c r="K280" s="84"/>
      <c r="L280" s="84"/>
      <c r="M280" s="84"/>
      <c r="N280" s="84"/>
      <c r="O280" s="84"/>
      <c r="P280" s="84"/>
      <c r="Q280" s="84"/>
      <c r="R280" s="84"/>
      <c r="S280" s="84"/>
      <c r="T280" s="84"/>
      <c r="U280" s="84"/>
      <c r="V280" s="84"/>
      <c r="W280" s="84"/>
      <c r="X280" s="84"/>
      <c r="Y280" s="84"/>
      <c r="Z280" s="84"/>
    </row>
    <row r="281" ht="20.25" customHeight="1">
      <c r="A281" s="84"/>
      <c r="B281" s="84"/>
      <c r="C281" s="84"/>
      <c r="D281" s="84"/>
      <c r="E281" s="84"/>
      <c r="F281" s="84"/>
      <c r="G281" s="84"/>
      <c r="H281" s="84"/>
      <c r="I281" s="84"/>
      <c r="J281" s="129"/>
      <c r="K281" s="84"/>
      <c r="L281" s="84"/>
      <c r="M281" s="84"/>
      <c r="N281" s="84"/>
      <c r="O281" s="84"/>
      <c r="P281" s="84"/>
      <c r="Q281" s="84"/>
      <c r="R281" s="84"/>
      <c r="S281" s="84"/>
      <c r="T281" s="84"/>
      <c r="U281" s="84"/>
      <c r="V281" s="84"/>
      <c r="W281" s="84"/>
      <c r="X281" s="84"/>
      <c r="Y281" s="84"/>
      <c r="Z281" s="84"/>
    </row>
    <row r="282" ht="20.25" customHeight="1">
      <c r="A282" s="84"/>
      <c r="B282" s="84"/>
      <c r="C282" s="84"/>
      <c r="D282" s="84"/>
      <c r="E282" s="84"/>
      <c r="F282" s="84"/>
      <c r="G282" s="84"/>
      <c r="H282" s="84"/>
      <c r="I282" s="84"/>
      <c r="J282" s="129"/>
      <c r="K282" s="84"/>
      <c r="L282" s="84"/>
      <c r="M282" s="84"/>
      <c r="N282" s="84"/>
      <c r="O282" s="84"/>
      <c r="P282" s="84"/>
      <c r="Q282" s="84"/>
      <c r="R282" s="84"/>
      <c r="S282" s="84"/>
      <c r="T282" s="84"/>
      <c r="U282" s="84"/>
      <c r="V282" s="84"/>
      <c r="W282" s="84"/>
      <c r="X282" s="84"/>
      <c r="Y282" s="84"/>
      <c r="Z282" s="84"/>
    </row>
    <row r="283" ht="20.25" customHeight="1">
      <c r="A283" s="84"/>
      <c r="B283" s="84"/>
      <c r="C283" s="84"/>
      <c r="D283" s="84"/>
      <c r="E283" s="84"/>
      <c r="F283" s="84"/>
      <c r="G283" s="84"/>
      <c r="H283" s="84"/>
      <c r="I283" s="84"/>
      <c r="J283" s="129"/>
      <c r="K283" s="84"/>
      <c r="L283" s="84"/>
      <c r="M283" s="84"/>
      <c r="N283" s="84"/>
      <c r="O283" s="84"/>
      <c r="P283" s="84"/>
      <c r="Q283" s="84"/>
      <c r="R283" s="84"/>
      <c r="S283" s="84"/>
      <c r="T283" s="84"/>
      <c r="U283" s="84"/>
      <c r="V283" s="84"/>
      <c r="W283" s="84"/>
      <c r="X283" s="84"/>
      <c r="Y283" s="84"/>
      <c r="Z283" s="84"/>
    </row>
    <row r="284" ht="20.25" customHeight="1">
      <c r="A284" s="84"/>
      <c r="B284" s="84"/>
      <c r="C284" s="84"/>
      <c r="D284" s="84"/>
      <c r="E284" s="84"/>
      <c r="F284" s="84"/>
      <c r="G284" s="84"/>
      <c r="H284" s="84"/>
      <c r="I284" s="84"/>
      <c r="J284" s="129"/>
      <c r="K284" s="84"/>
      <c r="L284" s="84"/>
      <c r="M284" s="84"/>
      <c r="N284" s="84"/>
      <c r="O284" s="84"/>
      <c r="P284" s="84"/>
      <c r="Q284" s="84"/>
      <c r="R284" s="84"/>
      <c r="S284" s="84"/>
      <c r="T284" s="84"/>
      <c r="U284" s="84"/>
      <c r="V284" s="84"/>
      <c r="W284" s="84"/>
      <c r="X284" s="84"/>
      <c r="Y284" s="84"/>
      <c r="Z284" s="84"/>
    </row>
    <row r="285" ht="20.25" customHeight="1">
      <c r="A285" s="84"/>
      <c r="B285" s="84"/>
      <c r="C285" s="84"/>
      <c r="D285" s="84"/>
      <c r="E285" s="84"/>
      <c r="F285" s="84"/>
      <c r="G285" s="84"/>
      <c r="H285" s="84"/>
      <c r="I285" s="84"/>
      <c r="J285" s="129"/>
      <c r="K285" s="84"/>
      <c r="L285" s="84"/>
      <c r="M285" s="84"/>
      <c r="N285" s="84"/>
      <c r="O285" s="84"/>
      <c r="P285" s="84"/>
      <c r="Q285" s="84"/>
      <c r="R285" s="84"/>
      <c r="S285" s="84"/>
      <c r="T285" s="84"/>
      <c r="U285" s="84"/>
      <c r="V285" s="84"/>
      <c r="W285" s="84"/>
      <c r="X285" s="84"/>
      <c r="Y285" s="84"/>
      <c r="Z285" s="84"/>
    </row>
    <row r="286" ht="20.25" customHeight="1">
      <c r="A286" s="84"/>
      <c r="B286" s="84"/>
      <c r="C286" s="84"/>
      <c r="D286" s="84"/>
      <c r="E286" s="84"/>
      <c r="F286" s="84"/>
      <c r="G286" s="84"/>
      <c r="H286" s="84"/>
      <c r="I286" s="84"/>
      <c r="J286" s="129"/>
      <c r="K286" s="84"/>
      <c r="L286" s="84"/>
      <c r="M286" s="84"/>
      <c r="N286" s="84"/>
      <c r="O286" s="84"/>
      <c r="P286" s="84"/>
      <c r="Q286" s="84"/>
      <c r="R286" s="84"/>
      <c r="S286" s="84"/>
      <c r="T286" s="84"/>
      <c r="U286" s="84"/>
      <c r="V286" s="84"/>
      <c r="W286" s="84"/>
      <c r="X286" s="84"/>
      <c r="Y286" s="84"/>
      <c r="Z286" s="84"/>
    </row>
    <row r="287" ht="20.25" customHeight="1">
      <c r="A287" s="84"/>
      <c r="B287" s="84"/>
      <c r="C287" s="84"/>
      <c r="D287" s="84"/>
      <c r="E287" s="84"/>
      <c r="F287" s="84"/>
      <c r="G287" s="84"/>
      <c r="H287" s="84"/>
      <c r="I287" s="84"/>
      <c r="J287" s="129"/>
      <c r="K287" s="84"/>
      <c r="L287" s="84"/>
      <c r="M287" s="84"/>
      <c r="N287" s="84"/>
      <c r="O287" s="84"/>
      <c r="P287" s="84"/>
      <c r="Q287" s="84"/>
      <c r="R287" s="84"/>
      <c r="S287" s="84"/>
      <c r="T287" s="84"/>
      <c r="U287" s="84"/>
      <c r="V287" s="84"/>
      <c r="W287" s="84"/>
      <c r="X287" s="84"/>
      <c r="Y287" s="84"/>
      <c r="Z287" s="84"/>
    </row>
    <row r="288" ht="20.25" customHeight="1">
      <c r="A288" s="84"/>
      <c r="B288" s="84"/>
      <c r="C288" s="84"/>
      <c r="D288" s="84"/>
      <c r="E288" s="84"/>
      <c r="F288" s="84"/>
      <c r="G288" s="84"/>
      <c r="H288" s="84"/>
      <c r="I288" s="84"/>
      <c r="J288" s="129"/>
      <c r="K288" s="84"/>
      <c r="L288" s="84"/>
      <c r="M288" s="84"/>
      <c r="N288" s="84"/>
      <c r="O288" s="84"/>
      <c r="P288" s="84"/>
      <c r="Q288" s="84"/>
      <c r="R288" s="84"/>
      <c r="S288" s="84"/>
      <c r="T288" s="84"/>
      <c r="U288" s="84"/>
      <c r="V288" s="84"/>
      <c r="W288" s="84"/>
      <c r="X288" s="84"/>
      <c r="Y288" s="84"/>
      <c r="Z288" s="84"/>
    </row>
    <row r="289" ht="20.25" customHeight="1">
      <c r="A289" s="84"/>
      <c r="B289" s="84"/>
      <c r="C289" s="84"/>
      <c r="D289" s="84"/>
      <c r="E289" s="84"/>
      <c r="F289" s="84"/>
      <c r="G289" s="84"/>
      <c r="H289" s="84"/>
      <c r="I289" s="84"/>
      <c r="J289" s="129"/>
      <c r="K289" s="84"/>
      <c r="L289" s="84"/>
      <c r="M289" s="84"/>
      <c r="N289" s="84"/>
      <c r="O289" s="84"/>
      <c r="P289" s="84"/>
      <c r="Q289" s="84"/>
      <c r="R289" s="84"/>
      <c r="S289" s="84"/>
      <c r="T289" s="84"/>
      <c r="U289" s="84"/>
      <c r="V289" s="84"/>
      <c r="W289" s="84"/>
      <c r="X289" s="84"/>
      <c r="Y289" s="84"/>
      <c r="Z289" s="84"/>
    </row>
    <row r="290" ht="20.25" customHeight="1">
      <c r="A290" s="84"/>
      <c r="B290" s="84"/>
      <c r="C290" s="84"/>
      <c r="D290" s="84"/>
      <c r="E290" s="84"/>
      <c r="F290" s="84"/>
      <c r="G290" s="84"/>
      <c r="H290" s="84"/>
      <c r="I290" s="84"/>
      <c r="J290" s="129"/>
      <c r="K290" s="84"/>
      <c r="L290" s="84"/>
      <c r="M290" s="84"/>
      <c r="N290" s="84"/>
      <c r="O290" s="84"/>
      <c r="P290" s="84"/>
      <c r="Q290" s="84"/>
      <c r="R290" s="84"/>
      <c r="S290" s="84"/>
      <c r="T290" s="84"/>
      <c r="U290" s="84"/>
      <c r="V290" s="84"/>
      <c r="W290" s="84"/>
      <c r="X290" s="84"/>
      <c r="Y290" s="84"/>
      <c r="Z290" s="84"/>
    </row>
    <row r="291" ht="20.25" customHeight="1">
      <c r="A291" s="84"/>
      <c r="B291" s="84"/>
      <c r="C291" s="84"/>
      <c r="D291" s="84"/>
      <c r="E291" s="84"/>
      <c r="F291" s="84"/>
      <c r="G291" s="84"/>
      <c r="H291" s="84"/>
      <c r="I291" s="84"/>
      <c r="J291" s="129"/>
      <c r="K291" s="84"/>
      <c r="L291" s="84"/>
      <c r="M291" s="84"/>
      <c r="N291" s="84"/>
      <c r="O291" s="84"/>
      <c r="P291" s="84"/>
      <c r="Q291" s="84"/>
      <c r="R291" s="84"/>
      <c r="S291" s="84"/>
      <c r="T291" s="84"/>
      <c r="U291" s="84"/>
      <c r="V291" s="84"/>
      <c r="W291" s="84"/>
      <c r="X291" s="84"/>
      <c r="Y291" s="84"/>
      <c r="Z291" s="84"/>
    </row>
    <row r="292" ht="20.25" customHeight="1">
      <c r="A292" s="84"/>
      <c r="B292" s="84"/>
      <c r="C292" s="84"/>
      <c r="D292" s="84"/>
      <c r="E292" s="84"/>
      <c r="F292" s="84"/>
      <c r="G292" s="84"/>
      <c r="H292" s="84"/>
      <c r="I292" s="84"/>
      <c r="J292" s="129"/>
      <c r="K292" s="84"/>
      <c r="L292" s="84"/>
      <c r="M292" s="84"/>
      <c r="N292" s="84"/>
      <c r="O292" s="84"/>
      <c r="P292" s="84"/>
      <c r="Q292" s="84"/>
      <c r="R292" s="84"/>
      <c r="S292" s="84"/>
      <c r="T292" s="84"/>
      <c r="U292" s="84"/>
      <c r="V292" s="84"/>
      <c r="W292" s="84"/>
      <c r="X292" s="84"/>
      <c r="Y292" s="84"/>
      <c r="Z292" s="84"/>
    </row>
    <row r="293" ht="20.25" customHeight="1">
      <c r="A293" s="84"/>
      <c r="B293" s="84"/>
      <c r="C293" s="84"/>
      <c r="D293" s="84"/>
      <c r="E293" s="84"/>
      <c r="F293" s="84"/>
      <c r="G293" s="84"/>
      <c r="H293" s="84"/>
      <c r="I293" s="84"/>
      <c r="J293" s="129"/>
      <c r="K293" s="84"/>
      <c r="L293" s="84"/>
      <c r="M293" s="84"/>
      <c r="N293" s="84"/>
      <c r="O293" s="84"/>
      <c r="P293" s="84"/>
      <c r="Q293" s="84"/>
      <c r="R293" s="84"/>
      <c r="S293" s="84"/>
      <c r="T293" s="84"/>
      <c r="U293" s="84"/>
      <c r="V293" s="84"/>
      <c r="W293" s="84"/>
      <c r="X293" s="84"/>
      <c r="Y293" s="84"/>
      <c r="Z293" s="84"/>
    </row>
    <row r="294" ht="20.25" customHeight="1">
      <c r="A294" s="84"/>
      <c r="B294" s="84"/>
      <c r="C294" s="84"/>
      <c r="D294" s="84"/>
      <c r="E294" s="84"/>
      <c r="F294" s="84"/>
      <c r="G294" s="84"/>
      <c r="H294" s="84"/>
      <c r="I294" s="84"/>
      <c r="J294" s="129"/>
      <c r="K294" s="84"/>
      <c r="L294" s="84"/>
      <c r="M294" s="84"/>
      <c r="N294" s="84"/>
      <c r="O294" s="84"/>
      <c r="P294" s="84"/>
      <c r="Q294" s="84"/>
      <c r="R294" s="84"/>
      <c r="S294" s="84"/>
      <c r="T294" s="84"/>
      <c r="U294" s="84"/>
      <c r="V294" s="84"/>
      <c r="W294" s="84"/>
      <c r="X294" s="84"/>
      <c r="Y294" s="84"/>
      <c r="Z294" s="84"/>
    </row>
    <row r="295" ht="20.25" customHeight="1">
      <c r="A295" s="84"/>
      <c r="B295" s="84"/>
      <c r="C295" s="84"/>
      <c r="D295" s="84"/>
      <c r="E295" s="84"/>
      <c r="F295" s="84"/>
      <c r="G295" s="84"/>
      <c r="H295" s="84"/>
      <c r="I295" s="84"/>
      <c r="J295" s="129"/>
      <c r="K295" s="84"/>
      <c r="L295" s="84"/>
      <c r="M295" s="84"/>
      <c r="N295" s="84"/>
      <c r="O295" s="84"/>
      <c r="P295" s="84"/>
      <c r="Q295" s="84"/>
      <c r="R295" s="84"/>
      <c r="S295" s="84"/>
      <c r="T295" s="84"/>
      <c r="U295" s="84"/>
      <c r="V295" s="84"/>
      <c r="W295" s="84"/>
      <c r="X295" s="84"/>
      <c r="Y295" s="84"/>
      <c r="Z295" s="84"/>
    </row>
    <row r="296" ht="20.25" customHeight="1">
      <c r="A296" s="84"/>
      <c r="B296" s="84"/>
      <c r="C296" s="84"/>
      <c r="D296" s="84"/>
      <c r="E296" s="84"/>
      <c r="F296" s="84"/>
      <c r="G296" s="84"/>
      <c r="H296" s="84"/>
      <c r="I296" s="84"/>
      <c r="J296" s="129"/>
      <c r="K296" s="84"/>
      <c r="L296" s="84"/>
      <c r="M296" s="84"/>
      <c r="N296" s="84"/>
      <c r="O296" s="84"/>
      <c r="P296" s="84"/>
      <c r="Q296" s="84"/>
      <c r="R296" s="84"/>
      <c r="S296" s="84"/>
      <c r="T296" s="84"/>
      <c r="U296" s="84"/>
      <c r="V296" s="84"/>
      <c r="W296" s="84"/>
      <c r="X296" s="84"/>
      <c r="Y296" s="84"/>
      <c r="Z296" s="84"/>
    </row>
    <row r="297" ht="20.25" customHeight="1">
      <c r="A297" s="84"/>
      <c r="B297" s="84"/>
      <c r="C297" s="84"/>
      <c r="D297" s="84"/>
      <c r="E297" s="84"/>
      <c r="F297" s="84"/>
      <c r="G297" s="84"/>
      <c r="H297" s="84"/>
      <c r="I297" s="84"/>
      <c r="J297" s="129"/>
      <c r="K297" s="84"/>
      <c r="L297" s="84"/>
      <c r="M297" s="84"/>
      <c r="N297" s="84"/>
      <c r="O297" s="84"/>
      <c r="P297" s="84"/>
      <c r="Q297" s="84"/>
      <c r="R297" s="84"/>
      <c r="S297" s="84"/>
      <c r="T297" s="84"/>
      <c r="U297" s="84"/>
      <c r="V297" s="84"/>
      <c r="W297" s="84"/>
      <c r="X297" s="84"/>
      <c r="Y297" s="84"/>
      <c r="Z297" s="84"/>
    </row>
    <row r="298" ht="20.25" customHeight="1">
      <c r="A298" s="84"/>
      <c r="B298" s="84"/>
      <c r="C298" s="84"/>
      <c r="D298" s="84"/>
      <c r="E298" s="84"/>
      <c r="F298" s="84"/>
      <c r="G298" s="84"/>
      <c r="H298" s="84"/>
      <c r="I298" s="84"/>
      <c r="J298" s="129"/>
      <c r="K298" s="84"/>
      <c r="L298" s="84"/>
      <c r="M298" s="84"/>
      <c r="N298" s="84"/>
      <c r="O298" s="84"/>
      <c r="P298" s="84"/>
      <c r="Q298" s="84"/>
      <c r="R298" s="84"/>
      <c r="S298" s="84"/>
      <c r="T298" s="84"/>
      <c r="U298" s="84"/>
      <c r="V298" s="84"/>
      <c r="W298" s="84"/>
      <c r="X298" s="84"/>
      <c r="Y298" s="84"/>
      <c r="Z298" s="84"/>
    </row>
    <row r="299" ht="20.25" customHeight="1">
      <c r="A299" s="84"/>
      <c r="B299" s="84"/>
      <c r="C299" s="84"/>
      <c r="D299" s="84"/>
      <c r="E299" s="84"/>
      <c r="F299" s="84"/>
      <c r="G299" s="84"/>
      <c r="H299" s="84"/>
      <c r="I299" s="84"/>
      <c r="J299" s="129"/>
      <c r="K299" s="84"/>
      <c r="L299" s="84"/>
      <c r="M299" s="84"/>
      <c r="N299" s="84"/>
      <c r="O299" s="84"/>
      <c r="P299" s="84"/>
      <c r="Q299" s="84"/>
      <c r="R299" s="84"/>
      <c r="S299" s="84"/>
      <c r="T299" s="84"/>
      <c r="U299" s="84"/>
      <c r="V299" s="84"/>
      <c r="W299" s="84"/>
      <c r="X299" s="84"/>
      <c r="Y299" s="84"/>
      <c r="Z299" s="84"/>
    </row>
    <row r="300" ht="20.25" customHeight="1">
      <c r="A300" s="84"/>
      <c r="B300" s="84"/>
      <c r="C300" s="84"/>
      <c r="D300" s="84"/>
      <c r="E300" s="84"/>
      <c r="F300" s="84"/>
      <c r="G300" s="84"/>
      <c r="H300" s="84"/>
      <c r="I300" s="84"/>
      <c r="J300" s="129"/>
      <c r="K300" s="84"/>
      <c r="L300" s="84"/>
      <c r="M300" s="84"/>
      <c r="N300" s="84"/>
      <c r="O300" s="84"/>
      <c r="P300" s="84"/>
      <c r="Q300" s="84"/>
      <c r="R300" s="84"/>
      <c r="S300" s="84"/>
      <c r="T300" s="84"/>
      <c r="U300" s="84"/>
      <c r="V300" s="84"/>
      <c r="W300" s="84"/>
      <c r="X300" s="84"/>
      <c r="Y300" s="84"/>
      <c r="Z300" s="84"/>
    </row>
    <row r="301" ht="20.25" customHeight="1">
      <c r="A301" s="84"/>
      <c r="B301" s="84"/>
      <c r="C301" s="84"/>
      <c r="D301" s="84"/>
      <c r="E301" s="84"/>
      <c r="F301" s="84"/>
      <c r="G301" s="84"/>
      <c r="H301" s="84"/>
      <c r="I301" s="84"/>
      <c r="J301" s="129"/>
      <c r="K301" s="84"/>
      <c r="L301" s="84"/>
      <c r="M301" s="84"/>
      <c r="N301" s="84"/>
      <c r="O301" s="84"/>
      <c r="P301" s="84"/>
      <c r="Q301" s="84"/>
      <c r="R301" s="84"/>
      <c r="S301" s="84"/>
      <c r="T301" s="84"/>
      <c r="U301" s="84"/>
      <c r="V301" s="84"/>
      <c r="W301" s="84"/>
      <c r="X301" s="84"/>
      <c r="Y301" s="84"/>
      <c r="Z301" s="84"/>
    </row>
    <row r="302" ht="20.25" customHeight="1">
      <c r="A302" s="84"/>
      <c r="B302" s="84"/>
      <c r="C302" s="84"/>
      <c r="D302" s="84"/>
      <c r="E302" s="84"/>
      <c r="F302" s="84"/>
      <c r="G302" s="84"/>
      <c r="H302" s="84"/>
      <c r="I302" s="84"/>
      <c r="J302" s="129"/>
      <c r="K302" s="84"/>
      <c r="L302" s="84"/>
      <c r="M302" s="84"/>
      <c r="N302" s="84"/>
      <c r="O302" s="84"/>
      <c r="P302" s="84"/>
      <c r="Q302" s="84"/>
      <c r="R302" s="84"/>
      <c r="S302" s="84"/>
      <c r="T302" s="84"/>
      <c r="U302" s="84"/>
      <c r="V302" s="84"/>
      <c r="W302" s="84"/>
      <c r="X302" s="84"/>
      <c r="Y302" s="84"/>
      <c r="Z302" s="84"/>
    </row>
    <row r="303" ht="20.25" customHeight="1">
      <c r="A303" s="84"/>
      <c r="B303" s="84"/>
      <c r="C303" s="84"/>
      <c r="D303" s="84"/>
      <c r="E303" s="84"/>
      <c r="F303" s="84"/>
      <c r="G303" s="84"/>
      <c r="H303" s="84"/>
      <c r="I303" s="84"/>
      <c r="J303" s="129"/>
      <c r="K303" s="84"/>
      <c r="L303" s="84"/>
      <c r="M303" s="84"/>
      <c r="N303" s="84"/>
      <c r="O303" s="84"/>
      <c r="P303" s="84"/>
      <c r="Q303" s="84"/>
      <c r="R303" s="84"/>
      <c r="S303" s="84"/>
      <c r="T303" s="84"/>
      <c r="U303" s="84"/>
      <c r="V303" s="84"/>
      <c r="W303" s="84"/>
      <c r="X303" s="84"/>
      <c r="Y303" s="84"/>
      <c r="Z303" s="84"/>
    </row>
    <row r="304" ht="20.25" customHeight="1">
      <c r="A304" s="84"/>
      <c r="B304" s="84"/>
      <c r="C304" s="84"/>
      <c r="D304" s="84"/>
      <c r="E304" s="84"/>
      <c r="F304" s="84"/>
      <c r="G304" s="84"/>
      <c r="H304" s="84"/>
      <c r="I304" s="84"/>
      <c r="J304" s="129"/>
      <c r="K304" s="84"/>
      <c r="L304" s="84"/>
      <c r="M304" s="84"/>
      <c r="N304" s="84"/>
      <c r="O304" s="84"/>
      <c r="P304" s="84"/>
      <c r="Q304" s="84"/>
      <c r="R304" s="84"/>
      <c r="S304" s="84"/>
      <c r="T304" s="84"/>
      <c r="U304" s="84"/>
      <c r="V304" s="84"/>
      <c r="W304" s="84"/>
      <c r="X304" s="84"/>
      <c r="Y304" s="84"/>
      <c r="Z304" s="84"/>
    </row>
    <row r="305" ht="20.25" customHeight="1">
      <c r="A305" s="84"/>
      <c r="B305" s="84"/>
      <c r="C305" s="84"/>
      <c r="D305" s="84"/>
      <c r="E305" s="84"/>
      <c r="F305" s="84"/>
      <c r="G305" s="84"/>
      <c r="H305" s="84"/>
      <c r="I305" s="84"/>
      <c r="J305" s="129"/>
      <c r="K305" s="84"/>
      <c r="L305" s="84"/>
      <c r="M305" s="84"/>
      <c r="N305" s="84"/>
      <c r="O305" s="84"/>
      <c r="P305" s="84"/>
      <c r="Q305" s="84"/>
      <c r="R305" s="84"/>
      <c r="S305" s="84"/>
      <c r="T305" s="84"/>
      <c r="U305" s="84"/>
      <c r="V305" s="84"/>
      <c r="W305" s="84"/>
      <c r="X305" s="84"/>
      <c r="Y305" s="84"/>
      <c r="Z305" s="84"/>
    </row>
    <row r="306" ht="20.25" customHeight="1">
      <c r="A306" s="84"/>
      <c r="B306" s="84"/>
      <c r="C306" s="84"/>
      <c r="D306" s="84"/>
      <c r="E306" s="84"/>
      <c r="F306" s="84"/>
      <c r="G306" s="84"/>
      <c r="H306" s="84"/>
      <c r="I306" s="84"/>
      <c r="J306" s="129"/>
      <c r="K306" s="84"/>
      <c r="L306" s="84"/>
      <c r="M306" s="84"/>
      <c r="N306" s="84"/>
      <c r="O306" s="84"/>
      <c r="P306" s="84"/>
      <c r="Q306" s="84"/>
      <c r="R306" s="84"/>
      <c r="S306" s="84"/>
      <c r="T306" s="84"/>
      <c r="U306" s="84"/>
      <c r="V306" s="84"/>
      <c r="W306" s="84"/>
      <c r="X306" s="84"/>
      <c r="Y306" s="84"/>
      <c r="Z306" s="84"/>
    </row>
    <row r="307" ht="20.25" customHeight="1">
      <c r="A307" s="84"/>
      <c r="B307" s="84"/>
      <c r="C307" s="84"/>
      <c r="D307" s="84"/>
      <c r="E307" s="84"/>
      <c r="F307" s="84"/>
      <c r="G307" s="84"/>
      <c r="H307" s="84"/>
      <c r="I307" s="84"/>
      <c r="J307" s="129"/>
      <c r="K307" s="84"/>
      <c r="L307" s="84"/>
      <c r="M307" s="84"/>
      <c r="N307" s="84"/>
      <c r="O307" s="84"/>
      <c r="P307" s="84"/>
      <c r="Q307" s="84"/>
      <c r="R307" s="84"/>
      <c r="S307" s="84"/>
      <c r="T307" s="84"/>
      <c r="U307" s="84"/>
      <c r="V307" s="84"/>
      <c r="W307" s="84"/>
      <c r="X307" s="84"/>
      <c r="Y307" s="84"/>
      <c r="Z307" s="84"/>
    </row>
    <row r="308" ht="20.25" customHeight="1">
      <c r="A308" s="84"/>
      <c r="B308" s="84"/>
      <c r="C308" s="84"/>
      <c r="D308" s="84"/>
      <c r="E308" s="84"/>
      <c r="F308" s="84"/>
      <c r="G308" s="84"/>
      <c r="H308" s="84"/>
      <c r="I308" s="84"/>
      <c r="J308" s="129"/>
      <c r="K308" s="84"/>
      <c r="L308" s="84"/>
      <c r="M308" s="84"/>
      <c r="N308" s="84"/>
      <c r="O308" s="84"/>
      <c r="P308" s="84"/>
      <c r="Q308" s="84"/>
      <c r="R308" s="84"/>
      <c r="S308" s="84"/>
      <c r="T308" s="84"/>
      <c r="U308" s="84"/>
      <c r="V308" s="84"/>
      <c r="W308" s="84"/>
      <c r="X308" s="84"/>
      <c r="Y308" s="84"/>
      <c r="Z308" s="84"/>
    </row>
    <row r="309" ht="20.25" customHeight="1">
      <c r="A309" s="84"/>
      <c r="B309" s="84"/>
      <c r="C309" s="84"/>
      <c r="D309" s="84"/>
      <c r="E309" s="84"/>
      <c r="F309" s="84"/>
      <c r="G309" s="84"/>
      <c r="H309" s="84"/>
      <c r="I309" s="84"/>
      <c r="J309" s="129"/>
      <c r="K309" s="84"/>
      <c r="L309" s="84"/>
      <c r="M309" s="84"/>
      <c r="N309" s="84"/>
      <c r="O309" s="84"/>
      <c r="P309" s="84"/>
      <c r="Q309" s="84"/>
      <c r="R309" s="84"/>
      <c r="S309" s="84"/>
      <c r="T309" s="84"/>
      <c r="U309" s="84"/>
      <c r="V309" s="84"/>
      <c r="W309" s="84"/>
      <c r="X309" s="84"/>
      <c r="Y309" s="84"/>
      <c r="Z309" s="84"/>
    </row>
    <row r="310" ht="20.25" customHeight="1">
      <c r="A310" s="84"/>
      <c r="B310" s="84"/>
      <c r="C310" s="84"/>
      <c r="D310" s="84"/>
      <c r="E310" s="84"/>
      <c r="F310" s="84"/>
      <c r="G310" s="84"/>
      <c r="H310" s="84"/>
      <c r="I310" s="84"/>
      <c r="J310" s="129"/>
      <c r="K310" s="84"/>
      <c r="L310" s="84"/>
      <c r="M310" s="84"/>
      <c r="N310" s="84"/>
      <c r="O310" s="84"/>
      <c r="P310" s="84"/>
      <c r="Q310" s="84"/>
      <c r="R310" s="84"/>
      <c r="S310" s="84"/>
      <c r="T310" s="84"/>
      <c r="U310" s="84"/>
      <c r="V310" s="84"/>
      <c r="W310" s="84"/>
      <c r="X310" s="84"/>
      <c r="Y310" s="84"/>
      <c r="Z310" s="84"/>
    </row>
    <row r="311" ht="20.25" customHeight="1">
      <c r="A311" s="84"/>
      <c r="B311" s="84"/>
      <c r="C311" s="84"/>
      <c r="D311" s="84"/>
      <c r="E311" s="84"/>
      <c r="F311" s="84"/>
      <c r="G311" s="84"/>
      <c r="H311" s="84"/>
      <c r="I311" s="84"/>
      <c r="J311" s="129"/>
      <c r="K311" s="84"/>
      <c r="L311" s="84"/>
      <c r="M311" s="84"/>
      <c r="N311" s="84"/>
      <c r="O311" s="84"/>
      <c r="P311" s="84"/>
      <c r="Q311" s="84"/>
      <c r="R311" s="84"/>
      <c r="S311" s="84"/>
      <c r="T311" s="84"/>
      <c r="U311" s="84"/>
      <c r="V311" s="84"/>
      <c r="W311" s="84"/>
      <c r="X311" s="84"/>
      <c r="Y311" s="84"/>
      <c r="Z311" s="84"/>
    </row>
    <row r="312" ht="20.25" customHeight="1">
      <c r="A312" s="84"/>
      <c r="B312" s="84"/>
      <c r="C312" s="84"/>
      <c r="D312" s="84"/>
      <c r="E312" s="84"/>
      <c r="F312" s="84"/>
      <c r="G312" s="84"/>
      <c r="H312" s="84"/>
      <c r="I312" s="84"/>
      <c r="J312" s="129"/>
      <c r="K312" s="84"/>
      <c r="L312" s="84"/>
      <c r="M312" s="84"/>
      <c r="N312" s="84"/>
      <c r="O312" s="84"/>
      <c r="P312" s="84"/>
      <c r="Q312" s="84"/>
      <c r="R312" s="84"/>
      <c r="S312" s="84"/>
      <c r="T312" s="84"/>
      <c r="U312" s="84"/>
      <c r="V312" s="84"/>
      <c r="W312" s="84"/>
      <c r="X312" s="84"/>
      <c r="Y312" s="84"/>
      <c r="Z312" s="84"/>
    </row>
    <row r="313" ht="20.25" customHeight="1">
      <c r="A313" s="84"/>
      <c r="B313" s="84"/>
      <c r="C313" s="84"/>
      <c r="D313" s="84"/>
      <c r="E313" s="84"/>
      <c r="F313" s="84"/>
      <c r="G313" s="84"/>
      <c r="H313" s="84"/>
      <c r="I313" s="84"/>
      <c r="J313" s="129"/>
      <c r="K313" s="84"/>
      <c r="L313" s="84"/>
      <c r="M313" s="84"/>
      <c r="N313" s="84"/>
      <c r="O313" s="84"/>
      <c r="P313" s="84"/>
      <c r="Q313" s="84"/>
      <c r="R313" s="84"/>
      <c r="S313" s="84"/>
      <c r="T313" s="84"/>
      <c r="U313" s="84"/>
      <c r="V313" s="84"/>
      <c r="W313" s="84"/>
      <c r="X313" s="84"/>
      <c r="Y313" s="84"/>
      <c r="Z313" s="84"/>
    </row>
    <row r="314" ht="20.25" customHeight="1">
      <c r="A314" s="84"/>
      <c r="B314" s="84"/>
      <c r="C314" s="84"/>
      <c r="D314" s="84"/>
      <c r="E314" s="84"/>
      <c r="F314" s="84"/>
      <c r="G314" s="84"/>
      <c r="H314" s="84"/>
      <c r="I314" s="84"/>
      <c r="J314" s="129"/>
      <c r="K314" s="84"/>
      <c r="L314" s="84"/>
      <c r="M314" s="84"/>
      <c r="N314" s="84"/>
      <c r="O314" s="84"/>
      <c r="P314" s="84"/>
      <c r="Q314" s="84"/>
      <c r="R314" s="84"/>
      <c r="S314" s="84"/>
      <c r="T314" s="84"/>
      <c r="U314" s="84"/>
      <c r="V314" s="84"/>
      <c r="W314" s="84"/>
      <c r="X314" s="84"/>
      <c r="Y314" s="84"/>
      <c r="Z314" s="84"/>
    </row>
    <row r="315" ht="20.25" customHeight="1">
      <c r="A315" s="84"/>
      <c r="B315" s="84"/>
      <c r="C315" s="84"/>
      <c r="D315" s="84"/>
      <c r="E315" s="84"/>
      <c r="F315" s="84"/>
      <c r="G315" s="84"/>
      <c r="H315" s="84"/>
      <c r="I315" s="84"/>
      <c r="J315" s="129"/>
      <c r="K315" s="84"/>
      <c r="L315" s="84"/>
      <c r="M315" s="84"/>
      <c r="N315" s="84"/>
      <c r="O315" s="84"/>
      <c r="P315" s="84"/>
      <c r="Q315" s="84"/>
      <c r="R315" s="84"/>
      <c r="S315" s="84"/>
      <c r="T315" s="84"/>
      <c r="U315" s="84"/>
      <c r="V315" s="84"/>
      <c r="W315" s="84"/>
      <c r="X315" s="84"/>
      <c r="Y315" s="84"/>
      <c r="Z315" s="84"/>
    </row>
    <row r="316" ht="20.25" customHeight="1">
      <c r="A316" s="84"/>
      <c r="B316" s="84"/>
      <c r="C316" s="84"/>
      <c r="D316" s="84"/>
      <c r="E316" s="84"/>
      <c r="F316" s="84"/>
      <c r="G316" s="84"/>
      <c r="H316" s="84"/>
      <c r="I316" s="84"/>
      <c r="J316" s="129"/>
      <c r="K316" s="84"/>
      <c r="L316" s="84"/>
      <c r="M316" s="84"/>
      <c r="N316" s="84"/>
      <c r="O316" s="84"/>
      <c r="P316" s="84"/>
      <c r="Q316" s="84"/>
      <c r="R316" s="84"/>
      <c r="S316" s="84"/>
      <c r="T316" s="84"/>
      <c r="U316" s="84"/>
      <c r="V316" s="84"/>
      <c r="W316" s="84"/>
      <c r="X316" s="84"/>
      <c r="Y316" s="84"/>
      <c r="Z316" s="84"/>
    </row>
    <row r="317" ht="20.25" customHeight="1">
      <c r="A317" s="84"/>
      <c r="B317" s="84"/>
      <c r="C317" s="84"/>
      <c r="D317" s="84"/>
      <c r="E317" s="84"/>
      <c r="F317" s="84"/>
      <c r="G317" s="84"/>
      <c r="H317" s="84"/>
      <c r="I317" s="84"/>
      <c r="J317" s="129"/>
      <c r="K317" s="84"/>
      <c r="L317" s="84"/>
      <c r="M317" s="84"/>
      <c r="N317" s="84"/>
      <c r="O317" s="84"/>
      <c r="P317" s="84"/>
      <c r="Q317" s="84"/>
      <c r="R317" s="84"/>
      <c r="S317" s="84"/>
      <c r="T317" s="84"/>
      <c r="U317" s="84"/>
      <c r="V317" s="84"/>
      <c r="W317" s="84"/>
      <c r="X317" s="84"/>
      <c r="Y317" s="84"/>
      <c r="Z317" s="84"/>
    </row>
    <row r="318" ht="20.25" customHeight="1">
      <c r="A318" s="84"/>
      <c r="B318" s="84"/>
      <c r="C318" s="84"/>
      <c r="D318" s="84"/>
      <c r="E318" s="84"/>
      <c r="F318" s="84"/>
      <c r="G318" s="84"/>
      <c r="H318" s="84"/>
      <c r="I318" s="84"/>
      <c r="J318" s="129"/>
      <c r="K318" s="84"/>
      <c r="L318" s="84"/>
      <c r="M318" s="84"/>
      <c r="N318" s="84"/>
      <c r="O318" s="84"/>
      <c r="P318" s="84"/>
      <c r="Q318" s="84"/>
      <c r="R318" s="84"/>
      <c r="S318" s="84"/>
      <c r="T318" s="84"/>
      <c r="U318" s="84"/>
      <c r="V318" s="84"/>
      <c r="W318" s="84"/>
      <c r="X318" s="84"/>
      <c r="Y318" s="84"/>
      <c r="Z318" s="84"/>
    </row>
    <row r="319" ht="20.25" customHeight="1">
      <c r="A319" s="84"/>
      <c r="B319" s="84"/>
      <c r="C319" s="84"/>
      <c r="D319" s="84"/>
      <c r="E319" s="84"/>
      <c r="F319" s="84"/>
      <c r="G319" s="84"/>
      <c r="H319" s="84"/>
      <c r="I319" s="84"/>
      <c r="J319" s="129"/>
      <c r="K319" s="84"/>
      <c r="L319" s="84"/>
      <c r="M319" s="84"/>
      <c r="N319" s="84"/>
      <c r="O319" s="84"/>
      <c r="P319" s="84"/>
      <c r="Q319" s="84"/>
      <c r="R319" s="84"/>
      <c r="S319" s="84"/>
      <c r="T319" s="84"/>
      <c r="U319" s="84"/>
      <c r="V319" s="84"/>
      <c r="W319" s="84"/>
      <c r="X319" s="84"/>
      <c r="Y319" s="84"/>
      <c r="Z319" s="84"/>
    </row>
    <row r="320" ht="20.25" customHeight="1">
      <c r="A320" s="84"/>
      <c r="B320" s="84"/>
      <c r="C320" s="84"/>
      <c r="D320" s="84"/>
      <c r="E320" s="84"/>
      <c r="F320" s="84"/>
      <c r="G320" s="84"/>
      <c r="H320" s="84"/>
      <c r="I320" s="84"/>
      <c r="J320" s="129"/>
      <c r="K320" s="84"/>
      <c r="L320" s="84"/>
      <c r="M320" s="84"/>
      <c r="N320" s="84"/>
      <c r="O320" s="84"/>
      <c r="P320" s="84"/>
      <c r="Q320" s="84"/>
      <c r="R320" s="84"/>
      <c r="S320" s="84"/>
      <c r="T320" s="84"/>
      <c r="U320" s="84"/>
      <c r="V320" s="84"/>
      <c r="W320" s="84"/>
      <c r="X320" s="84"/>
      <c r="Y320" s="84"/>
      <c r="Z320" s="84"/>
    </row>
    <row r="321" ht="20.25" customHeight="1">
      <c r="A321" s="84"/>
      <c r="B321" s="84"/>
      <c r="C321" s="84"/>
      <c r="D321" s="84"/>
      <c r="E321" s="84"/>
      <c r="F321" s="84"/>
      <c r="G321" s="84"/>
      <c r="H321" s="84"/>
      <c r="I321" s="84"/>
      <c r="J321" s="129"/>
      <c r="K321" s="84"/>
      <c r="L321" s="84"/>
      <c r="M321" s="84"/>
      <c r="N321" s="84"/>
      <c r="O321" s="84"/>
      <c r="P321" s="84"/>
      <c r="Q321" s="84"/>
      <c r="R321" s="84"/>
      <c r="S321" s="84"/>
      <c r="T321" s="84"/>
      <c r="U321" s="84"/>
      <c r="V321" s="84"/>
      <c r="W321" s="84"/>
      <c r="X321" s="84"/>
      <c r="Y321" s="84"/>
      <c r="Z321" s="84"/>
    </row>
    <row r="322" ht="20.25" customHeight="1">
      <c r="A322" s="84"/>
      <c r="B322" s="84"/>
      <c r="C322" s="84"/>
      <c r="D322" s="84"/>
      <c r="E322" s="84"/>
      <c r="F322" s="84"/>
      <c r="G322" s="84"/>
      <c r="H322" s="84"/>
      <c r="I322" s="84"/>
      <c r="J322" s="129"/>
      <c r="K322" s="84"/>
      <c r="L322" s="84"/>
      <c r="M322" s="84"/>
      <c r="N322" s="84"/>
      <c r="O322" s="84"/>
      <c r="P322" s="84"/>
      <c r="Q322" s="84"/>
      <c r="R322" s="84"/>
      <c r="S322" s="84"/>
      <c r="T322" s="84"/>
      <c r="U322" s="84"/>
      <c r="V322" s="84"/>
      <c r="W322" s="84"/>
      <c r="X322" s="84"/>
      <c r="Y322" s="84"/>
      <c r="Z322" s="84"/>
    </row>
    <row r="323" ht="20.25" customHeight="1">
      <c r="A323" s="84"/>
      <c r="B323" s="84"/>
      <c r="C323" s="84"/>
      <c r="D323" s="84"/>
      <c r="E323" s="84"/>
      <c r="F323" s="84"/>
      <c r="G323" s="84"/>
      <c r="H323" s="84"/>
      <c r="I323" s="84"/>
      <c r="J323" s="129"/>
      <c r="K323" s="84"/>
      <c r="L323" s="84"/>
      <c r="M323" s="84"/>
      <c r="N323" s="84"/>
      <c r="O323" s="84"/>
      <c r="P323" s="84"/>
      <c r="Q323" s="84"/>
      <c r="R323" s="84"/>
      <c r="S323" s="84"/>
      <c r="T323" s="84"/>
      <c r="U323" s="84"/>
      <c r="V323" s="84"/>
      <c r="W323" s="84"/>
      <c r="X323" s="84"/>
      <c r="Y323" s="84"/>
      <c r="Z323" s="84"/>
    </row>
    <row r="324" ht="20.25" customHeight="1">
      <c r="A324" s="84"/>
      <c r="B324" s="84"/>
      <c r="C324" s="84"/>
      <c r="D324" s="84"/>
      <c r="E324" s="84"/>
      <c r="F324" s="84"/>
      <c r="G324" s="84"/>
      <c r="H324" s="84"/>
      <c r="I324" s="84"/>
      <c r="J324" s="129"/>
      <c r="K324" s="84"/>
      <c r="L324" s="84"/>
      <c r="M324" s="84"/>
      <c r="N324" s="84"/>
      <c r="O324" s="84"/>
      <c r="P324" s="84"/>
      <c r="Q324" s="84"/>
      <c r="R324" s="84"/>
      <c r="S324" s="84"/>
      <c r="T324" s="84"/>
      <c r="U324" s="84"/>
      <c r="V324" s="84"/>
      <c r="W324" s="84"/>
      <c r="X324" s="84"/>
      <c r="Y324" s="84"/>
      <c r="Z324" s="84"/>
    </row>
    <row r="325" ht="20.25" customHeight="1">
      <c r="A325" s="84"/>
      <c r="B325" s="84"/>
      <c r="C325" s="84"/>
      <c r="D325" s="84"/>
      <c r="E325" s="84"/>
      <c r="F325" s="84"/>
      <c r="G325" s="84"/>
      <c r="H325" s="84"/>
      <c r="I325" s="84"/>
      <c r="J325" s="129"/>
      <c r="K325" s="84"/>
      <c r="L325" s="84"/>
      <c r="M325" s="84"/>
      <c r="N325" s="84"/>
      <c r="O325" s="84"/>
      <c r="P325" s="84"/>
      <c r="Q325" s="84"/>
      <c r="R325" s="84"/>
      <c r="S325" s="84"/>
      <c r="T325" s="84"/>
      <c r="U325" s="84"/>
      <c r="V325" s="84"/>
      <c r="W325" s="84"/>
      <c r="X325" s="84"/>
      <c r="Y325" s="84"/>
      <c r="Z325" s="84"/>
    </row>
    <row r="326" ht="20.25" customHeight="1">
      <c r="A326" s="84"/>
      <c r="B326" s="84"/>
      <c r="C326" s="84"/>
      <c r="D326" s="84"/>
      <c r="E326" s="84"/>
      <c r="F326" s="84"/>
      <c r="G326" s="84"/>
      <c r="H326" s="84"/>
      <c r="I326" s="84"/>
      <c r="J326" s="129"/>
      <c r="K326" s="84"/>
      <c r="L326" s="84"/>
      <c r="M326" s="84"/>
      <c r="N326" s="84"/>
      <c r="O326" s="84"/>
      <c r="P326" s="84"/>
      <c r="Q326" s="84"/>
      <c r="R326" s="84"/>
      <c r="S326" s="84"/>
      <c r="T326" s="84"/>
      <c r="U326" s="84"/>
      <c r="V326" s="84"/>
      <c r="W326" s="84"/>
      <c r="X326" s="84"/>
      <c r="Y326" s="84"/>
      <c r="Z326" s="84"/>
    </row>
    <row r="327" ht="20.25" customHeight="1">
      <c r="A327" s="84"/>
      <c r="B327" s="84"/>
      <c r="C327" s="84"/>
      <c r="D327" s="84"/>
      <c r="E327" s="84"/>
      <c r="F327" s="84"/>
      <c r="G327" s="84"/>
      <c r="H327" s="84"/>
      <c r="I327" s="84"/>
      <c r="J327" s="129"/>
      <c r="K327" s="84"/>
      <c r="L327" s="84"/>
      <c r="M327" s="84"/>
      <c r="N327" s="84"/>
      <c r="O327" s="84"/>
      <c r="P327" s="84"/>
      <c r="Q327" s="84"/>
      <c r="R327" s="84"/>
      <c r="S327" s="84"/>
      <c r="T327" s="84"/>
      <c r="U327" s="84"/>
      <c r="V327" s="84"/>
      <c r="W327" s="84"/>
      <c r="X327" s="84"/>
      <c r="Y327" s="84"/>
      <c r="Z327" s="84"/>
    </row>
    <row r="328" ht="20.25" customHeight="1">
      <c r="A328" s="84"/>
      <c r="B328" s="84"/>
      <c r="C328" s="84"/>
      <c r="D328" s="84"/>
      <c r="E328" s="84"/>
      <c r="F328" s="84"/>
      <c r="G328" s="84"/>
      <c r="H328" s="84"/>
      <c r="I328" s="84"/>
      <c r="J328" s="129"/>
      <c r="K328" s="84"/>
      <c r="L328" s="84"/>
      <c r="M328" s="84"/>
      <c r="N328" s="84"/>
      <c r="O328" s="84"/>
      <c r="P328" s="84"/>
      <c r="Q328" s="84"/>
      <c r="R328" s="84"/>
      <c r="S328" s="84"/>
      <c r="T328" s="84"/>
      <c r="U328" s="84"/>
      <c r="V328" s="84"/>
      <c r="W328" s="84"/>
      <c r="X328" s="84"/>
      <c r="Y328" s="84"/>
      <c r="Z328" s="84"/>
    </row>
    <row r="329" ht="20.25" customHeight="1">
      <c r="A329" s="84"/>
      <c r="B329" s="84"/>
      <c r="C329" s="84"/>
      <c r="D329" s="84"/>
      <c r="E329" s="84"/>
      <c r="F329" s="84"/>
      <c r="G329" s="84"/>
      <c r="H329" s="84"/>
      <c r="I329" s="84"/>
      <c r="J329" s="129"/>
      <c r="K329" s="84"/>
      <c r="L329" s="84"/>
      <c r="M329" s="84"/>
      <c r="N329" s="84"/>
      <c r="O329" s="84"/>
      <c r="P329" s="84"/>
      <c r="Q329" s="84"/>
      <c r="R329" s="84"/>
      <c r="S329" s="84"/>
      <c r="T329" s="84"/>
      <c r="U329" s="84"/>
      <c r="V329" s="84"/>
      <c r="W329" s="84"/>
      <c r="X329" s="84"/>
      <c r="Y329" s="84"/>
      <c r="Z329" s="84"/>
    </row>
    <row r="330" ht="20.25" customHeight="1">
      <c r="A330" s="84"/>
      <c r="B330" s="84"/>
      <c r="C330" s="84"/>
      <c r="D330" s="84"/>
      <c r="E330" s="84"/>
      <c r="F330" s="84"/>
      <c r="G330" s="84"/>
      <c r="H330" s="84"/>
      <c r="I330" s="84"/>
      <c r="J330" s="129"/>
      <c r="K330" s="84"/>
      <c r="L330" s="84"/>
      <c r="M330" s="84"/>
      <c r="N330" s="84"/>
      <c r="O330" s="84"/>
      <c r="P330" s="84"/>
      <c r="Q330" s="84"/>
      <c r="R330" s="84"/>
      <c r="S330" s="84"/>
      <c r="T330" s="84"/>
      <c r="U330" s="84"/>
      <c r="V330" s="84"/>
      <c r="W330" s="84"/>
      <c r="X330" s="84"/>
      <c r="Y330" s="84"/>
      <c r="Z330" s="84"/>
    </row>
    <row r="331" ht="20.25" customHeight="1">
      <c r="A331" s="84"/>
      <c r="B331" s="84"/>
      <c r="C331" s="84"/>
      <c r="D331" s="84"/>
      <c r="E331" s="84"/>
      <c r="F331" s="84"/>
      <c r="G331" s="84"/>
      <c r="H331" s="84"/>
      <c r="I331" s="84"/>
      <c r="J331" s="129"/>
      <c r="K331" s="84"/>
      <c r="L331" s="84"/>
      <c r="M331" s="84"/>
      <c r="N331" s="84"/>
      <c r="O331" s="84"/>
      <c r="P331" s="84"/>
      <c r="Q331" s="84"/>
      <c r="R331" s="84"/>
      <c r="S331" s="84"/>
      <c r="T331" s="84"/>
      <c r="U331" s="84"/>
      <c r="V331" s="84"/>
      <c r="W331" s="84"/>
      <c r="X331" s="84"/>
      <c r="Y331" s="84"/>
      <c r="Z331" s="84"/>
    </row>
    <row r="332" ht="20.25" customHeight="1">
      <c r="A332" s="84"/>
      <c r="B332" s="84"/>
      <c r="C332" s="84"/>
      <c r="D332" s="84"/>
      <c r="E332" s="84"/>
      <c r="F332" s="84"/>
      <c r="G332" s="84"/>
      <c r="H332" s="84"/>
      <c r="I332" s="84"/>
      <c r="J332" s="129"/>
      <c r="K332" s="84"/>
      <c r="L332" s="84"/>
      <c r="M332" s="84"/>
      <c r="N332" s="84"/>
      <c r="O332" s="84"/>
      <c r="P332" s="84"/>
      <c r="Q332" s="84"/>
      <c r="R332" s="84"/>
      <c r="S332" s="84"/>
      <c r="T332" s="84"/>
      <c r="U332" s="84"/>
      <c r="V332" s="84"/>
      <c r="W332" s="84"/>
      <c r="X332" s="84"/>
      <c r="Y332" s="84"/>
      <c r="Z332" s="84"/>
    </row>
    <row r="333" ht="20.25" customHeight="1">
      <c r="A333" s="84"/>
      <c r="B333" s="84"/>
      <c r="C333" s="84"/>
      <c r="D333" s="84"/>
      <c r="E333" s="84"/>
      <c r="F333" s="84"/>
      <c r="G333" s="84"/>
      <c r="H333" s="84"/>
      <c r="I333" s="84"/>
      <c r="J333" s="129"/>
      <c r="K333" s="84"/>
      <c r="L333" s="84"/>
      <c r="M333" s="84"/>
      <c r="N333" s="84"/>
      <c r="O333" s="84"/>
      <c r="P333" s="84"/>
      <c r="Q333" s="84"/>
      <c r="R333" s="84"/>
      <c r="S333" s="84"/>
      <c r="T333" s="84"/>
      <c r="U333" s="84"/>
      <c r="V333" s="84"/>
      <c r="W333" s="84"/>
      <c r="X333" s="84"/>
      <c r="Y333" s="84"/>
      <c r="Z333" s="84"/>
    </row>
    <row r="334" ht="20.25" customHeight="1">
      <c r="A334" s="84"/>
      <c r="B334" s="84"/>
      <c r="C334" s="84"/>
      <c r="D334" s="84"/>
      <c r="E334" s="84"/>
      <c r="F334" s="84"/>
      <c r="G334" s="84"/>
      <c r="H334" s="84"/>
      <c r="I334" s="84"/>
      <c r="J334" s="129"/>
      <c r="K334" s="84"/>
      <c r="L334" s="84"/>
      <c r="M334" s="84"/>
      <c r="N334" s="84"/>
      <c r="O334" s="84"/>
      <c r="P334" s="84"/>
      <c r="Q334" s="84"/>
      <c r="R334" s="84"/>
      <c r="S334" s="84"/>
      <c r="T334" s="84"/>
      <c r="U334" s="84"/>
      <c r="V334" s="84"/>
      <c r="W334" s="84"/>
      <c r="X334" s="84"/>
      <c r="Y334" s="84"/>
      <c r="Z334" s="84"/>
    </row>
    <row r="335" ht="20.25" customHeight="1">
      <c r="A335" s="84"/>
      <c r="B335" s="84"/>
      <c r="C335" s="84"/>
      <c r="D335" s="84"/>
      <c r="E335" s="84"/>
      <c r="F335" s="84"/>
      <c r="G335" s="84"/>
      <c r="H335" s="84"/>
      <c r="I335" s="84"/>
      <c r="J335" s="129"/>
      <c r="K335" s="84"/>
      <c r="L335" s="84"/>
      <c r="M335" s="84"/>
      <c r="N335" s="84"/>
      <c r="O335" s="84"/>
      <c r="P335" s="84"/>
      <c r="Q335" s="84"/>
      <c r="R335" s="84"/>
      <c r="S335" s="84"/>
      <c r="T335" s="84"/>
      <c r="U335" s="84"/>
      <c r="V335" s="84"/>
      <c r="W335" s="84"/>
      <c r="X335" s="84"/>
      <c r="Y335" s="84"/>
      <c r="Z335" s="84"/>
    </row>
    <row r="336" ht="20.25" customHeight="1">
      <c r="A336" s="84"/>
      <c r="B336" s="84"/>
      <c r="C336" s="84"/>
      <c r="D336" s="84"/>
      <c r="E336" s="84"/>
      <c r="F336" s="84"/>
      <c r="G336" s="84"/>
      <c r="H336" s="84"/>
      <c r="I336" s="84"/>
      <c r="J336" s="129"/>
      <c r="K336" s="84"/>
      <c r="L336" s="84"/>
      <c r="M336" s="84"/>
      <c r="N336" s="84"/>
      <c r="O336" s="84"/>
      <c r="P336" s="84"/>
      <c r="Q336" s="84"/>
      <c r="R336" s="84"/>
      <c r="S336" s="84"/>
      <c r="T336" s="84"/>
      <c r="U336" s="84"/>
      <c r="V336" s="84"/>
      <c r="W336" s="84"/>
      <c r="X336" s="84"/>
      <c r="Y336" s="84"/>
      <c r="Z336" s="84"/>
    </row>
    <row r="337" ht="20.25" customHeight="1">
      <c r="A337" s="84"/>
      <c r="B337" s="84"/>
      <c r="C337" s="84"/>
      <c r="D337" s="84"/>
      <c r="E337" s="84"/>
      <c r="F337" s="84"/>
      <c r="G337" s="84"/>
      <c r="H337" s="84"/>
      <c r="I337" s="84"/>
      <c r="J337" s="129"/>
      <c r="K337" s="84"/>
      <c r="L337" s="84"/>
      <c r="M337" s="84"/>
      <c r="N337" s="84"/>
      <c r="O337" s="84"/>
      <c r="P337" s="84"/>
      <c r="Q337" s="84"/>
      <c r="R337" s="84"/>
      <c r="S337" s="84"/>
      <c r="T337" s="84"/>
      <c r="U337" s="84"/>
      <c r="V337" s="84"/>
      <c r="W337" s="84"/>
      <c r="X337" s="84"/>
      <c r="Y337" s="84"/>
      <c r="Z337" s="84"/>
    </row>
    <row r="338" ht="20.25" customHeight="1">
      <c r="A338" s="84"/>
      <c r="B338" s="84"/>
      <c r="C338" s="84"/>
      <c r="D338" s="84"/>
      <c r="E338" s="84"/>
      <c r="F338" s="84"/>
      <c r="G338" s="84"/>
      <c r="H338" s="84"/>
      <c r="I338" s="84"/>
      <c r="J338" s="129"/>
      <c r="K338" s="84"/>
      <c r="L338" s="84"/>
      <c r="M338" s="84"/>
      <c r="N338" s="84"/>
      <c r="O338" s="84"/>
      <c r="P338" s="84"/>
      <c r="Q338" s="84"/>
      <c r="R338" s="84"/>
      <c r="S338" s="84"/>
      <c r="T338" s="84"/>
      <c r="U338" s="84"/>
      <c r="V338" s="84"/>
      <c r="W338" s="84"/>
      <c r="X338" s="84"/>
      <c r="Y338" s="84"/>
      <c r="Z338" s="84"/>
    </row>
    <row r="339" ht="20.25" customHeight="1">
      <c r="A339" s="84"/>
      <c r="B339" s="84"/>
      <c r="C339" s="84"/>
      <c r="D339" s="84"/>
      <c r="E339" s="84"/>
      <c r="F339" s="84"/>
      <c r="G339" s="84"/>
      <c r="H339" s="84"/>
      <c r="I339" s="84"/>
      <c r="J339" s="129"/>
      <c r="K339" s="84"/>
      <c r="L339" s="84"/>
      <c r="M339" s="84"/>
      <c r="N339" s="84"/>
      <c r="O339" s="84"/>
      <c r="P339" s="84"/>
      <c r="Q339" s="84"/>
      <c r="R339" s="84"/>
      <c r="S339" s="84"/>
      <c r="T339" s="84"/>
      <c r="U339" s="84"/>
      <c r="V339" s="84"/>
      <c r="W339" s="84"/>
      <c r="X339" s="84"/>
      <c r="Y339" s="84"/>
      <c r="Z339" s="84"/>
    </row>
    <row r="340" ht="20.25" customHeight="1">
      <c r="A340" s="84"/>
      <c r="B340" s="84"/>
      <c r="C340" s="84"/>
      <c r="D340" s="84"/>
      <c r="E340" s="84"/>
      <c r="F340" s="84"/>
      <c r="G340" s="84"/>
      <c r="H340" s="84"/>
      <c r="I340" s="84"/>
      <c r="J340" s="129"/>
      <c r="K340" s="84"/>
      <c r="L340" s="84"/>
      <c r="M340" s="84"/>
      <c r="N340" s="84"/>
      <c r="O340" s="84"/>
      <c r="P340" s="84"/>
      <c r="Q340" s="84"/>
      <c r="R340" s="84"/>
      <c r="S340" s="84"/>
      <c r="T340" s="84"/>
      <c r="U340" s="84"/>
      <c r="V340" s="84"/>
      <c r="W340" s="84"/>
      <c r="X340" s="84"/>
      <c r="Y340" s="84"/>
      <c r="Z340" s="84"/>
    </row>
    <row r="341" ht="20.25" customHeight="1">
      <c r="A341" s="84"/>
      <c r="B341" s="84"/>
      <c r="C341" s="84"/>
      <c r="D341" s="84"/>
      <c r="E341" s="84"/>
      <c r="F341" s="84"/>
      <c r="G341" s="84"/>
      <c r="H341" s="84"/>
      <c r="I341" s="84"/>
      <c r="J341" s="129"/>
      <c r="K341" s="84"/>
      <c r="L341" s="84"/>
      <c r="M341" s="84"/>
      <c r="N341" s="84"/>
      <c r="O341" s="84"/>
      <c r="P341" s="84"/>
      <c r="Q341" s="84"/>
      <c r="R341" s="84"/>
      <c r="S341" s="84"/>
      <c r="T341" s="84"/>
      <c r="U341" s="84"/>
      <c r="V341" s="84"/>
      <c r="W341" s="84"/>
      <c r="X341" s="84"/>
      <c r="Y341" s="84"/>
      <c r="Z341" s="84"/>
    </row>
    <row r="342" ht="20.25" customHeight="1">
      <c r="A342" s="84"/>
      <c r="B342" s="84"/>
      <c r="C342" s="84"/>
      <c r="D342" s="84"/>
      <c r="E342" s="84"/>
      <c r="F342" s="84"/>
      <c r="G342" s="84"/>
      <c r="H342" s="84"/>
      <c r="I342" s="84"/>
      <c r="J342" s="129"/>
      <c r="K342" s="84"/>
      <c r="L342" s="84"/>
      <c r="M342" s="84"/>
      <c r="N342" s="84"/>
      <c r="O342" s="84"/>
      <c r="P342" s="84"/>
      <c r="Q342" s="84"/>
      <c r="R342" s="84"/>
      <c r="S342" s="84"/>
      <c r="T342" s="84"/>
      <c r="U342" s="84"/>
      <c r="V342" s="84"/>
      <c r="W342" s="84"/>
      <c r="X342" s="84"/>
      <c r="Y342" s="84"/>
      <c r="Z342" s="84"/>
    </row>
    <row r="343" ht="20.25" customHeight="1">
      <c r="A343" s="84"/>
      <c r="B343" s="84"/>
      <c r="C343" s="84"/>
      <c r="D343" s="84"/>
      <c r="E343" s="84"/>
      <c r="F343" s="84"/>
      <c r="G343" s="84"/>
      <c r="H343" s="84"/>
      <c r="I343" s="84"/>
      <c r="J343" s="129"/>
      <c r="K343" s="84"/>
      <c r="L343" s="84"/>
      <c r="M343" s="84"/>
      <c r="N343" s="84"/>
      <c r="O343" s="84"/>
      <c r="P343" s="84"/>
      <c r="Q343" s="84"/>
      <c r="R343" s="84"/>
      <c r="S343" s="84"/>
      <c r="T343" s="84"/>
      <c r="U343" s="84"/>
      <c r="V343" s="84"/>
      <c r="W343" s="84"/>
      <c r="X343" s="84"/>
      <c r="Y343" s="84"/>
      <c r="Z343" s="84"/>
    </row>
    <row r="344" ht="20.25" customHeight="1">
      <c r="A344" s="84"/>
      <c r="B344" s="84"/>
      <c r="C344" s="84"/>
      <c r="D344" s="84"/>
      <c r="E344" s="84"/>
      <c r="F344" s="84"/>
      <c r="G344" s="84"/>
      <c r="H344" s="84"/>
      <c r="I344" s="84"/>
      <c r="J344" s="129"/>
      <c r="K344" s="84"/>
      <c r="L344" s="84"/>
      <c r="M344" s="84"/>
      <c r="N344" s="84"/>
      <c r="O344" s="84"/>
      <c r="P344" s="84"/>
      <c r="Q344" s="84"/>
      <c r="R344" s="84"/>
      <c r="S344" s="84"/>
      <c r="T344" s="84"/>
      <c r="U344" s="84"/>
      <c r="V344" s="84"/>
      <c r="W344" s="84"/>
      <c r="X344" s="84"/>
      <c r="Y344" s="84"/>
      <c r="Z344" s="84"/>
    </row>
    <row r="345" ht="20.25" customHeight="1">
      <c r="A345" s="84"/>
      <c r="B345" s="84"/>
      <c r="C345" s="84"/>
      <c r="D345" s="84"/>
      <c r="E345" s="84"/>
      <c r="F345" s="84"/>
      <c r="G345" s="84"/>
      <c r="H345" s="84"/>
      <c r="I345" s="84"/>
      <c r="J345" s="129"/>
      <c r="K345" s="84"/>
      <c r="L345" s="84"/>
      <c r="M345" s="84"/>
      <c r="N345" s="84"/>
      <c r="O345" s="84"/>
      <c r="P345" s="84"/>
      <c r="Q345" s="84"/>
      <c r="R345" s="84"/>
      <c r="S345" s="84"/>
      <c r="T345" s="84"/>
      <c r="U345" s="84"/>
      <c r="V345" s="84"/>
      <c r="W345" s="84"/>
      <c r="X345" s="84"/>
      <c r="Y345" s="84"/>
      <c r="Z345" s="84"/>
    </row>
    <row r="346" ht="20.25" customHeight="1">
      <c r="A346" s="84"/>
      <c r="B346" s="84"/>
      <c r="C346" s="84"/>
      <c r="D346" s="84"/>
      <c r="E346" s="84"/>
      <c r="F346" s="84"/>
      <c r="G346" s="84"/>
      <c r="H346" s="84"/>
      <c r="I346" s="84"/>
      <c r="J346" s="129"/>
      <c r="K346" s="84"/>
      <c r="L346" s="84"/>
      <c r="M346" s="84"/>
      <c r="N346" s="84"/>
      <c r="O346" s="84"/>
      <c r="P346" s="84"/>
      <c r="Q346" s="84"/>
      <c r="R346" s="84"/>
      <c r="S346" s="84"/>
      <c r="T346" s="84"/>
      <c r="U346" s="84"/>
      <c r="V346" s="84"/>
      <c r="W346" s="84"/>
      <c r="X346" s="84"/>
      <c r="Y346" s="84"/>
      <c r="Z346" s="84"/>
    </row>
    <row r="347" ht="20.25" customHeight="1">
      <c r="A347" s="84"/>
      <c r="B347" s="84"/>
      <c r="C347" s="84"/>
      <c r="D347" s="84"/>
      <c r="E347" s="84"/>
      <c r="F347" s="84"/>
      <c r="G347" s="84"/>
      <c r="H347" s="84"/>
      <c r="I347" s="84"/>
      <c r="J347" s="129"/>
      <c r="K347" s="84"/>
      <c r="L347" s="84"/>
      <c r="M347" s="84"/>
      <c r="N347" s="84"/>
      <c r="O347" s="84"/>
      <c r="P347" s="84"/>
      <c r="Q347" s="84"/>
      <c r="R347" s="84"/>
      <c r="S347" s="84"/>
      <c r="T347" s="84"/>
      <c r="U347" s="84"/>
      <c r="V347" s="84"/>
      <c r="W347" s="84"/>
      <c r="X347" s="84"/>
      <c r="Y347" s="84"/>
      <c r="Z347" s="84"/>
    </row>
    <row r="348" ht="20.25" customHeight="1">
      <c r="A348" s="84"/>
      <c r="B348" s="84"/>
      <c r="C348" s="84"/>
      <c r="D348" s="84"/>
      <c r="E348" s="84"/>
      <c r="F348" s="84"/>
      <c r="G348" s="84"/>
      <c r="H348" s="84"/>
      <c r="I348" s="84"/>
      <c r="J348" s="129"/>
      <c r="K348" s="84"/>
      <c r="L348" s="84"/>
      <c r="M348" s="84"/>
      <c r="N348" s="84"/>
      <c r="O348" s="84"/>
      <c r="P348" s="84"/>
      <c r="Q348" s="84"/>
      <c r="R348" s="84"/>
      <c r="S348" s="84"/>
      <c r="T348" s="84"/>
      <c r="U348" s="84"/>
      <c r="V348" s="84"/>
      <c r="W348" s="84"/>
      <c r="X348" s="84"/>
      <c r="Y348" s="84"/>
      <c r="Z348" s="84"/>
    </row>
    <row r="349" ht="20.25" customHeight="1">
      <c r="A349" s="84"/>
      <c r="B349" s="84"/>
      <c r="C349" s="84"/>
      <c r="D349" s="84"/>
      <c r="E349" s="84"/>
      <c r="F349" s="84"/>
      <c r="G349" s="84"/>
      <c r="H349" s="84"/>
      <c r="I349" s="84"/>
      <c r="J349" s="129"/>
      <c r="K349" s="84"/>
      <c r="L349" s="84"/>
      <c r="M349" s="84"/>
      <c r="N349" s="84"/>
      <c r="O349" s="84"/>
      <c r="P349" s="84"/>
      <c r="Q349" s="84"/>
      <c r="R349" s="84"/>
      <c r="S349" s="84"/>
      <c r="T349" s="84"/>
      <c r="U349" s="84"/>
      <c r="V349" s="84"/>
      <c r="W349" s="84"/>
      <c r="X349" s="84"/>
      <c r="Y349" s="84"/>
      <c r="Z349" s="84"/>
    </row>
    <row r="350" ht="20.25" customHeight="1">
      <c r="A350" s="84"/>
      <c r="B350" s="84"/>
      <c r="C350" s="84"/>
      <c r="D350" s="84"/>
      <c r="E350" s="84"/>
      <c r="F350" s="84"/>
      <c r="G350" s="84"/>
      <c r="H350" s="84"/>
      <c r="I350" s="84"/>
      <c r="J350" s="129"/>
      <c r="K350" s="84"/>
      <c r="L350" s="84"/>
      <c r="M350" s="84"/>
      <c r="N350" s="84"/>
      <c r="O350" s="84"/>
      <c r="P350" s="84"/>
      <c r="Q350" s="84"/>
      <c r="R350" s="84"/>
      <c r="S350" s="84"/>
      <c r="T350" s="84"/>
      <c r="U350" s="84"/>
      <c r="V350" s="84"/>
      <c r="W350" s="84"/>
      <c r="X350" s="84"/>
      <c r="Y350" s="84"/>
      <c r="Z350" s="84"/>
    </row>
    <row r="351" ht="20.25" customHeight="1">
      <c r="A351" s="84"/>
      <c r="B351" s="84"/>
      <c r="C351" s="84"/>
      <c r="D351" s="84"/>
      <c r="E351" s="84"/>
      <c r="F351" s="84"/>
      <c r="G351" s="84"/>
      <c r="H351" s="84"/>
      <c r="I351" s="84"/>
      <c r="J351" s="129"/>
      <c r="K351" s="84"/>
      <c r="L351" s="84"/>
      <c r="M351" s="84"/>
      <c r="N351" s="84"/>
      <c r="O351" s="84"/>
      <c r="P351" s="84"/>
      <c r="Q351" s="84"/>
      <c r="R351" s="84"/>
      <c r="S351" s="84"/>
      <c r="T351" s="84"/>
      <c r="U351" s="84"/>
      <c r="V351" s="84"/>
      <c r="W351" s="84"/>
      <c r="X351" s="84"/>
      <c r="Y351" s="84"/>
      <c r="Z351" s="84"/>
    </row>
    <row r="352" ht="20.25" customHeight="1">
      <c r="A352" s="84"/>
      <c r="B352" s="84"/>
      <c r="C352" s="84"/>
      <c r="D352" s="84"/>
      <c r="E352" s="84"/>
      <c r="F352" s="84"/>
      <c r="G352" s="84"/>
      <c r="H352" s="84"/>
      <c r="I352" s="84"/>
      <c r="J352" s="129"/>
      <c r="K352" s="84"/>
      <c r="L352" s="84"/>
      <c r="M352" s="84"/>
      <c r="N352" s="84"/>
      <c r="O352" s="84"/>
      <c r="P352" s="84"/>
      <c r="Q352" s="84"/>
      <c r="R352" s="84"/>
      <c r="S352" s="84"/>
      <c r="T352" s="84"/>
      <c r="U352" s="84"/>
      <c r="V352" s="84"/>
      <c r="W352" s="84"/>
      <c r="X352" s="84"/>
      <c r="Y352" s="84"/>
      <c r="Z352" s="84"/>
    </row>
    <row r="353" ht="20.25" customHeight="1">
      <c r="A353" s="84"/>
      <c r="B353" s="84"/>
      <c r="C353" s="84"/>
      <c r="D353" s="84"/>
      <c r="E353" s="84"/>
      <c r="F353" s="84"/>
      <c r="G353" s="84"/>
      <c r="H353" s="84"/>
      <c r="I353" s="84"/>
      <c r="J353" s="129"/>
      <c r="K353" s="84"/>
      <c r="L353" s="84"/>
      <c r="M353" s="84"/>
      <c r="N353" s="84"/>
      <c r="O353" s="84"/>
      <c r="P353" s="84"/>
      <c r="Q353" s="84"/>
      <c r="R353" s="84"/>
      <c r="S353" s="84"/>
      <c r="T353" s="84"/>
      <c r="U353" s="84"/>
      <c r="V353" s="84"/>
      <c r="W353" s="84"/>
      <c r="X353" s="84"/>
      <c r="Y353" s="84"/>
      <c r="Z353" s="84"/>
    </row>
    <row r="354" ht="20.25" customHeight="1">
      <c r="A354" s="84"/>
      <c r="B354" s="84"/>
      <c r="C354" s="84"/>
      <c r="D354" s="84"/>
      <c r="E354" s="84"/>
      <c r="F354" s="84"/>
      <c r="G354" s="84"/>
      <c r="H354" s="84"/>
      <c r="I354" s="84"/>
      <c r="J354" s="129"/>
      <c r="K354" s="84"/>
      <c r="L354" s="84"/>
      <c r="M354" s="84"/>
      <c r="N354" s="84"/>
      <c r="O354" s="84"/>
      <c r="P354" s="84"/>
      <c r="Q354" s="84"/>
      <c r="R354" s="84"/>
      <c r="S354" s="84"/>
      <c r="T354" s="84"/>
      <c r="U354" s="84"/>
      <c r="V354" s="84"/>
      <c r="W354" s="84"/>
      <c r="X354" s="84"/>
      <c r="Y354" s="84"/>
      <c r="Z354" s="84"/>
    </row>
    <row r="355" ht="20.25" customHeight="1">
      <c r="A355" s="84"/>
      <c r="B355" s="84"/>
      <c r="C355" s="84"/>
      <c r="D355" s="84"/>
      <c r="E355" s="84"/>
      <c r="F355" s="84"/>
      <c r="G355" s="84"/>
      <c r="H355" s="84"/>
      <c r="I355" s="84"/>
      <c r="J355" s="129"/>
      <c r="K355" s="84"/>
      <c r="L355" s="84"/>
      <c r="M355" s="84"/>
      <c r="N355" s="84"/>
      <c r="O355" s="84"/>
      <c r="P355" s="84"/>
      <c r="Q355" s="84"/>
      <c r="R355" s="84"/>
      <c r="S355" s="84"/>
      <c r="T355" s="84"/>
      <c r="U355" s="84"/>
      <c r="V355" s="84"/>
      <c r="W355" s="84"/>
      <c r="X355" s="84"/>
      <c r="Y355" s="84"/>
      <c r="Z355" s="84"/>
    </row>
    <row r="356" ht="20.25" customHeight="1">
      <c r="A356" s="84"/>
      <c r="B356" s="84"/>
      <c r="C356" s="84"/>
      <c r="D356" s="84"/>
      <c r="E356" s="84"/>
      <c r="F356" s="84"/>
      <c r="G356" s="84"/>
      <c r="H356" s="84"/>
      <c r="I356" s="84"/>
      <c r="J356" s="129"/>
      <c r="K356" s="84"/>
      <c r="L356" s="84"/>
      <c r="M356" s="84"/>
      <c r="N356" s="84"/>
      <c r="O356" s="84"/>
      <c r="P356" s="84"/>
      <c r="Q356" s="84"/>
      <c r="R356" s="84"/>
      <c r="S356" s="84"/>
      <c r="T356" s="84"/>
      <c r="U356" s="84"/>
      <c r="V356" s="84"/>
      <c r="W356" s="84"/>
      <c r="X356" s="84"/>
      <c r="Y356" s="84"/>
      <c r="Z356" s="84"/>
    </row>
    <row r="357" ht="20.25" customHeight="1">
      <c r="A357" s="84"/>
      <c r="B357" s="84"/>
      <c r="C357" s="84"/>
      <c r="D357" s="84"/>
      <c r="E357" s="84"/>
      <c r="F357" s="84"/>
      <c r="G357" s="84"/>
      <c r="H357" s="84"/>
      <c r="I357" s="84"/>
      <c r="J357" s="129"/>
      <c r="K357" s="84"/>
      <c r="L357" s="84"/>
      <c r="M357" s="84"/>
      <c r="N357" s="84"/>
      <c r="O357" s="84"/>
      <c r="P357" s="84"/>
      <c r="Q357" s="84"/>
      <c r="R357" s="84"/>
      <c r="S357" s="84"/>
      <c r="T357" s="84"/>
      <c r="U357" s="84"/>
      <c r="V357" s="84"/>
      <c r="W357" s="84"/>
      <c r="X357" s="84"/>
      <c r="Y357" s="84"/>
      <c r="Z357" s="84"/>
    </row>
    <row r="358" ht="20.25" customHeight="1">
      <c r="A358" s="84"/>
      <c r="B358" s="84"/>
      <c r="C358" s="84"/>
      <c r="D358" s="84"/>
      <c r="E358" s="84"/>
      <c r="F358" s="84"/>
      <c r="G358" s="84"/>
      <c r="H358" s="84"/>
      <c r="I358" s="84"/>
      <c r="J358" s="129"/>
      <c r="K358" s="84"/>
      <c r="L358" s="84"/>
      <c r="M358" s="84"/>
      <c r="N358" s="84"/>
      <c r="O358" s="84"/>
      <c r="P358" s="84"/>
      <c r="Q358" s="84"/>
      <c r="R358" s="84"/>
      <c r="S358" s="84"/>
      <c r="T358" s="84"/>
      <c r="U358" s="84"/>
      <c r="V358" s="84"/>
      <c r="W358" s="84"/>
      <c r="X358" s="84"/>
      <c r="Y358" s="84"/>
      <c r="Z358" s="84"/>
    </row>
    <row r="359" ht="20.25" customHeight="1">
      <c r="A359" s="84"/>
      <c r="B359" s="84"/>
      <c r="C359" s="84"/>
      <c r="D359" s="84"/>
      <c r="E359" s="84"/>
      <c r="F359" s="84"/>
      <c r="G359" s="84"/>
      <c r="H359" s="84"/>
      <c r="I359" s="84"/>
      <c r="J359" s="129"/>
      <c r="K359" s="84"/>
      <c r="L359" s="84"/>
      <c r="M359" s="84"/>
      <c r="N359" s="84"/>
      <c r="O359" s="84"/>
      <c r="P359" s="84"/>
      <c r="Q359" s="84"/>
      <c r="R359" s="84"/>
      <c r="S359" s="84"/>
      <c r="T359" s="84"/>
      <c r="U359" s="84"/>
      <c r="V359" s="84"/>
      <c r="W359" s="84"/>
      <c r="X359" s="84"/>
      <c r="Y359" s="84"/>
      <c r="Z359" s="84"/>
    </row>
    <row r="360" ht="20.25" customHeight="1">
      <c r="A360" s="84"/>
      <c r="B360" s="84"/>
      <c r="C360" s="84"/>
      <c r="D360" s="84"/>
      <c r="E360" s="84"/>
      <c r="F360" s="84"/>
      <c r="G360" s="84"/>
      <c r="H360" s="84"/>
      <c r="I360" s="84"/>
      <c r="J360" s="129"/>
      <c r="K360" s="84"/>
      <c r="L360" s="84"/>
      <c r="M360" s="84"/>
      <c r="N360" s="84"/>
      <c r="O360" s="84"/>
      <c r="P360" s="84"/>
      <c r="Q360" s="84"/>
      <c r="R360" s="84"/>
      <c r="S360" s="84"/>
      <c r="T360" s="84"/>
      <c r="U360" s="84"/>
      <c r="V360" s="84"/>
      <c r="W360" s="84"/>
      <c r="X360" s="84"/>
      <c r="Y360" s="84"/>
      <c r="Z360" s="84"/>
    </row>
    <row r="361" ht="20.25" customHeight="1">
      <c r="A361" s="84"/>
      <c r="B361" s="84"/>
      <c r="C361" s="84"/>
      <c r="D361" s="84"/>
      <c r="E361" s="84"/>
      <c r="F361" s="84"/>
      <c r="G361" s="84"/>
      <c r="H361" s="84"/>
      <c r="I361" s="84"/>
      <c r="J361" s="129"/>
      <c r="K361" s="84"/>
      <c r="L361" s="84"/>
      <c r="M361" s="84"/>
      <c r="N361" s="84"/>
      <c r="O361" s="84"/>
      <c r="P361" s="84"/>
      <c r="Q361" s="84"/>
      <c r="R361" s="84"/>
      <c r="S361" s="84"/>
      <c r="T361" s="84"/>
      <c r="U361" s="84"/>
      <c r="V361" s="84"/>
      <c r="W361" s="84"/>
      <c r="X361" s="84"/>
      <c r="Y361" s="84"/>
      <c r="Z361" s="84"/>
    </row>
    <row r="362" ht="20.25" customHeight="1">
      <c r="A362" s="84"/>
      <c r="B362" s="84"/>
      <c r="C362" s="84"/>
      <c r="D362" s="84"/>
      <c r="E362" s="84"/>
      <c r="F362" s="84"/>
      <c r="G362" s="84"/>
      <c r="H362" s="84"/>
      <c r="I362" s="84"/>
      <c r="J362" s="129"/>
      <c r="K362" s="84"/>
      <c r="L362" s="84"/>
      <c r="M362" s="84"/>
      <c r="N362" s="84"/>
      <c r="O362" s="84"/>
      <c r="P362" s="84"/>
      <c r="Q362" s="84"/>
      <c r="R362" s="84"/>
      <c r="S362" s="84"/>
      <c r="T362" s="84"/>
      <c r="U362" s="84"/>
      <c r="V362" s="84"/>
      <c r="W362" s="84"/>
      <c r="X362" s="84"/>
      <c r="Y362" s="84"/>
      <c r="Z362" s="84"/>
    </row>
    <row r="363" ht="20.25" customHeight="1">
      <c r="A363" s="84"/>
      <c r="B363" s="84"/>
      <c r="C363" s="84"/>
      <c r="D363" s="84"/>
      <c r="E363" s="84"/>
      <c r="F363" s="84"/>
      <c r="G363" s="84"/>
      <c r="H363" s="84"/>
      <c r="I363" s="84"/>
      <c r="J363" s="129"/>
      <c r="K363" s="84"/>
      <c r="L363" s="84"/>
      <c r="M363" s="84"/>
      <c r="N363" s="84"/>
      <c r="O363" s="84"/>
      <c r="P363" s="84"/>
      <c r="Q363" s="84"/>
      <c r="R363" s="84"/>
      <c r="S363" s="84"/>
      <c r="T363" s="84"/>
      <c r="U363" s="84"/>
      <c r="V363" s="84"/>
      <c r="W363" s="84"/>
      <c r="X363" s="84"/>
      <c r="Y363" s="84"/>
      <c r="Z363" s="84"/>
    </row>
    <row r="364" ht="20.25" customHeight="1">
      <c r="A364" s="84"/>
      <c r="B364" s="84"/>
      <c r="C364" s="84"/>
      <c r="D364" s="84"/>
      <c r="E364" s="84"/>
      <c r="F364" s="84"/>
      <c r="G364" s="84"/>
      <c r="H364" s="84"/>
      <c r="I364" s="84"/>
      <c r="J364" s="129"/>
      <c r="K364" s="84"/>
      <c r="L364" s="84"/>
      <c r="M364" s="84"/>
      <c r="N364" s="84"/>
      <c r="O364" s="84"/>
      <c r="P364" s="84"/>
      <c r="Q364" s="84"/>
      <c r="R364" s="84"/>
      <c r="S364" s="84"/>
      <c r="T364" s="84"/>
      <c r="U364" s="84"/>
      <c r="V364" s="84"/>
      <c r="W364" s="84"/>
      <c r="X364" s="84"/>
      <c r="Y364" s="84"/>
      <c r="Z364" s="84"/>
    </row>
    <row r="365" ht="20.25" customHeight="1">
      <c r="A365" s="84"/>
      <c r="B365" s="84"/>
      <c r="C365" s="84"/>
      <c r="D365" s="84"/>
      <c r="E365" s="84"/>
      <c r="F365" s="84"/>
      <c r="G365" s="84"/>
      <c r="H365" s="84"/>
      <c r="I365" s="84"/>
      <c r="J365" s="129"/>
      <c r="K365" s="84"/>
      <c r="L365" s="84"/>
      <c r="M365" s="84"/>
      <c r="N365" s="84"/>
      <c r="O365" s="84"/>
      <c r="P365" s="84"/>
      <c r="Q365" s="84"/>
      <c r="R365" s="84"/>
      <c r="S365" s="84"/>
      <c r="T365" s="84"/>
      <c r="U365" s="84"/>
      <c r="V365" s="84"/>
      <c r="W365" s="84"/>
      <c r="X365" s="84"/>
      <c r="Y365" s="84"/>
      <c r="Z365" s="84"/>
    </row>
    <row r="366" ht="20.25" customHeight="1">
      <c r="A366" s="84"/>
      <c r="B366" s="84"/>
      <c r="C366" s="84"/>
      <c r="D366" s="84"/>
      <c r="E366" s="84"/>
      <c r="F366" s="84"/>
      <c r="G366" s="84"/>
      <c r="H366" s="84"/>
      <c r="I366" s="84"/>
      <c r="J366" s="129"/>
      <c r="K366" s="84"/>
      <c r="L366" s="84"/>
      <c r="M366" s="84"/>
      <c r="N366" s="84"/>
      <c r="O366" s="84"/>
      <c r="P366" s="84"/>
      <c r="Q366" s="84"/>
      <c r="R366" s="84"/>
      <c r="S366" s="84"/>
      <c r="T366" s="84"/>
      <c r="U366" s="84"/>
      <c r="V366" s="84"/>
      <c r="W366" s="84"/>
      <c r="X366" s="84"/>
      <c r="Y366" s="84"/>
      <c r="Z366" s="84"/>
    </row>
    <row r="367" ht="20.25" customHeight="1">
      <c r="A367" s="84"/>
      <c r="B367" s="84"/>
      <c r="C367" s="84"/>
      <c r="D367" s="84"/>
      <c r="E367" s="84"/>
      <c r="F367" s="84"/>
      <c r="G367" s="84"/>
      <c r="H367" s="84"/>
      <c r="I367" s="84"/>
      <c r="J367" s="129"/>
      <c r="K367" s="84"/>
      <c r="L367" s="84"/>
      <c r="M367" s="84"/>
      <c r="N367" s="84"/>
      <c r="O367" s="84"/>
      <c r="P367" s="84"/>
      <c r="Q367" s="84"/>
      <c r="R367" s="84"/>
      <c r="S367" s="84"/>
      <c r="T367" s="84"/>
      <c r="U367" s="84"/>
      <c r="V367" s="84"/>
      <c r="W367" s="84"/>
      <c r="X367" s="84"/>
      <c r="Y367" s="84"/>
      <c r="Z367" s="84"/>
    </row>
    <row r="368" ht="20.25" customHeight="1">
      <c r="A368" s="84"/>
      <c r="B368" s="84"/>
      <c r="C368" s="84"/>
      <c r="D368" s="84"/>
      <c r="E368" s="84"/>
      <c r="F368" s="84"/>
      <c r="G368" s="84"/>
      <c r="H368" s="84"/>
      <c r="I368" s="84"/>
      <c r="J368" s="129"/>
      <c r="K368" s="84"/>
      <c r="L368" s="84"/>
      <c r="M368" s="84"/>
      <c r="N368" s="84"/>
      <c r="O368" s="84"/>
      <c r="P368" s="84"/>
      <c r="Q368" s="84"/>
      <c r="R368" s="84"/>
      <c r="S368" s="84"/>
      <c r="T368" s="84"/>
      <c r="U368" s="84"/>
      <c r="V368" s="84"/>
      <c r="W368" s="84"/>
      <c r="X368" s="84"/>
      <c r="Y368" s="84"/>
      <c r="Z368" s="84"/>
    </row>
    <row r="369" ht="20.25" customHeight="1">
      <c r="A369" s="84"/>
      <c r="B369" s="84"/>
      <c r="C369" s="84"/>
      <c r="D369" s="84"/>
      <c r="E369" s="84"/>
      <c r="F369" s="84"/>
      <c r="G369" s="84"/>
      <c r="H369" s="84"/>
      <c r="I369" s="84"/>
      <c r="J369" s="129"/>
      <c r="K369" s="84"/>
      <c r="L369" s="84"/>
      <c r="M369" s="84"/>
      <c r="N369" s="84"/>
      <c r="O369" s="84"/>
      <c r="P369" s="84"/>
      <c r="Q369" s="84"/>
      <c r="R369" s="84"/>
      <c r="S369" s="84"/>
      <c r="T369" s="84"/>
      <c r="U369" s="84"/>
      <c r="V369" s="84"/>
      <c r="W369" s="84"/>
      <c r="X369" s="84"/>
      <c r="Y369" s="84"/>
      <c r="Z369" s="84"/>
    </row>
    <row r="370" ht="20.25" customHeight="1">
      <c r="A370" s="84"/>
      <c r="B370" s="84"/>
      <c r="C370" s="84"/>
      <c r="D370" s="84"/>
      <c r="E370" s="84"/>
      <c r="F370" s="84"/>
      <c r="G370" s="84"/>
      <c r="H370" s="84"/>
      <c r="I370" s="84"/>
      <c r="J370" s="129"/>
      <c r="K370" s="84"/>
      <c r="L370" s="84"/>
      <c r="M370" s="84"/>
      <c r="N370" s="84"/>
      <c r="O370" s="84"/>
      <c r="P370" s="84"/>
      <c r="Q370" s="84"/>
      <c r="R370" s="84"/>
      <c r="S370" s="84"/>
      <c r="T370" s="84"/>
      <c r="U370" s="84"/>
      <c r="V370" s="84"/>
      <c r="W370" s="84"/>
      <c r="X370" s="84"/>
      <c r="Y370" s="84"/>
      <c r="Z370" s="84"/>
    </row>
    <row r="371" ht="20.25" customHeight="1">
      <c r="A371" s="84"/>
      <c r="B371" s="84"/>
      <c r="C371" s="84"/>
      <c r="D371" s="84"/>
      <c r="E371" s="84"/>
      <c r="F371" s="84"/>
      <c r="G371" s="84"/>
      <c r="H371" s="84"/>
      <c r="I371" s="84"/>
      <c r="J371" s="129"/>
      <c r="K371" s="84"/>
      <c r="L371" s="84"/>
      <c r="M371" s="84"/>
      <c r="N371" s="84"/>
      <c r="O371" s="84"/>
      <c r="P371" s="84"/>
      <c r="Q371" s="84"/>
      <c r="R371" s="84"/>
      <c r="S371" s="84"/>
      <c r="T371" s="84"/>
      <c r="U371" s="84"/>
      <c r="V371" s="84"/>
      <c r="W371" s="84"/>
      <c r="X371" s="84"/>
      <c r="Y371" s="84"/>
      <c r="Z371" s="84"/>
    </row>
    <row r="372" ht="20.25" customHeight="1">
      <c r="A372" s="84"/>
      <c r="B372" s="84"/>
      <c r="C372" s="84"/>
      <c r="D372" s="84"/>
      <c r="E372" s="84"/>
      <c r="F372" s="84"/>
      <c r="G372" s="84"/>
      <c r="H372" s="84"/>
      <c r="I372" s="84"/>
      <c r="J372" s="129"/>
      <c r="K372" s="84"/>
      <c r="L372" s="84"/>
      <c r="M372" s="84"/>
      <c r="N372" s="84"/>
      <c r="O372" s="84"/>
      <c r="P372" s="84"/>
      <c r="Q372" s="84"/>
      <c r="R372" s="84"/>
      <c r="S372" s="84"/>
      <c r="T372" s="84"/>
      <c r="U372" s="84"/>
      <c r="V372" s="84"/>
      <c r="W372" s="84"/>
      <c r="X372" s="84"/>
      <c r="Y372" s="84"/>
      <c r="Z372" s="84"/>
    </row>
    <row r="373" ht="20.25" customHeight="1">
      <c r="A373" s="84"/>
      <c r="B373" s="84"/>
      <c r="C373" s="84"/>
      <c r="D373" s="84"/>
      <c r="E373" s="84"/>
      <c r="F373" s="84"/>
      <c r="G373" s="84"/>
      <c r="H373" s="84"/>
      <c r="I373" s="84"/>
      <c r="J373" s="129"/>
      <c r="K373" s="84"/>
      <c r="L373" s="84"/>
      <c r="M373" s="84"/>
      <c r="N373" s="84"/>
      <c r="O373" s="84"/>
      <c r="P373" s="84"/>
      <c r="Q373" s="84"/>
      <c r="R373" s="84"/>
      <c r="S373" s="84"/>
      <c r="T373" s="84"/>
      <c r="U373" s="84"/>
      <c r="V373" s="84"/>
      <c r="W373" s="84"/>
      <c r="X373" s="84"/>
      <c r="Y373" s="84"/>
      <c r="Z373" s="84"/>
    </row>
    <row r="374" ht="20.25" customHeight="1">
      <c r="A374" s="84"/>
      <c r="B374" s="84"/>
      <c r="C374" s="84"/>
      <c r="D374" s="84"/>
      <c r="E374" s="84"/>
      <c r="F374" s="84"/>
      <c r="G374" s="84"/>
      <c r="H374" s="84"/>
      <c r="I374" s="84"/>
      <c r="J374" s="129"/>
      <c r="K374" s="84"/>
      <c r="L374" s="84"/>
      <c r="M374" s="84"/>
      <c r="N374" s="84"/>
      <c r="O374" s="84"/>
      <c r="P374" s="84"/>
      <c r="Q374" s="84"/>
      <c r="R374" s="84"/>
      <c r="S374" s="84"/>
      <c r="T374" s="84"/>
      <c r="U374" s="84"/>
      <c r="V374" s="84"/>
      <c r="W374" s="84"/>
      <c r="X374" s="84"/>
      <c r="Y374" s="84"/>
      <c r="Z374" s="84"/>
    </row>
    <row r="375" ht="20.25" customHeight="1">
      <c r="A375" s="84"/>
      <c r="B375" s="84"/>
      <c r="C375" s="84"/>
      <c r="D375" s="84"/>
      <c r="E375" s="84"/>
      <c r="F375" s="84"/>
      <c r="G375" s="84"/>
      <c r="H375" s="84"/>
      <c r="I375" s="84"/>
      <c r="J375" s="129"/>
      <c r="K375" s="84"/>
      <c r="L375" s="84"/>
      <c r="M375" s="84"/>
      <c r="N375" s="84"/>
      <c r="O375" s="84"/>
      <c r="P375" s="84"/>
      <c r="Q375" s="84"/>
      <c r="R375" s="84"/>
      <c r="S375" s="84"/>
      <c r="T375" s="84"/>
      <c r="U375" s="84"/>
      <c r="V375" s="84"/>
      <c r="W375" s="84"/>
      <c r="X375" s="84"/>
      <c r="Y375" s="84"/>
      <c r="Z375" s="84"/>
    </row>
    <row r="376" ht="20.25" customHeight="1">
      <c r="A376" s="84"/>
      <c r="B376" s="84"/>
      <c r="C376" s="84"/>
      <c r="D376" s="84"/>
      <c r="E376" s="84"/>
      <c r="F376" s="84"/>
      <c r="G376" s="84"/>
      <c r="H376" s="84"/>
      <c r="I376" s="84"/>
      <c r="J376" s="129"/>
      <c r="K376" s="84"/>
      <c r="L376" s="84"/>
      <c r="M376" s="84"/>
      <c r="N376" s="84"/>
      <c r="O376" s="84"/>
      <c r="P376" s="84"/>
      <c r="Q376" s="84"/>
      <c r="R376" s="84"/>
      <c r="S376" s="84"/>
      <c r="T376" s="84"/>
      <c r="U376" s="84"/>
      <c r="V376" s="84"/>
      <c r="W376" s="84"/>
      <c r="X376" s="84"/>
      <c r="Y376" s="84"/>
      <c r="Z376" s="84"/>
    </row>
    <row r="377" ht="20.25" customHeight="1">
      <c r="A377" s="84"/>
      <c r="B377" s="84"/>
      <c r="C377" s="84"/>
      <c r="D377" s="84"/>
      <c r="E377" s="84"/>
      <c r="F377" s="84"/>
      <c r="G377" s="84"/>
      <c r="H377" s="84"/>
      <c r="I377" s="84"/>
      <c r="J377" s="129"/>
      <c r="K377" s="84"/>
      <c r="L377" s="84"/>
      <c r="M377" s="84"/>
      <c r="N377" s="84"/>
      <c r="O377" s="84"/>
      <c r="P377" s="84"/>
      <c r="Q377" s="84"/>
      <c r="R377" s="84"/>
      <c r="S377" s="84"/>
      <c r="T377" s="84"/>
      <c r="U377" s="84"/>
      <c r="V377" s="84"/>
      <c r="W377" s="84"/>
      <c r="X377" s="84"/>
      <c r="Y377" s="84"/>
      <c r="Z377" s="84"/>
    </row>
    <row r="378" ht="20.25" customHeight="1">
      <c r="A378" s="84"/>
      <c r="B378" s="84"/>
      <c r="C378" s="84"/>
      <c r="D378" s="84"/>
      <c r="E378" s="84"/>
      <c r="F378" s="84"/>
      <c r="G378" s="84"/>
      <c r="H378" s="84"/>
      <c r="I378" s="84"/>
      <c r="J378" s="129"/>
      <c r="K378" s="84"/>
      <c r="L378" s="84"/>
      <c r="M378" s="84"/>
      <c r="N378" s="84"/>
      <c r="O378" s="84"/>
      <c r="P378" s="84"/>
      <c r="Q378" s="84"/>
      <c r="R378" s="84"/>
      <c r="S378" s="84"/>
      <c r="T378" s="84"/>
      <c r="U378" s="84"/>
      <c r="V378" s="84"/>
      <c r="W378" s="84"/>
      <c r="X378" s="84"/>
      <c r="Y378" s="84"/>
      <c r="Z378" s="84"/>
    </row>
    <row r="379" ht="20.25" customHeight="1">
      <c r="A379" s="84"/>
      <c r="B379" s="84"/>
      <c r="C379" s="84"/>
      <c r="D379" s="84"/>
      <c r="E379" s="84"/>
      <c r="F379" s="84"/>
      <c r="G379" s="84"/>
      <c r="H379" s="84"/>
      <c r="I379" s="84"/>
      <c r="J379" s="129"/>
      <c r="K379" s="84"/>
      <c r="L379" s="84"/>
      <c r="M379" s="84"/>
      <c r="N379" s="84"/>
      <c r="O379" s="84"/>
      <c r="P379" s="84"/>
      <c r="Q379" s="84"/>
      <c r="R379" s="84"/>
      <c r="S379" s="84"/>
      <c r="T379" s="84"/>
      <c r="U379" s="84"/>
      <c r="V379" s="84"/>
      <c r="W379" s="84"/>
      <c r="X379" s="84"/>
      <c r="Y379" s="84"/>
      <c r="Z379" s="84"/>
    </row>
    <row r="380" ht="20.25" customHeight="1">
      <c r="A380" s="84"/>
      <c r="B380" s="84"/>
      <c r="C380" s="84"/>
      <c r="D380" s="84"/>
      <c r="E380" s="84"/>
      <c r="F380" s="84"/>
      <c r="G380" s="84"/>
      <c r="H380" s="84"/>
      <c r="I380" s="84"/>
      <c r="J380" s="129"/>
      <c r="K380" s="84"/>
      <c r="L380" s="84"/>
      <c r="M380" s="84"/>
      <c r="N380" s="84"/>
      <c r="O380" s="84"/>
      <c r="P380" s="84"/>
      <c r="Q380" s="84"/>
      <c r="R380" s="84"/>
      <c r="S380" s="84"/>
      <c r="T380" s="84"/>
      <c r="U380" s="84"/>
      <c r="V380" s="84"/>
      <c r="W380" s="84"/>
      <c r="X380" s="84"/>
      <c r="Y380" s="84"/>
      <c r="Z380" s="84"/>
    </row>
    <row r="381" ht="20.25" customHeight="1">
      <c r="A381" s="84"/>
      <c r="B381" s="84"/>
      <c r="C381" s="84"/>
      <c r="D381" s="84"/>
      <c r="E381" s="84"/>
      <c r="F381" s="84"/>
      <c r="G381" s="84"/>
      <c r="H381" s="84"/>
      <c r="I381" s="84"/>
      <c r="J381" s="129"/>
      <c r="K381" s="84"/>
      <c r="L381" s="84"/>
      <c r="M381" s="84"/>
      <c r="N381" s="84"/>
      <c r="O381" s="84"/>
      <c r="P381" s="84"/>
      <c r="Q381" s="84"/>
      <c r="R381" s="84"/>
      <c r="S381" s="84"/>
      <c r="T381" s="84"/>
      <c r="U381" s="84"/>
      <c r="V381" s="84"/>
      <c r="W381" s="84"/>
      <c r="X381" s="84"/>
      <c r="Y381" s="84"/>
      <c r="Z381" s="84"/>
    </row>
    <row r="382" ht="20.25" customHeight="1">
      <c r="A382" s="84"/>
      <c r="B382" s="84"/>
      <c r="C382" s="84"/>
      <c r="D382" s="84"/>
      <c r="E382" s="84"/>
      <c r="F382" s="84"/>
      <c r="G382" s="84"/>
      <c r="H382" s="84"/>
      <c r="I382" s="84"/>
      <c r="J382" s="129"/>
      <c r="K382" s="84"/>
      <c r="L382" s="84"/>
      <c r="M382" s="84"/>
      <c r="N382" s="84"/>
      <c r="O382" s="84"/>
      <c r="P382" s="84"/>
      <c r="Q382" s="84"/>
      <c r="R382" s="84"/>
      <c r="S382" s="84"/>
      <c r="T382" s="84"/>
      <c r="U382" s="84"/>
      <c r="V382" s="84"/>
      <c r="W382" s="84"/>
      <c r="X382" s="84"/>
      <c r="Y382" s="84"/>
      <c r="Z382" s="84"/>
    </row>
    <row r="383" ht="20.25" customHeight="1">
      <c r="A383" s="84"/>
      <c r="B383" s="84"/>
      <c r="C383" s="84"/>
      <c r="D383" s="84"/>
      <c r="E383" s="84"/>
      <c r="F383" s="84"/>
      <c r="G383" s="84"/>
      <c r="H383" s="84"/>
      <c r="I383" s="84"/>
      <c r="J383" s="129"/>
      <c r="K383" s="84"/>
      <c r="L383" s="84"/>
      <c r="M383" s="84"/>
      <c r="N383" s="84"/>
      <c r="O383" s="84"/>
      <c r="P383" s="84"/>
      <c r="Q383" s="84"/>
      <c r="R383" s="84"/>
      <c r="S383" s="84"/>
      <c r="T383" s="84"/>
      <c r="U383" s="84"/>
      <c r="V383" s="84"/>
      <c r="W383" s="84"/>
      <c r="X383" s="84"/>
      <c r="Y383" s="84"/>
      <c r="Z383" s="84"/>
    </row>
    <row r="384" ht="20.25" customHeight="1">
      <c r="A384" s="84"/>
      <c r="B384" s="84"/>
      <c r="C384" s="84"/>
      <c r="D384" s="84"/>
      <c r="E384" s="84"/>
      <c r="F384" s="84"/>
      <c r="G384" s="84"/>
      <c r="H384" s="84"/>
      <c r="I384" s="84"/>
      <c r="J384" s="129"/>
      <c r="K384" s="84"/>
      <c r="L384" s="84"/>
      <c r="M384" s="84"/>
      <c r="N384" s="84"/>
      <c r="O384" s="84"/>
      <c r="P384" s="84"/>
      <c r="Q384" s="84"/>
      <c r="R384" s="84"/>
      <c r="S384" s="84"/>
      <c r="T384" s="84"/>
      <c r="U384" s="84"/>
      <c r="V384" s="84"/>
      <c r="W384" s="84"/>
      <c r="X384" s="84"/>
      <c r="Y384" s="84"/>
      <c r="Z384" s="84"/>
    </row>
    <row r="385" ht="20.25" customHeight="1">
      <c r="A385" s="84"/>
      <c r="B385" s="84"/>
      <c r="C385" s="84"/>
      <c r="D385" s="84"/>
      <c r="E385" s="84"/>
      <c r="F385" s="84"/>
      <c r="G385" s="84"/>
      <c r="H385" s="84"/>
      <c r="I385" s="84"/>
      <c r="J385" s="129"/>
      <c r="K385" s="84"/>
      <c r="L385" s="84"/>
      <c r="M385" s="84"/>
      <c r="N385" s="84"/>
      <c r="O385" s="84"/>
      <c r="P385" s="84"/>
      <c r="Q385" s="84"/>
      <c r="R385" s="84"/>
      <c r="S385" s="84"/>
      <c r="T385" s="84"/>
      <c r="U385" s="84"/>
      <c r="V385" s="84"/>
      <c r="W385" s="84"/>
      <c r="X385" s="84"/>
      <c r="Y385" s="84"/>
      <c r="Z385" s="84"/>
    </row>
    <row r="386" ht="20.25" customHeight="1">
      <c r="A386" s="84"/>
      <c r="B386" s="84"/>
      <c r="C386" s="84"/>
      <c r="D386" s="84"/>
      <c r="E386" s="84"/>
      <c r="F386" s="84"/>
      <c r="G386" s="84"/>
      <c r="H386" s="84"/>
      <c r="I386" s="84"/>
      <c r="J386" s="129"/>
      <c r="K386" s="84"/>
      <c r="L386" s="84"/>
      <c r="M386" s="84"/>
      <c r="N386" s="84"/>
      <c r="O386" s="84"/>
      <c r="P386" s="84"/>
      <c r="Q386" s="84"/>
      <c r="R386" s="84"/>
      <c r="S386" s="84"/>
      <c r="T386" s="84"/>
      <c r="U386" s="84"/>
      <c r="V386" s="84"/>
      <c r="W386" s="84"/>
      <c r="X386" s="84"/>
      <c r="Y386" s="84"/>
      <c r="Z386" s="84"/>
    </row>
    <row r="387" ht="20.25" customHeight="1">
      <c r="A387" s="84"/>
      <c r="B387" s="84"/>
      <c r="C387" s="84"/>
      <c r="D387" s="84"/>
      <c r="E387" s="84"/>
      <c r="F387" s="84"/>
      <c r="G387" s="84"/>
      <c r="H387" s="84"/>
      <c r="I387" s="84"/>
      <c r="J387" s="129"/>
      <c r="K387" s="84"/>
      <c r="L387" s="84"/>
      <c r="M387" s="84"/>
      <c r="N387" s="84"/>
      <c r="O387" s="84"/>
      <c r="P387" s="84"/>
      <c r="Q387" s="84"/>
      <c r="R387" s="84"/>
      <c r="S387" s="84"/>
      <c r="T387" s="84"/>
      <c r="U387" s="84"/>
      <c r="V387" s="84"/>
      <c r="W387" s="84"/>
      <c r="X387" s="84"/>
      <c r="Y387" s="84"/>
      <c r="Z387" s="84"/>
    </row>
    <row r="388" ht="20.25" customHeight="1">
      <c r="A388" s="84"/>
      <c r="B388" s="84"/>
      <c r="C388" s="84"/>
      <c r="D388" s="84"/>
      <c r="E388" s="84"/>
      <c r="F388" s="84"/>
      <c r="G388" s="84"/>
      <c r="H388" s="84"/>
      <c r="I388" s="84"/>
      <c r="J388" s="129"/>
      <c r="K388" s="84"/>
      <c r="L388" s="84"/>
      <c r="M388" s="84"/>
      <c r="N388" s="84"/>
      <c r="O388" s="84"/>
      <c r="P388" s="84"/>
      <c r="Q388" s="84"/>
      <c r="R388" s="84"/>
      <c r="S388" s="84"/>
      <c r="T388" s="84"/>
      <c r="U388" s="84"/>
      <c r="V388" s="84"/>
      <c r="W388" s="84"/>
      <c r="X388" s="84"/>
      <c r="Y388" s="84"/>
      <c r="Z388" s="84"/>
    </row>
    <row r="389" ht="20.25" customHeight="1">
      <c r="A389" s="84"/>
      <c r="B389" s="84"/>
      <c r="C389" s="84"/>
      <c r="D389" s="84"/>
      <c r="E389" s="84"/>
      <c r="F389" s="84"/>
      <c r="G389" s="84"/>
      <c r="H389" s="84"/>
      <c r="I389" s="84"/>
      <c r="J389" s="129"/>
      <c r="K389" s="84"/>
      <c r="L389" s="84"/>
      <c r="M389" s="84"/>
      <c r="N389" s="84"/>
      <c r="O389" s="84"/>
      <c r="P389" s="84"/>
      <c r="Q389" s="84"/>
      <c r="R389" s="84"/>
      <c r="S389" s="84"/>
      <c r="T389" s="84"/>
      <c r="U389" s="84"/>
      <c r="V389" s="84"/>
      <c r="W389" s="84"/>
      <c r="X389" s="84"/>
      <c r="Y389" s="84"/>
      <c r="Z389" s="84"/>
    </row>
    <row r="390" ht="20.25" customHeight="1">
      <c r="A390" s="84"/>
      <c r="B390" s="84"/>
      <c r="C390" s="84"/>
      <c r="D390" s="84"/>
      <c r="E390" s="84"/>
      <c r="F390" s="84"/>
      <c r="G390" s="84"/>
      <c r="H390" s="84"/>
      <c r="I390" s="84"/>
      <c r="J390" s="129"/>
      <c r="K390" s="84"/>
      <c r="L390" s="84"/>
      <c r="M390" s="84"/>
      <c r="N390" s="84"/>
      <c r="O390" s="84"/>
      <c r="P390" s="84"/>
      <c r="Q390" s="84"/>
      <c r="R390" s="84"/>
      <c r="S390" s="84"/>
      <c r="T390" s="84"/>
      <c r="U390" s="84"/>
      <c r="V390" s="84"/>
      <c r="W390" s="84"/>
      <c r="X390" s="84"/>
      <c r="Y390" s="84"/>
      <c r="Z390" s="84"/>
    </row>
    <row r="391" ht="20.25" customHeight="1">
      <c r="A391" s="84"/>
      <c r="B391" s="84"/>
      <c r="C391" s="84"/>
      <c r="D391" s="84"/>
      <c r="E391" s="84"/>
      <c r="F391" s="84"/>
      <c r="G391" s="84"/>
      <c r="H391" s="84"/>
      <c r="I391" s="84"/>
      <c r="J391" s="129"/>
      <c r="K391" s="84"/>
      <c r="L391" s="84"/>
      <c r="M391" s="84"/>
      <c r="N391" s="84"/>
      <c r="O391" s="84"/>
      <c r="P391" s="84"/>
      <c r="Q391" s="84"/>
      <c r="R391" s="84"/>
      <c r="S391" s="84"/>
      <c r="T391" s="84"/>
      <c r="U391" s="84"/>
      <c r="V391" s="84"/>
      <c r="W391" s="84"/>
      <c r="X391" s="84"/>
      <c r="Y391" s="84"/>
      <c r="Z391" s="84"/>
    </row>
    <row r="392" ht="20.25" customHeight="1">
      <c r="A392" s="84"/>
      <c r="B392" s="84"/>
      <c r="C392" s="84"/>
      <c r="D392" s="84"/>
      <c r="E392" s="84"/>
      <c r="F392" s="84"/>
      <c r="G392" s="84"/>
      <c r="H392" s="84"/>
      <c r="I392" s="84"/>
      <c r="J392" s="129"/>
      <c r="K392" s="84"/>
      <c r="L392" s="84"/>
      <c r="M392" s="84"/>
      <c r="N392" s="84"/>
      <c r="O392" s="84"/>
      <c r="P392" s="84"/>
      <c r="Q392" s="84"/>
      <c r="R392" s="84"/>
      <c r="S392" s="84"/>
      <c r="T392" s="84"/>
      <c r="U392" s="84"/>
      <c r="V392" s="84"/>
      <c r="W392" s="84"/>
      <c r="X392" s="84"/>
      <c r="Y392" s="84"/>
      <c r="Z392" s="84"/>
    </row>
    <row r="393" ht="20.25" customHeight="1">
      <c r="A393" s="84"/>
      <c r="B393" s="84"/>
      <c r="C393" s="84"/>
      <c r="D393" s="84"/>
      <c r="E393" s="84"/>
      <c r="F393" s="84"/>
      <c r="G393" s="84"/>
      <c r="H393" s="84"/>
      <c r="I393" s="84"/>
      <c r="J393" s="129"/>
      <c r="K393" s="84"/>
      <c r="L393" s="84"/>
      <c r="M393" s="84"/>
      <c r="N393" s="84"/>
      <c r="O393" s="84"/>
      <c r="P393" s="84"/>
      <c r="Q393" s="84"/>
      <c r="R393" s="84"/>
      <c r="S393" s="84"/>
      <c r="T393" s="84"/>
      <c r="U393" s="84"/>
      <c r="V393" s="84"/>
      <c r="W393" s="84"/>
      <c r="X393" s="84"/>
      <c r="Y393" s="84"/>
      <c r="Z393" s="84"/>
    </row>
    <row r="394" ht="20.25" customHeight="1">
      <c r="A394" s="84"/>
      <c r="B394" s="84"/>
      <c r="C394" s="84"/>
      <c r="D394" s="84"/>
      <c r="E394" s="84"/>
      <c r="F394" s="84"/>
      <c r="G394" s="84"/>
      <c r="H394" s="84"/>
      <c r="I394" s="84"/>
      <c r="J394" s="129"/>
      <c r="K394" s="84"/>
      <c r="L394" s="84"/>
      <c r="M394" s="84"/>
      <c r="N394" s="84"/>
      <c r="O394" s="84"/>
      <c r="P394" s="84"/>
      <c r="Q394" s="84"/>
      <c r="R394" s="84"/>
      <c r="S394" s="84"/>
      <c r="T394" s="84"/>
      <c r="U394" s="84"/>
      <c r="V394" s="84"/>
      <c r="W394" s="84"/>
      <c r="X394" s="84"/>
      <c r="Y394" s="84"/>
      <c r="Z394" s="84"/>
    </row>
    <row r="395" ht="20.25" customHeight="1">
      <c r="A395" s="84"/>
      <c r="B395" s="84"/>
      <c r="C395" s="84"/>
      <c r="D395" s="84"/>
      <c r="E395" s="84"/>
      <c r="F395" s="84"/>
      <c r="G395" s="84"/>
      <c r="H395" s="84"/>
      <c r="I395" s="84"/>
      <c r="J395" s="129"/>
      <c r="K395" s="84"/>
      <c r="L395" s="84"/>
      <c r="M395" s="84"/>
      <c r="N395" s="84"/>
      <c r="O395" s="84"/>
      <c r="P395" s="84"/>
      <c r="Q395" s="84"/>
      <c r="R395" s="84"/>
      <c r="S395" s="84"/>
      <c r="T395" s="84"/>
      <c r="U395" s="84"/>
      <c r="V395" s="84"/>
      <c r="W395" s="84"/>
      <c r="X395" s="84"/>
      <c r="Y395" s="84"/>
      <c r="Z395" s="84"/>
    </row>
    <row r="396" ht="20.25" customHeight="1">
      <c r="A396" s="84"/>
      <c r="B396" s="84"/>
      <c r="C396" s="84"/>
      <c r="D396" s="84"/>
      <c r="E396" s="84"/>
      <c r="F396" s="84"/>
      <c r="G396" s="84"/>
      <c r="H396" s="84"/>
      <c r="I396" s="84"/>
      <c r="J396" s="129"/>
      <c r="K396" s="84"/>
      <c r="L396" s="84"/>
      <c r="M396" s="84"/>
      <c r="N396" s="84"/>
      <c r="O396" s="84"/>
      <c r="P396" s="84"/>
      <c r="Q396" s="84"/>
      <c r="R396" s="84"/>
      <c r="S396" s="84"/>
      <c r="T396" s="84"/>
      <c r="U396" s="84"/>
      <c r="V396" s="84"/>
      <c r="W396" s="84"/>
      <c r="X396" s="84"/>
      <c r="Y396" s="84"/>
      <c r="Z396" s="84"/>
    </row>
    <row r="397" ht="20.25" customHeight="1">
      <c r="A397" s="84"/>
      <c r="B397" s="84"/>
      <c r="C397" s="84"/>
      <c r="D397" s="84"/>
      <c r="E397" s="84"/>
      <c r="F397" s="84"/>
      <c r="G397" s="84"/>
      <c r="H397" s="84"/>
      <c r="I397" s="84"/>
      <c r="J397" s="129"/>
      <c r="K397" s="84"/>
      <c r="L397" s="84"/>
      <c r="M397" s="84"/>
      <c r="N397" s="84"/>
      <c r="O397" s="84"/>
      <c r="P397" s="84"/>
      <c r="Q397" s="84"/>
      <c r="R397" s="84"/>
      <c r="S397" s="84"/>
      <c r="T397" s="84"/>
      <c r="U397" s="84"/>
      <c r="V397" s="84"/>
      <c r="W397" s="84"/>
      <c r="X397" s="84"/>
      <c r="Y397" s="84"/>
      <c r="Z397" s="84"/>
    </row>
    <row r="398" ht="20.25" customHeight="1">
      <c r="A398" s="84"/>
      <c r="B398" s="84"/>
      <c r="C398" s="84"/>
      <c r="D398" s="84"/>
      <c r="E398" s="84"/>
      <c r="F398" s="84"/>
      <c r="G398" s="84"/>
      <c r="H398" s="84"/>
      <c r="I398" s="84"/>
      <c r="J398" s="129"/>
      <c r="K398" s="84"/>
      <c r="L398" s="84"/>
      <c r="M398" s="84"/>
      <c r="N398" s="84"/>
      <c r="O398" s="84"/>
      <c r="P398" s="84"/>
      <c r="Q398" s="84"/>
      <c r="R398" s="84"/>
      <c r="S398" s="84"/>
      <c r="T398" s="84"/>
      <c r="U398" s="84"/>
      <c r="V398" s="84"/>
      <c r="W398" s="84"/>
      <c r="X398" s="84"/>
      <c r="Y398" s="84"/>
      <c r="Z398" s="84"/>
    </row>
    <row r="399" ht="20.25" customHeight="1">
      <c r="A399" s="84"/>
      <c r="B399" s="84"/>
      <c r="C399" s="84"/>
      <c r="D399" s="84"/>
      <c r="E399" s="84"/>
      <c r="F399" s="84"/>
      <c r="G399" s="84"/>
      <c r="H399" s="84"/>
      <c r="I399" s="84"/>
      <c r="J399" s="129"/>
      <c r="K399" s="84"/>
      <c r="L399" s="84"/>
      <c r="M399" s="84"/>
      <c r="N399" s="84"/>
      <c r="O399" s="84"/>
      <c r="P399" s="84"/>
      <c r="Q399" s="84"/>
      <c r="R399" s="84"/>
      <c r="S399" s="84"/>
      <c r="T399" s="84"/>
      <c r="U399" s="84"/>
      <c r="V399" s="84"/>
      <c r="W399" s="84"/>
      <c r="X399" s="84"/>
      <c r="Y399" s="84"/>
      <c r="Z399" s="84"/>
    </row>
    <row r="400" ht="20.25" customHeight="1">
      <c r="A400" s="84"/>
      <c r="B400" s="84"/>
      <c r="C400" s="84"/>
      <c r="D400" s="84"/>
      <c r="E400" s="84"/>
      <c r="F400" s="84"/>
      <c r="G400" s="84"/>
      <c r="H400" s="84"/>
      <c r="I400" s="84"/>
      <c r="J400" s="129"/>
      <c r="K400" s="84"/>
      <c r="L400" s="84"/>
      <c r="M400" s="84"/>
      <c r="N400" s="84"/>
      <c r="O400" s="84"/>
      <c r="P400" s="84"/>
      <c r="Q400" s="84"/>
      <c r="R400" s="84"/>
      <c r="S400" s="84"/>
      <c r="T400" s="84"/>
      <c r="U400" s="84"/>
      <c r="V400" s="84"/>
      <c r="W400" s="84"/>
      <c r="X400" s="84"/>
      <c r="Y400" s="84"/>
      <c r="Z400" s="84"/>
    </row>
    <row r="401" ht="20.25" customHeight="1">
      <c r="A401" s="84"/>
      <c r="B401" s="84"/>
      <c r="C401" s="84"/>
      <c r="D401" s="84"/>
      <c r="E401" s="84"/>
      <c r="F401" s="84"/>
      <c r="G401" s="84"/>
      <c r="H401" s="84"/>
      <c r="I401" s="84"/>
      <c r="J401" s="129"/>
      <c r="K401" s="84"/>
      <c r="L401" s="84"/>
      <c r="M401" s="84"/>
      <c r="N401" s="84"/>
      <c r="O401" s="84"/>
      <c r="P401" s="84"/>
      <c r="Q401" s="84"/>
      <c r="R401" s="84"/>
      <c r="S401" s="84"/>
      <c r="T401" s="84"/>
      <c r="U401" s="84"/>
      <c r="V401" s="84"/>
      <c r="W401" s="84"/>
      <c r="X401" s="84"/>
      <c r="Y401" s="84"/>
      <c r="Z401" s="84"/>
    </row>
    <row r="402" ht="20.25" customHeight="1">
      <c r="A402" s="84"/>
      <c r="B402" s="84"/>
      <c r="C402" s="84"/>
      <c r="D402" s="84"/>
      <c r="E402" s="84"/>
      <c r="F402" s="84"/>
      <c r="G402" s="84"/>
      <c r="H402" s="84"/>
      <c r="I402" s="84"/>
      <c r="J402" s="129"/>
      <c r="K402" s="84"/>
      <c r="L402" s="84"/>
      <c r="M402" s="84"/>
      <c r="N402" s="84"/>
      <c r="O402" s="84"/>
      <c r="P402" s="84"/>
      <c r="Q402" s="84"/>
      <c r="R402" s="84"/>
      <c r="S402" s="84"/>
      <c r="T402" s="84"/>
      <c r="U402" s="84"/>
      <c r="V402" s="84"/>
      <c r="W402" s="84"/>
      <c r="X402" s="84"/>
      <c r="Y402" s="84"/>
      <c r="Z402" s="84"/>
    </row>
    <row r="403" ht="20.25" customHeight="1">
      <c r="A403" s="84"/>
      <c r="B403" s="84"/>
      <c r="C403" s="84"/>
      <c r="D403" s="84"/>
      <c r="E403" s="84"/>
      <c r="F403" s="84"/>
      <c r="G403" s="84"/>
      <c r="H403" s="84"/>
      <c r="I403" s="84"/>
      <c r="J403" s="129"/>
      <c r="K403" s="84"/>
      <c r="L403" s="84"/>
      <c r="M403" s="84"/>
      <c r="N403" s="84"/>
      <c r="O403" s="84"/>
      <c r="P403" s="84"/>
      <c r="Q403" s="84"/>
      <c r="R403" s="84"/>
      <c r="S403" s="84"/>
      <c r="T403" s="84"/>
      <c r="U403" s="84"/>
      <c r="V403" s="84"/>
      <c r="W403" s="84"/>
      <c r="X403" s="84"/>
      <c r="Y403" s="84"/>
      <c r="Z403" s="84"/>
    </row>
    <row r="404" ht="20.25" customHeight="1">
      <c r="A404" s="84"/>
      <c r="B404" s="84"/>
      <c r="C404" s="84"/>
      <c r="D404" s="84"/>
      <c r="E404" s="84"/>
      <c r="F404" s="84"/>
      <c r="G404" s="84"/>
      <c r="H404" s="84"/>
      <c r="I404" s="84"/>
      <c r="J404" s="129"/>
      <c r="K404" s="84"/>
      <c r="L404" s="84"/>
      <c r="M404" s="84"/>
      <c r="N404" s="84"/>
      <c r="O404" s="84"/>
      <c r="P404" s="84"/>
      <c r="Q404" s="84"/>
      <c r="R404" s="84"/>
      <c r="S404" s="84"/>
      <c r="T404" s="84"/>
      <c r="U404" s="84"/>
      <c r="V404" s="84"/>
      <c r="W404" s="84"/>
      <c r="X404" s="84"/>
      <c r="Y404" s="84"/>
      <c r="Z404" s="84"/>
    </row>
    <row r="405" ht="20.25" customHeight="1">
      <c r="A405" s="84"/>
      <c r="B405" s="84"/>
      <c r="C405" s="84"/>
      <c r="D405" s="84"/>
      <c r="E405" s="84"/>
      <c r="F405" s="84"/>
      <c r="G405" s="84"/>
      <c r="H405" s="84"/>
      <c r="I405" s="84"/>
      <c r="J405" s="129"/>
      <c r="K405" s="84"/>
      <c r="L405" s="84"/>
      <c r="M405" s="84"/>
      <c r="N405" s="84"/>
      <c r="O405" s="84"/>
      <c r="P405" s="84"/>
      <c r="Q405" s="84"/>
      <c r="R405" s="84"/>
      <c r="S405" s="84"/>
      <c r="T405" s="84"/>
      <c r="U405" s="84"/>
      <c r="V405" s="84"/>
      <c r="W405" s="84"/>
      <c r="X405" s="84"/>
      <c r="Y405" s="84"/>
      <c r="Z405" s="84"/>
    </row>
    <row r="406" ht="20.25" customHeight="1">
      <c r="A406" s="84"/>
      <c r="B406" s="84"/>
      <c r="C406" s="84"/>
      <c r="D406" s="84"/>
      <c r="E406" s="84"/>
      <c r="F406" s="84"/>
      <c r="G406" s="84"/>
      <c r="H406" s="84"/>
      <c r="I406" s="84"/>
      <c r="J406" s="129"/>
      <c r="K406" s="84"/>
      <c r="L406" s="84"/>
      <c r="M406" s="84"/>
      <c r="N406" s="84"/>
      <c r="O406" s="84"/>
      <c r="P406" s="84"/>
      <c r="Q406" s="84"/>
      <c r="R406" s="84"/>
      <c r="S406" s="84"/>
      <c r="T406" s="84"/>
      <c r="U406" s="84"/>
      <c r="V406" s="84"/>
      <c r="W406" s="84"/>
      <c r="X406" s="84"/>
      <c r="Y406" s="84"/>
      <c r="Z406" s="84"/>
    </row>
    <row r="407" ht="20.25" customHeight="1">
      <c r="A407" s="84"/>
      <c r="B407" s="84"/>
      <c r="C407" s="84"/>
      <c r="D407" s="84"/>
      <c r="E407" s="84"/>
      <c r="F407" s="84"/>
      <c r="G407" s="84"/>
      <c r="H407" s="84"/>
      <c r="I407" s="84"/>
      <c r="J407" s="129"/>
      <c r="K407" s="84"/>
      <c r="L407" s="84"/>
      <c r="M407" s="84"/>
      <c r="N407" s="84"/>
      <c r="O407" s="84"/>
      <c r="P407" s="84"/>
      <c r="Q407" s="84"/>
      <c r="R407" s="84"/>
      <c r="S407" s="84"/>
      <c r="T407" s="84"/>
      <c r="U407" s="84"/>
      <c r="V407" s="84"/>
      <c r="W407" s="84"/>
      <c r="X407" s="84"/>
      <c r="Y407" s="84"/>
      <c r="Z407" s="84"/>
    </row>
    <row r="408" ht="20.25" customHeight="1">
      <c r="A408" s="84"/>
      <c r="B408" s="84"/>
      <c r="C408" s="84"/>
      <c r="D408" s="84"/>
      <c r="E408" s="84"/>
      <c r="F408" s="84"/>
      <c r="G408" s="84"/>
      <c r="H408" s="84"/>
      <c r="I408" s="84"/>
      <c r="J408" s="129"/>
      <c r="K408" s="84"/>
      <c r="L408" s="84"/>
      <c r="M408" s="84"/>
      <c r="N408" s="84"/>
      <c r="O408" s="84"/>
      <c r="P408" s="84"/>
      <c r="Q408" s="84"/>
      <c r="R408" s="84"/>
      <c r="S408" s="84"/>
      <c r="T408" s="84"/>
      <c r="U408" s="84"/>
      <c r="V408" s="84"/>
      <c r="W408" s="84"/>
      <c r="X408" s="84"/>
      <c r="Y408" s="84"/>
      <c r="Z408" s="84"/>
    </row>
    <row r="409" ht="20.25" customHeight="1">
      <c r="A409" s="84"/>
      <c r="B409" s="84"/>
      <c r="C409" s="84"/>
      <c r="D409" s="84"/>
      <c r="E409" s="84"/>
      <c r="F409" s="84"/>
      <c r="G409" s="84"/>
      <c r="H409" s="84"/>
      <c r="I409" s="84"/>
      <c r="J409" s="129"/>
      <c r="K409" s="84"/>
      <c r="L409" s="84"/>
      <c r="M409" s="84"/>
      <c r="N409" s="84"/>
      <c r="O409" s="84"/>
      <c r="P409" s="84"/>
      <c r="Q409" s="84"/>
      <c r="R409" s="84"/>
      <c r="S409" s="84"/>
      <c r="T409" s="84"/>
      <c r="U409" s="84"/>
      <c r="V409" s="84"/>
      <c r="W409" s="84"/>
      <c r="X409" s="84"/>
      <c r="Y409" s="84"/>
      <c r="Z409" s="84"/>
    </row>
    <row r="410" ht="20.25" customHeight="1">
      <c r="A410" s="84"/>
      <c r="B410" s="84"/>
      <c r="C410" s="84"/>
      <c r="D410" s="84"/>
      <c r="E410" s="84"/>
      <c r="F410" s="84"/>
      <c r="G410" s="84"/>
      <c r="H410" s="84"/>
      <c r="I410" s="84"/>
      <c r="J410" s="129"/>
      <c r="K410" s="84"/>
      <c r="L410" s="84"/>
      <c r="M410" s="84"/>
      <c r="N410" s="84"/>
      <c r="O410" s="84"/>
      <c r="P410" s="84"/>
      <c r="Q410" s="84"/>
      <c r="R410" s="84"/>
      <c r="S410" s="84"/>
      <c r="T410" s="84"/>
      <c r="U410" s="84"/>
      <c r="V410" s="84"/>
      <c r="W410" s="84"/>
      <c r="X410" s="84"/>
      <c r="Y410" s="84"/>
      <c r="Z410" s="84"/>
    </row>
    <row r="411" ht="20.25" customHeight="1">
      <c r="A411" s="84"/>
      <c r="B411" s="84"/>
      <c r="C411" s="84"/>
      <c r="D411" s="84"/>
      <c r="E411" s="84"/>
      <c r="F411" s="84"/>
      <c r="G411" s="84"/>
      <c r="H411" s="84"/>
      <c r="I411" s="84"/>
      <c r="J411" s="129"/>
      <c r="K411" s="84"/>
      <c r="L411" s="84"/>
      <c r="M411" s="84"/>
      <c r="N411" s="84"/>
      <c r="O411" s="84"/>
      <c r="P411" s="84"/>
      <c r="Q411" s="84"/>
      <c r="R411" s="84"/>
      <c r="S411" s="84"/>
      <c r="T411" s="84"/>
      <c r="U411" s="84"/>
      <c r="V411" s="84"/>
      <c r="W411" s="84"/>
      <c r="X411" s="84"/>
      <c r="Y411" s="84"/>
      <c r="Z411" s="84"/>
    </row>
    <row r="412" ht="20.25" customHeight="1">
      <c r="A412" s="84"/>
      <c r="B412" s="84"/>
      <c r="C412" s="84"/>
      <c r="D412" s="84"/>
      <c r="E412" s="84"/>
      <c r="F412" s="84"/>
      <c r="G412" s="84"/>
      <c r="H412" s="84"/>
      <c r="I412" s="84"/>
      <c r="J412" s="129"/>
      <c r="K412" s="84"/>
      <c r="L412" s="84"/>
      <c r="M412" s="84"/>
      <c r="N412" s="84"/>
      <c r="O412" s="84"/>
      <c r="P412" s="84"/>
      <c r="Q412" s="84"/>
      <c r="R412" s="84"/>
      <c r="S412" s="84"/>
      <c r="T412" s="84"/>
      <c r="U412" s="84"/>
      <c r="V412" s="84"/>
      <c r="W412" s="84"/>
      <c r="X412" s="84"/>
      <c r="Y412" s="84"/>
      <c r="Z412" s="84"/>
    </row>
    <row r="413" ht="20.25" customHeight="1">
      <c r="A413" s="84"/>
      <c r="B413" s="84"/>
      <c r="C413" s="84"/>
      <c r="D413" s="84"/>
      <c r="E413" s="84"/>
      <c r="F413" s="84"/>
      <c r="G413" s="84"/>
      <c r="H413" s="84"/>
      <c r="I413" s="84"/>
      <c r="J413" s="129"/>
      <c r="K413" s="84"/>
      <c r="L413" s="84"/>
      <c r="M413" s="84"/>
      <c r="N413" s="84"/>
      <c r="O413" s="84"/>
      <c r="P413" s="84"/>
      <c r="Q413" s="84"/>
      <c r="R413" s="84"/>
      <c r="S413" s="84"/>
      <c r="T413" s="84"/>
      <c r="U413" s="84"/>
      <c r="V413" s="84"/>
      <c r="W413" s="84"/>
      <c r="X413" s="84"/>
      <c r="Y413" s="84"/>
      <c r="Z413" s="84"/>
    </row>
    <row r="414" ht="20.25" customHeight="1">
      <c r="A414" s="84"/>
      <c r="B414" s="84"/>
      <c r="C414" s="84"/>
      <c r="D414" s="84"/>
      <c r="E414" s="84"/>
      <c r="F414" s="84"/>
      <c r="G414" s="84"/>
      <c r="H414" s="84"/>
      <c r="I414" s="84"/>
      <c r="J414" s="129"/>
      <c r="K414" s="84"/>
      <c r="L414" s="84"/>
      <c r="M414" s="84"/>
      <c r="N414" s="84"/>
      <c r="O414" s="84"/>
      <c r="P414" s="84"/>
      <c r="Q414" s="84"/>
      <c r="R414" s="84"/>
      <c r="S414" s="84"/>
      <c r="T414" s="84"/>
      <c r="U414" s="84"/>
      <c r="V414" s="84"/>
      <c r="W414" s="84"/>
      <c r="X414" s="84"/>
      <c r="Y414" s="84"/>
      <c r="Z414" s="84"/>
    </row>
    <row r="415" ht="20.25" customHeight="1">
      <c r="A415" s="84"/>
      <c r="B415" s="84"/>
      <c r="C415" s="84"/>
      <c r="D415" s="84"/>
      <c r="E415" s="84"/>
      <c r="F415" s="84"/>
      <c r="G415" s="84"/>
      <c r="H415" s="84"/>
      <c r="I415" s="84"/>
      <c r="J415" s="129"/>
      <c r="K415" s="84"/>
      <c r="L415" s="84"/>
      <c r="M415" s="84"/>
      <c r="N415" s="84"/>
      <c r="O415" s="84"/>
      <c r="P415" s="84"/>
      <c r="Q415" s="84"/>
      <c r="R415" s="84"/>
      <c r="S415" s="84"/>
      <c r="T415" s="84"/>
      <c r="U415" s="84"/>
      <c r="V415" s="84"/>
      <c r="W415" s="84"/>
      <c r="X415" s="84"/>
      <c r="Y415" s="84"/>
      <c r="Z415" s="84"/>
    </row>
    <row r="416" ht="20.25" customHeight="1">
      <c r="A416" s="84"/>
      <c r="B416" s="84"/>
      <c r="C416" s="84"/>
      <c r="D416" s="84"/>
      <c r="E416" s="84"/>
      <c r="F416" s="84"/>
      <c r="G416" s="84"/>
      <c r="H416" s="84"/>
      <c r="I416" s="84"/>
      <c r="J416" s="129"/>
      <c r="K416" s="84"/>
      <c r="L416" s="84"/>
      <c r="M416" s="84"/>
      <c r="N416" s="84"/>
      <c r="O416" s="84"/>
      <c r="P416" s="84"/>
      <c r="Q416" s="84"/>
      <c r="R416" s="84"/>
      <c r="S416" s="84"/>
      <c r="T416" s="84"/>
      <c r="U416" s="84"/>
      <c r="V416" s="84"/>
      <c r="W416" s="84"/>
      <c r="X416" s="84"/>
      <c r="Y416" s="84"/>
      <c r="Z416" s="84"/>
    </row>
    <row r="417" ht="20.25" customHeight="1">
      <c r="A417" s="84"/>
      <c r="B417" s="84"/>
      <c r="C417" s="84"/>
      <c r="D417" s="84"/>
      <c r="E417" s="84"/>
      <c r="F417" s="84"/>
      <c r="G417" s="84"/>
      <c r="H417" s="84"/>
      <c r="I417" s="84"/>
      <c r="J417" s="129"/>
      <c r="K417" s="84"/>
      <c r="L417" s="84"/>
      <c r="M417" s="84"/>
      <c r="N417" s="84"/>
      <c r="O417" s="84"/>
      <c r="P417" s="84"/>
      <c r="Q417" s="84"/>
      <c r="R417" s="84"/>
      <c r="S417" s="84"/>
      <c r="T417" s="84"/>
      <c r="U417" s="84"/>
      <c r="V417" s="84"/>
      <c r="W417" s="84"/>
      <c r="X417" s="84"/>
      <c r="Y417" s="84"/>
      <c r="Z417" s="84"/>
    </row>
    <row r="418" ht="20.25" customHeight="1">
      <c r="A418" s="84"/>
      <c r="B418" s="84"/>
      <c r="C418" s="84"/>
      <c r="D418" s="84"/>
      <c r="E418" s="84"/>
      <c r="F418" s="84"/>
      <c r="G418" s="84"/>
      <c r="H418" s="84"/>
      <c r="I418" s="84"/>
      <c r="J418" s="129"/>
      <c r="K418" s="84"/>
      <c r="L418" s="84"/>
      <c r="M418" s="84"/>
      <c r="N418" s="84"/>
      <c r="O418" s="84"/>
      <c r="P418" s="84"/>
      <c r="Q418" s="84"/>
      <c r="R418" s="84"/>
      <c r="S418" s="84"/>
      <c r="T418" s="84"/>
      <c r="U418" s="84"/>
      <c r="V418" s="84"/>
      <c r="W418" s="84"/>
      <c r="X418" s="84"/>
      <c r="Y418" s="84"/>
      <c r="Z418" s="84"/>
    </row>
    <row r="419" ht="20.25" customHeight="1">
      <c r="A419" s="84"/>
      <c r="B419" s="84"/>
      <c r="C419" s="84"/>
      <c r="D419" s="84"/>
      <c r="E419" s="84"/>
      <c r="F419" s="84"/>
      <c r="G419" s="84"/>
      <c r="H419" s="84"/>
      <c r="I419" s="84"/>
      <c r="J419" s="129"/>
      <c r="K419" s="84"/>
      <c r="L419" s="84"/>
      <c r="M419" s="84"/>
      <c r="N419" s="84"/>
      <c r="O419" s="84"/>
      <c r="P419" s="84"/>
      <c r="Q419" s="84"/>
      <c r="R419" s="84"/>
      <c r="S419" s="84"/>
      <c r="T419" s="84"/>
      <c r="U419" s="84"/>
      <c r="V419" s="84"/>
      <c r="W419" s="84"/>
      <c r="X419" s="84"/>
      <c r="Y419" s="84"/>
      <c r="Z419" s="84"/>
    </row>
    <row r="420" ht="20.25" customHeight="1">
      <c r="A420" s="84"/>
      <c r="B420" s="84"/>
      <c r="C420" s="84"/>
      <c r="D420" s="84"/>
      <c r="E420" s="84"/>
      <c r="F420" s="84"/>
      <c r="G420" s="84"/>
      <c r="H420" s="84"/>
      <c r="I420" s="84"/>
      <c r="J420" s="129"/>
      <c r="K420" s="84"/>
      <c r="L420" s="84"/>
      <c r="M420" s="84"/>
      <c r="N420" s="84"/>
      <c r="O420" s="84"/>
      <c r="P420" s="84"/>
      <c r="Q420" s="84"/>
      <c r="R420" s="84"/>
      <c r="S420" s="84"/>
      <c r="T420" s="84"/>
      <c r="U420" s="84"/>
      <c r="V420" s="84"/>
      <c r="W420" s="84"/>
      <c r="X420" s="84"/>
      <c r="Y420" s="84"/>
      <c r="Z420" s="84"/>
    </row>
    <row r="421" ht="20.25" customHeight="1">
      <c r="A421" s="84"/>
      <c r="B421" s="84"/>
      <c r="C421" s="84"/>
      <c r="D421" s="84"/>
      <c r="E421" s="84"/>
      <c r="F421" s="84"/>
      <c r="G421" s="84"/>
      <c r="H421" s="84"/>
      <c r="I421" s="84"/>
      <c r="J421" s="129"/>
      <c r="K421" s="84"/>
      <c r="L421" s="84"/>
      <c r="M421" s="84"/>
      <c r="N421" s="84"/>
      <c r="O421" s="84"/>
      <c r="P421" s="84"/>
      <c r="Q421" s="84"/>
      <c r="R421" s="84"/>
      <c r="S421" s="84"/>
      <c r="T421" s="84"/>
      <c r="U421" s="84"/>
      <c r="V421" s="84"/>
      <c r="W421" s="84"/>
      <c r="X421" s="84"/>
      <c r="Y421" s="84"/>
      <c r="Z421" s="84"/>
    </row>
    <row r="422" ht="20.25" customHeight="1">
      <c r="A422" s="84"/>
      <c r="B422" s="84"/>
      <c r="C422" s="84"/>
      <c r="D422" s="84"/>
      <c r="E422" s="84"/>
      <c r="F422" s="84"/>
      <c r="G422" s="84"/>
      <c r="H422" s="84"/>
      <c r="I422" s="84"/>
      <c r="J422" s="129"/>
      <c r="K422" s="84"/>
      <c r="L422" s="84"/>
      <c r="M422" s="84"/>
      <c r="N422" s="84"/>
      <c r="O422" s="84"/>
      <c r="P422" s="84"/>
      <c r="Q422" s="84"/>
      <c r="R422" s="84"/>
      <c r="S422" s="84"/>
      <c r="T422" s="84"/>
      <c r="U422" s="84"/>
      <c r="V422" s="84"/>
      <c r="W422" s="84"/>
      <c r="X422" s="84"/>
      <c r="Y422" s="84"/>
      <c r="Z422" s="84"/>
    </row>
    <row r="423" ht="20.25" customHeight="1">
      <c r="A423" s="84"/>
      <c r="B423" s="84"/>
      <c r="C423" s="84"/>
      <c r="D423" s="84"/>
      <c r="E423" s="84"/>
      <c r="F423" s="84"/>
      <c r="G423" s="84"/>
      <c r="H423" s="84"/>
      <c r="I423" s="84"/>
      <c r="J423" s="129"/>
      <c r="K423" s="84"/>
      <c r="L423" s="84"/>
      <c r="M423" s="84"/>
      <c r="N423" s="84"/>
      <c r="O423" s="84"/>
      <c r="P423" s="84"/>
      <c r="Q423" s="84"/>
      <c r="R423" s="84"/>
      <c r="S423" s="84"/>
      <c r="T423" s="84"/>
      <c r="U423" s="84"/>
      <c r="V423" s="84"/>
      <c r="W423" s="84"/>
      <c r="X423" s="84"/>
      <c r="Y423" s="84"/>
      <c r="Z423" s="84"/>
    </row>
    <row r="424" ht="20.25" customHeight="1">
      <c r="A424" s="84"/>
      <c r="B424" s="84"/>
      <c r="C424" s="84"/>
      <c r="D424" s="84"/>
      <c r="E424" s="84"/>
      <c r="F424" s="84"/>
      <c r="G424" s="84"/>
      <c r="H424" s="84"/>
      <c r="I424" s="84"/>
      <c r="J424" s="129"/>
      <c r="K424" s="84"/>
      <c r="L424" s="84"/>
      <c r="M424" s="84"/>
      <c r="N424" s="84"/>
      <c r="O424" s="84"/>
      <c r="P424" s="84"/>
      <c r="Q424" s="84"/>
      <c r="R424" s="84"/>
      <c r="S424" s="84"/>
      <c r="T424" s="84"/>
      <c r="U424" s="84"/>
      <c r="V424" s="84"/>
      <c r="W424" s="84"/>
      <c r="X424" s="84"/>
      <c r="Y424" s="84"/>
      <c r="Z424" s="84"/>
    </row>
    <row r="425" ht="20.25" customHeight="1">
      <c r="A425" s="84"/>
      <c r="B425" s="84"/>
      <c r="C425" s="84"/>
      <c r="D425" s="84"/>
      <c r="E425" s="84"/>
      <c r="F425" s="84"/>
      <c r="G425" s="84"/>
      <c r="H425" s="84"/>
      <c r="I425" s="84"/>
      <c r="J425" s="129"/>
      <c r="K425" s="84"/>
      <c r="L425" s="84"/>
      <c r="M425" s="84"/>
      <c r="N425" s="84"/>
      <c r="O425" s="84"/>
      <c r="P425" s="84"/>
      <c r="Q425" s="84"/>
      <c r="R425" s="84"/>
      <c r="S425" s="84"/>
      <c r="T425" s="84"/>
      <c r="U425" s="84"/>
      <c r="V425" s="84"/>
      <c r="W425" s="84"/>
      <c r="X425" s="84"/>
      <c r="Y425" s="84"/>
      <c r="Z425" s="84"/>
    </row>
    <row r="426" ht="20.25" customHeight="1">
      <c r="A426" s="84"/>
      <c r="B426" s="84"/>
      <c r="C426" s="84"/>
      <c r="D426" s="84"/>
      <c r="E426" s="84"/>
      <c r="F426" s="84"/>
      <c r="G426" s="84"/>
      <c r="H426" s="84"/>
      <c r="I426" s="84"/>
      <c r="J426" s="129"/>
      <c r="K426" s="84"/>
      <c r="L426" s="84"/>
      <c r="M426" s="84"/>
      <c r="N426" s="84"/>
      <c r="O426" s="84"/>
      <c r="P426" s="84"/>
      <c r="Q426" s="84"/>
      <c r="R426" s="84"/>
      <c r="S426" s="84"/>
      <c r="T426" s="84"/>
      <c r="U426" s="84"/>
      <c r="V426" s="84"/>
      <c r="W426" s="84"/>
      <c r="X426" s="84"/>
      <c r="Y426" s="84"/>
      <c r="Z426" s="84"/>
    </row>
    <row r="427" ht="20.25" customHeight="1">
      <c r="A427" s="84"/>
      <c r="B427" s="84"/>
      <c r="C427" s="84"/>
      <c r="D427" s="84"/>
      <c r="E427" s="84"/>
      <c r="F427" s="84"/>
      <c r="G427" s="84"/>
      <c r="H427" s="84"/>
      <c r="I427" s="84"/>
      <c r="J427" s="129"/>
      <c r="K427" s="84"/>
      <c r="L427" s="84"/>
      <c r="M427" s="84"/>
      <c r="N427" s="84"/>
      <c r="O427" s="84"/>
      <c r="P427" s="84"/>
      <c r="Q427" s="84"/>
      <c r="R427" s="84"/>
      <c r="S427" s="84"/>
      <c r="T427" s="84"/>
      <c r="U427" s="84"/>
      <c r="V427" s="84"/>
      <c r="W427" s="84"/>
      <c r="X427" s="84"/>
      <c r="Y427" s="84"/>
      <c r="Z427" s="84"/>
    </row>
    <row r="428" ht="20.25" customHeight="1">
      <c r="A428" s="84"/>
      <c r="B428" s="84"/>
      <c r="C428" s="84"/>
      <c r="D428" s="84"/>
      <c r="E428" s="84"/>
      <c r="F428" s="84"/>
      <c r="G428" s="84"/>
      <c r="H428" s="84"/>
      <c r="I428" s="84"/>
      <c r="J428" s="129"/>
      <c r="K428" s="84"/>
      <c r="L428" s="84"/>
      <c r="M428" s="84"/>
      <c r="N428" s="84"/>
      <c r="O428" s="84"/>
      <c r="P428" s="84"/>
      <c r="Q428" s="84"/>
      <c r="R428" s="84"/>
      <c r="S428" s="84"/>
      <c r="T428" s="84"/>
      <c r="U428" s="84"/>
      <c r="V428" s="84"/>
      <c r="W428" s="84"/>
      <c r="X428" s="84"/>
      <c r="Y428" s="84"/>
      <c r="Z428" s="84"/>
    </row>
    <row r="429" ht="20.25" customHeight="1">
      <c r="A429" s="84"/>
      <c r="B429" s="84"/>
      <c r="C429" s="84"/>
      <c r="D429" s="84"/>
      <c r="E429" s="84"/>
      <c r="F429" s="84"/>
      <c r="G429" s="84"/>
      <c r="H429" s="84"/>
      <c r="I429" s="84"/>
      <c r="J429" s="129"/>
      <c r="K429" s="84"/>
      <c r="L429" s="84"/>
      <c r="M429" s="84"/>
      <c r="N429" s="84"/>
      <c r="O429" s="84"/>
      <c r="P429" s="84"/>
      <c r="Q429" s="84"/>
      <c r="R429" s="84"/>
      <c r="S429" s="84"/>
      <c r="T429" s="84"/>
      <c r="U429" s="84"/>
      <c r="V429" s="84"/>
      <c r="W429" s="84"/>
      <c r="X429" s="84"/>
      <c r="Y429" s="84"/>
      <c r="Z429" s="84"/>
    </row>
    <row r="430" ht="20.25" customHeight="1">
      <c r="A430" s="84"/>
      <c r="B430" s="84"/>
      <c r="C430" s="84"/>
      <c r="D430" s="84"/>
      <c r="E430" s="84"/>
      <c r="F430" s="84"/>
      <c r="G430" s="84"/>
      <c r="H430" s="84"/>
      <c r="I430" s="84"/>
      <c r="J430" s="129"/>
      <c r="K430" s="84"/>
      <c r="L430" s="84"/>
      <c r="M430" s="84"/>
      <c r="N430" s="84"/>
      <c r="O430" s="84"/>
      <c r="P430" s="84"/>
      <c r="Q430" s="84"/>
      <c r="R430" s="84"/>
      <c r="S430" s="84"/>
      <c r="T430" s="84"/>
      <c r="U430" s="84"/>
      <c r="V430" s="84"/>
      <c r="W430" s="84"/>
      <c r="X430" s="84"/>
      <c r="Y430" s="84"/>
      <c r="Z430" s="84"/>
    </row>
    <row r="431" ht="20.25" customHeight="1">
      <c r="A431" s="84"/>
      <c r="B431" s="84"/>
      <c r="C431" s="84"/>
      <c r="D431" s="84"/>
      <c r="E431" s="84"/>
      <c r="F431" s="84"/>
      <c r="G431" s="84"/>
      <c r="H431" s="84"/>
      <c r="I431" s="84"/>
      <c r="J431" s="129"/>
      <c r="K431" s="84"/>
      <c r="L431" s="84"/>
      <c r="M431" s="84"/>
      <c r="N431" s="84"/>
      <c r="O431" s="84"/>
      <c r="P431" s="84"/>
      <c r="Q431" s="84"/>
      <c r="R431" s="84"/>
      <c r="S431" s="84"/>
      <c r="T431" s="84"/>
      <c r="U431" s="84"/>
      <c r="V431" s="84"/>
      <c r="W431" s="84"/>
      <c r="X431" s="84"/>
      <c r="Y431" s="84"/>
      <c r="Z431" s="84"/>
    </row>
    <row r="432" ht="20.25" customHeight="1">
      <c r="A432" s="84"/>
      <c r="B432" s="84"/>
      <c r="C432" s="84"/>
      <c r="D432" s="84"/>
      <c r="E432" s="84"/>
      <c r="F432" s="84"/>
      <c r="G432" s="84"/>
      <c r="H432" s="84"/>
      <c r="I432" s="84"/>
      <c r="J432" s="129"/>
      <c r="K432" s="84"/>
      <c r="L432" s="84"/>
      <c r="M432" s="84"/>
      <c r="N432" s="84"/>
      <c r="O432" s="84"/>
      <c r="P432" s="84"/>
      <c r="Q432" s="84"/>
      <c r="R432" s="84"/>
      <c r="S432" s="84"/>
      <c r="T432" s="84"/>
      <c r="U432" s="84"/>
      <c r="V432" s="84"/>
      <c r="W432" s="84"/>
      <c r="X432" s="84"/>
      <c r="Y432" s="84"/>
      <c r="Z432" s="84"/>
    </row>
    <row r="433" ht="20.25" customHeight="1">
      <c r="A433" s="84"/>
      <c r="B433" s="84"/>
      <c r="C433" s="84"/>
      <c r="D433" s="84"/>
      <c r="E433" s="84"/>
      <c r="F433" s="84"/>
      <c r="G433" s="84"/>
      <c r="H433" s="84"/>
      <c r="I433" s="84"/>
      <c r="J433" s="129"/>
      <c r="K433" s="84"/>
      <c r="L433" s="84"/>
      <c r="M433" s="84"/>
      <c r="N433" s="84"/>
      <c r="O433" s="84"/>
      <c r="P433" s="84"/>
      <c r="Q433" s="84"/>
      <c r="R433" s="84"/>
      <c r="S433" s="84"/>
      <c r="T433" s="84"/>
      <c r="U433" s="84"/>
      <c r="V433" s="84"/>
      <c r="W433" s="84"/>
      <c r="X433" s="84"/>
      <c r="Y433" s="84"/>
      <c r="Z433" s="84"/>
    </row>
    <row r="434" ht="20.25" customHeight="1">
      <c r="A434" s="84"/>
      <c r="B434" s="84"/>
      <c r="C434" s="84"/>
      <c r="D434" s="84"/>
      <c r="E434" s="84"/>
      <c r="F434" s="84"/>
      <c r="G434" s="84"/>
      <c r="H434" s="84"/>
      <c r="I434" s="84"/>
      <c r="J434" s="129"/>
      <c r="K434" s="84"/>
      <c r="L434" s="84"/>
      <c r="M434" s="84"/>
      <c r="N434" s="84"/>
      <c r="O434" s="84"/>
      <c r="P434" s="84"/>
      <c r="Q434" s="84"/>
      <c r="R434" s="84"/>
      <c r="S434" s="84"/>
      <c r="T434" s="84"/>
      <c r="U434" s="84"/>
      <c r="V434" s="84"/>
      <c r="W434" s="84"/>
      <c r="X434" s="84"/>
      <c r="Y434" s="84"/>
      <c r="Z434" s="84"/>
    </row>
    <row r="435" ht="20.25" customHeight="1">
      <c r="A435" s="84"/>
      <c r="B435" s="84"/>
      <c r="C435" s="84"/>
      <c r="D435" s="84"/>
      <c r="E435" s="84"/>
      <c r="F435" s="84"/>
      <c r="G435" s="84"/>
      <c r="H435" s="84"/>
      <c r="I435" s="84"/>
      <c r="J435" s="129"/>
      <c r="K435" s="84"/>
      <c r="L435" s="84"/>
      <c r="M435" s="84"/>
      <c r="N435" s="84"/>
      <c r="O435" s="84"/>
      <c r="P435" s="84"/>
      <c r="Q435" s="84"/>
      <c r="R435" s="84"/>
      <c r="S435" s="84"/>
      <c r="T435" s="84"/>
      <c r="U435" s="84"/>
      <c r="V435" s="84"/>
      <c r="W435" s="84"/>
      <c r="X435" s="84"/>
      <c r="Y435" s="84"/>
      <c r="Z435" s="84"/>
    </row>
    <row r="436" ht="20.25" customHeight="1">
      <c r="A436" s="84"/>
      <c r="B436" s="84"/>
      <c r="C436" s="84"/>
      <c r="D436" s="84"/>
      <c r="E436" s="84"/>
      <c r="F436" s="84"/>
      <c r="G436" s="84"/>
      <c r="H436" s="84"/>
      <c r="I436" s="84"/>
      <c r="J436" s="129"/>
      <c r="K436" s="84"/>
      <c r="L436" s="84"/>
      <c r="M436" s="84"/>
      <c r="N436" s="84"/>
      <c r="O436" s="84"/>
      <c r="P436" s="84"/>
      <c r="Q436" s="84"/>
      <c r="R436" s="84"/>
      <c r="S436" s="84"/>
      <c r="T436" s="84"/>
      <c r="U436" s="84"/>
      <c r="V436" s="84"/>
      <c r="W436" s="84"/>
      <c r="X436" s="84"/>
      <c r="Y436" s="84"/>
      <c r="Z436" s="84"/>
    </row>
    <row r="437" ht="20.25" customHeight="1">
      <c r="A437" s="84"/>
      <c r="B437" s="84"/>
      <c r="C437" s="84"/>
      <c r="D437" s="84"/>
      <c r="E437" s="84"/>
      <c r="F437" s="84"/>
      <c r="G437" s="84"/>
      <c r="H437" s="84"/>
      <c r="I437" s="84"/>
      <c r="J437" s="129"/>
      <c r="K437" s="84"/>
      <c r="L437" s="84"/>
      <c r="M437" s="84"/>
      <c r="N437" s="84"/>
      <c r="O437" s="84"/>
      <c r="P437" s="84"/>
      <c r="Q437" s="84"/>
      <c r="R437" s="84"/>
      <c r="S437" s="84"/>
      <c r="T437" s="84"/>
      <c r="U437" s="84"/>
      <c r="V437" s="84"/>
      <c r="W437" s="84"/>
      <c r="X437" s="84"/>
      <c r="Y437" s="84"/>
      <c r="Z437" s="84"/>
    </row>
    <row r="438" ht="20.25" customHeight="1">
      <c r="A438" s="84"/>
      <c r="B438" s="84"/>
      <c r="C438" s="84"/>
      <c r="D438" s="84"/>
      <c r="E438" s="84"/>
      <c r="F438" s="84"/>
      <c r="G438" s="84"/>
      <c r="H438" s="84"/>
      <c r="I438" s="84"/>
      <c r="J438" s="129"/>
      <c r="K438" s="84"/>
      <c r="L438" s="84"/>
      <c r="M438" s="84"/>
      <c r="N438" s="84"/>
      <c r="O438" s="84"/>
      <c r="P438" s="84"/>
      <c r="Q438" s="84"/>
      <c r="R438" s="84"/>
      <c r="S438" s="84"/>
      <c r="T438" s="84"/>
      <c r="U438" s="84"/>
      <c r="V438" s="84"/>
      <c r="W438" s="84"/>
      <c r="X438" s="84"/>
      <c r="Y438" s="84"/>
      <c r="Z438" s="84"/>
    </row>
    <row r="439" ht="20.25" customHeight="1">
      <c r="A439" s="84"/>
      <c r="B439" s="84"/>
      <c r="C439" s="84"/>
      <c r="D439" s="84"/>
      <c r="E439" s="84"/>
      <c r="F439" s="84"/>
      <c r="G439" s="84"/>
      <c r="H439" s="84"/>
      <c r="I439" s="84"/>
      <c r="J439" s="129"/>
      <c r="K439" s="84"/>
      <c r="L439" s="84"/>
      <c r="M439" s="84"/>
      <c r="N439" s="84"/>
      <c r="O439" s="84"/>
      <c r="P439" s="84"/>
      <c r="Q439" s="84"/>
      <c r="R439" s="84"/>
      <c r="S439" s="84"/>
      <c r="T439" s="84"/>
      <c r="U439" s="84"/>
      <c r="V439" s="84"/>
      <c r="W439" s="84"/>
      <c r="X439" s="84"/>
      <c r="Y439" s="84"/>
      <c r="Z439" s="84"/>
    </row>
    <row r="440" ht="20.25" customHeight="1">
      <c r="A440" s="84"/>
      <c r="B440" s="84"/>
      <c r="C440" s="84"/>
      <c r="D440" s="84"/>
      <c r="E440" s="84"/>
      <c r="F440" s="84"/>
      <c r="G440" s="84"/>
      <c r="H440" s="84"/>
      <c r="I440" s="84"/>
      <c r="J440" s="129"/>
      <c r="K440" s="84"/>
      <c r="L440" s="84"/>
      <c r="M440" s="84"/>
      <c r="N440" s="84"/>
      <c r="O440" s="84"/>
      <c r="P440" s="84"/>
      <c r="Q440" s="84"/>
      <c r="R440" s="84"/>
      <c r="S440" s="84"/>
      <c r="T440" s="84"/>
      <c r="U440" s="84"/>
      <c r="V440" s="84"/>
      <c r="W440" s="84"/>
      <c r="X440" s="84"/>
      <c r="Y440" s="84"/>
      <c r="Z440" s="84"/>
    </row>
    <row r="441" ht="20.25" customHeight="1">
      <c r="A441" s="84"/>
      <c r="B441" s="84"/>
      <c r="C441" s="84"/>
      <c r="D441" s="84"/>
      <c r="E441" s="84"/>
      <c r="F441" s="84"/>
      <c r="G441" s="84"/>
      <c r="H441" s="84"/>
      <c r="I441" s="84"/>
      <c r="J441" s="129"/>
      <c r="K441" s="84"/>
      <c r="L441" s="84"/>
      <c r="M441" s="84"/>
      <c r="N441" s="84"/>
      <c r="O441" s="84"/>
      <c r="P441" s="84"/>
      <c r="Q441" s="84"/>
      <c r="R441" s="84"/>
      <c r="S441" s="84"/>
      <c r="T441" s="84"/>
      <c r="U441" s="84"/>
      <c r="V441" s="84"/>
      <c r="W441" s="84"/>
      <c r="X441" s="84"/>
      <c r="Y441" s="84"/>
      <c r="Z441" s="84"/>
    </row>
    <row r="442" ht="20.25" customHeight="1">
      <c r="A442" s="84"/>
      <c r="B442" s="84"/>
      <c r="C442" s="84"/>
      <c r="D442" s="84"/>
      <c r="E442" s="84"/>
      <c r="F442" s="84"/>
      <c r="G442" s="84"/>
      <c r="H442" s="84"/>
      <c r="I442" s="84"/>
      <c r="J442" s="129"/>
      <c r="K442" s="84"/>
      <c r="L442" s="84"/>
      <c r="M442" s="84"/>
      <c r="N442" s="84"/>
      <c r="O442" s="84"/>
      <c r="P442" s="84"/>
      <c r="Q442" s="84"/>
      <c r="R442" s="84"/>
      <c r="S442" s="84"/>
      <c r="T442" s="84"/>
      <c r="U442" s="84"/>
      <c r="V442" s="84"/>
      <c r="W442" s="84"/>
      <c r="X442" s="84"/>
      <c r="Y442" s="84"/>
      <c r="Z442" s="84"/>
    </row>
    <row r="443" ht="20.25" customHeight="1">
      <c r="A443" s="84"/>
      <c r="B443" s="84"/>
      <c r="C443" s="84"/>
      <c r="D443" s="84"/>
      <c r="E443" s="84"/>
      <c r="F443" s="84"/>
      <c r="G443" s="84"/>
      <c r="H443" s="84"/>
      <c r="I443" s="84"/>
      <c r="J443" s="129"/>
      <c r="K443" s="84"/>
      <c r="L443" s="84"/>
      <c r="M443" s="84"/>
      <c r="N443" s="84"/>
      <c r="O443" s="84"/>
      <c r="P443" s="84"/>
      <c r="Q443" s="84"/>
      <c r="R443" s="84"/>
      <c r="S443" s="84"/>
      <c r="T443" s="84"/>
      <c r="U443" s="84"/>
      <c r="V443" s="84"/>
      <c r="W443" s="84"/>
      <c r="X443" s="84"/>
      <c r="Y443" s="84"/>
      <c r="Z443" s="84"/>
    </row>
    <row r="444" ht="20.25" customHeight="1">
      <c r="A444" s="84"/>
      <c r="B444" s="84"/>
      <c r="C444" s="84"/>
      <c r="D444" s="84"/>
      <c r="E444" s="84"/>
      <c r="F444" s="84"/>
      <c r="G444" s="84"/>
      <c r="H444" s="84"/>
      <c r="I444" s="84"/>
      <c r="J444" s="129"/>
      <c r="K444" s="84"/>
      <c r="L444" s="84"/>
      <c r="M444" s="84"/>
      <c r="N444" s="84"/>
      <c r="O444" s="84"/>
      <c r="P444" s="84"/>
      <c r="Q444" s="84"/>
      <c r="R444" s="84"/>
      <c r="S444" s="84"/>
      <c r="T444" s="84"/>
      <c r="U444" s="84"/>
      <c r="V444" s="84"/>
      <c r="W444" s="84"/>
      <c r="X444" s="84"/>
      <c r="Y444" s="84"/>
      <c r="Z444" s="84"/>
    </row>
    <row r="445" ht="20.25" customHeight="1">
      <c r="A445" s="84"/>
      <c r="B445" s="84"/>
      <c r="C445" s="84"/>
      <c r="D445" s="84"/>
      <c r="E445" s="84"/>
      <c r="F445" s="84"/>
      <c r="G445" s="84"/>
      <c r="H445" s="84"/>
      <c r="I445" s="84"/>
      <c r="J445" s="129"/>
      <c r="K445" s="84"/>
      <c r="L445" s="84"/>
      <c r="M445" s="84"/>
      <c r="N445" s="84"/>
      <c r="O445" s="84"/>
      <c r="P445" s="84"/>
      <c r="Q445" s="84"/>
      <c r="R445" s="84"/>
      <c r="S445" s="84"/>
      <c r="T445" s="84"/>
      <c r="U445" s="84"/>
      <c r="V445" s="84"/>
      <c r="W445" s="84"/>
      <c r="X445" s="84"/>
      <c r="Y445" s="84"/>
      <c r="Z445" s="84"/>
    </row>
    <row r="446" ht="20.25" customHeight="1">
      <c r="A446" s="84"/>
      <c r="B446" s="84"/>
      <c r="C446" s="84"/>
      <c r="D446" s="84"/>
      <c r="E446" s="84"/>
      <c r="F446" s="84"/>
      <c r="G446" s="84"/>
      <c r="H446" s="84"/>
      <c r="I446" s="84"/>
      <c r="J446" s="129"/>
      <c r="K446" s="84"/>
      <c r="L446" s="84"/>
      <c r="M446" s="84"/>
      <c r="N446" s="84"/>
      <c r="O446" s="84"/>
      <c r="P446" s="84"/>
      <c r="Q446" s="84"/>
      <c r="R446" s="84"/>
      <c r="S446" s="84"/>
      <c r="T446" s="84"/>
      <c r="U446" s="84"/>
      <c r="V446" s="84"/>
      <c r="W446" s="84"/>
      <c r="X446" s="84"/>
      <c r="Y446" s="84"/>
      <c r="Z446" s="84"/>
    </row>
    <row r="447" ht="20.25" customHeight="1">
      <c r="A447" s="84"/>
      <c r="B447" s="84"/>
      <c r="C447" s="84"/>
      <c r="D447" s="84"/>
      <c r="E447" s="84"/>
      <c r="F447" s="84"/>
      <c r="G447" s="84"/>
      <c r="H447" s="84"/>
      <c r="I447" s="84"/>
      <c r="J447" s="129"/>
      <c r="K447" s="84"/>
      <c r="L447" s="84"/>
      <c r="M447" s="84"/>
      <c r="N447" s="84"/>
      <c r="O447" s="84"/>
      <c r="P447" s="84"/>
      <c r="Q447" s="84"/>
      <c r="R447" s="84"/>
      <c r="S447" s="84"/>
      <c r="T447" s="84"/>
      <c r="U447" s="84"/>
      <c r="V447" s="84"/>
      <c r="W447" s="84"/>
      <c r="X447" s="84"/>
      <c r="Y447" s="84"/>
      <c r="Z447" s="84"/>
    </row>
    <row r="448" ht="20.25" customHeight="1">
      <c r="A448" s="84"/>
      <c r="B448" s="84"/>
      <c r="C448" s="84"/>
      <c r="D448" s="84"/>
      <c r="E448" s="84"/>
      <c r="F448" s="84"/>
      <c r="G448" s="84"/>
      <c r="H448" s="84"/>
      <c r="I448" s="84"/>
      <c r="J448" s="129"/>
      <c r="K448" s="84"/>
      <c r="L448" s="84"/>
      <c r="M448" s="84"/>
      <c r="N448" s="84"/>
      <c r="O448" s="84"/>
      <c r="P448" s="84"/>
      <c r="Q448" s="84"/>
      <c r="R448" s="84"/>
      <c r="S448" s="84"/>
      <c r="T448" s="84"/>
      <c r="U448" s="84"/>
      <c r="V448" s="84"/>
      <c r="W448" s="84"/>
      <c r="X448" s="84"/>
      <c r="Y448" s="84"/>
      <c r="Z448" s="84"/>
    </row>
    <row r="449" ht="20.25" customHeight="1">
      <c r="A449" s="84"/>
      <c r="B449" s="84"/>
      <c r="C449" s="84"/>
      <c r="D449" s="84"/>
      <c r="E449" s="84"/>
      <c r="F449" s="84"/>
      <c r="G449" s="84"/>
      <c r="H449" s="84"/>
      <c r="I449" s="84"/>
      <c r="J449" s="129"/>
      <c r="K449" s="84"/>
      <c r="L449" s="84"/>
      <c r="M449" s="84"/>
      <c r="N449" s="84"/>
      <c r="O449" s="84"/>
      <c r="P449" s="84"/>
      <c r="Q449" s="84"/>
      <c r="R449" s="84"/>
      <c r="S449" s="84"/>
      <c r="T449" s="84"/>
      <c r="U449" s="84"/>
      <c r="V449" s="84"/>
      <c r="W449" s="84"/>
      <c r="X449" s="84"/>
      <c r="Y449" s="84"/>
      <c r="Z449" s="84"/>
    </row>
    <row r="450" ht="20.25" customHeight="1">
      <c r="A450" s="84"/>
      <c r="B450" s="84"/>
      <c r="C450" s="84"/>
      <c r="D450" s="84"/>
      <c r="E450" s="84"/>
      <c r="F450" s="84"/>
      <c r="G450" s="84"/>
      <c r="H450" s="84"/>
      <c r="I450" s="84"/>
      <c r="J450" s="129"/>
      <c r="K450" s="84"/>
      <c r="L450" s="84"/>
      <c r="M450" s="84"/>
      <c r="N450" s="84"/>
      <c r="O450" s="84"/>
      <c r="P450" s="84"/>
      <c r="Q450" s="84"/>
      <c r="R450" s="84"/>
      <c r="S450" s="84"/>
      <c r="T450" s="84"/>
      <c r="U450" s="84"/>
      <c r="V450" s="84"/>
      <c r="W450" s="84"/>
      <c r="X450" s="84"/>
      <c r="Y450" s="84"/>
      <c r="Z450" s="84"/>
    </row>
    <row r="451" ht="20.25" customHeight="1">
      <c r="A451" s="84"/>
      <c r="B451" s="84"/>
      <c r="C451" s="84"/>
      <c r="D451" s="84"/>
      <c r="E451" s="84"/>
      <c r="F451" s="84"/>
      <c r="G451" s="84"/>
      <c r="H451" s="84"/>
      <c r="I451" s="84"/>
      <c r="J451" s="129"/>
      <c r="K451" s="84"/>
      <c r="L451" s="84"/>
      <c r="M451" s="84"/>
      <c r="N451" s="84"/>
      <c r="O451" s="84"/>
      <c r="P451" s="84"/>
      <c r="Q451" s="84"/>
      <c r="R451" s="84"/>
      <c r="S451" s="84"/>
      <c r="T451" s="84"/>
      <c r="U451" s="84"/>
      <c r="V451" s="84"/>
      <c r="W451" s="84"/>
      <c r="X451" s="84"/>
      <c r="Y451" s="84"/>
      <c r="Z451" s="84"/>
    </row>
    <row r="452" ht="20.25" customHeight="1">
      <c r="A452" s="84"/>
      <c r="B452" s="84"/>
      <c r="C452" s="84"/>
      <c r="D452" s="84"/>
      <c r="E452" s="84"/>
      <c r="F452" s="84"/>
      <c r="G452" s="84"/>
      <c r="H452" s="84"/>
      <c r="I452" s="84"/>
      <c r="J452" s="129"/>
      <c r="K452" s="84"/>
      <c r="L452" s="84"/>
      <c r="M452" s="84"/>
      <c r="N452" s="84"/>
      <c r="O452" s="84"/>
      <c r="P452" s="84"/>
      <c r="Q452" s="84"/>
      <c r="R452" s="84"/>
      <c r="S452" s="84"/>
      <c r="T452" s="84"/>
      <c r="U452" s="84"/>
      <c r="V452" s="84"/>
      <c r="W452" s="84"/>
      <c r="X452" s="84"/>
      <c r="Y452" s="84"/>
      <c r="Z452" s="84"/>
    </row>
    <row r="453" ht="20.25" customHeight="1">
      <c r="A453" s="84"/>
      <c r="B453" s="84"/>
      <c r="C453" s="84"/>
      <c r="D453" s="84"/>
      <c r="E453" s="84"/>
      <c r="F453" s="84"/>
      <c r="G453" s="84"/>
      <c r="H453" s="84"/>
      <c r="I453" s="84"/>
      <c r="J453" s="129"/>
      <c r="K453" s="84"/>
      <c r="L453" s="84"/>
      <c r="M453" s="84"/>
      <c r="N453" s="84"/>
      <c r="O453" s="84"/>
      <c r="P453" s="84"/>
      <c r="Q453" s="84"/>
      <c r="R453" s="84"/>
      <c r="S453" s="84"/>
      <c r="T453" s="84"/>
      <c r="U453" s="84"/>
      <c r="V453" s="84"/>
      <c r="W453" s="84"/>
      <c r="X453" s="84"/>
      <c r="Y453" s="84"/>
      <c r="Z453" s="84"/>
    </row>
    <row r="454" ht="20.25" customHeight="1">
      <c r="A454" s="84"/>
      <c r="B454" s="84"/>
      <c r="C454" s="84"/>
      <c r="D454" s="84"/>
      <c r="E454" s="84"/>
      <c r="F454" s="84"/>
      <c r="G454" s="84"/>
      <c r="H454" s="84"/>
      <c r="I454" s="84"/>
      <c r="J454" s="129"/>
      <c r="K454" s="84"/>
      <c r="L454" s="84"/>
      <c r="M454" s="84"/>
      <c r="N454" s="84"/>
      <c r="O454" s="84"/>
      <c r="P454" s="84"/>
      <c r="Q454" s="84"/>
      <c r="R454" s="84"/>
      <c r="S454" s="84"/>
      <c r="T454" s="84"/>
      <c r="U454" s="84"/>
      <c r="V454" s="84"/>
      <c r="W454" s="84"/>
      <c r="X454" s="84"/>
      <c r="Y454" s="84"/>
      <c r="Z454" s="84"/>
    </row>
    <row r="455" ht="20.25" customHeight="1">
      <c r="A455" s="84"/>
      <c r="B455" s="84"/>
      <c r="C455" s="84"/>
      <c r="D455" s="84"/>
      <c r="E455" s="84"/>
      <c r="F455" s="84"/>
      <c r="G455" s="84"/>
      <c r="H455" s="84"/>
      <c r="I455" s="84"/>
      <c r="J455" s="129"/>
      <c r="K455" s="84"/>
      <c r="L455" s="84"/>
      <c r="M455" s="84"/>
      <c r="N455" s="84"/>
      <c r="O455" s="84"/>
      <c r="P455" s="84"/>
      <c r="Q455" s="84"/>
      <c r="R455" s="84"/>
      <c r="S455" s="84"/>
      <c r="T455" s="84"/>
      <c r="U455" s="84"/>
      <c r="V455" s="84"/>
      <c r="W455" s="84"/>
      <c r="X455" s="84"/>
      <c r="Y455" s="84"/>
      <c r="Z455" s="84"/>
    </row>
    <row r="456" ht="20.25" customHeight="1">
      <c r="A456" s="84"/>
      <c r="B456" s="84"/>
      <c r="C456" s="84"/>
      <c r="D456" s="84"/>
      <c r="E456" s="84"/>
      <c r="F456" s="84"/>
      <c r="G456" s="84"/>
      <c r="H456" s="84"/>
      <c r="I456" s="84"/>
      <c r="J456" s="129"/>
      <c r="K456" s="84"/>
      <c r="L456" s="84"/>
      <c r="M456" s="84"/>
      <c r="N456" s="84"/>
      <c r="O456" s="84"/>
      <c r="P456" s="84"/>
      <c r="Q456" s="84"/>
      <c r="R456" s="84"/>
      <c r="S456" s="84"/>
      <c r="T456" s="84"/>
      <c r="U456" s="84"/>
      <c r="V456" s="84"/>
      <c r="W456" s="84"/>
      <c r="X456" s="84"/>
      <c r="Y456" s="84"/>
      <c r="Z456" s="84"/>
    </row>
    <row r="457" ht="20.25" customHeight="1">
      <c r="A457" s="84"/>
      <c r="B457" s="84"/>
      <c r="C457" s="84"/>
      <c r="D457" s="84"/>
      <c r="E457" s="84"/>
      <c r="F457" s="84"/>
      <c r="G457" s="84"/>
      <c r="H457" s="84"/>
      <c r="I457" s="84"/>
      <c r="J457" s="129"/>
      <c r="K457" s="84"/>
      <c r="L457" s="84"/>
      <c r="M457" s="84"/>
      <c r="N457" s="84"/>
      <c r="O457" s="84"/>
      <c r="P457" s="84"/>
      <c r="Q457" s="84"/>
      <c r="R457" s="84"/>
      <c r="S457" s="84"/>
      <c r="T457" s="84"/>
      <c r="U457" s="84"/>
      <c r="V457" s="84"/>
      <c r="W457" s="84"/>
      <c r="X457" s="84"/>
      <c r="Y457" s="84"/>
      <c r="Z457" s="84"/>
    </row>
    <row r="458" ht="20.25" customHeight="1">
      <c r="A458" s="84"/>
      <c r="B458" s="84"/>
      <c r="C458" s="84"/>
      <c r="D458" s="84"/>
      <c r="E458" s="84"/>
      <c r="F458" s="84"/>
      <c r="G458" s="84"/>
      <c r="H458" s="84"/>
      <c r="I458" s="84"/>
      <c r="J458" s="129"/>
      <c r="K458" s="84"/>
      <c r="L458" s="84"/>
      <c r="M458" s="84"/>
      <c r="N458" s="84"/>
      <c r="O458" s="84"/>
      <c r="P458" s="84"/>
      <c r="Q458" s="84"/>
      <c r="R458" s="84"/>
      <c r="S458" s="84"/>
      <c r="T458" s="84"/>
      <c r="U458" s="84"/>
      <c r="V458" s="84"/>
      <c r="W458" s="84"/>
      <c r="X458" s="84"/>
      <c r="Y458" s="84"/>
      <c r="Z458" s="84"/>
    </row>
    <row r="459" ht="20.25" customHeight="1">
      <c r="A459" s="84"/>
      <c r="B459" s="84"/>
      <c r="C459" s="84"/>
      <c r="D459" s="84"/>
      <c r="E459" s="84"/>
      <c r="F459" s="84"/>
      <c r="G459" s="84"/>
      <c r="H459" s="84"/>
      <c r="I459" s="84"/>
      <c r="J459" s="129"/>
      <c r="K459" s="84"/>
      <c r="L459" s="84"/>
      <c r="M459" s="84"/>
      <c r="N459" s="84"/>
      <c r="O459" s="84"/>
      <c r="P459" s="84"/>
      <c r="Q459" s="84"/>
      <c r="R459" s="84"/>
      <c r="S459" s="84"/>
      <c r="T459" s="84"/>
      <c r="U459" s="84"/>
      <c r="V459" s="84"/>
      <c r="W459" s="84"/>
      <c r="X459" s="84"/>
      <c r="Y459" s="84"/>
      <c r="Z459" s="84"/>
    </row>
    <row r="460" ht="20.25" customHeight="1">
      <c r="A460" s="84"/>
      <c r="B460" s="84"/>
      <c r="C460" s="84"/>
      <c r="D460" s="84"/>
      <c r="E460" s="84"/>
      <c r="F460" s="84"/>
      <c r="G460" s="84"/>
      <c r="H460" s="84"/>
      <c r="I460" s="84"/>
      <c r="J460" s="129"/>
      <c r="K460" s="84"/>
      <c r="L460" s="84"/>
      <c r="M460" s="84"/>
      <c r="N460" s="84"/>
      <c r="O460" s="84"/>
      <c r="P460" s="84"/>
      <c r="Q460" s="84"/>
      <c r="R460" s="84"/>
      <c r="S460" s="84"/>
      <c r="T460" s="84"/>
      <c r="U460" s="84"/>
      <c r="V460" s="84"/>
      <c r="W460" s="84"/>
      <c r="X460" s="84"/>
      <c r="Y460" s="84"/>
      <c r="Z460" s="84"/>
    </row>
    <row r="461" ht="20.25" customHeight="1">
      <c r="A461" s="84"/>
      <c r="B461" s="84"/>
      <c r="C461" s="84"/>
      <c r="D461" s="84"/>
      <c r="E461" s="84"/>
      <c r="F461" s="84"/>
      <c r="G461" s="84"/>
      <c r="H461" s="84"/>
      <c r="I461" s="84"/>
      <c r="J461" s="129"/>
      <c r="K461" s="84"/>
      <c r="L461" s="84"/>
      <c r="M461" s="84"/>
      <c r="N461" s="84"/>
      <c r="O461" s="84"/>
      <c r="P461" s="84"/>
      <c r="Q461" s="84"/>
      <c r="R461" s="84"/>
      <c r="S461" s="84"/>
      <c r="T461" s="84"/>
      <c r="U461" s="84"/>
      <c r="V461" s="84"/>
      <c r="W461" s="84"/>
      <c r="X461" s="84"/>
      <c r="Y461" s="84"/>
      <c r="Z461" s="84"/>
    </row>
    <row r="462" ht="20.25" customHeight="1">
      <c r="A462" s="84"/>
      <c r="B462" s="84"/>
      <c r="C462" s="84"/>
      <c r="D462" s="84"/>
      <c r="E462" s="84"/>
      <c r="F462" s="84"/>
      <c r="G462" s="84"/>
      <c r="H462" s="84"/>
      <c r="I462" s="84"/>
      <c r="J462" s="129"/>
      <c r="K462" s="84"/>
      <c r="L462" s="84"/>
      <c r="M462" s="84"/>
      <c r="N462" s="84"/>
      <c r="O462" s="84"/>
      <c r="P462" s="84"/>
      <c r="Q462" s="84"/>
      <c r="R462" s="84"/>
      <c r="S462" s="84"/>
      <c r="T462" s="84"/>
      <c r="U462" s="84"/>
      <c r="V462" s="84"/>
      <c r="W462" s="84"/>
      <c r="X462" s="84"/>
      <c r="Y462" s="84"/>
      <c r="Z462" s="84"/>
    </row>
    <row r="463" ht="20.25" customHeight="1">
      <c r="A463" s="84"/>
      <c r="B463" s="84"/>
      <c r="C463" s="84"/>
      <c r="D463" s="84"/>
      <c r="E463" s="84"/>
      <c r="F463" s="84"/>
      <c r="G463" s="84"/>
      <c r="H463" s="84"/>
      <c r="I463" s="84"/>
      <c r="J463" s="129"/>
      <c r="K463" s="84"/>
      <c r="L463" s="84"/>
      <c r="M463" s="84"/>
      <c r="N463" s="84"/>
      <c r="O463" s="84"/>
      <c r="P463" s="84"/>
      <c r="Q463" s="84"/>
      <c r="R463" s="84"/>
      <c r="S463" s="84"/>
      <c r="T463" s="84"/>
      <c r="U463" s="84"/>
      <c r="V463" s="84"/>
      <c r="W463" s="84"/>
      <c r="X463" s="84"/>
      <c r="Y463" s="84"/>
      <c r="Z463" s="84"/>
    </row>
    <row r="464" ht="20.25" customHeight="1">
      <c r="A464" s="84"/>
      <c r="B464" s="84"/>
      <c r="C464" s="84"/>
      <c r="D464" s="84"/>
      <c r="E464" s="84"/>
      <c r="F464" s="84"/>
      <c r="G464" s="84"/>
      <c r="H464" s="84"/>
      <c r="I464" s="84"/>
      <c r="J464" s="129"/>
      <c r="K464" s="84"/>
      <c r="L464" s="84"/>
      <c r="M464" s="84"/>
      <c r="N464" s="84"/>
      <c r="O464" s="84"/>
      <c r="P464" s="84"/>
      <c r="Q464" s="84"/>
      <c r="R464" s="84"/>
      <c r="S464" s="84"/>
      <c r="T464" s="84"/>
      <c r="U464" s="84"/>
      <c r="V464" s="84"/>
      <c r="W464" s="84"/>
      <c r="X464" s="84"/>
      <c r="Y464" s="84"/>
      <c r="Z464" s="84"/>
    </row>
    <row r="465" ht="20.25" customHeight="1">
      <c r="A465" s="84"/>
      <c r="B465" s="84"/>
      <c r="C465" s="84"/>
      <c r="D465" s="84"/>
      <c r="E465" s="84"/>
      <c r="F465" s="84"/>
      <c r="G465" s="84"/>
      <c r="H465" s="84"/>
      <c r="I465" s="84"/>
      <c r="J465" s="129"/>
      <c r="K465" s="84"/>
      <c r="L465" s="84"/>
      <c r="M465" s="84"/>
      <c r="N465" s="84"/>
      <c r="O465" s="84"/>
      <c r="P465" s="84"/>
      <c r="Q465" s="84"/>
      <c r="R465" s="84"/>
      <c r="S465" s="84"/>
      <c r="T465" s="84"/>
      <c r="U465" s="84"/>
      <c r="V465" s="84"/>
      <c r="W465" s="84"/>
      <c r="X465" s="84"/>
      <c r="Y465" s="84"/>
      <c r="Z465" s="84"/>
    </row>
    <row r="466" ht="20.25" customHeight="1">
      <c r="A466" s="84"/>
      <c r="B466" s="84"/>
      <c r="C466" s="84"/>
      <c r="D466" s="84"/>
      <c r="E466" s="84"/>
      <c r="F466" s="84"/>
      <c r="G466" s="84"/>
      <c r="H466" s="84"/>
      <c r="I466" s="84"/>
      <c r="J466" s="129"/>
      <c r="K466" s="84"/>
      <c r="L466" s="84"/>
      <c r="M466" s="84"/>
      <c r="N466" s="84"/>
      <c r="O466" s="84"/>
      <c r="P466" s="84"/>
      <c r="Q466" s="84"/>
      <c r="R466" s="84"/>
      <c r="S466" s="84"/>
      <c r="T466" s="84"/>
      <c r="U466" s="84"/>
      <c r="V466" s="84"/>
      <c r="W466" s="84"/>
      <c r="X466" s="84"/>
      <c r="Y466" s="84"/>
      <c r="Z466" s="84"/>
    </row>
    <row r="467" ht="20.25" customHeight="1">
      <c r="A467" s="84"/>
      <c r="B467" s="84"/>
      <c r="C467" s="84"/>
      <c r="D467" s="84"/>
      <c r="E467" s="84"/>
      <c r="F467" s="84"/>
      <c r="G467" s="84"/>
      <c r="H467" s="84"/>
      <c r="I467" s="84"/>
      <c r="J467" s="129"/>
      <c r="K467" s="84"/>
      <c r="L467" s="84"/>
      <c r="M467" s="84"/>
      <c r="N467" s="84"/>
      <c r="O467" s="84"/>
      <c r="P467" s="84"/>
      <c r="Q467" s="84"/>
      <c r="R467" s="84"/>
      <c r="S467" s="84"/>
      <c r="T467" s="84"/>
      <c r="U467" s="84"/>
      <c r="V467" s="84"/>
      <c r="W467" s="84"/>
      <c r="X467" s="84"/>
      <c r="Y467" s="84"/>
      <c r="Z467" s="84"/>
    </row>
    <row r="468" ht="20.25" customHeight="1">
      <c r="A468" s="84"/>
      <c r="B468" s="84"/>
      <c r="C468" s="84"/>
      <c r="D468" s="84"/>
      <c r="E468" s="84"/>
      <c r="F468" s="84"/>
      <c r="G468" s="84"/>
      <c r="H468" s="84"/>
      <c r="I468" s="84"/>
      <c r="J468" s="129"/>
      <c r="K468" s="84"/>
      <c r="L468" s="84"/>
      <c r="M468" s="84"/>
      <c r="N468" s="84"/>
      <c r="O468" s="84"/>
      <c r="P468" s="84"/>
      <c r="Q468" s="84"/>
      <c r="R468" s="84"/>
      <c r="S468" s="84"/>
      <c r="T468" s="84"/>
      <c r="U468" s="84"/>
      <c r="V468" s="84"/>
      <c r="W468" s="84"/>
      <c r="X468" s="84"/>
      <c r="Y468" s="84"/>
      <c r="Z468" s="84"/>
    </row>
    <row r="469" ht="20.25" customHeight="1">
      <c r="A469" s="84"/>
      <c r="B469" s="84"/>
      <c r="C469" s="84"/>
      <c r="D469" s="84"/>
      <c r="E469" s="84"/>
      <c r="F469" s="84"/>
      <c r="G469" s="84"/>
      <c r="H469" s="84"/>
      <c r="I469" s="84"/>
      <c r="J469" s="129"/>
      <c r="K469" s="84"/>
      <c r="L469" s="84"/>
      <c r="M469" s="84"/>
      <c r="N469" s="84"/>
      <c r="O469" s="84"/>
      <c r="P469" s="84"/>
      <c r="Q469" s="84"/>
      <c r="R469" s="84"/>
      <c r="S469" s="84"/>
      <c r="T469" s="84"/>
      <c r="U469" s="84"/>
      <c r="V469" s="84"/>
      <c r="W469" s="84"/>
      <c r="X469" s="84"/>
      <c r="Y469" s="84"/>
      <c r="Z469" s="84"/>
    </row>
    <row r="470" ht="20.25" customHeight="1">
      <c r="A470" s="84"/>
      <c r="B470" s="84"/>
      <c r="C470" s="84"/>
      <c r="D470" s="84"/>
      <c r="E470" s="84"/>
      <c r="F470" s="84"/>
      <c r="G470" s="84"/>
      <c r="H470" s="84"/>
      <c r="I470" s="84"/>
      <c r="J470" s="129"/>
      <c r="K470" s="84"/>
      <c r="L470" s="84"/>
      <c r="M470" s="84"/>
      <c r="N470" s="84"/>
      <c r="O470" s="84"/>
      <c r="P470" s="84"/>
      <c r="Q470" s="84"/>
      <c r="R470" s="84"/>
      <c r="S470" s="84"/>
      <c r="T470" s="84"/>
      <c r="U470" s="84"/>
      <c r="V470" s="84"/>
      <c r="W470" s="84"/>
      <c r="X470" s="84"/>
      <c r="Y470" s="84"/>
      <c r="Z470" s="84"/>
    </row>
    <row r="471" ht="20.25" customHeight="1">
      <c r="A471" s="84"/>
      <c r="B471" s="84"/>
      <c r="C471" s="84"/>
      <c r="D471" s="84"/>
      <c r="E471" s="84"/>
      <c r="F471" s="84"/>
      <c r="G471" s="84"/>
      <c r="H471" s="84"/>
      <c r="I471" s="84"/>
      <c r="J471" s="129"/>
      <c r="K471" s="84"/>
      <c r="L471" s="84"/>
      <c r="M471" s="84"/>
      <c r="N471" s="84"/>
      <c r="O471" s="84"/>
      <c r="P471" s="84"/>
      <c r="Q471" s="84"/>
      <c r="R471" s="84"/>
      <c r="S471" s="84"/>
      <c r="T471" s="84"/>
      <c r="U471" s="84"/>
      <c r="V471" s="84"/>
      <c r="W471" s="84"/>
      <c r="X471" s="84"/>
      <c r="Y471" s="84"/>
      <c r="Z471" s="84"/>
    </row>
    <row r="472" ht="20.25" customHeight="1">
      <c r="A472" s="84"/>
      <c r="B472" s="84"/>
      <c r="C472" s="84"/>
      <c r="D472" s="84"/>
      <c r="E472" s="84"/>
      <c r="F472" s="84"/>
      <c r="G472" s="84"/>
      <c r="H472" s="84"/>
      <c r="I472" s="84"/>
      <c r="J472" s="129"/>
      <c r="K472" s="84"/>
      <c r="L472" s="84"/>
      <c r="M472" s="84"/>
      <c r="N472" s="84"/>
      <c r="O472" s="84"/>
      <c r="P472" s="84"/>
      <c r="Q472" s="84"/>
      <c r="R472" s="84"/>
      <c r="S472" s="84"/>
      <c r="T472" s="84"/>
      <c r="U472" s="84"/>
      <c r="V472" s="84"/>
      <c r="W472" s="84"/>
      <c r="X472" s="84"/>
      <c r="Y472" s="84"/>
      <c r="Z472" s="84"/>
    </row>
    <row r="473" ht="20.25" customHeight="1">
      <c r="A473" s="84"/>
      <c r="B473" s="84"/>
      <c r="C473" s="84"/>
      <c r="D473" s="84"/>
      <c r="E473" s="84"/>
      <c r="F473" s="84"/>
      <c r="G473" s="84"/>
      <c r="H473" s="84"/>
      <c r="I473" s="84"/>
      <c r="J473" s="129"/>
      <c r="K473" s="84"/>
      <c r="L473" s="84"/>
      <c r="M473" s="84"/>
      <c r="N473" s="84"/>
      <c r="O473" s="84"/>
      <c r="P473" s="84"/>
      <c r="Q473" s="84"/>
      <c r="R473" s="84"/>
      <c r="S473" s="84"/>
      <c r="T473" s="84"/>
      <c r="U473" s="84"/>
      <c r="V473" s="84"/>
      <c r="W473" s="84"/>
      <c r="X473" s="84"/>
      <c r="Y473" s="84"/>
      <c r="Z473" s="84"/>
    </row>
    <row r="474" ht="20.25" customHeight="1">
      <c r="A474" s="84"/>
      <c r="B474" s="84"/>
      <c r="C474" s="84"/>
      <c r="D474" s="84"/>
      <c r="E474" s="84"/>
      <c r="F474" s="84"/>
      <c r="G474" s="84"/>
      <c r="H474" s="84"/>
      <c r="I474" s="84"/>
      <c r="J474" s="129"/>
      <c r="K474" s="84"/>
      <c r="L474" s="84"/>
      <c r="M474" s="84"/>
      <c r="N474" s="84"/>
      <c r="O474" s="84"/>
      <c r="P474" s="84"/>
      <c r="Q474" s="84"/>
      <c r="R474" s="84"/>
      <c r="S474" s="84"/>
      <c r="T474" s="84"/>
      <c r="U474" s="84"/>
      <c r="V474" s="84"/>
      <c r="W474" s="84"/>
      <c r="X474" s="84"/>
      <c r="Y474" s="84"/>
      <c r="Z474" s="84"/>
    </row>
    <row r="475" ht="20.25" customHeight="1">
      <c r="A475" s="84"/>
      <c r="B475" s="84"/>
      <c r="C475" s="84"/>
      <c r="D475" s="84"/>
      <c r="E475" s="84"/>
      <c r="F475" s="84"/>
      <c r="G475" s="84"/>
      <c r="H475" s="84"/>
      <c r="I475" s="84"/>
      <c r="J475" s="129"/>
      <c r="K475" s="84"/>
      <c r="L475" s="84"/>
      <c r="M475" s="84"/>
      <c r="N475" s="84"/>
      <c r="O475" s="84"/>
      <c r="P475" s="84"/>
      <c r="Q475" s="84"/>
      <c r="R475" s="84"/>
      <c r="S475" s="84"/>
      <c r="T475" s="84"/>
      <c r="U475" s="84"/>
      <c r="V475" s="84"/>
      <c r="W475" s="84"/>
      <c r="X475" s="84"/>
      <c r="Y475" s="84"/>
      <c r="Z475" s="84"/>
    </row>
    <row r="476" ht="20.25" customHeight="1">
      <c r="A476" s="84"/>
      <c r="B476" s="84"/>
      <c r="C476" s="84"/>
      <c r="D476" s="84"/>
      <c r="E476" s="84"/>
      <c r="F476" s="84"/>
      <c r="G476" s="84"/>
      <c r="H476" s="84"/>
      <c r="I476" s="84"/>
      <c r="J476" s="129"/>
      <c r="K476" s="84"/>
      <c r="L476" s="84"/>
      <c r="M476" s="84"/>
      <c r="N476" s="84"/>
      <c r="O476" s="84"/>
      <c r="P476" s="84"/>
      <c r="Q476" s="84"/>
      <c r="R476" s="84"/>
      <c r="S476" s="84"/>
      <c r="T476" s="84"/>
      <c r="U476" s="84"/>
      <c r="V476" s="84"/>
      <c r="W476" s="84"/>
      <c r="X476" s="84"/>
      <c r="Y476" s="84"/>
      <c r="Z476" s="84"/>
    </row>
    <row r="477" ht="20.25" customHeight="1">
      <c r="A477" s="84"/>
      <c r="B477" s="84"/>
      <c r="C477" s="84"/>
      <c r="D477" s="84"/>
      <c r="E477" s="84"/>
      <c r="F477" s="84"/>
      <c r="G477" s="84"/>
      <c r="H477" s="84"/>
      <c r="I477" s="84"/>
      <c r="J477" s="129"/>
      <c r="K477" s="84"/>
      <c r="L477" s="84"/>
      <c r="M477" s="84"/>
      <c r="N477" s="84"/>
      <c r="O477" s="84"/>
      <c r="P477" s="84"/>
      <c r="Q477" s="84"/>
      <c r="R477" s="84"/>
      <c r="S477" s="84"/>
      <c r="T477" s="84"/>
      <c r="U477" s="84"/>
      <c r="V477" s="84"/>
      <c r="W477" s="84"/>
      <c r="X477" s="84"/>
      <c r="Y477" s="84"/>
      <c r="Z477" s="84"/>
    </row>
    <row r="478" ht="20.25" customHeight="1">
      <c r="A478" s="84"/>
      <c r="B478" s="84"/>
      <c r="C478" s="84"/>
      <c r="D478" s="84"/>
      <c r="E478" s="84"/>
      <c r="F478" s="84"/>
      <c r="G478" s="84"/>
      <c r="H478" s="84"/>
      <c r="I478" s="84"/>
      <c r="J478" s="129"/>
      <c r="K478" s="84"/>
      <c r="L478" s="84"/>
      <c r="M478" s="84"/>
      <c r="N478" s="84"/>
      <c r="O478" s="84"/>
      <c r="P478" s="84"/>
      <c r="Q478" s="84"/>
      <c r="R478" s="84"/>
      <c r="S478" s="84"/>
      <c r="T478" s="84"/>
      <c r="U478" s="84"/>
      <c r="V478" s="84"/>
      <c r="W478" s="84"/>
      <c r="X478" s="84"/>
      <c r="Y478" s="84"/>
      <c r="Z478" s="84"/>
    </row>
    <row r="479" ht="20.25" customHeight="1">
      <c r="A479" s="84"/>
      <c r="B479" s="84"/>
      <c r="C479" s="84"/>
      <c r="D479" s="84"/>
      <c r="E479" s="84"/>
      <c r="F479" s="84"/>
      <c r="G479" s="84"/>
      <c r="H479" s="84"/>
      <c r="I479" s="84"/>
      <c r="J479" s="129"/>
      <c r="K479" s="84"/>
      <c r="L479" s="84"/>
      <c r="M479" s="84"/>
      <c r="N479" s="84"/>
      <c r="O479" s="84"/>
      <c r="P479" s="84"/>
      <c r="Q479" s="84"/>
      <c r="R479" s="84"/>
      <c r="S479" s="84"/>
      <c r="T479" s="84"/>
      <c r="U479" s="84"/>
      <c r="V479" s="84"/>
      <c r="W479" s="84"/>
      <c r="X479" s="84"/>
      <c r="Y479" s="84"/>
      <c r="Z479" s="84"/>
    </row>
    <row r="480" ht="20.25" customHeight="1">
      <c r="A480" s="84"/>
      <c r="B480" s="84"/>
      <c r="C480" s="84"/>
      <c r="D480" s="84"/>
      <c r="E480" s="84"/>
      <c r="F480" s="84"/>
      <c r="G480" s="84"/>
      <c r="H480" s="84"/>
      <c r="I480" s="84"/>
      <c r="J480" s="129"/>
      <c r="K480" s="84"/>
      <c r="L480" s="84"/>
      <c r="M480" s="84"/>
      <c r="N480" s="84"/>
      <c r="O480" s="84"/>
      <c r="P480" s="84"/>
      <c r="Q480" s="84"/>
      <c r="R480" s="84"/>
      <c r="S480" s="84"/>
      <c r="T480" s="84"/>
      <c r="U480" s="84"/>
      <c r="V480" s="84"/>
      <c r="W480" s="84"/>
      <c r="X480" s="84"/>
      <c r="Y480" s="84"/>
      <c r="Z480" s="84"/>
    </row>
    <row r="481" ht="20.25" customHeight="1">
      <c r="A481" s="84"/>
      <c r="B481" s="84"/>
      <c r="C481" s="84"/>
      <c r="D481" s="84"/>
      <c r="E481" s="84"/>
      <c r="F481" s="84"/>
      <c r="G481" s="84"/>
      <c r="H481" s="84"/>
      <c r="I481" s="84"/>
      <c r="J481" s="129"/>
      <c r="K481" s="84"/>
      <c r="L481" s="84"/>
      <c r="M481" s="84"/>
      <c r="N481" s="84"/>
      <c r="O481" s="84"/>
      <c r="P481" s="84"/>
      <c r="Q481" s="84"/>
      <c r="R481" s="84"/>
      <c r="S481" s="84"/>
      <c r="T481" s="84"/>
      <c r="U481" s="84"/>
      <c r="V481" s="84"/>
      <c r="W481" s="84"/>
      <c r="X481" s="84"/>
      <c r="Y481" s="84"/>
      <c r="Z481" s="84"/>
    </row>
    <row r="482" ht="20.25" customHeight="1">
      <c r="A482" s="84"/>
      <c r="B482" s="84"/>
      <c r="C482" s="84"/>
      <c r="D482" s="84"/>
      <c r="E482" s="84"/>
      <c r="F482" s="84"/>
      <c r="G482" s="84"/>
      <c r="H482" s="84"/>
      <c r="I482" s="84"/>
      <c r="J482" s="129"/>
      <c r="K482" s="84"/>
      <c r="L482" s="84"/>
      <c r="M482" s="84"/>
      <c r="N482" s="84"/>
      <c r="O482" s="84"/>
      <c r="P482" s="84"/>
      <c r="Q482" s="84"/>
      <c r="R482" s="84"/>
      <c r="S482" s="84"/>
      <c r="T482" s="84"/>
      <c r="U482" s="84"/>
      <c r="V482" s="84"/>
      <c r="W482" s="84"/>
      <c r="X482" s="84"/>
      <c r="Y482" s="84"/>
      <c r="Z482" s="84"/>
    </row>
    <row r="483" ht="20.25" customHeight="1">
      <c r="A483" s="84"/>
      <c r="B483" s="84"/>
      <c r="C483" s="84"/>
      <c r="D483" s="84"/>
      <c r="E483" s="84"/>
      <c r="F483" s="84"/>
      <c r="G483" s="84"/>
      <c r="H483" s="84"/>
      <c r="I483" s="84"/>
      <c r="J483" s="129"/>
      <c r="K483" s="84"/>
      <c r="L483" s="84"/>
      <c r="M483" s="84"/>
      <c r="N483" s="84"/>
      <c r="O483" s="84"/>
      <c r="P483" s="84"/>
      <c r="Q483" s="84"/>
      <c r="R483" s="84"/>
      <c r="S483" s="84"/>
      <c r="T483" s="84"/>
      <c r="U483" s="84"/>
      <c r="V483" s="84"/>
      <c r="W483" s="84"/>
      <c r="X483" s="84"/>
      <c r="Y483" s="84"/>
      <c r="Z483" s="84"/>
    </row>
    <row r="484" ht="20.25" customHeight="1">
      <c r="A484" s="84"/>
      <c r="B484" s="84"/>
      <c r="C484" s="84"/>
      <c r="D484" s="84"/>
      <c r="E484" s="84"/>
      <c r="F484" s="84"/>
      <c r="G484" s="84"/>
      <c r="H484" s="84"/>
      <c r="I484" s="84"/>
      <c r="J484" s="129"/>
      <c r="K484" s="84"/>
      <c r="L484" s="84"/>
      <c r="M484" s="84"/>
      <c r="N484" s="84"/>
      <c r="O484" s="84"/>
      <c r="P484" s="84"/>
      <c r="Q484" s="84"/>
      <c r="R484" s="84"/>
      <c r="S484" s="84"/>
      <c r="T484" s="84"/>
      <c r="U484" s="84"/>
      <c r="V484" s="84"/>
      <c r="W484" s="84"/>
      <c r="X484" s="84"/>
      <c r="Y484" s="84"/>
      <c r="Z484" s="84"/>
    </row>
    <row r="485" ht="20.25" customHeight="1">
      <c r="A485" s="84"/>
      <c r="B485" s="84"/>
      <c r="C485" s="84"/>
      <c r="D485" s="84"/>
      <c r="E485" s="84"/>
      <c r="F485" s="84"/>
      <c r="G485" s="84"/>
      <c r="H485" s="84"/>
      <c r="I485" s="84"/>
      <c r="J485" s="129"/>
      <c r="K485" s="84"/>
      <c r="L485" s="84"/>
      <c r="M485" s="84"/>
      <c r="N485" s="84"/>
      <c r="O485" s="84"/>
      <c r="P485" s="84"/>
      <c r="Q485" s="84"/>
      <c r="R485" s="84"/>
      <c r="S485" s="84"/>
      <c r="T485" s="84"/>
      <c r="U485" s="84"/>
      <c r="V485" s="84"/>
      <c r="W485" s="84"/>
      <c r="X485" s="84"/>
      <c r="Y485" s="84"/>
      <c r="Z485" s="84"/>
    </row>
    <row r="486" ht="20.25" customHeight="1">
      <c r="A486" s="84"/>
      <c r="B486" s="84"/>
      <c r="C486" s="84"/>
      <c r="D486" s="84"/>
      <c r="E486" s="84"/>
      <c r="F486" s="84"/>
      <c r="G486" s="84"/>
      <c r="H486" s="84"/>
      <c r="I486" s="84"/>
      <c r="J486" s="129"/>
      <c r="K486" s="84"/>
      <c r="L486" s="84"/>
      <c r="M486" s="84"/>
      <c r="N486" s="84"/>
      <c r="O486" s="84"/>
      <c r="P486" s="84"/>
      <c r="Q486" s="84"/>
      <c r="R486" s="84"/>
      <c r="S486" s="84"/>
      <c r="T486" s="84"/>
      <c r="U486" s="84"/>
      <c r="V486" s="84"/>
      <c r="W486" s="84"/>
      <c r="X486" s="84"/>
      <c r="Y486" s="84"/>
      <c r="Z486" s="84"/>
    </row>
    <row r="487" ht="20.25" customHeight="1">
      <c r="A487" s="84"/>
      <c r="B487" s="84"/>
      <c r="C487" s="84"/>
      <c r="D487" s="84"/>
      <c r="E487" s="84"/>
      <c r="F487" s="84"/>
      <c r="G487" s="84"/>
      <c r="H487" s="84"/>
      <c r="I487" s="84"/>
      <c r="J487" s="129"/>
      <c r="K487" s="84"/>
      <c r="L487" s="84"/>
      <c r="M487" s="84"/>
      <c r="N487" s="84"/>
      <c r="O487" s="84"/>
      <c r="P487" s="84"/>
      <c r="Q487" s="84"/>
      <c r="R487" s="84"/>
      <c r="S487" s="84"/>
      <c r="T487" s="84"/>
      <c r="U487" s="84"/>
      <c r="V487" s="84"/>
      <c r="W487" s="84"/>
      <c r="X487" s="84"/>
      <c r="Y487" s="84"/>
      <c r="Z487" s="84"/>
    </row>
    <row r="488" ht="20.25" customHeight="1">
      <c r="A488" s="84"/>
      <c r="B488" s="84"/>
      <c r="C488" s="84"/>
      <c r="D488" s="84"/>
      <c r="E488" s="84"/>
      <c r="F488" s="84"/>
      <c r="G488" s="84"/>
      <c r="H488" s="84"/>
      <c r="I488" s="84"/>
      <c r="J488" s="129"/>
      <c r="K488" s="84"/>
      <c r="L488" s="84"/>
      <c r="M488" s="84"/>
      <c r="N488" s="84"/>
      <c r="O488" s="84"/>
      <c r="P488" s="84"/>
      <c r="Q488" s="84"/>
      <c r="R488" s="84"/>
      <c r="S488" s="84"/>
      <c r="T488" s="84"/>
      <c r="U488" s="84"/>
      <c r="V488" s="84"/>
      <c r="W488" s="84"/>
      <c r="X488" s="84"/>
      <c r="Y488" s="84"/>
      <c r="Z488" s="84"/>
    </row>
    <row r="489" ht="20.25" customHeight="1">
      <c r="A489" s="84"/>
      <c r="B489" s="84"/>
      <c r="C489" s="84"/>
      <c r="D489" s="84"/>
      <c r="E489" s="84"/>
      <c r="F489" s="84"/>
      <c r="G489" s="84"/>
      <c r="H489" s="84"/>
      <c r="I489" s="84"/>
      <c r="J489" s="129"/>
      <c r="K489" s="84"/>
      <c r="L489" s="84"/>
      <c r="M489" s="84"/>
      <c r="N489" s="84"/>
      <c r="O489" s="84"/>
      <c r="P489" s="84"/>
      <c r="Q489" s="84"/>
      <c r="R489" s="84"/>
      <c r="S489" s="84"/>
      <c r="T489" s="84"/>
      <c r="U489" s="84"/>
      <c r="V489" s="84"/>
      <c r="W489" s="84"/>
      <c r="X489" s="84"/>
      <c r="Y489" s="84"/>
      <c r="Z489" s="84"/>
    </row>
    <row r="490" ht="20.25" customHeight="1">
      <c r="A490" s="84"/>
      <c r="B490" s="84"/>
      <c r="C490" s="84"/>
      <c r="D490" s="84"/>
      <c r="E490" s="84"/>
      <c r="F490" s="84"/>
      <c r="G490" s="84"/>
      <c r="H490" s="84"/>
      <c r="I490" s="84"/>
      <c r="J490" s="129"/>
      <c r="K490" s="84"/>
      <c r="L490" s="84"/>
      <c r="M490" s="84"/>
      <c r="N490" s="84"/>
      <c r="O490" s="84"/>
      <c r="P490" s="84"/>
      <c r="Q490" s="84"/>
      <c r="R490" s="84"/>
      <c r="S490" s="84"/>
      <c r="T490" s="84"/>
      <c r="U490" s="84"/>
      <c r="V490" s="84"/>
      <c r="W490" s="84"/>
      <c r="X490" s="84"/>
      <c r="Y490" s="84"/>
      <c r="Z490" s="84"/>
    </row>
    <row r="491" ht="20.25" customHeight="1">
      <c r="A491" s="84"/>
      <c r="B491" s="84"/>
      <c r="C491" s="84"/>
      <c r="D491" s="84"/>
      <c r="E491" s="84"/>
      <c r="F491" s="84"/>
      <c r="G491" s="84"/>
      <c r="H491" s="84"/>
      <c r="I491" s="84"/>
      <c r="J491" s="129"/>
      <c r="K491" s="84"/>
      <c r="L491" s="84"/>
      <c r="M491" s="84"/>
      <c r="N491" s="84"/>
      <c r="O491" s="84"/>
      <c r="P491" s="84"/>
      <c r="Q491" s="84"/>
      <c r="R491" s="84"/>
      <c r="S491" s="84"/>
      <c r="T491" s="84"/>
      <c r="U491" s="84"/>
      <c r="V491" s="84"/>
      <c r="W491" s="84"/>
      <c r="X491" s="84"/>
      <c r="Y491" s="84"/>
      <c r="Z491" s="84"/>
    </row>
    <row r="492" ht="20.25" customHeight="1">
      <c r="A492" s="84"/>
      <c r="B492" s="84"/>
      <c r="C492" s="84"/>
      <c r="D492" s="84"/>
      <c r="E492" s="84"/>
      <c r="F492" s="84"/>
      <c r="G492" s="84"/>
      <c r="H492" s="84"/>
      <c r="I492" s="84"/>
      <c r="J492" s="129"/>
      <c r="K492" s="84"/>
      <c r="L492" s="84"/>
      <c r="M492" s="84"/>
      <c r="N492" s="84"/>
      <c r="O492" s="84"/>
      <c r="P492" s="84"/>
      <c r="Q492" s="84"/>
      <c r="R492" s="84"/>
      <c r="S492" s="84"/>
      <c r="T492" s="84"/>
      <c r="U492" s="84"/>
      <c r="V492" s="84"/>
      <c r="W492" s="84"/>
      <c r="X492" s="84"/>
      <c r="Y492" s="84"/>
      <c r="Z492" s="84"/>
    </row>
    <row r="493" ht="20.25" customHeight="1">
      <c r="A493" s="84"/>
      <c r="B493" s="84"/>
      <c r="C493" s="84"/>
      <c r="D493" s="84"/>
      <c r="E493" s="84"/>
      <c r="F493" s="84"/>
      <c r="G493" s="84"/>
      <c r="H493" s="84"/>
      <c r="I493" s="84"/>
      <c r="J493" s="129"/>
      <c r="K493" s="84"/>
      <c r="L493" s="84"/>
      <c r="M493" s="84"/>
      <c r="N493" s="84"/>
      <c r="O493" s="84"/>
      <c r="P493" s="84"/>
      <c r="Q493" s="84"/>
      <c r="R493" s="84"/>
      <c r="S493" s="84"/>
      <c r="T493" s="84"/>
      <c r="U493" s="84"/>
      <c r="V493" s="84"/>
      <c r="W493" s="84"/>
      <c r="X493" s="84"/>
      <c r="Y493" s="84"/>
      <c r="Z493" s="84"/>
    </row>
    <row r="494" ht="20.25" customHeight="1">
      <c r="A494" s="84"/>
      <c r="B494" s="84"/>
      <c r="C494" s="84"/>
      <c r="D494" s="84"/>
      <c r="E494" s="84"/>
      <c r="F494" s="84"/>
      <c r="G494" s="84"/>
      <c r="H494" s="84"/>
      <c r="I494" s="84"/>
      <c r="J494" s="129"/>
      <c r="K494" s="84"/>
      <c r="L494" s="84"/>
      <c r="M494" s="84"/>
      <c r="N494" s="84"/>
      <c r="O494" s="84"/>
      <c r="P494" s="84"/>
      <c r="Q494" s="84"/>
      <c r="R494" s="84"/>
      <c r="S494" s="84"/>
      <c r="T494" s="84"/>
      <c r="U494" s="84"/>
      <c r="V494" s="84"/>
      <c r="W494" s="84"/>
      <c r="X494" s="84"/>
      <c r="Y494" s="84"/>
      <c r="Z494" s="84"/>
    </row>
    <row r="495" ht="20.25" customHeight="1">
      <c r="A495" s="84"/>
      <c r="B495" s="84"/>
      <c r="C495" s="84"/>
      <c r="D495" s="84"/>
      <c r="E495" s="84"/>
      <c r="F495" s="84"/>
      <c r="G495" s="84"/>
      <c r="H495" s="84"/>
      <c r="I495" s="84"/>
      <c r="J495" s="129"/>
      <c r="K495" s="84"/>
      <c r="L495" s="84"/>
      <c r="M495" s="84"/>
      <c r="N495" s="84"/>
      <c r="O495" s="84"/>
      <c r="P495" s="84"/>
      <c r="Q495" s="84"/>
      <c r="R495" s="84"/>
      <c r="S495" s="84"/>
      <c r="T495" s="84"/>
      <c r="U495" s="84"/>
      <c r="V495" s="84"/>
      <c r="W495" s="84"/>
      <c r="X495" s="84"/>
      <c r="Y495" s="84"/>
      <c r="Z495" s="84"/>
    </row>
    <row r="496" ht="20.25" customHeight="1">
      <c r="A496" s="84"/>
      <c r="B496" s="84"/>
      <c r="C496" s="84"/>
      <c r="D496" s="84"/>
      <c r="E496" s="84"/>
      <c r="F496" s="84"/>
      <c r="G496" s="84"/>
      <c r="H496" s="84"/>
      <c r="I496" s="84"/>
      <c r="J496" s="129"/>
      <c r="K496" s="84"/>
      <c r="L496" s="84"/>
      <c r="M496" s="84"/>
      <c r="N496" s="84"/>
      <c r="O496" s="84"/>
      <c r="P496" s="84"/>
      <c r="Q496" s="84"/>
      <c r="R496" s="84"/>
      <c r="S496" s="84"/>
      <c r="T496" s="84"/>
      <c r="U496" s="84"/>
      <c r="V496" s="84"/>
      <c r="W496" s="84"/>
      <c r="X496" s="84"/>
      <c r="Y496" s="84"/>
      <c r="Z496" s="84"/>
    </row>
    <row r="497" ht="20.25" customHeight="1">
      <c r="A497" s="84"/>
      <c r="B497" s="84"/>
      <c r="C497" s="84"/>
      <c r="D497" s="84"/>
      <c r="E497" s="84"/>
      <c r="F497" s="84"/>
      <c r="G497" s="84"/>
      <c r="H497" s="84"/>
      <c r="I497" s="84"/>
      <c r="J497" s="129"/>
      <c r="K497" s="84"/>
      <c r="L497" s="84"/>
      <c r="M497" s="84"/>
      <c r="N497" s="84"/>
      <c r="O497" s="84"/>
      <c r="P497" s="84"/>
      <c r="Q497" s="84"/>
      <c r="R497" s="84"/>
      <c r="S497" s="84"/>
      <c r="T497" s="84"/>
      <c r="U497" s="84"/>
      <c r="V497" s="84"/>
      <c r="W497" s="84"/>
      <c r="X497" s="84"/>
      <c r="Y497" s="84"/>
      <c r="Z497" s="84"/>
    </row>
    <row r="498" ht="20.25" customHeight="1">
      <c r="A498" s="84"/>
      <c r="B498" s="84"/>
      <c r="C498" s="84"/>
      <c r="D498" s="84"/>
      <c r="E498" s="84"/>
      <c r="F498" s="84"/>
      <c r="G498" s="84"/>
      <c r="H498" s="84"/>
      <c r="I498" s="84"/>
      <c r="J498" s="129"/>
      <c r="K498" s="84"/>
      <c r="L498" s="84"/>
      <c r="M498" s="84"/>
      <c r="N498" s="84"/>
      <c r="O498" s="84"/>
      <c r="P498" s="84"/>
      <c r="Q498" s="84"/>
      <c r="R498" s="84"/>
      <c r="S498" s="84"/>
      <c r="T498" s="84"/>
      <c r="U498" s="84"/>
      <c r="V498" s="84"/>
      <c r="W498" s="84"/>
      <c r="X498" s="84"/>
      <c r="Y498" s="84"/>
      <c r="Z498" s="84"/>
    </row>
    <row r="499" ht="20.25" customHeight="1">
      <c r="A499" s="84"/>
      <c r="B499" s="84"/>
      <c r="C499" s="84"/>
      <c r="D499" s="84"/>
      <c r="E499" s="84"/>
      <c r="F499" s="84"/>
      <c r="G499" s="84"/>
      <c r="H499" s="84"/>
      <c r="I499" s="84"/>
      <c r="J499" s="129"/>
      <c r="K499" s="84"/>
      <c r="L499" s="84"/>
      <c r="M499" s="84"/>
      <c r="N499" s="84"/>
      <c r="O499" s="84"/>
      <c r="P499" s="84"/>
      <c r="Q499" s="84"/>
      <c r="R499" s="84"/>
      <c r="S499" s="84"/>
      <c r="T499" s="84"/>
      <c r="U499" s="84"/>
      <c r="V499" s="84"/>
      <c r="W499" s="84"/>
      <c r="X499" s="84"/>
      <c r="Y499" s="84"/>
      <c r="Z499" s="84"/>
    </row>
    <row r="500" ht="20.25" customHeight="1">
      <c r="A500" s="84"/>
      <c r="B500" s="84"/>
      <c r="C500" s="84"/>
      <c r="D500" s="84"/>
      <c r="E500" s="84"/>
      <c r="F500" s="84"/>
      <c r="G500" s="84"/>
      <c r="H500" s="84"/>
      <c r="I500" s="84"/>
      <c r="J500" s="129"/>
      <c r="K500" s="84"/>
      <c r="L500" s="84"/>
      <c r="M500" s="84"/>
      <c r="N500" s="84"/>
      <c r="O500" s="84"/>
      <c r="P500" s="84"/>
      <c r="Q500" s="84"/>
      <c r="R500" s="84"/>
      <c r="S500" s="84"/>
      <c r="T500" s="84"/>
      <c r="U500" s="84"/>
      <c r="V500" s="84"/>
      <c r="W500" s="84"/>
      <c r="X500" s="84"/>
      <c r="Y500" s="84"/>
      <c r="Z500" s="84"/>
    </row>
    <row r="501" ht="20.25" customHeight="1">
      <c r="A501" s="84"/>
      <c r="B501" s="84"/>
      <c r="C501" s="84"/>
      <c r="D501" s="84"/>
      <c r="E501" s="84"/>
      <c r="F501" s="84"/>
      <c r="G501" s="84"/>
      <c r="H501" s="84"/>
      <c r="I501" s="84"/>
      <c r="J501" s="129"/>
      <c r="K501" s="84"/>
      <c r="L501" s="84"/>
      <c r="M501" s="84"/>
      <c r="N501" s="84"/>
      <c r="O501" s="84"/>
      <c r="P501" s="84"/>
      <c r="Q501" s="84"/>
      <c r="R501" s="84"/>
      <c r="S501" s="84"/>
      <c r="T501" s="84"/>
      <c r="U501" s="84"/>
      <c r="V501" s="84"/>
      <c r="W501" s="84"/>
      <c r="X501" s="84"/>
      <c r="Y501" s="84"/>
      <c r="Z501" s="84"/>
    </row>
    <row r="502" ht="20.25" customHeight="1">
      <c r="A502" s="84"/>
      <c r="B502" s="84"/>
      <c r="C502" s="84"/>
      <c r="D502" s="84"/>
      <c r="E502" s="84"/>
      <c r="F502" s="84"/>
      <c r="G502" s="84"/>
      <c r="H502" s="84"/>
      <c r="I502" s="84"/>
      <c r="J502" s="129"/>
      <c r="K502" s="84"/>
      <c r="L502" s="84"/>
      <c r="M502" s="84"/>
      <c r="N502" s="84"/>
      <c r="O502" s="84"/>
      <c r="P502" s="84"/>
      <c r="Q502" s="84"/>
      <c r="R502" s="84"/>
      <c r="S502" s="84"/>
      <c r="T502" s="84"/>
      <c r="U502" s="84"/>
      <c r="V502" s="84"/>
      <c r="W502" s="84"/>
      <c r="X502" s="84"/>
      <c r="Y502" s="84"/>
      <c r="Z502" s="84"/>
    </row>
    <row r="503" ht="20.25" customHeight="1">
      <c r="A503" s="84"/>
      <c r="B503" s="84"/>
      <c r="C503" s="84"/>
      <c r="D503" s="84"/>
      <c r="E503" s="84"/>
      <c r="F503" s="84"/>
      <c r="G503" s="84"/>
      <c r="H503" s="84"/>
      <c r="I503" s="84"/>
      <c r="J503" s="129"/>
      <c r="K503" s="84"/>
      <c r="L503" s="84"/>
      <c r="M503" s="84"/>
      <c r="N503" s="84"/>
      <c r="O503" s="84"/>
      <c r="P503" s="84"/>
      <c r="Q503" s="84"/>
      <c r="R503" s="84"/>
      <c r="S503" s="84"/>
      <c r="T503" s="84"/>
      <c r="U503" s="84"/>
      <c r="V503" s="84"/>
      <c r="W503" s="84"/>
      <c r="X503" s="84"/>
      <c r="Y503" s="84"/>
      <c r="Z503" s="84"/>
    </row>
    <row r="504" ht="20.25" customHeight="1">
      <c r="A504" s="84"/>
      <c r="B504" s="84"/>
      <c r="C504" s="84"/>
      <c r="D504" s="84"/>
      <c r="E504" s="84"/>
      <c r="F504" s="84"/>
      <c r="G504" s="84"/>
      <c r="H504" s="84"/>
      <c r="I504" s="84"/>
      <c r="J504" s="129"/>
      <c r="K504" s="84"/>
      <c r="L504" s="84"/>
      <c r="M504" s="84"/>
      <c r="N504" s="84"/>
      <c r="O504" s="84"/>
      <c r="P504" s="84"/>
      <c r="Q504" s="84"/>
      <c r="R504" s="84"/>
      <c r="S504" s="84"/>
      <c r="T504" s="84"/>
      <c r="U504" s="84"/>
      <c r="V504" s="84"/>
      <c r="W504" s="84"/>
      <c r="X504" s="84"/>
      <c r="Y504" s="84"/>
      <c r="Z504" s="84"/>
    </row>
    <row r="505" ht="20.25" customHeight="1">
      <c r="A505" s="84"/>
      <c r="B505" s="84"/>
      <c r="C505" s="84"/>
      <c r="D505" s="84"/>
      <c r="E505" s="84"/>
      <c r="F505" s="84"/>
      <c r="G505" s="84"/>
      <c r="H505" s="84"/>
      <c r="I505" s="84"/>
      <c r="J505" s="129"/>
      <c r="K505" s="84"/>
      <c r="L505" s="84"/>
      <c r="M505" s="84"/>
      <c r="N505" s="84"/>
      <c r="O505" s="84"/>
      <c r="P505" s="84"/>
      <c r="Q505" s="84"/>
      <c r="R505" s="84"/>
      <c r="S505" s="84"/>
      <c r="T505" s="84"/>
      <c r="U505" s="84"/>
      <c r="V505" s="84"/>
      <c r="W505" s="84"/>
      <c r="X505" s="84"/>
      <c r="Y505" s="84"/>
      <c r="Z505" s="84"/>
    </row>
    <row r="506" ht="20.25" customHeight="1">
      <c r="A506" s="84"/>
      <c r="B506" s="84"/>
      <c r="C506" s="84"/>
      <c r="D506" s="84"/>
      <c r="E506" s="84"/>
      <c r="F506" s="84"/>
      <c r="G506" s="84"/>
      <c r="H506" s="84"/>
      <c r="I506" s="84"/>
      <c r="J506" s="129"/>
      <c r="K506" s="84"/>
      <c r="L506" s="84"/>
      <c r="M506" s="84"/>
      <c r="N506" s="84"/>
      <c r="O506" s="84"/>
      <c r="P506" s="84"/>
      <c r="Q506" s="84"/>
      <c r="R506" s="84"/>
      <c r="S506" s="84"/>
      <c r="T506" s="84"/>
      <c r="U506" s="84"/>
      <c r="V506" s="84"/>
      <c r="W506" s="84"/>
      <c r="X506" s="84"/>
      <c r="Y506" s="84"/>
      <c r="Z506" s="84"/>
    </row>
    <row r="507" ht="20.25" customHeight="1">
      <c r="A507" s="84"/>
      <c r="B507" s="84"/>
      <c r="C507" s="84"/>
      <c r="D507" s="84"/>
      <c r="E507" s="84"/>
      <c r="F507" s="84"/>
      <c r="G507" s="84"/>
      <c r="H507" s="84"/>
      <c r="I507" s="84"/>
      <c r="J507" s="129"/>
      <c r="K507" s="84"/>
      <c r="L507" s="84"/>
      <c r="M507" s="84"/>
      <c r="N507" s="84"/>
      <c r="O507" s="84"/>
      <c r="P507" s="84"/>
      <c r="Q507" s="84"/>
      <c r="R507" s="84"/>
      <c r="S507" s="84"/>
      <c r="T507" s="84"/>
      <c r="U507" s="84"/>
      <c r="V507" s="84"/>
      <c r="W507" s="84"/>
      <c r="X507" s="84"/>
      <c r="Y507" s="84"/>
      <c r="Z507" s="84"/>
    </row>
    <row r="508" ht="20.25" customHeight="1">
      <c r="A508" s="84"/>
      <c r="B508" s="84"/>
      <c r="C508" s="84"/>
      <c r="D508" s="84"/>
      <c r="E508" s="84"/>
      <c r="F508" s="84"/>
      <c r="G508" s="84"/>
      <c r="H508" s="84"/>
      <c r="I508" s="84"/>
      <c r="J508" s="129"/>
      <c r="K508" s="84"/>
      <c r="L508" s="84"/>
      <c r="M508" s="84"/>
      <c r="N508" s="84"/>
      <c r="O508" s="84"/>
      <c r="P508" s="84"/>
      <c r="Q508" s="84"/>
      <c r="R508" s="84"/>
      <c r="S508" s="84"/>
      <c r="T508" s="84"/>
      <c r="U508" s="84"/>
      <c r="V508" s="84"/>
      <c r="W508" s="84"/>
      <c r="X508" s="84"/>
      <c r="Y508" s="84"/>
      <c r="Z508" s="84"/>
    </row>
    <row r="509" ht="20.25" customHeight="1">
      <c r="A509" s="84"/>
      <c r="B509" s="84"/>
      <c r="C509" s="84"/>
      <c r="D509" s="84"/>
      <c r="E509" s="84"/>
      <c r="F509" s="84"/>
      <c r="G509" s="84"/>
      <c r="H509" s="84"/>
      <c r="I509" s="84"/>
      <c r="J509" s="129"/>
      <c r="K509" s="84"/>
      <c r="L509" s="84"/>
      <c r="M509" s="84"/>
      <c r="N509" s="84"/>
      <c r="O509" s="84"/>
      <c r="P509" s="84"/>
      <c r="Q509" s="84"/>
      <c r="R509" s="84"/>
      <c r="S509" s="84"/>
      <c r="T509" s="84"/>
      <c r="U509" s="84"/>
      <c r="V509" s="84"/>
      <c r="W509" s="84"/>
      <c r="X509" s="84"/>
      <c r="Y509" s="84"/>
      <c r="Z509" s="84"/>
    </row>
    <row r="510" ht="20.25" customHeight="1">
      <c r="A510" s="84"/>
      <c r="B510" s="84"/>
      <c r="C510" s="84"/>
      <c r="D510" s="84"/>
      <c r="E510" s="84"/>
      <c r="F510" s="84"/>
      <c r="G510" s="84"/>
      <c r="H510" s="84"/>
      <c r="I510" s="84"/>
      <c r="J510" s="129"/>
      <c r="K510" s="84"/>
      <c r="L510" s="84"/>
      <c r="M510" s="84"/>
      <c r="N510" s="84"/>
      <c r="O510" s="84"/>
      <c r="P510" s="84"/>
      <c r="Q510" s="84"/>
      <c r="R510" s="84"/>
      <c r="S510" s="84"/>
      <c r="T510" s="84"/>
      <c r="U510" s="84"/>
      <c r="V510" s="84"/>
      <c r="W510" s="84"/>
      <c r="X510" s="84"/>
      <c r="Y510" s="84"/>
      <c r="Z510" s="84"/>
    </row>
    <row r="511" ht="20.25" customHeight="1">
      <c r="A511" s="84"/>
      <c r="B511" s="84"/>
      <c r="C511" s="84"/>
      <c r="D511" s="84"/>
      <c r="E511" s="84"/>
      <c r="F511" s="84"/>
      <c r="G511" s="84"/>
      <c r="H511" s="84"/>
      <c r="I511" s="84"/>
      <c r="J511" s="129"/>
      <c r="K511" s="84"/>
      <c r="L511" s="84"/>
      <c r="M511" s="84"/>
      <c r="N511" s="84"/>
      <c r="O511" s="84"/>
      <c r="P511" s="84"/>
      <c r="Q511" s="84"/>
      <c r="R511" s="84"/>
      <c r="S511" s="84"/>
      <c r="T511" s="84"/>
      <c r="U511" s="84"/>
      <c r="V511" s="84"/>
      <c r="W511" s="84"/>
      <c r="X511" s="84"/>
      <c r="Y511" s="84"/>
      <c r="Z511" s="84"/>
    </row>
    <row r="512" ht="20.25" customHeight="1">
      <c r="A512" s="84"/>
      <c r="B512" s="84"/>
      <c r="C512" s="84"/>
      <c r="D512" s="84"/>
      <c r="E512" s="84"/>
      <c r="F512" s="84"/>
      <c r="G512" s="84"/>
      <c r="H512" s="84"/>
      <c r="I512" s="84"/>
      <c r="J512" s="129"/>
      <c r="K512" s="84"/>
      <c r="L512" s="84"/>
      <c r="M512" s="84"/>
      <c r="N512" s="84"/>
      <c r="O512" s="84"/>
      <c r="P512" s="84"/>
      <c r="Q512" s="84"/>
      <c r="R512" s="84"/>
      <c r="S512" s="84"/>
      <c r="T512" s="84"/>
      <c r="U512" s="84"/>
      <c r="V512" s="84"/>
      <c r="W512" s="84"/>
      <c r="X512" s="84"/>
      <c r="Y512" s="84"/>
      <c r="Z512" s="84"/>
    </row>
    <row r="513" ht="20.25" customHeight="1">
      <c r="A513" s="84"/>
      <c r="B513" s="84"/>
      <c r="C513" s="84"/>
      <c r="D513" s="84"/>
      <c r="E513" s="84"/>
      <c r="F513" s="84"/>
      <c r="G513" s="84"/>
      <c r="H513" s="84"/>
      <c r="I513" s="84"/>
      <c r="J513" s="129"/>
      <c r="K513" s="84"/>
      <c r="L513" s="84"/>
      <c r="M513" s="84"/>
      <c r="N513" s="84"/>
      <c r="O513" s="84"/>
      <c r="P513" s="84"/>
      <c r="Q513" s="84"/>
      <c r="R513" s="84"/>
      <c r="S513" s="84"/>
      <c r="T513" s="84"/>
      <c r="U513" s="84"/>
      <c r="V513" s="84"/>
      <c r="W513" s="84"/>
      <c r="X513" s="84"/>
      <c r="Y513" s="84"/>
      <c r="Z513" s="84"/>
    </row>
    <row r="514" ht="20.25" customHeight="1">
      <c r="A514" s="84"/>
      <c r="B514" s="84"/>
      <c r="C514" s="84"/>
      <c r="D514" s="84"/>
      <c r="E514" s="84"/>
      <c r="F514" s="84"/>
      <c r="G514" s="84"/>
      <c r="H514" s="84"/>
      <c r="I514" s="84"/>
      <c r="J514" s="129"/>
      <c r="K514" s="84"/>
      <c r="L514" s="84"/>
      <c r="M514" s="84"/>
      <c r="N514" s="84"/>
      <c r="O514" s="84"/>
      <c r="P514" s="84"/>
      <c r="Q514" s="84"/>
      <c r="R514" s="84"/>
      <c r="S514" s="84"/>
      <c r="T514" s="84"/>
      <c r="U514" s="84"/>
      <c r="V514" s="84"/>
      <c r="W514" s="84"/>
      <c r="X514" s="84"/>
      <c r="Y514" s="84"/>
      <c r="Z514" s="84"/>
    </row>
    <row r="515" ht="20.25" customHeight="1">
      <c r="A515" s="84"/>
      <c r="B515" s="84"/>
      <c r="C515" s="84"/>
      <c r="D515" s="84"/>
      <c r="E515" s="84"/>
      <c r="F515" s="84"/>
      <c r="G515" s="84"/>
      <c r="H515" s="84"/>
      <c r="I515" s="84"/>
      <c r="J515" s="129"/>
      <c r="K515" s="84"/>
      <c r="L515" s="84"/>
      <c r="M515" s="84"/>
      <c r="N515" s="84"/>
      <c r="O515" s="84"/>
      <c r="P515" s="84"/>
      <c r="Q515" s="84"/>
      <c r="R515" s="84"/>
      <c r="S515" s="84"/>
      <c r="T515" s="84"/>
      <c r="U515" s="84"/>
      <c r="V515" s="84"/>
      <c r="W515" s="84"/>
      <c r="X515" s="84"/>
      <c r="Y515" s="84"/>
      <c r="Z515" s="84"/>
    </row>
    <row r="516" ht="20.25" customHeight="1">
      <c r="A516" s="84"/>
      <c r="B516" s="84"/>
      <c r="C516" s="84"/>
      <c r="D516" s="84"/>
      <c r="E516" s="84"/>
      <c r="F516" s="84"/>
      <c r="G516" s="84"/>
      <c r="H516" s="84"/>
      <c r="I516" s="84"/>
      <c r="J516" s="129"/>
      <c r="K516" s="84"/>
      <c r="L516" s="84"/>
      <c r="M516" s="84"/>
      <c r="N516" s="84"/>
      <c r="O516" s="84"/>
      <c r="P516" s="84"/>
      <c r="Q516" s="84"/>
      <c r="R516" s="84"/>
      <c r="S516" s="84"/>
      <c r="T516" s="84"/>
      <c r="U516" s="84"/>
      <c r="V516" s="84"/>
      <c r="W516" s="84"/>
      <c r="X516" s="84"/>
      <c r="Y516" s="84"/>
      <c r="Z516" s="84"/>
    </row>
    <row r="517" ht="20.25" customHeight="1">
      <c r="A517" s="84"/>
      <c r="B517" s="84"/>
      <c r="C517" s="84"/>
      <c r="D517" s="84"/>
      <c r="E517" s="84"/>
      <c r="F517" s="84"/>
      <c r="G517" s="84"/>
      <c r="H517" s="84"/>
      <c r="I517" s="84"/>
      <c r="J517" s="129"/>
      <c r="K517" s="84"/>
      <c r="L517" s="84"/>
      <c r="M517" s="84"/>
      <c r="N517" s="84"/>
      <c r="O517" s="84"/>
      <c r="P517" s="84"/>
      <c r="Q517" s="84"/>
      <c r="R517" s="84"/>
      <c r="S517" s="84"/>
      <c r="T517" s="84"/>
      <c r="U517" s="84"/>
      <c r="V517" s="84"/>
      <c r="W517" s="84"/>
      <c r="X517" s="84"/>
      <c r="Y517" s="84"/>
      <c r="Z517" s="84"/>
    </row>
    <row r="518" ht="20.25" customHeight="1">
      <c r="A518" s="84"/>
      <c r="B518" s="84"/>
      <c r="C518" s="84"/>
      <c r="D518" s="84"/>
      <c r="E518" s="84"/>
      <c r="F518" s="84"/>
      <c r="G518" s="84"/>
      <c r="H518" s="84"/>
      <c r="I518" s="84"/>
      <c r="J518" s="129"/>
      <c r="K518" s="84"/>
      <c r="L518" s="84"/>
      <c r="M518" s="84"/>
      <c r="N518" s="84"/>
      <c r="O518" s="84"/>
      <c r="P518" s="84"/>
      <c r="Q518" s="84"/>
      <c r="R518" s="84"/>
      <c r="S518" s="84"/>
      <c r="T518" s="84"/>
      <c r="U518" s="84"/>
      <c r="V518" s="84"/>
      <c r="W518" s="84"/>
      <c r="X518" s="84"/>
      <c r="Y518" s="84"/>
      <c r="Z518" s="84"/>
    </row>
    <row r="519" ht="20.25" customHeight="1">
      <c r="A519" s="84"/>
      <c r="B519" s="84"/>
      <c r="C519" s="84"/>
      <c r="D519" s="84"/>
      <c r="E519" s="84"/>
      <c r="F519" s="84"/>
      <c r="G519" s="84"/>
      <c r="H519" s="84"/>
      <c r="I519" s="84"/>
      <c r="J519" s="129"/>
      <c r="K519" s="84"/>
      <c r="L519" s="84"/>
      <c r="M519" s="84"/>
      <c r="N519" s="84"/>
      <c r="O519" s="84"/>
      <c r="P519" s="84"/>
      <c r="Q519" s="84"/>
      <c r="R519" s="84"/>
      <c r="S519" s="84"/>
      <c r="T519" s="84"/>
      <c r="U519" s="84"/>
      <c r="V519" s="84"/>
      <c r="W519" s="84"/>
      <c r="X519" s="84"/>
      <c r="Y519" s="84"/>
      <c r="Z519" s="84"/>
    </row>
    <row r="520" ht="20.25" customHeight="1">
      <c r="A520" s="84"/>
      <c r="B520" s="84"/>
      <c r="C520" s="84"/>
      <c r="D520" s="84"/>
      <c r="E520" s="84"/>
      <c r="F520" s="84"/>
      <c r="G520" s="84"/>
      <c r="H520" s="84"/>
      <c r="I520" s="84"/>
      <c r="J520" s="129"/>
      <c r="K520" s="84"/>
      <c r="L520" s="84"/>
      <c r="M520" s="84"/>
      <c r="N520" s="84"/>
      <c r="O520" s="84"/>
      <c r="P520" s="84"/>
      <c r="Q520" s="84"/>
      <c r="R520" s="84"/>
      <c r="S520" s="84"/>
      <c r="T520" s="84"/>
      <c r="U520" s="84"/>
      <c r="V520" s="84"/>
      <c r="W520" s="84"/>
      <c r="X520" s="84"/>
      <c r="Y520" s="84"/>
      <c r="Z520" s="84"/>
    </row>
    <row r="521" ht="20.25" customHeight="1">
      <c r="A521" s="84"/>
      <c r="B521" s="84"/>
      <c r="C521" s="84"/>
      <c r="D521" s="84"/>
      <c r="E521" s="84"/>
      <c r="F521" s="84"/>
      <c r="G521" s="84"/>
      <c r="H521" s="84"/>
      <c r="I521" s="84"/>
      <c r="J521" s="129"/>
      <c r="K521" s="84"/>
      <c r="L521" s="84"/>
      <c r="M521" s="84"/>
      <c r="N521" s="84"/>
      <c r="O521" s="84"/>
      <c r="P521" s="84"/>
      <c r="Q521" s="84"/>
      <c r="R521" s="84"/>
      <c r="S521" s="84"/>
      <c r="T521" s="84"/>
      <c r="U521" s="84"/>
      <c r="V521" s="84"/>
      <c r="W521" s="84"/>
      <c r="X521" s="84"/>
      <c r="Y521" s="84"/>
      <c r="Z521" s="84"/>
    </row>
    <row r="522" ht="20.25" customHeight="1">
      <c r="A522" s="84"/>
      <c r="B522" s="84"/>
      <c r="C522" s="84"/>
      <c r="D522" s="84"/>
      <c r="E522" s="84"/>
      <c r="F522" s="84"/>
      <c r="G522" s="84"/>
      <c r="H522" s="84"/>
      <c r="I522" s="84"/>
      <c r="J522" s="129"/>
      <c r="K522" s="84"/>
      <c r="L522" s="84"/>
      <c r="M522" s="84"/>
      <c r="N522" s="84"/>
      <c r="O522" s="84"/>
      <c r="P522" s="84"/>
      <c r="Q522" s="84"/>
      <c r="R522" s="84"/>
      <c r="S522" s="84"/>
      <c r="T522" s="84"/>
      <c r="U522" s="84"/>
      <c r="V522" s="84"/>
      <c r="W522" s="84"/>
      <c r="X522" s="84"/>
      <c r="Y522" s="84"/>
      <c r="Z522" s="84"/>
    </row>
    <row r="523" ht="20.25" customHeight="1">
      <c r="A523" s="84"/>
      <c r="B523" s="84"/>
      <c r="C523" s="84"/>
      <c r="D523" s="84"/>
      <c r="E523" s="84"/>
      <c r="F523" s="84"/>
      <c r="G523" s="84"/>
      <c r="H523" s="84"/>
      <c r="I523" s="84"/>
      <c r="J523" s="129"/>
      <c r="K523" s="84"/>
      <c r="L523" s="84"/>
      <c r="M523" s="84"/>
      <c r="N523" s="84"/>
      <c r="O523" s="84"/>
      <c r="P523" s="84"/>
      <c r="Q523" s="84"/>
      <c r="R523" s="84"/>
      <c r="S523" s="84"/>
      <c r="T523" s="84"/>
      <c r="U523" s="84"/>
      <c r="V523" s="84"/>
      <c r="W523" s="84"/>
      <c r="X523" s="84"/>
      <c r="Y523" s="84"/>
      <c r="Z523" s="84"/>
    </row>
    <row r="524" ht="20.25" customHeight="1">
      <c r="A524" s="84"/>
      <c r="B524" s="84"/>
      <c r="C524" s="84"/>
      <c r="D524" s="84"/>
      <c r="E524" s="84"/>
      <c r="F524" s="84"/>
      <c r="G524" s="84"/>
      <c r="H524" s="84"/>
      <c r="I524" s="84"/>
      <c r="J524" s="129"/>
      <c r="K524" s="84"/>
      <c r="L524" s="84"/>
      <c r="M524" s="84"/>
      <c r="N524" s="84"/>
      <c r="O524" s="84"/>
      <c r="P524" s="84"/>
      <c r="Q524" s="84"/>
      <c r="R524" s="84"/>
      <c r="S524" s="84"/>
      <c r="T524" s="84"/>
      <c r="U524" s="84"/>
      <c r="V524" s="84"/>
      <c r="W524" s="84"/>
      <c r="X524" s="84"/>
      <c r="Y524" s="84"/>
      <c r="Z524" s="84"/>
    </row>
    <row r="525" ht="20.25" customHeight="1">
      <c r="A525" s="84"/>
      <c r="B525" s="84"/>
      <c r="C525" s="84"/>
      <c r="D525" s="84"/>
      <c r="E525" s="84"/>
      <c r="F525" s="84"/>
      <c r="G525" s="84"/>
      <c r="H525" s="84"/>
      <c r="I525" s="84"/>
      <c r="J525" s="129"/>
      <c r="K525" s="84"/>
      <c r="L525" s="84"/>
      <c r="M525" s="84"/>
      <c r="N525" s="84"/>
      <c r="O525" s="84"/>
      <c r="P525" s="84"/>
      <c r="Q525" s="84"/>
      <c r="R525" s="84"/>
      <c r="S525" s="84"/>
      <c r="T525" s="84"/>
      <c r="U525" s="84"/>
      <c r="V525" s="84"/>
      <c r="W525" s="84"/>
      <c r="X525" s="84"/>
      <c r="Y525" s="84"/>
      <c r="Z525" s="84"/>
    </row>
    <row r="526" ht="20.25" customHeight="1">
      <c r="A526" s="84"/>
      <c r="B526" s="84"/>
      <c r="C526" s="84"/>
      <c r="D526" s="84"/>
      <c r="E526" s="84"/>
      <c r="F526" s="84"/>
      <c r="G526" s="84"/>
      <c r="H526" s="84"/>
      <c r="I526" s="84"/>
      <c r="J526" s="129"/>
      <c r="K526" s="84"/>
      <c r="L526" s="84"/>
      <c r="M526" s="84"/>
      <c r="N526" s="84"/>
      <c r="O526" s="84"/>
      <c r="P526" s="84"/>
      <c r="Q526" s="84"/>
      <c r="R526" s="84"/>
      <c r="S526" s="84"/>
      <c r="T526" s="84"/>
      <c r="U526" s="84"/>
      <c r="V526" s="84"/>
      <c r="W526" s="84"/>
      <c r="X526" s="84"/>
      <c r="Y526" s="84"/>
      <c r="Z526" s="84"/>
    </row>
    <row r="527" ht="20.25" customHeight="1">
      <c r="A527" s="84"/>
      <c r="B527" s="84"/>
      <c r="C527" s="84"/>
      <c r="D527" s="84"/>
      <c r="E527" s="84"/>
      <c r="F527" s="84"/>
      <c r="G527" s="84"/>
      <c r="H527" s="84"/>
      <c r="I527" s="84"/>
      <c r="J527" s="129"/>
      <c r="K527" s="84"/>
      <c r="L527" s="84"/>
      <c r="M527" s="84"/>
      <c r="N527" s="84"/>
      <c r="O527" s="84"/>
      <c r="P527" s="84"/>
      <c r="Q527" s="84"/>
      <c r="R527" s="84"/>
      <c r="S527" s="84"/>
      <c r="T527" s="84"/>
      <c r="U527" s="84"/>
      <c r="V527" s="84"/>
      <c r="W527" s="84"/>
      <c r="X527" s="84"/>
      <c r="Y527" s="84"/>
      <c r="Z527" s="84"/>
    </row>
    <row r="528" ht="20.25" customHeight="1">
      <c r="A528" s="84"/>
      <c r="B528" s="84"/>
      <c r="C528" s="84"/>
      <c r="D528" s="84"/>
      <c r="E528" s="84"/>
      <c r="F528" s="84"/>
      <c r="G528" s="84"/>
      <c r="H528" s="84"/>
      <c r="I528" s="84"/>
      <c r="J528" s="129"/>
      <c r="K528" s="84"/>
      <c r="L528" s="84"/>
      <c r="M528" s="84"/>
      <c r="N528" s="84"/>
      <c r="O528" s="84"/>
      <c r="P528" s="84"/>
      <c r="Q528" s="84"/>
      <c r="R528" s="84"/>
      <c r="S528" s="84"/>
      <c r="T528" s="84"/>
      <c r="U528" s="84"/>
      <c r="V528" s="84"/>
      <c r="W528" s="84"/>
      <c r="X528" s="84"/>
      <c r="Y528" s="84"/>
      <c r="Z528" s="84"/>
    </row>
    <row r="529" ht="20.25" customHeight="1">
      <c r="A529" s="84"/>
      <c r="B529" s="84"/>
      <c r="C529" s="84"/>
      <c r="D529" s="84"/>
      <c r="E529" s="84"/>
      <c r="F529" s="84"/>
      <c r="G529" s="84"/>
      <c r="H529" s="84"/>
      <c r="I529" s="84"/>
      <c r="J529" s="129"/>
      <c r="K529" s="84"/>
      <c r="L529" s="84"/>
      <c r="M529" s="84"/>
      <c r="N529" s="84"/>
      <c r="O529" s="84"/>
      <c r="P529" s="84"/>
      <c r="Q529" s="84"/>
      <c r="R529" s="84"/>
      <c r="S529" s="84"/>
      <c r="T529" s="84"/>
      <c r="U529" s="84"/>
      <c r="V529" s="84"/>
      <c r="W529" s="84"/>
      <c r="X529" s="84"/>
      <c r="Y529" s="84"/>
      <c r="Z529" s="84"/>
    </row>
    <row r="530" ht="20.25" customHeight="1">
      <c r="A530" s="84"/>
      <c r="B530" s="84"/>
      <c r="C530" s="84"/>
      <c r="D530" s="84"/>
      <c r="E530" s="84"/>
      <c r="F530" s="84"/>
      <c r="G530" s="84"/>
      <c r="H530" s="84"/>
      <c r="I530" s="84"/>
      <c r="J530" s="129"/>
      <c r="K530" s="84"/>
      <c r="L530" s="84"/>
      <c r="M530" s="84"/>
      <c r="N530" s="84"/>
      <c r="O530" s="84"/>
      <c r="P530" s="84"/>
      <c r="Q530" s="84"/>
      <c r="R530" s="84"/>
      <c r="S530" s="84"/>
      <c r="T530" s="84"/>
      <c r="U530" s="84"/>
      <c r="V530" s="84"/>
      <c r="W530" s="84"/>
      <c r="X530" s="84"/>
      <c r="Y530" s="84"/>
      <c r="Z530" s="84"/>
    </row>
    <row r="531" ht="20.25" customHeight="1">
      <c r="A531" s="84"/>
      <c r="B531" s="84"/>
      <c r="C531" s="84"/>
      <c r="D531" s="84"/>
      <c r="E531" s="84"/>
      <c r="F531" s="84"/>
      <c r="G531" s="84"/>
      <c r="H531" s="84"/>
      <c r="I531" s="84"/>
      <c r="J531" s="129"/>
      <c r="K531" s="84"/>
      <c r="L531" s="84"/>
      <c r="M531" s="84"/>
      <c r="N531" s="84"/>
      <c r="O531" s="84"/>
      <c r="P531" s="84"/>
      <c r="Q531" s="84"/>
      <c r="R531" s="84"/>
      <c r="S531" s="84"/>
      <c r="T531" s="84"/>
      <c r="U531" s="84"/>
      <c r="V531" s="84"/>
      <c r="W531" s="84"/>
      <c r="X531" s="84"/>
      <c r="Y531" s="84"/>
      <c r="Z531" s="84"/>
    </row>
    <row r="532" ht="20.25" customHeight="1">
      <c r="A532" s="84"/>
      <c r="B532" s="84"/>
      <c r="C532" s="84"/>
      <c r="D532" s="84"/>
      <c r="E532" s="84"/>
      <c r="F532" s="84"/>
      <c r="G532" s="84"/>
      <c r="H532" s="84"/>
      <c r="I532" s="84"/>
      <c r="J532" s="129"/>
      <c r="K532" s="84"/>
      <c r="L532" s="84"/>
      <c r="M532" s="84"/>
      <c r="N532" s="84"/>
      <c r="O532" s="84"/>
      <c r="P532" s="84"/>
      <c r="Q532" s="84"/>
      <c r="R532" s="84"/>
      <c r="S532" s="84"/>
      <c r="T532" s="84"/>
      <c r="U532" s="84"/>
      <c r="V532" s="84"/>
      <c r="W532" s="84"/>
      <c r="X532" s="84"/>
      <c r="Y532" s="84"/>
      <c r="Z532" s="84"/>
    </row>
    <row r="533" ht="20.25" customHeight="1">
      <c r="A533" s="84"/>
      <c r="B533" s="84"/>
      <c r="C533" s="84"/>
      <c r="D533" s="84"/>
      <c r="E533" s="84"/>
      <c r="F533" s="84"/>
      <c r="G533" s="84"/>
      <c r="H533" s="84"/>
      <c r="I533" s="84"/>
      <c r="J533" s="129"/>
      <c r="K533" s="84"/>
      <c r="L533" s="84"/>
      <c r="M533" s="84"/>
      <c r="N533" s="84"/>
      <c r="O533" s="84"/>
      <c r="P533" s="84"/>
      <c r="Q533" s="84"/>
      <c r="R533" s="84"/>
      <c r="S533" s="84"/>
      <c r="T533" s="84"/>
      <c r="U533" s="84"/>
      <c r="V533" s="84"/>
      <c r="W533" s="84"/>
      <c r="X533" s="84"/>
      <c r="Y533" s="84"/>
      <c r="Z533" s="84"/>
    </row>
    <row r="534" ht="20.25" customHeight="1">
      <c r="A534" s="84"/>
      <c r="B534" s="84"/>
      <c r="C534" s="84"/>
      <c r="D534" s="84"/>
      <c r="E534" s="84"/>
      <c r="F534" s="84"/>
      <c r="G534" s="84"/>
      <c r="H534" s="84"/>
      <c r="I534" s="84"/>
      <c r="J534" s="129"/>
      <c r="K534" s="84"/>
      <c r="L534" s="84"/>
      <c r="M534" s="84"/>
      <c r="N534" s="84"/>
      <c r="O534" s="84"/>
      <c r="P534" s="84"/>
      <c r="Q534" s="84"/>
      <c r="R534" s="84"/>
      <c r="S534" s="84"/>
      <c r="T534" s="84"/>
      <c r="U534" s="84"/>
      <c r="V534" s="84"/>
      <c r="W534" s="84"/>
      <c r="X534" s="84"/>
      <c r="Y534" s="84"/>
      <c r="Z534" s="84"/>
    </row>
    <row r="535" ht="20.25" customHeight="1">
      <c r="A535" s="84"/>
      <c r="B535" s="84"/>
      <c r="C535" s="84"/>
      <c r="D535" s="84"/>
      <c r="E535" s="84"/>
      <c r="F535" s="84"/>
      <c r="G535" s="84"/>
      <c r="H535" s="84"/>
      <c r="I535" s="84"/>
      <c r="J535" s="129"/>
      <c r="K535" s="84"/>
      <c r="L535" s="84"/>
      <c r="M535" s="84"/>
      <c r="N535" s="84"/>
      <c r="O535" s="84"/>
      <c r="P535" s="84"/>
      <c r="Q535" s="84"/>
      <c r="R535" s="84"/>
      <c r="S535" s="84"/>
      <c r="T535" s="84"/>
      <c r="U535" s="84"/>
      <c r="V535" s="84"/>
      <c r="W535" s="84"/>
      <c r="X535" s="84"/>
      <c r="Y535" s="84"/>
      <c r="Z535" s="84"/>
    </row>
    <row r="536" ht="20.25" customHeight="1">
      <c r="A536" s="84"/>
      <c r="B536" s="84"/>
      <c r="C536" s="84"/>
      <c r="D536" s="84"/>
      <c r="E536" s="84"/>
      <c r="F536" s="84"/>
      <c r="G536" s="84"/>
      <c r="H536" s="84"/>
      <c r="I536" s="84"/>
      <c r="J536" s="129"/>
      <c r="K536" s="84"/>
      <c r="L536" s="84"/>
      <c r="M536" s="84"/>
      <c r="N536" s="84"/>
      <c r="O536" s="84"/>
      <c r="P536" s="84"/>
      <c r="Q536" s="84"/>
      <c r="R536" s="84"/>
      <c r="S536" s="84"/>
      <c r="T536" s="84"/>
      <c r="U536" s="84"/>
      <c r="V536" s="84"/>
      <c r="W536" s="84"/>
      <c r="X536" s="84"/>
      <c r="Y536" s="84"/>
      <c r="Z536" s="84"/>
    </row>
    <row r="537" ht="20.25" customHeight="1">
      <c r="A537" s="84"/>
      <c r="B537" s="84"/>
      <c r="C537" s="84"/>
      <c r="D537" s="84"/>
      <c r="E537" s="84"/>
      <c r="F537" s="84"/>
      <c r="G537" s="84"/>
      <c r="H537" s="84"/>
      <c r="I537" s="84"/>
      <c r="J537" s="129"/>
      <c r="K537" s="84"/>
      <c r="L537" s="84"/>
      <c r="M537" s="84"/>
      <c r="N537" s="84"/>
      <c r="O537" s="84"/>
      <c r="P537" s="84"/>
      <c r="Q537" s="84"/>
      <c r="R537" s="84"/>
      <c r="S537" s="84"/>
      <c r="T537" s="84"/>
      <c r="U537" s="84"/>
      <c r="V537" s="84"/>
      <c r="W537" s="84"/>
      <c r="X537" s="84"/>
      <c r="Y537" s="84"/>
      <c r="Z537" s="84"/>
    </row>
    <row r="538" ht="20.25" customHeight="1">
      <c r="A538" s="84"/>
      <c r="B538" s="84"/>
      <c r="C538" s="84"/>
      <c r="D538" s="84"/>
      <c r="E538" s="84"/>
      <c r="F538" s="84"/>
      <c r="G538" s="84"/>
      <c r="H538" s="84"/>
      <c r="I538" s="84"/>
      <c r="J538" s="129"/>
      <c r="K538" s="84"/>
      <c r="L538" s="84"/>
      <c r="M538" s="84"/>
      <c r="N538" s="84"/>
      <c r="O538" s="84"/>
      <c r="P538" s="84"/>
      <c r="Q538" s="84"/>
      <c r="R538" s="84"/>
      <c r="S538" s="84"/>
      <c r="T538" s="84"/>
      <c r="U538" s="84"/>
      <c r="V538" s="84"/>
      <c r="W538" s="84"/>
      <c r="X538" s="84"/>
      <c r="Y538" s="84"/>
      <c r="Z538" s="84"/>
    </row>
    <row r="539" ht="20.25" customHeight="1">
      <c r="A539" s="84"/>
      <c r="B539" s="84"/>
      <c r="C539" s="84"/>
      <c r="D539" s="84"/>
      <c r="E539" s="84"/>
      <c r="F539" s="84"/>
      <c r="G539" s="84"/>
      <c r="H539" s="84"/>
      <c r="I539" s="84"/>
      <c r="J539" s="129"/>
      <c r="K539" s="84"/>
      <c r="L539" s="84"/>
      <c r="M539" s="84"/>
      <c r="N539" s="84"/>
      <c r="O539" s="84"/>
      <c r="P539" s="84"/>
      <c r="Q539" s="84"/>
      <c r="R539" s="84"/>
      <c r="S539" s="84"/>
      <c r="T539" s="84"/>
      <c r="U539" s="84"/>
      <c r="V539" s="84"/>
      <c r="W539" s="84"/>
      <c r="X539" s="84"/>
      <c r="Y539" s="84"/>
      <c r="Z539" s="84"/>
    </row>
    <row r="540" ht="20.25" customHeight="1">
      <c r="A540" s="84"/>
      <c r="B540" s="84"/>
      <c r="C540" s="84"/>
      <c r="D540" s="84"/>
      <c r="E540" s="84"/>
      <c r="F540" s="84"/>
      <c r="G540" s="84"/>
      <c r="H540" s="84"/>
      <c r="I540" s="84"/>
      <c r="J540" s="129"/>
      <c r="K540" s="84"/>
      <c r="L540" s="84"/>
      <c r="M540" s="84"/>
      <c r="N540" s="84"/>
      <c r="O540" s="84"/>
      <c r="P540" s="84"/>
      <c r="Q540" s="84"/>
      <c r="R540" s="84"/>
      <c r="S540" s="84"/>
      <c r="T540" s="84"/>
      <c r="U540" s="84"/>
      <c r="V540" s="84"/>
      <c r="W540" s="84"/>
      <c r="X540" s="84"/>
      <c r="Y540" s="84"/>
      <c r="Z540" s="84"/>
    </row>
    <row r="541" ht="20.25" customHeight="1">
      <c r="A541" s="84"/>
      <c r="B541" s="84"/>
      <c r="C541" s="84"/>
      <c r="D541" s="84"/>
      <c r="E541" s="84"/>
      <c r="F541" s="84"/>
      <c r="G541" s="84"/>
      <c r="H541" s="84"/>
      <c r="I541" s="84"/>
      <c r="J541" s="129"/>
      <c r="K541" s="84"/>
      <c r="L541" s="84"/>
      <c r="M541" s="84"/>
      <c r="N541" s="84"/>
      <c r="O541" s="84"/>
      <c r="P541" s="84"/>
      <c r="Q541" s="84"/>
      <c r="R541" s="84"/>
      <c r="S541" s="84"/>
      <c r="T541" s="84"/>
      <c r="U541" s="84"/>
      <c r="V541" s="84"/>
      <c r="W541" s="84"/>
      <c r="X541" s="84"/>
      <c r="Y541" s="84"/>
      <c r="Z541" s="84"/>
    </row>
    <row r="542" ht="20.25" customHeight="1">
      <c r="A542" s="84"/>
      <c r="B542" s="84"/>
      <c r="C542" s="84"/>
      <c r="D542" s="84"/>
      <c r="E542" s="84"/>
      <c r="F542" s="84"/>
      <c r="G542" s="84"/>
      <c r="H542" s="84"/>
      <c r="I542" s="84"/>
      <c r="J542" s="129"/>
      <c r="K542" s="84"/>
      <c r="L542" s="84"/>
      <c r="M542" s="84"/>
      <c r="N542" s="84"/>
      <c r="O542" s="84"/>
      <c r="P542" s="84"/>
      <c r="Q542" s="84"/>
      <c r="R542" s="84"/>
      <c r="S542" s="84"/>
      <c r="T542" s="84"/>
      <c r="U542" s="84"/>
      <c r="V542" s="84"/>
      <c r="W542" s="84"/>
      <c r="X542" s="84"/>
      <c r="Y542" s="84"/>
      <c r="Z542" s="84"/>
    </row>
    <row r="543" ht="20.25" customHeight="1">
      <c r="A543" s="84"/>
      <c r="B543" s="84"/>
      <c r="C543" s="84"/>
      <c r="D543" s="84"/>
      <c r="E543" s="84"/>
      <c r="F543" s="84"/>
      <c r="G543" s="84"/>
      <c r="H543" s="84"/>
      <c r="I543" s="84"/>
      <c r="J543" s="129"/>
      <c r="K543" s="84"/>
      <c r="L543" s="84"/>
      <c r="M543" s="84"/>
      <c r="N543" s="84"/>
      <c r="O543" s="84"/>
      <c r="P543" s="84"/>
      <c r="Q543" s="84"/>
      <c r="R543" s="84"/>
      <c r="S543" s="84"/>
      <c r="T543" s="84"/>
      <c r="U543" s="84"/>
      <c r="V543" s="84"/>
      <c r="W543" s="84"/>
      <c r="X543" s="84"/>
      <c r="Y543" s="84"/>
      <c r="Z543" s="84"/>
    </row>
    <row r="544" ht="20.25" customHeight="1">
      <c r="A544" s="84"/>
      <c r="B544" s="84"/>
      <c r="C544" s="84"/>
      <c r="D544" s="84"/>
      <c r="E544" s="84"/>
      <c r="F544" s="84"/>
      <c r="G544" s="84"/>
      <c r="H544" s="84"/>
      <c r="I544" s="84"/>
      <c r="J544" s="129"/>
      <c r="K544" s="84"/>
      <c r="L544" s="84"/>
      <c r="M544" s="84"/>
      <c r="N544" s="84"/>
      <c r="O544" s="84"/>
      <c r="P544" s="84"/>
      <c r="Q544" s="84"/>
      <c r="R544" s="84"/>
      <c r="S544" s="84"/>
      <c r="T544" s="84"/>
      <c r="U544" s="84"/>
      <c r="V544" s="84"/>
      <c r="W544" s="84"/>
      <c r="X544" s="84"/>
      <c r="Y544" s="84"/>
      <c r="Z544" s="84"/>
    </row>
    <row r="545" ht="20.25" customHeight="1">
      <c r="A545" s="84"/>
      <c r="B545" s="84"/>
      <c r="C545" s="84"/>
      <c r="D545" s="84"/>
      <c r="E545" s="84"/>
      <c r="F545" s="84"/>
      <c r="G545" s="84"/>
      <c r="H545" s="84"/>
      <c r="I545" s="84"/>
      <c r="J545" s="129"/>
      <c r="K545" s="84"/>
      <c r="L545" s="84"/>
      <c r="M545" s="84"/>
      <c r="N545" s="84"/>
      <c r="O545" s="84"/>
      <c r="P545" s="84"/>
      <c r="Q545" s="84"/>
      <c r="R545" s="84"/>
      <c r="S545" s="84"/>
      <c r="T545" s="84"/>
      <c r="U545" s="84"/>
      <c r="V545" s="84"/>
      <c r="W545" s="84"/>
      <c r="X545" s="84"/>
      <c r="Y545" s="84"/>
      <c r="Z545" s="84"/>
    </row>
    <row r="546" ht="20.25" customHeight="1">
      <c r="A546" s="84"/>
      <c r="B546" s="84"/>
      <c r="C546" s="84"/>
      <c r="D546" s="84"/>
      <c r="E546" s="84"/>
      <c r="F546" s="84"/>
      <c r="G546" s="84"/>
      <c r="H546" s="84"/>
      <c r="I546" s="84"/>
      <c r="J546" s="129"/>
      <c r="K546" s="84"/>
      <c r="L546" s="84"/>
      <c r="M546" s="84"/>
      <c r="N546" s="84"/>
      <c r="O546" s="84"/>
      <c r="P546" s="84"/>
      <c r="Q546" s="84"/>
      <c r="R546" s="84"/>
      <c r="S546" s="84"/>
      <c r="T546" s="84"/>
      <c r="U546" s="84"/>
      <c r="V546" s="84"/>
      <c r="W546" s="84"/>
      <c r="X546" s="84"/>
      <c r="Y546" s="84"/>
      <c r="Z546" s="84"/>
    </row>
    <row r="547" ht="20.25" customHeight="1">
      <c r="A547" s="84"/>
      <c r="B547" s="84"/>
      <c r="C547" s="84"/>
      <c r="D547" s="84"/>
      <c r="E547" s="84"/>
      <c r="F547" s="84"/>
      <c r="G547" s="84"/>
      <c r="H547" s="84"/>
      <c r="I547" s="84"/>
      <c r="J547" s="129"/>
      <c r="K547" s="84"/>
      <c r="L547" s="84"/>
      <c r="M547" s="84"/>
      <c r="N547" s="84"/>
      <c r="O547" s="84"/>
      <c r="P547" s="84"/>
      <c r="Q547" s="84"/>
      <c r="R547" s="84"/>
      <c r="S547" s="84"/>
      <c r="T547" s="84"/>
      <c r="U547" s="84"/>
      <c r="V547" s="84"/>
      <c r="W547" s="84"/>
      <c r="X547" s="84"/>
      <c r="Y547" s="84"/>
      <c r="Z547" s="84"/>
    </row>
    <row r="548" ht="20.25" customHeight="1">
      <c r="A548" s="84"/>
      <c r="B548" s="84"/>
      <c r="C548" s="84"/>
      <c r="D548" s="84"/>
      <c r="E548" s="84"/>
      <c r="F548" s="84"/>
      <c r="G548" s="84"/>
      <c r="H548" s="84"/>
      <c r="I548" s="84"/>
      <c r="J548" s="129"/>
      <c r="K548" s="84"/>
      <c r="L548" s="84"/>
      <c r="M548" s="84"/>
      <c r="N548" s="84"/>
      <c r="O548" s="84"/>
      <c r="P548" s="84"/>
      <c r="Q548" s="84"/>
      <c r="R548" s="84"/>
      <c r="S548" s="84"/>
      <c r="T548" s="84"/>
      <c r="U548" s="84"/>
      <c r="V548" s="84"/>
      <c r="W548" s="84"/>
      <c r="X548" s="84"/>
      <c r="Y548" s="84"/>
      <c r="Z548" s="84"/>
    </row>
    <row r="549" ht="20.25" customHeight="1">
      <c r="A549" s="84"/>
      <c r="B549" s="84"/>
      <c r="C549" s="84"/>
      <c r="D549" s="84"/>
      <c r="E549" s="84"/>
      <c r="F549" s="84"/>
      <c r="G549" s="84"/>
      <c r="H549" s="84"/>
      <c r="I549" s="84"/>
      <c r="J549" s="129"/>
      <c r="K549" s="84"/>
      <c r="L549" s="84"/>
      <c r="M549" s="84"/>
      <c r="N549" s="84"/>
      <c r="O549" s="84"/>
      <c r="P549" s="84"/>
      <c r="Q549" s="84"/>
      <c r="R549" s="84"/>
      <c r="S549" s="84"/>
      <c r="T549" s="84"/>
      <c r="U549" s="84"/>
      <c r="V549" s="84"/>
      <c r="W549" s="84"/>
      <c r="X549" s="84"/>
      <c r="Y549" s="84"/>
      <c r="Z549" s="84"/>
    </row>
    <row r="550" ht="20.25" customHeight="1">
      <c r="A550" s="84"/>
      <c r="B550" s="84"/>
      <c r="C550" s="84"/>
      <c r="D550" s="84"/>
      <c r="E550" s="84"/>
      <c r="F550" s="84"/>
      <c r="G550" s="84"/>
      <c r="H550" s="84"/>
      <c r="I550" s="84"/>
      <c r="J550" s="129"/>
      <c r="K550" s="84"/>
      <c r="L550" s="84"/>
      <c r="M550" s="84"/>
      <c r="N550" s="84"/>
      <c r="O550" s="84"/>
      <c r="P550" s="84"/>
      <c r="Q550" s="84"/>
      <c r="R550" s="84"/>
      <c r="S550" s="84"/>
      <c r="T550" s="84"/>
      <c r="U550" s="84"/>
      <c r="V550" s="84"/>
      <c r="W550" s="84"/>
      <c r="X550" s="84"/>
      <c r="Y550" s="84"/>
      <c r="Z550" s="84"/>
    </row>
    <row r="551" ht="20.25" customHeight="1">
      <c r="A551" s="84"/>
      <c r="B551" s="84"/>
      <c r="C551" s="84"/>
      <c r="D551" s="84"/>
      <c r="E551" s="84"/>
      <c r="F551" s="84"/>
      <c r="G551" s="84"/>
      <c r="H551" s="84"/>
      <c r="I551" s="84"/>
      <c r="J551" s="129"/>
      <c r="K551" s="84"/>
      <c r="L551" s="84"/>
      <c r="M551" s="84"/>
      <c r="N551" s="84"/>
      <c r="O551" s="84"/>
      <c r="P551" s="84"/>
      <c r="Q551" s="84"/>
      <c r="R551" s="84"/>
      <c r="S551" s="84"/>
      <c r="T551" s="84"/>
      <c r="U551" s="84"/>
      <c r="V551" s="84"/>
      <c r="W551" s="84"/>
      <c r="X551" s="84"/>
      <c r="Y551" s="84"/>
      <c r="Z551" s="84"/>
    </row>
    <row r="552" ht="20.25" customHeight="1">
      <c r="A552" s="84"/>
      <c r="B552" s="84"/>
      <c r="C552" s="84"/>
      <c r="D552" s="84"/>
      <c r="E552" s="84"/>
      <c r="F552" s="84"/>
      <c r="G552" s="84"/>
      <c r="H552" s="84"/>
      <c r="I552" s="84"/>
      <c r="J552" s="129"/>
      <c r="K552" s="84"/>
      <c r="L552" s="84"/>
      <c r="M552" s="84"/>
      <c r="N552" s="84"/>
      <c r="O552" s="84"/>
      <c r="P552" s="84"/>
      <c r="Q552" s="84"/>
      <c r="R552" s="84"/>
      <c r="S552" s="84"/>
      <c r="T552" s="84"/>
      <c r="U552" s="84"/>
      <c r="V552" s="84"/>
      <c r="W552" s="84"/>
      <c r="X552" s="84"/>
      <c r="Y552" s="84"/>
      <c r="Z552" s="84"/>
    </row>
    <row r="553" ht="20.25" customHeight="1">
      <c r="A553" s="84"/>
      <c r="B553" s="84"/>
      <c r="C553" s="84"/>
      <c r="D553" s="84"/>
      <c r="E553" s="84"/>
      <c r="F553" s="84"/>
      <c r="G553" s="84"/>
      <c r="H553" s="84"/>
      <c r="I553" s="84"/>
      <c r="J553" s="129"/>
      <c r="K553" s="84"/>
      <c r="L553" s="84"/>
      <c r="M553" s="84"/>
      <c r="N553" s="84"/>
      <c r="O553" s="84"/>
      <c r="P553" s="84"/>
      <c r="Q553" s="84"/>
      <c r="R553" s="84"/>
      <c r="S553" s="84"/>
      <c r="T553" s="84"/>
      <c r="U553" s="84"/>
      <c r="V553" s="84"/>
      <c r="W553" s="84"/>
      <c r="X553" s="84"/>
      <c r="Y553" s="84"/>
      <c r="Z553" s="84"/>
    </row>
    <row r="554" ht="20.25" customHeight="1">
      <c r="A554" s="84"/>
      <c r="B554" s="84"/>
      <c r="C554" s="84"/>
      <c r="D554" s="84"/>
      <c r="E554" s="84"/>
      <c r="F554" s="84"/>
      <c r="G554" s="84"/>
      <c r="H554" s="84"/>
      <c r="I554" s="84"/>
      <c r="J554" s="129"/>
      <c r="K554" s="84"/>
      <c r="L554" s="84"/>
      <c r="M554" s="84"/>
      <c r="N554" s="84"/>
      <c r="O554" s="84"/>
      <c r="P554" s="84"/>
      <c r="Q554" s="84"/>
      <c r="R554" s="84"/>
      <c r="S554" s="84"/>
      <c r="T554" s="84"/>
      <c r="U554" s="84"/>
      <c r="V554" s="84"/>
      <c r="W554" s="84"/>
      <c r="X554" s="84"/>
      <c r="Y554" s="84"/>
      <c r="Z554" s="84"/>
    </row>
    <row r="555" ht="20.25" customHeight="1">
      <c r="A555" s="84"/>
      <c r="B555" s="84"/>
      <c r="C555" s="84"/>
      <c r="D555" s="84"/>
      <c r="E555" s="84"/>
      <c r="F555" s="84"/>
      <c r="G555" s="84"/>
      <c r="H555" s="84"/>
      <c r="I555" s="84"/>
      <c r="J555" s="129"/>
      <c r="K555" s="84"/>
      <c r="L555" s="84"/>
      <c r="M555" s="84"/>
      <c r="N555" s="84"/>
      <c r="O555" s="84"/>
      <c r="P555" s="84"/>
      <c r="Q555" s="84"/>
      <c r="R555" s="84"/>
      <c r="S555" s="84"/>
      <c r="T555" s="84"/>
      <c r="U555" s="84"/>
      <c r="V555" s="84"/>
      <c r="W555" s="84"/>
      <c r="X555" s="84"/>
      <c r="Y555" s="84"/>
      <c r="Z555" s="84"/>
    </row>
    <row r="556" ht="20.25" customHeight="1">
      <c r="A556" s="84"/>
      <c r="B556" s="84"/>
      <c r="C556" s="84"/>
      <c r="D556" s="84"/>
      <c r="E556" s="84"/>
      <c r="F556" s="84"/>
      <c r="G556" s="84"/>
      <c r="H556" s="84"/>
      <c r="I556" s="84"/>
      <c r="J556" s="129"/>
      <c r="K556" s="84"/>
      <c r="L556" s="84"/>
      <c r="M556" s="84"/>
      <c r="N556" s="84"/>
      <c r="O556" s="84"/>
      <c r="P556" s="84"/>
      <c r="Q556" s="84"/>
      <c r="R556" s="84"/>
      <c r="S556" s="84"/>
      <c r="T556" s="84"/>
      <c r="U556" s="84"/>
      <c r="V556" s="84"/>
      <c r="W556" s="84"/>
      <c r="X556" s="84"/>
      <c r="Y556" s="84"/>
      <c r="Z556" s="84"/>
    </row>
    <row r="557" ht="20.25" customHeight="1">
      <c r="A557" s="84"/>
      <c r="B557" s="84"/>
      <c r="C557" s="84"/>
      <c r="D557" s="84"/>
      <c r="E557" s="84"/>
      <c r="F557" s="84"/>
      <c r="G557" s="84"/>
      <c r="H557" s="84"/>
      <c r="I557" s="84"/>
      <c r="J557" s="129"/>
      <c r="K557" s="84"/>
      <c r="L557" s="84"/>
      <c r="M557" s="84"/>
      <c r="N557" s="84"/>
      <c r="O557" s="84"/>
      <c r="P557" s="84"/>
      <c r="Q557" s="84"/>
      <c r="R557" s="84"/>
      <c r="S557" s="84"/>
      <c r="T557" s="84"/>
      <c r="U557" s="84"/>
      <c r="V557" s="84"/>
      <c r="W557" s="84"/>
      <c r="X557" s="84"/>
      <c r="Y557" s="84"/>
      <c r="Z557" s="84"/>
    </row>
    <row r="558" ht="20.25" customHeight="1">
      <c r="A558" s="84"/>
      <c r="B558" s="84"/>
      <c r="C558" s="84"/>
      <c r="D558" s="84"/>
      <c r="E558" s="84"/>
      <c r="F558" s="84"/>
      <c r="G558" s="84"/>
      <c r="H558" s="84"/>
      <c r="I558" s="84"/>
      <c r="J558" s="129"/>
      <c r="K558" s="84"/>
      <c r="L558" s="84"/>
      <c r="M558" s="84"/>
      <c r="N558" s="84"/>
      <c r="O558" s="84"/>
      <c r="P558" s="84"/>
      <c r="Q558" s="84"/>
      <c r="R558" s="84"/>
      <c r="S558" s="84"/>
      <c r="T558" s="84"/>
      <c r="U558" s="84"/>
      <c r="V558" s="84"/>
      <c r="W558" s="84"/>
      <c r="X558" s="84"/>
      <c r="Y558" s="84"/>
      <c r="Z558" s="84"/>
    </row>
    <row r="559" ht="20.25" customHeight="1">
      <c r="A559" s="84"/>
      <c r="B559" s="84"/>
      <c r="C559" s="84"/>
      <c r="D559" s="84"/>
      <c r="E559" s="84"/>
      <c r="F559" s="84"/>
      <c r="G559" s="84"/>
      <c r="H559" s="84"/>
      <c r="I559" s="84"/>
      <c r="J559" s="129"/>
      <c r="K559" s="84"/>
      <c r="L559" s="84"/>
      <c r="M559" s="84"/>
      <c r="N559" s="84"/>
      <c r="O559" s="84"/>
      <c r="P559" s="84"/>
      <c r="Q559" s="84"/>
      <c r="R559" s="84"/>
      <c r="S559" s="84"/>
      <c r="T559" s="84"/>
      <c r="U559" s="84"/>
      <c r="V559" s="84"/>
      <c r="W559" s="84"/>
      <c r="X559" s="84"/>
      <c r="Y559" s="84"/>
      <c r="Z559" s="84"/>
    </row>
    <row r="560" ht="20.25" customHeight="1">
      <c r="A560" s="84"/>
      <c r="B560" s="84"/>
      <c r="C560" s="84"/>
      <c r="D560" s="84"/>
      <c r="E560" s="84"/>
      <c r="F560" s="84"/>
      <c r="G560" s="84"/>
      <c r="H560" s="84"/>
      <c r="I560" s="84"/>
      <c r="J560" s="129"/>
      <c r="K560" s="84"/>
      <c r="L560" s="84"/>
      <c r="M560" s="84"/>
      <c r="N560" s="84"/>
      <c r="O560" s="84"/>
      <c r="P560" s="84"/>
      <c r="Q560" s="84"/>
      <c r="R560" s="84"/>
      <c r="S560" s="84"/>
      <c r="T560" s="84"/>
      <c r="U560" s="84"/>
      <c r="V560" s="84"/>
      <c r="W560" s="84"/>
      <c r="X560" s="84"/>
      <c r="Y560" s="84"/>
      <c r="Z560" s="84"/>
    </row>
    <row r="561" ht="20.25" customHeight="1">
      <c r="A561" s="84"/>
      <c r="B561" s="84"/>
      <c r="C561" s="84"/>
      <c r="D561" s="84"/>
      <c r="E561" s="84"/>
      <c r="F561" s="84"/>
      <c r="G561" s="84"/>
      <c r="H561" s="84"/>
      <c r="I561" s="84"/>
      <c r="J561" s="129"/>
      <c r="K561" s="84"/>
      <c r="L561" s="84"/>
      <c r="M561" s="84"/>
      <c r="N561" s="84"/>
      <c r="O561" s="84"/>
      <c r="P561" s="84"/>
      <c r="Q561" s="84"/>
      <c r="R561" s="84"/>
      <c r="S561" s="84"/>
      <c r="T561" s="84"/>
      <c r="U561" s="84"/>
      <c r="V561" s="84"/>
      <c r="W561" s="84"/>
      <c r="X561" s="84"/>
      <c r="Y561" s="84"/>
      <c r="Z561" s="84"/>
    </row>
    <row r="562" ht="20.25" customHeight="1">
      <c r="A562" s="84"/>
      <c r="B562" s="84"/>
      <c r="C562" s="84"/>
      <c r="D562" s="84"/>
      <c r="E562" s="84"/>
      <c r="F562" s="84"/>
      <c r="G562" s="84"/>
      <c r="H562" s="84"/>
      <c r="I562" s="84"/>
      <c r="J562" s="129"/>
      <c r="K562" s="84"/>
      <c r="L562" s="84"/>
      <c r="M562" s="84"/>
      <c r="N562" s="84"/>
      <c r="O562" s="84"/>
      <c r="P562" s="84"/>
      <c r="Q562" s="84"/>
      <c r="R562" s="84"/>
      <c r="S562" s="84"/>
      <c r="T562" s="84"/>
      <c r="U562" s="84"/>
      <c r="V562" s="84"/>
      <c r="W562" s="84"/>
      <c r="X562" s="84"/>
      <c r="Y562" s="84"/>
      <c r="Z562" s="84"/>
    </row>
    <row r="563" ht="20.25" customHeight="1">
      <c r="A563" s="84"/>
      <c r="B563" s="84"/>
      <c r="C563" s="84"/>
      <c r="D563" s="84"/>
      <c r="E563" s="84"/>
      <c r="F563" s="84"/>
      <c r="G563" s="84"/>
      <c r="H563" s="84"/>
      <c r="I563" s="84"/>
      <c r="J563" s="129"/>
      <c r="K563" s="84"/>
      <c r="L563" s="84"/>
      <c r="M563" s="84"/>
      <c r="N563" s="84"/>
      <c r="O563" s="84"/>
      <c r="P563" s="84"/>
      <c r="Q563" s="84"/>
      <c r="R563" s="84"/>
      <c r="S563" s="84"/>
      <c r="T563" s="84"/>
      <c r="U563" s="84"/>
      <c r="V563" s="84"/>
      <c r="W563" s="84"/>
      <c r="X563" s="84"/>
      <c r="Y563" s="84"/>
      <c r="Z563" s="84"/>
    </row>
    <row r="564" ht="20.25" customHeight="1">
      <c r="A564" s="84"/>
      <c r="B564" s="84"/>
      <c r="C564" s="84"/>
      <c r="D564" s="84"/>
      <c r="E564" s="84"/>
      <c r="F564" s="84"/>
      <c r="G564" s="84"/>
      <c r="H564" s="84"/>
      <c r="I564" s="84"/>
      <c r="J564" s="129"/>
      <c r="K564" s="84"/>
      <c r="L564" s="84"/>
      <c r="M564" s="84"/>
      <c r="N564" s="84"/>
      <c r="O564" s="84"/>
      <c r="P564" s="84"/>
      <c r="Q564" s="84"/>
      <c r="R564" s="84"/>
      <c r="S564" s="84"/>
      <c r="T564" s="84"/>
      <c r="U564" s="84"/>
      <c r="V564" s="84"/>
      <c r="W564" s="84"/>
      <c r="X564" s="84"/>
      <c r="Y564" s="84"/>
      <c r="Z564" s="84"/>
    </row>
    <row r="565" ht="20.25" customHeight="1">
      <c r="A565" s="84"/>
      <c r="B565" s="84"/>
      <c r="C565" s="84"/>
      <c r="D565" s="84"/>
      <c r="E565" s="84"/>
      <c r="F565" s="84"/>
      <c r="G565" s="84"/>
      <c r="H565" s="84"/>
      <c r="I565" s="84"/>
      <c r="J565" s="129"/>
      <c r="K565" s="84"/>
      <c r="L565" s="84"/>
      <c r="M565" s="84"/>
      <c r="N565" s="84"/>
      <c r="O565" s="84"/>
      <c r="P565" s="84"/>
      <c r="Q565" s="84"/>
      <c r="R565" s="84"/>
      <c r="S565" s="84"/>
      <c r="T565" s="84"/>
      <c r="U565" s="84"/>
      <c r="V565" s="84"/>
      <c r="W565" s="84"/>
      <c r="X565" s="84"/>
      <c r="Y565" s="84"/>
      <c r="Z565" s="84"/>
    </row>
    <row r="566" ht="20.25" customHeight="1">
      <c r="A566" s="84"/>
      <c r="B566" s="84"/>
      <c r="C566" s="84"/>
      <c r="D566" s="84"/>
      <c r="E566" s="84"/>
      <c r="F566" s="84"/>
      <c r="G566" s="84"/>
      <c r="H566" s="84"/>
      <c r="I566" s="84"/>
      <c r="J566" s="129"/>
      <c r="K566" s="84"/>
      <c r="L566" s="84"/>
      <c r="M566" s="84"/>
      <c r="N566" s="84"/>
      <c r="O566" s="84"/>
      <c r="P566" s="84"/>
      <c r="Q566" s="84"/>
      <c r="R566" s="84"/>
      <c r="S566" s="84"/>
      <c r="T566" s="84"/>
      <c r="U566" s="84"/>
      <c r="V566" s="84"/>
      <c r="W566" s="84"/>
      <c r="X566" s="84"/>
      <c r="Y566" s="84"/>
      <c r="Z566" s="84"/>
    </row>
    <row r="567" ht="20.25" customHeight="1">
      <c r="A567" s="84"/>
      <c r="B567" s="84"/>
      <c r="C567" s="84"/>
      <c r="D567" s="84"/>
      <c r="E567" s="84"/>
      <c r="F567" s="84"/>
      <c r="G567" s="84"/>
      <c r="H567" s="84"/>
      <c r="I567" s="84"/>
      <c r="J567" s="129"/>
      <c r="K567" s="84"/>
      <c r="L567" s="84"/>
      <c r="M567" s="84"/>
      <c r="N567" s="84"/>
      <c r="O567" s="84"/>
      <c r="P567" s="84"/>
      <c r="Q567" s="84"/>
      <c r="R567" s="84"/>
      <c r="S567" s="84"/>
      <c r="T567" s="84"/>
      <c r="U567" s="84"/>
      <c r="V567" s="84"/>
      <c r="W567" s="84"/>
      <c r="X567" s="84"/>
      <c r="Y567" s="84"/>
      <c r="Z567" s="84"/>
    </row>
    <row r="568" ht="20.25" customHeight="1">
      <c r="A568" s="84"/>
      <c r="B568" s="84"/>
      <c r="C568" s="84"/>
      <c r="D568" s="84"/>
      <c r="E568" s="84"/>
      <c r="F568" s="84"/>
      <c r="G568" s="84"/>
      <c r="H568" s="84"/>
      <c r="I568" s="84"/>
      <c r="J568" s="129"/>
      <c r="K568" s="84"/>
      <c r="L568" s="84"/>
      <c r="M568" s="84"/>
      <c r="N568" s="84"/>
      <c r="O568" s="84"/>
      <c r="P568" s="84"/>
      <c r="Q568" s="84"/>
      <c r="R568" s="84"/>
      <c r="S568" s="84"/>
      <c r="T568" s="84"/>
      <c r="U568" s="84"/>
      <c r="V568" s="84"/>
      <c r="W568" s="84"/>
      <c r="X568" s="84"/>
      <c r="Y568" s="84"/>
      <c r="Z568" s="84"/>
    </row>
    <row r="569" ht="20.25" customHeight="1">
      <c r="A569" s="84"/>
      <c r="B569" s="84"/>
      <c r="C569" s="84"/>
      <c r="D569" s="84"/>
      <c r="E569" s="84"/>
      <c r="F569" s="84"/>
      <c r="G569" s="84"/>
      <c r="H569" s="84"/>
      <c r="I569" s="84"/>
      <c r="J569" s="129"/>
      <c r="K569" s="84"/>
      <c r="L569" s="84"/>
      <c r="M569" s="84"/>
      <c r="N569" s="84"/>
      <c r="O569" s="84"/>
      <c r="P569" s="84"/>
      <c r="Q569" s="84"/>
      <c r="R569" s="84"/>
      <c r="S569" s="84"/>
      <c r="T569" s="84"/>
      <c r="U569" s="84"/>
      <c r="V569" s="84"/>
      <c r="W569" s="84"/>
      <c r="X569" s="84"/>
      <c r="Y569" s="84"/>
      <c r="Z569" s="84"/>
    </row>
    <row r="570" ht="20.25" customHeight="1">
      <c r="A570" s="84"/>
      <c r="B570" s="84"/>
      <c r="C570" s="84"/>
      <c r="D570" s="84"/>
      <c r="E570" s="84"/>
      <c r="F570" s="84"/>
      <c r="G570" s="84"/>
      <c r="H570" s="84"/>
      <c r="I570" s="84"/>
      <c r="J570" s="129"/>
      <c r="K570" s="84"/>
      <c r="L570" s="84"/>
      <c r="M570" s="84"/>
      <c r="N570" s="84"/>
      <c r="O570" s="84"/>
      <c r="P570" s="84"/>
      <c r="Q570" s="84"/>
      <c r="R570" s="84"/>
      <c r="S570" s="84"/>
      <c r="T570" s="84"/>
      <c r="U570" s="84"/>
      <c r="V570" s="84"/>
      <c r="W570" s="84"/>
      <c r="X570" s="84"/>
      <c r="Y570" s="84"/>
      <c r="Z570" s="84"/>
    </row>
    <row r="571" ht="20.25" customHeight="1">
      <c r="A571" s="84"/>
      <c r="B571" s="84"/>
      <c r="C571" s="84"/>
      <c r="D571" s="84"/>
      <c r="E571" s="84"/>
      <c r="F571" s="84"/>
      <c r="G571" s="84"/>
      <c r="H571" s="84"/>
      <c r="I571" s="84"/>
      <c r="J571" s="129"/>
      <c r="K571" s="84"/>
      <c r="L571" s="84"/>
      <c r="M571" s="84"/>
      <c r="N571" s="84"/>
      <c r="O571" s="84"/>
      <c r="P571" s="84"/>
      <c r="Q571" s="84"/>
      <c r="R571" s="84"/>
      <c r="S571" s="84"/>
      <c r="T571" s="84"/>
      <c r="U571" s="84"/>
      <c r="V571" s="84"/>
      <c r="W571" s="84"/>
      <c r="X571" s="84"/>
      <c r="Y571" s="84"/>
      <c r="Z571" s="84"/>
    </row>
    <row r="572" ht="20.25" customHeight="1">
      <c r="A572" s="84"/>
      <c r="B572" s="84"/>
      <c r="C572" s="84"/>
      <c r="D572" s="84"/>
      <c r="E572" s="84"/>
      <c r="F572" s="84"/>
      <c r="G572" s="84"/>
      <c r="H572" s="84"/>
      <c r="I572" s="84"/>
      <c r="J572" s="129"/>
      <c r="K572" s="84"/>
      <c r="L572" s="84"/>
      <c r="M572" s="84"/>
      <c r="N572" s="84"/>
      <c r="O572" s="84"/>
      <c r="P572" s="84"/>
      <c r="Q572" s="84"/>
      <c r="R572" s="84"/>
      <c r="S572" s="84"/>
      <c r="T572" s="84"/>
      <c r="U572" s="84"/>
      <c r="V572" s="84"/>
      <c r="W572" s="84"/>
      <c r="X572" s="84"/>
      <c r="Y572" s="84"/>
      <c r="Z572" s="84"/>
    </row>
    <row r="573" ht="20.25" customHeight="1">
      <c r="A573" s="84"/>
      <c r="B573" s="84"/>
      <c r="C573" s="84"/>
      <c r="D573" s="84"/>
      <c r="E573" s="84"/>
      <c r="F573" s="84"/>
      <c r="G573" s="84"/>
      <c r="H573" s="84"/>
      <c r="I573" s="84"/>
      <c r="J573" s="129"/>
      <c r="K573" s="84"/>
      <c r="L573" s="84"/>
      <c r="M573" s="84"/>
      <c r="N573" s="84"/>
      <c r="O573" s="84"/>
      <c r="P573" s="84"/>
      <c r="Q573" s="84"/>
      <c r="R573" s="84"/>
      <c r="S573" s="84"/>
      <c r="T573" s="84"/>
      <c r="U573" s="84"/>
      <c r="V573" s="84"/>
      <c r="W573" s="84"/>
      <c r="X573" s="84"/>
      <c r="Y573" s="84"/>
      <c r="Z573" s="84"/>
    </row>
    <row r="574" ht="20.25" customHeight="1">
      <c r="A574" s="84"/>
      <c r="B574" s="84"/>
      <c r="C574" s="84"/>
      <c r="D574" s="84"/>
      <c r="E574" s="84"/>
      <c r="F574" s="84"/>
      <c r="G574" s="84"/>
      <c r="H574" s="84"/>
      <c r="I574" s="84"/>
      <c r="J574" s="129"/>
      <c r="K574" s="84"/>
      <c r="L574" s="84"/>
      <c r="M574" s="84"/>
      <c r="N574" s="84"/>
      <c r="O574" s="84"/>
      <c r="P574" s="84"/>
      <c r="Q574" s="84"/>
      <c r="R574" s="84"/>
      <c r="S574" s="84"/>
      <c r="T574" s="84"/>
      <c r="U574" s="84"/>
      <c r="V574" s="84"/>
      <c r="W574" s="84"/>
      <c r="X574" s="84"/>
      <c r="Y574" s="84"/>
      <c r="Z574" s="84"/>
    </row>
    <row r="575" ht="20.25" customHeight="1">
      <c r="A575" s="84"/>
      <c r="B575" s="84"/>
      <c r="C575" s="84"/>
      <c r="D575" s="84"/>
      <c r="E575" s="84"/>
      <c r="F575" s="84"/>
      <c r="G575" s="84"/>
      <c r="H575" s="84"/>
      <c r="I575" s="84"/>
      <c r="J575" s="129"/>
      <c r="K575" s="84"/>
      <c r="L575" s="84"/>
      <c r="M575" s="84"/>
      <c r="N575" s="84"/>
      <c r="O575" s="84"/>
      <c r="P575" s="84"/>
      <c r="Q575" s="84"/>
      <c r="R575" s="84"/>
      <c r="S575" s="84"/>
      <c r="T575" s="84"/>
      <c r="U575" s="84"/>
      <c r="V575" s="84"/>
      <c r="W575" s="84"/>
      <c r="X575" s="84"/>
      <c r="Y575" s="84"/>
      <c r="Z575" s="84"/>
    </row>
    <row r="576" ht="20.25" customHeight="1">
      <c r="A576" s="84"/>
      <c r="B576" s="84"/>
      <c r="C576" s="84"/>
      <c r="D576" s="84"/>
      <c r="E576" s="84"/>
      <c r="F576" s="84"/>
      <c r="G576" s="84"/>
      <c r="H576" s="84"/>
      <c r="I576" s="84"/>
      <c r="J576" s="129"/>
      <c r="K576" s="84"/>
      <c r="L576" s="84"/>
      <c r="M576" s="84"/>
      <c r="N576" s="84"/>
      <c r="O576" s="84"/>
      <c r="P576" s="84"/>
      <c r="Q576" s="84"/>
      <c r="R576" s="84"/>
      <c r="S576" s="84"/>
      <c r="T576" s="84"/>
      <c r="U576" s="84"/>
      <c r="V576" s="84"/>
      <c r="W576" s="84"/>
      <c r="X576" s="84"/>
      <c r="Y576" s="84"/>
      <c r="Z576" s="84"/>
    </row>
    <row r="577" ht="20.25" customHeight="1">
      <c r="A577" s="84"/>
      <c r="B577" s="84"/>
      <c r="C577" s="84"/>
      <c r="D577" s="84"/>
      <c r="E577" s="84"/>
      <c r="F577" s="84"/>
      <c r="G577" s="84"/>
      <c r="H577" s="84"/>
      <c r="I577" s="84"/>
      <c r="J577" s="129"/>
      <c r="K577" s="84"/>
      <c r="L577" s="84"/>
      <c r="M577" s="84"/>
      <c r="N577" s="84"/>
      <c r="O577" s="84"/>
      <c r="P577" s="84"/>
      <c r="Q577" s="84"/>
      <c r="R577" s="84"/>
      <c r="S577" s="84"/>
      <c r="T577" s="84"/>
      <c r="U577" s="84"/>
      <c r="V577" s="84"/>
      <c r="W577" s="84"/>
      <c r="X577" s="84"/>
      <c r="Y577" s="84"/>
      <c r="Z577" s="84"/>
    </row>
    <row r="578" ht="20.25" customHeight="1">
      <c r="A578" s="84"/>
      <c r="B578" s="84"/>
      <c r="C578" s="84"/>
      <c r="D578" s="84"/>
      <c r="E578" s="84"/>
      <c r="F578" s="84"/>
      <c r="G578" s="84"/>
      <c r="H578" s="84"/>
      <c r="I578" s="84"/>
      <c r="J578" s="129"/>
      <c r="K578" s="84"/>
      <c r="L578" s="84"/>
      <c r="M578" s="84"/>
      <c r="N578" s="84"/>
      <c r="O578" s="84"/>
      <c r="P578" s="84"/>
      <c r="Q578" s="84"/>
      <c r="R578" s="84"/>
      <c r="S578" s="84"/>
      <c r="T578" s="84"/>
      <c r="U578" s="84"/>
      <c r="V578" s="84"/>
      <c r="W578" s="84"/>
      <c r="X578" s="84"/>
      <c r="Y578" s="84"/>
      <c r="Z578" s="84"/>
    </row>
    <row r="579" ht="20.25" customHeight="1">
      <c r="A579" s="84"/>
      <c r="B579" s="84"/>
      <c r="C579" s="84"/>
      <c r="D579" s="84"/>
      <c r="E579" s="84"/>
      <c r="F579" s="84"/>
      <c r="G579" s="84"/>
      <c r="H579" s="84"/>
      <c r="I579" s="84"/>
      <c r="J579" s="129"/>
      <c r="K579" s="84"/>
      <c r="L579" s="84"/>
      <c r="M579" s="84"/>
      <c r="N579" s="84"/>
      <c r="O579" s="84"/>
      <c r="P579" s="84"/>
      <c r="Q579" s="84"/>
      <c r="R579" s="84"/>
      <c r="S579" s="84"/>
      <c r="T579" s="84"/>
      <c r="U579" s="84"/>
      <c r="V579" s="84"/>
      <c r="W579" s="84"/>
      <c r="X579" s="84"/>
      <c r="Y579" s="84"/>
      <c r="Z579" s="84"/>
    </row>
    <row r="580" ht="20.25" customHeight="1">
      <c r="A580" s="84"/>
      <c r="B580" s="84"/>
      <c r="C580" s="84"/>
      <c r="D580" s="84"/>
      <c r="E580" s="84"/>
      <c r="F580" s="84"/>
      <c r="G580" s="84"/>
      <c r="H580" s="84"/>
      <c r="I580" s="84"/>
      <c r="J580" s="129"/>
      <c r="K580" s="84"/>
      <c r="L580" s="84"/>
      <c r="M580" s="84"/>
      <c r="N580" s="84"/>
      <c r="O580" s="84"/>
      <c r="P580" s="84"/>
      <c r="Q580" s="84"/>
      <c r="R580" s="84"/>
      <c r="S580" s="84"/>
      <c r="T580" s="84"/>
      <c r="U580" s="84"/>
      <c r="V580" s="84"/>
      <c r="W580" s="84"/>
      <c r="X580" s="84"/>
      <c r="Y580" s="84"/>
      <c r="Z580" s="84"/>
    </row>
    <row r="581" ht="20.25" customHeight="1">
      <c r="A581" s="84"/>
      <c r="B581" s="84"/>
      <c r="C581" s="84"/>
      <c r="D581" s="84"/>
      <c r="E581" s="84"/>
      <c r="F581" s="84"/>
      <c r="G581" s="84"/>
      <c r="H581" s="84"/>
      <c r="I581" s="84"/>
      <c r="J581" s="129"/>
      <c r="K581" s="84"/>
      <c r="L581" s="84"/>
      <c r="M581" s="84"/>
      <c r="N581" s="84"/>
      <c r="O581" s="84"/>
      <c r="P581" s="84"/>
      <c r="Q581" s="84"/>
      <c r="R581" s="84"/>
      <c r="S581" s="84"/>
      <c r="T581" s="84"/>
      <c r="U581" s="84"/>
      <c r="V581" s="84"/>
      <c r="W581" s="84"/>
      <c r="X581" s="84"/>
      <c r="Y581" s="84"/>
      <c r="Z581" s="84"/>
    </row>
    <row r="582" ht="20.25" customHeight="1">
      <c r="A582" s="84"/>
      <c r="B582" s="84"/>
      <c r="C582" s="84"/>
      <c r="D582" s="84"/>
      <c r="E582" s="84"/>
      <c r="F582" s="84"/>
      <c r="G582" s="84"/>
      <c r="H582" s="84"/>
      <c r="I582" s="84"/>
      <c r="J582" s="129"/>
      <c r="K582" s="84"/>
      <c r="L582" s="84"/>
      <c r="M582" s="84"/>
      <c r="N582" s="84"/>
      <c r="O582" s="84"/>
      <c r="P582" s="84"/>
      <c r="Q582" s="84"/>
      <c r="R582" s="84"/>
      <c r="S582" s="84"/>
      <c r="T582" s="84"/>
      <c r="U582" s="84"/>
      <c r="V582" s="84"/>
      <c r="W582" s="84"/>
      <c r="X582" s="84"/>
      <c r="Y582" s="84"/>
      <c r="Z582" s="84"/>
    </row>
    <row r="583" ht="20.25" customHeight="1">
      <c r="A583" s="84"/>
      <c r="B583" s="84"/>
      <c r="C583" s="84"/>
      <c r="D583" s="84"/>
      <c r="E583" s="84"/>
      <c r="F583" s="84"/>
      <c r="G583" s="84"/>
      <c r="H583" s="84"/>
      <c r="I583" s="84"/>
      <c r="J583" s="129"/>
      <c r="K583" s="84"/>
      <c r="L583" s="84"/>
      <c r="M583" s="84"/>
      <c r="N583" s="84"/>
      <c r="O583" s="84"/>
      <c r="P583" s="84"/>
      <c r="Q583" s="84"/>
      <c r="R583" s="84"/>
      <c r="S583" s="84"/>
      <c r="T583" s="84"/>
      <c r="U583" s="84"/>
      <c r="V583" s="84"/>
      <c r="W583" s="84"/>
      <c r="X583" s="84"/>
      <c r="Y583" s="84"/>
      <c r="Z583" s="84"/>
    </row>
    <row r="584" ht="20.25" customHeight="1">
      <c r="A584" s="84"/>
      <c r="B584" s="84"/>
      <c r="C584" s="84"/>
      <c r="D584" s="84"/>
      <c r="E584" s="84"/>
      <c r="F584" s="84"/>
      <c r="G584" s="84"/>
      <c r="H584" s="84"/>
      <c r="I584" s="84"/>
      <c r="J584" s="129"/>
      <c r="K584" s="84"/>
      <c r="L584" s="84"/>
      <c r="M584" s="84"/>
      <c r="N584" s="84"/>
      <c r="O584" s="84"/>
      <c r="P584" s="84"/>
      <c r="Q584" s="84"/>
      <c r="R584" s="84"/>
      <c r="S584" s="84"/>
      <c r="T584" s="84"/>
      <c r="U584" s="84"/>
      <c r="V584" s="84"/>
      <c r="W584" s="84"/>
      <c r="X584" s="84"/>
      <c r="Y584" s="84"/>
      <c r="Z584" s="84"/>
    </row>
    <row r="585" ht="20.25" customHeight="1">
      <c r="A585" s="84"/>
      <c r="B585" s="84"/>
      <c r="C585" s="84"/>
      <c r="D585" s="84"/>
      <c r="E585" s="84"/>
      <c r="F585" s="84"/>
      <c r="G585" s="84"/>
      <c r="H585" s="84"/>
      <c r="I585" s="84"/>
      <c r="J585" s="129"/>
      <c r="K585" s="84"/>
      <c r="L585" s="84"/>
      <c r="M585" s="84"/>
      <c r="N585" s="84"/>
      <c r="O585" s="84"/>
      <c r="P585" s="84"/>
      <c r="Q585" s="84"/>
      <c r="R585" s="84"/>
      <c r="S585" s="84"/>
      <c r="T585" s="84"/>
      <c r="U585" s="84"/>
      <c r="V585" s="84"/>
      <c r="W585" s="84"/>
      <c r="X585" s="84"/>
      <c r="Y585" s="84"/>
      <c r="Z585" s="84"/>
    </row>
    <row r="586" ht="20.25" customHeight="1">
      <c r="A586" s="84"/>
      <c r="B586" s="84"/>
      <c r="C586" s="84"/>
      <c r="D586" s="84"/>
      <c r="E586" s="84"/>
      <c r="F586" s="84"/>
      <c r="G586" s="84"/>
      <c r="H586" s="84"/>
      <c r="I586" s="84"/>
      <c r="J586" s="129"/>
      <c r="K586" s="84"/>
      <c r="L586" s="84"/>
      <c r="M586" s="84"/>
      <c r="N586" s="84"/>
      <c r="O586" s="84"/>
      <c r="P586" s="84"/>
      <c r="Q586" s="84"/>
      <c r="R586" s="84"/>
      <c r="S586" s="84"/>
      <c r="T586" s="84"/>
      <c r="U586" s="84"/>
      <c r="V586" s="84"/>
      <c r="W586" s="84"/>
      <c r="X586" s="84"/>
      <c r="Y586" s="84"/>
      <c r="Z586" s="84"/>
    </row>
    <row r="587" ht="20.25" customHeight="1">
      <c r="A587" s="84"/>
      <c r="B587" s="84"/>
      <c r="C587" s="84"/>
      <c r="D587" s="84"/>
      <c r="E587" s="84"/>
      <c r="F587" s="84"/>
      <c r="G587" s="84"/>
      <c r="H587" s="84"/>
      <c r="I587" s="84"/>
      <c r="J587" s="129"/>
      <c r="K587" s="84"/>
      <c r="L587" s="84"/>
      <c r="M587" s="84"/>
      <c r="N587" s="84"/>
      <c r="O587" s="84"/>
      <c r="P587" s="84"/>
      <c r="Q587" s="84"/>
      <c r="R587" s="84"/>
      <c r="S587" s="84"/>
      <c r="T587" s="84"/>
      <c r="U587" s="84"/>
      <c r="V587" s="84"/>
      <c r="W587" s="84"/>
      <c r="X587" s="84"/>
      <c r="Y587" s="84"/>
      <c r="Z587" s="84"/>
    </row>
    <row r="588" ht="20.25" customHeight="1">
      <c r="A588" s="84"/>
      <c r="B588" s="84"/>
      <c r="C588" s="84"/>
      <c r="D588" s="84"/>
      <c r="E588" s="84"/>
      <c r="F588" s="84"/>
      <c r="G588" s="84"/>
      <c r="H588" s="84"/>
      <c r="I588" s="84"/>
      <c r="J588" s="129"/>
      <c r="K588" s="84"/>
      <c r="L588" s="84"/>
      <c r="M588" s="84"/>
      <c r="N588" s="84"/>
      <c r="O588" s="84"/>
      <c r="P588" s="84"/>
      <c r="Q588" s="84"/>
      <c r="R588" s="84"/>
      <c r="S588" s="84"/>
      <c r="T588" s="84"/>
      <c r="U588" s="84"/>
      <c r="V588" s="84"/>
      <c r="W588" s="84"/>
      <c r="X588" s="84"/>
      <c r="Y588" s="84"/>
      <c r="Z588" s="84"/>
    </row>
    <row r="589" ht="20.25" customHeight="1">
      <c r="A589" s="84"/>
      <c r="B589" s="84"/>
      <c r="C589" s="84"/>
      <c r="D589" s="84"/>
      <c r="E589" s="84"/>
      <c r="F589" s="84"/>
      <c r="G589" s="84"/>
      <c r="H589" s="84"/>
      <c r="I589" s="84"/>
      <c r="J589" s="129"/>
      <c r="K589" s="84"/>
      <c r="L589" s="84"/>
      <c r="M589" s="84"/>
      <c r="N589" s="84"/>
      <c r="O589" s="84"/>
      <c r="P589" s="84"/>
      <c r="Q589" s="84"/>
      <c r="R589" s="84"/>
      <c r="S589" s="84"/>
      <c r="T589" s="84"/>
      <c r="U589" s="84"/>
      <c r="V589" s="84"/>
      <c r="W589" s="84"/>
      <c r="X589" s="84"/>
      <c r="Y589" s="84"/>
      <c r="Z589" s="84"/>
    </row>
    <row r="590" ht="20.25" customHeight="1">
      <c r="A590" s="84"/>
      <c r="B590" s="84"/>
      <c r="C590" s="84"/>
      <c r="D590" s="84"/>
      <c r="E590" s="84"/>
      <c r="F590" s="84"/>
      <c r="G590" s="84"/>
      <c r="H590" s="84"/>
      <c r="I590" s="84"/>
      <c r="J590" s="129"/>
      <c r="K590" s="84"/>
      <c r="L590" s="84"/>
      <c r="M590" s="84"/>
      <c r="N590" s="84"/>
      <c r="O590" s="84"/>
      <c r="P590" s="84"/>
      <c r="Q590" s="84"/>
      <c r="R590" s="84"/>
      <c r="S590" s="84"/>
      <c r="T590" s="84"/>
      <c r="U590" s="84"/>
      <c r="V590" s="84"/>
      <c r="W590" s="84"/>
      <c r="X590" s="84"/>
      <c r="Y590" s="84"/>
      <c r="Z590" s="84"/>
    </row>
    <row r="591" ht="20.25" customHeight="1">
      <c r="A591" s="84"/>
      <c r="B591" s="84"/>
      <c r="C591" s="84"/>
      <c r="D591" s="84"/>
      <c r="E591" s="84"/>
      <c r="F591" s="84"/>
      <c r="G591" s="84"/>
      <c r="H591" s="84"/>
      <c r="I591" s="84"/>
      <c r="J591" s="129"/>
      <c r="K591" s="84"/>
      <c r="L591" s="84"/>
      <c r="M591" s="84"/>
      <c r="N591" s="84"/>
      <c r="O591" s="84"/>
      <c r="P591" s="84"/>
      <c r="Q591" s="84"/>
      <c r="R591" s="84"/>
      <c r="S591" s="84"/>
      <c r="T591" s="84"/>
      <c r="U591" s="84"/>
      <c r="V591" s="84"/>
      <c r="W591" s="84"/>
      <c r="X591" s="84"/>
      <c r="Y591" s="84"/>
      <c r="Z591" s="84"/>
    </row>
    <row r="592" ht="20.25" customHeight="1">
      <c r="A592" s="84"/>
      <c r="B592" s="84"/>
      <c r="C592" s="84"/>
      <c r="D592" s="84"/>
      <c r="E592" s="84"/>
      <c r="F592" s="84"/>
      <c r="G592" s="84"/>
      <c r="H592" s="84"/>
      <c r="I592" s="84"/>
      <c r="J592" s="129"/>
      <c r="K592" s="84"/>
      <c r="L592" s="84"/>
      <c r="M592" s="84"/>
      <c r="N592" s="84"/>
      <c r="O592" s="84"/>
      <c r="P592" s="84"/>
      <c r="Q592" s="84"/>
      <c r="R592" s="84"/>
      <c r="S592" s="84"/>
      <c r="T592" s="84"/>
      <c r="U592" s="84"/>
      <c r="V592" s="84"/>
      <c r="W592" s="84"/>
      <c r="X592" s="84"/>
      <c r="Y592" s="84"/>
      <c r="Z592" s="84"/>
    </row>
    <row r="593" ht="20.25" customHeight="1">
      <c r="A593" s="84"/>
      <c r="B593" s="84"/>
      <c r="C593" s="84"/>
      <c r="D593" s="84"/>
      <c r="E593" s="84"/>
      <c r="F593" s="84"/>
      <c r="G593" s="84"/>
      <c r="H593" s="84"/>
      <c r="I593" s="84"/>
      <c r="J593" s="129"/>
      <c r="K593" s="84"/>
      <c r="L593" s="84"/>
      <c r="M593" s="84"/>
      <c r="N593" s="84"/>
      <c r="O593" s="84"/>
      <c r="P593" s="84"/>
      <c r="Q593" s="84"/>
      <c r="R593" s="84"/>
      <c r="S593" s="84"/>
      <c r="T593" s="84"/>
      <c r="U593" s="84"/>
      <c r="V593" s="84"/>
      <c r="W593" s="84"/>
      <c r="X593" s="84"/>
      <c r="Y593" s="84"/>
      <c r="Z593" s="84"/>
    </row>
    <row r="594" ht="20.25" customHeight="1">
      <c r="A594" s="84"/>
      <c r="B594" s="84"/>
      <c r="C594" s="84"/>
      <c r="D594" s="84"/>
      <c r="E594" s="84"/>
      <c r="F594" s="84"/>
      <c r="G594" s="84"/>
      <c r="H594" s="84"/>
      <c r="I594" s="84"/>
      <c r="J594" s="129"/>
      <c r="K594" s="84"/>
      <c r="L594" s="84"/>
      <c r="M594" s="84"/>
      <c r="N594" s="84"/>
      <c r="O594" s="84"/>
      <c r="P594" s="84"/>
      <c r="Q594" s="84"/>
      <c r="R594" s="84"/>
      <c r="S594" s="84"/>
      <c r="T594" s="84"/>
      <c r="U594" s="84"/>
      <c r="V594" s="84"/>
      <c r="W594" s="84"/>
      <c r="X594" s="84"/>
      <c r="Y594" s="84"/>
      <c r="Z594" s="84"/>
    </row>
    <row r="595" ht="20.25" customHeight="1">
      <c r="A595" s="84"/>
      <c r="B595" s="84"/>
      <c r="C595" s="84"/>
      <c r="D595" s="84"/>
      <c r="E595" s="84"/>
      <c r="F595" s="84"/>
      <c r="G595" s="84"/>
      <c r="H595" s="84"/>
      <c r="I595" s="84"/>
      <c r="J595" s="129"/>
      <c r="K595" s="84"/>
      <c r="L595" s="84"/>
      <c r="M595" s="84"/>
      <c r="N595" s="84"/>
      <c r="O595" s="84"/>
      <c r="P595" s="84"/>
      <c r="Q595" s="84"/>
      <c r="R595" s="84"/>
      <c r="S595" s="84"/>
      <c r="T595" s="84"/>
      <c r="U595" s="84"/>
      <c r="V595" s="84"/>
      <c r="W595" s="84"/>
      <c r="X595" s="84"/>
      <c r="Y595" s="84"/>
      <c r="Z595" s="84"/>
    </row>
    <row r="596" ht="20.25" customHeight="1">
      <c r="A596" s="84"/>
      <c r="B596" s="84"/>
      <c r="C596" s="84"/>
      <c r="D596" s="84"/>
      <c r="E596" s="84"/>
      <c r="F596" s="84"/>
      <c r="G596" s="84"/>
      <c r="H596" s="84"/>
      <c r="I596" s="84"/>
      <c r="J596" s="129"/>
      <c r="K596" s="84"/>
      <c r="L596" s="84"/>
      <c r="M596" s="84"/>
      <c r="N596" s="84"/>
      <c r="O596" s="84"/>
      <c r="P596" s="84"/>
      <c r="Q596" s="84"/>
      <c r="R596" s="84"/>
      <c r="S596" s="84"/>
      <c r="T596" s="84"/>
      <c r="U596" s="84"/>
      <c r="V596" s="84"/>
      <c r="W596" s="84"/>
      <c r="X596" s="84"/>
      <c r="Y596" s="84"/>
      <c r="Z596" s="84"/>
    </row>
    <row r="597" ht="20.25" customHeight="1">
      <c r="A597" s="84"/>
      <c r="B597" s="84"/>
      <c r="C597" s="84"/>
      <c r="D597" s="84"/>
      <c r="E597" s="84"/>
      <c r="F597" s="84"/>
      <c r="G597" s="84"/>
      <c r="H597" s="84"/>
      <c r="I597" s="84"/>
      <c r="J597" s="129"/>
      <c r="K597" s="84"/>
      <c r="L597" s="84"/>
      <c r="M597" s="84"/>
      <c r="N597" s="84"/>
      <c r="O597" s="84"/>
      <c r="P597" s="84"/>
      <c r="Q597" s="84"/>
      <c r="R597" s="84"/>
      <c r="S597" s="84"/>
      <c r="T597" s="84"/>
      <c r="U597" s="84"/>
      <c r="V597" s="84"/>
      <c r="W597" s="84"/>
      <c r="X597" s="84"/>
      <c r="Y597" s="84"/>
      <c r="Z597" s="84"/>
    </row>
    <row r="598" ht="20.25" customHeight="1">
      <c r="A598" s="84"/>
      <c r="B598" s="84"/>
      <c r="C598" s="84"/>
      <c r="D598" s="84"/>
      <c r="E598" s="84"/>
      <c r="F598" s="84"/>
      <c r="G598" s="84"/>
      <c r="H598" s="84"/>
      <c r="I598" s="84"/>
      <c r="J598" s="129"/>
      <c r="K598" s="84"/>
      <c r="L598" s="84"/>
      <c r="M598" s="84"/>
      <c r="N598" s="84"/>
      <c r="O598" s="84"/>
      <c r="P598" s="84"/>
      <c r="Q598" s="84"/>
      <c r="R598" s="84"/>
      <c r="S598" s="84"/>
      <c r="T598" s="84"/>
      <c r="U598" s="84"/>
      <c r="V598" s="84"/>
      <c r="W598" s="84"/>
      <c r="X598" s="84"/>
      <c r="Y598" s="84"/>
      <c r="Z598" s="84"/>
    </row>
    <row r="599" ht="20.25" customHeight="1">
      <c r="A599" s="84"/>
      <c r="B599" s="84"/>
      <c r="C599" s="84"/>
      <c r="D599" s="84"/>
      <c r="E599" s="84"/>
      <c r="F599" s="84"/>
      <c r="G599" s="84"/>
      <c r="H599" s="84"/>
      <c r="I599" s="84"/>
      <c r="J599" s="129"/>
      <c r="K599" s="84"/>
      <c r="L599" s="84"/>
      <c r="M599" s="84"/>
      <c r="N599" s="84"/>
      <c r="O599" s="84"/>
      <c r="P599" s="84"/>
      <c r="Q599" s="84"/>
      <c r="R599" s="84"/>
      <c r="S599" s="84"/>
      <c r="T599" s="84"/>
      <c r="U599" s="84"/>
      <c r="V599" s="84"/>
      <c r="W599" s="84"/>
      <c r="X599" s="84"/>
      <c r="Y599" s="84"/>
      <c r="Z599" s="84"/>
    </row>
    <row r="600" ht="20.25" customHeight="1">
      <c r="A600" s="84"/>
      <c r="B600" s="84"/>
      <c r="C600" s="84"/>
      <c r="D600" s="84"/>
      <c r="E600" s="84"/>
      <c r="F600" s="84"/>
      <c r="G600" s="84"/>
      <c r="H600" s="84"/>
      <c r="I600" s="84"/>
      <c r="J600" s="129"/>
      <c r="K600" s="84"/>
      <c r="L600" s="84"/>
      <c r="M600" s="84"/>
      <c r="N600" s="84"/>
      <c r="O600" s="84"/>
      <c r="P600" s="84"/>
      <c r="Q600" s="84"/>
      <c r="R600" s="84"/>
      <c r="S600" s="84"/>
      <c r="T600" s="84"/>
      <c r="U600" s="84"/>
      <c r="V600" s="84"/>
      <c r="W600" s="84"/>
      <c r="X600" s="84"/>
      <c r="Y600" s="84"/>
      <c r="Z600" s="84"/>
    </row>
    <row r="601" ht="20.25" customHeight="1">
      <c r="A601" s="84"/>
      <c r="B601" s="84"/>
      <c r="C601" s="84"/>
      <c r="D601" s="84"/>
      <c r="E601" s="84"/>
      <c r="F601" s="84"/>
      <c r="G601" s="84"/>
      <c r="H601" s="84"/>
      <c r="I601" s="84"/>
      <c r="J601" s="129"/>
      <c r="K601" s="84"/>
      <c r="L601" s="84"/>
      <c r="M601" s="84"/>
      <c r="N601" s="84"/>
      <c r="O601" s="84"/>
      <c r="P601" s="84"/>
      <c r="Q601" s="84"/>
      <c r="R601" s="84"/>
      <c r="S601" s="84"/>
      <c r="T601" s="84"/>
      <c r="U601" s="84"/>
      <c r="V601" s="84"/>
      <c r="W601" s="84"/>
      <c r="X601" s="84"/>
      <c r="Y601" s="84"/>
      <c r="Z601" s="84"/>
    </row>
    <row r="602" ht="20.25" customHeight="1">
      <c r="A602" s="84"/>
      <c r="B602" s="84"/>
      <c r="C602" s="84"/>
      <c r="D602" s="84"/>
      <c r="E602" s="84"/>
      <c r="F602" s="84"/>
      <c r="G602" s="84"/>
      <c r="H602" s="84"/>
      <c r="I602" s="84"/>
      <c r="J602" s="129"/>
      <c r="K602" s="84"/>
      <c r="L602" s="84"/>
      <c r="M602" s="84"/>
      <c r="N602" s="84"/>
      <c r="O602" s="84"/>
      <c r="P602" s="84"/>
      <c r="Q602" s="84"/>
      <c r="R602" s="84"/>
      <c r="S602" s="84"/>
      <c r="T602" s="84"/>
      <c r="U602" s="84"/>
      <c r="V602" s="84"/>
      <c r="W602" s="84"/>
      <c r="X602" s="84"/>
      <c r="Y602" s="84"/>
      <c r="Z602" s="84"/>
    </row>
    <row r="603" ht="20.25" customHeight="1">
      <c r="A603" s="84"/>
      <c r="B603" s="84"/>
      <c r="C603" s="84"/>
      <c r="D603" s="84"/>
      <c r="E603" s="84"/>
      <c r="F603" s="84"/>
      <c r="G603" s="84"/>
      <c r="H603" s="84"/>
      <c r="I603" s="84"/>
      <c r="J603" s="129"/>
      <c r="K603" s="84"/>
      <c r="L603" s="84"/>
      <c r="M603" s="84"/>
      <c r="N603" s="84"/>
      <c r="O603" s="84"/>
      <c r="P603" s="84"/>
      <c r="Q603" s="84"/>
      <c r="R603" s="84"/>
      <c r="S603" s="84"/>
      <c r="T603" s="84"/>
      <c r="U603" s="84"/>
      <c r="V603" s="84"/>
      <c r="W603" s="84"/>
      <c r="X603" s="84"/>
      <c r="Y603" s="84"/>
      <c r="Z603" s="84"/>
    </row>
    <row r="604" ht="20.25" customHeight="1">
      <c r="A604" s="84"/>
      <c r="B604" s="84"/>
      <c r="C604" s="84"/>
      <c r="D604" s="84"/>
      <c r="E604" s="84"/>
      <c r="F604" s="84"/>
      <c r="G604" s="84"/>
      <c r="H604" s="84"/>
      <c r="I604" s="84"/>
      <c r="J604" s="129"/>
      <c r="K604" s="84"/>
      <c r="L604" s="84"/>
      <c r="M604" s="84"/>
      <c r="N604" s="84"/>
      <c r="O604" s="84"/>
      <c r="P604" s="84"/>
      <c r="Q604" s="84"/>
      <c r="R604" s="84"/>
      <c r="S604" s="84"/>
      <c r="T604" s="84"/>
      <c r="U604" s="84"/>
      <c r="V604" s="84"/>
      <c r="W604" s="84"/>
      <c r="X604" s="84"/>
      <c r="Y604" s="84"/>
      <c r="Z604" s="84"/>
    </row>
    <row r="605" ht="20.25" customHeight="1">
      <c r="A605" s="84"/>
      <c r="B605" s="84"/>
      <c r="C605" s="84"/>
      <c r="D605" s="84"/>
      <c r="E605" s="84"/>
      <c r="F605" s="84"/>
      <c r="G605" s="84"/>
      <c r="H605" s="84"/>
      <c r="I605" s="84"/>
      <c r="J605" s="129"/>
      <c r="K605" s="84"/>
      <c r="L605" s="84"/>
      <c r="M605" s="84"/>
      <c r="N605" s="84"/>
      <c r="O605" s="84"/>
      <c r="P605" s="84"/>
      <c r="Q605" s="84"/>
      <c r="R605" s="84"/>
      <c r="S605" s="84"/>
      <c r="T605" s="84"/>
      <c r="U605" s="84"/>
      <c r="V605" s="84"/>
      <c r="W605" s="84"/>
      <c r="X605" s="84"/>
      <c r="Y605" s="84"/>
      <c r="Z605" s="84"/>
    </row>
    <row r="606" ht="20.25" customHeight="1">
      <c r="A606" s="84"/>
      <c r="B606" s="84"/>
      <c r="C606" s="84"/>
      <c r="D606" s="84"/>
      <c r="E606" s="84"/>
      <c r="F606" s="84"/>
      <c r="G606" s="84"/>
      <c r="H606" s="84"/>
      <c r="I606" s="84"/>
      <c r="J606" s="129"/>
      <c r="K606" s="84"/>
      <c r="L606" s="84"/>
      <c r="M606" s="84"/>
      <c r="N606" s="84"/>
      <c r="O606" s="84"/>
      <c r="P606" s="84"/>
      <c r="Q606" s="84"/>
      <c r="R606" s="84"/>
      <c r="S606" s="84"/>
      <c r="T606" s="84"/>
      <c r="U606" s="84"/>
      <c r="V606" s="84"/>
      <c r="W606" s="84"/>
      <c r="X606" s="84"/>
      <c r="Y606" s="84"/>
      <c r="Z606" s="84"/>
    </row>
    <row r="607" ht="20.25" customHeight="1">
      <c r="A607" s="84"/>
      <c r="B607" s="84"/>
      <c r="C607" s="84"/>
      <c r="D607" s="84"/>
      <c r="E607" s="84"/>
      <c r="F607" s="84"/>
      <c r="G607" s="84"/>
      <c r="H607" s="84"/>
      <c r="I607" s="84"/>
      <c r="J607" s="129"/>
      <c r="K607" s="84"/>
      <c r="L607" s="84"/>
      <c r="M607" s="84"/>
      <c r="N607" s="84"/>
      <c r="O607" s="84"/>
      <c r="P607" s="84"/>
      <c r="Q607" s="84"/>
      <c r="R607" s="84"/>
      <c r="S607" s="84"/>
      <c r="T607" s="84"/>
      <c r="U607" s="84"/>
      <c r="V607" s="84"/>
      <c r="W607" s="84"/>
      <c r="X607" s="84"/>
      <c r="Y607" s="84"/>
      <c r="Z607" s="84"/>
    </row>
    <row r="608" ht="20.25" customHeight="1">
      <c r="A608" s="84"/>
      <c r="B608" s="84"/>
      <c r="C608" s="84"/>
      <c r="D608" s="84"/>
      <c r="E608" s="84"/>
      <c r="F608" s="84"/>
      <c r="G608" s="84"/>
      <c r="H608" s="84"/>
      <c r="I608" s="84"/>
      <c r="J608" s="129"/>
      <c r="K608" s="84"/>
      <c r="L608" s="84"/>
      <c r="M608" s="84"/>
      <c r="N608" s="84"/>
      <c r="O608" s="84"/>
      <c r="P608" s="84"/>
      <c r="Q608" s="84"/>
      <c r="R608" s="84"/>
      <c r="S608" s="84"/>
      <c r="T608" s="84"/>
      <c r="U608" s="84"/>
      <c r="V608" s="84"/>
      <c r="W608" s="84"/>
      <c r="X608" s="84"/>
      <c r="Y608" s="84"/>
      <c r="Z608" s="84"/>
    </row>
    <row r="609" ht="20.25" customHeight="1">
      <c r="A609" s="84"/>
      <c r="B609" s="84"/>
      <c r="C609" s="84"/>
      <c r="D609" s="84"/>
      <c r="E609" s="84"/>
      <c r="F609" s="84"/>
      <c r="G609" s="84"/>
      <c r="H609" s="84"/>
      <c r="I609" s="84"/>
      <c r="J609" s="129"/>
      <c r="K609" s="84"/>
      <c r="L609" s="84"/>
      <c r="M609" s="84"/>
      <c r="N609" s="84"/>
      <c r="O609" s="84"/>
      <c r="P609" s="84"/>
      <c r="Q609" s="84"/>
      <c r="R609" s="84"/>
      <c r="S609" s="84"/>
      <c r="T609" s="84"/>
      <c r="U609" s="84"/>
      <c r="V609" s="84"/>
      <c r="W609" s="84"/>
      <c r="X609" s="84"/>
      <c r="Y609" s="84"/>
      <c r="Z609" s="84"/>
    </row>
    <row r="610" ht="20.25" customHeight="1">
      <c r="A610" s="84"/>
      <c r="B610" s="84"/>
      <c r="C610" s="84"/>
      <c r="D610" s="84"/>
      <c r="E610" s="84"/>
      <c r="F610" s="84"/>
      <c r="G610" s="84"/>
      <c r="H610" s="84"/>
      <c r="I610" s="84"/>
      <c r="J610" s="129"/>
      <c r="K610" s="84"/>
      <c r="L610" s="84"/>
      <c r="M610" s="84"/>
      <c r="N610" s="84"/>
      <c r="O610" s="84"/>
      <c r="P610" s="84"/>
      <c r="Q610" s="84"/>
      <c r="R610" s="84"/>
      <c r="S610" s="84"/>
      <c r="T610" s="84"/>
      <c r="U610" s="84"/>
      <c r="V610" s="84"/>
      <c r="W610" s="84"/>
      <c r="X610" s="84"/>
      <c r="Y610" s="84"/>
      <c r="Z610" s="84"/>
    </row>
    <row r="611" ht="20.25" customHeight="1">
      <c r="A611" s="84"/>
      <c r="B611" s="84"/>
      <c r="C611" s="84"/>
      <c r="D611" s="84"/>
      <c r="E611" s="84"/>
      <c r="F611" s="84"/>
      <c r="G611" s="84"/>
      <c r="H611" s="84"/>
      <c r="I611" s="84"/>
      <c r="J611" s="129"/>
      <c r="K611" s="84"/>
      <c r="L611" s="84"/>
      <c r="M611" s="84"/>
      <c r="N611" s="84"/>
      <c r="O611" s="84"/>
      <c r="P611" s="84"/>
      <c r="Q611" s="84"/>
      <c r="R611" s="84"/>
      <c r="S611" s="84"/>
      <c r="T611" s="84"/>
      <c r="U611" s="84"/>
      <c r="V611" s="84"/>
      <c r="W611" s="84"/>
      <c r="X611" s="84"/>
      <c r="Y611" s="84"/>
      <c r="Z611" s="84"/>
    </row>
    <row r="612" ht="20.25" customHeight="1">
      <c r="A612" s="84"/>
      <c r="B612" s="84"/>
      <c r="C612" s="84"/>
      <c r="D612" s="84"/>
      <c r="E612" s="84"/>
      <c r="F612" s="84"/>
      <c r="G612" s="84"/>
      <c r="H612" s="84"/>
      <c r="I612" s="84"/>
      <c r="J612" s="129"/>
      <c r="K612" s="84"/>
      <c r="L612" s="84"/>
      <c r="M612" s="84"/>
      <c r="N612" s="84"/>
      <c r="O612" s="84"/>
      <c r="P612" s="84"/>
      <c r="Q612" s="84"/>
      <c r="R612" s="84"/>
      <c r="S612" s="84"/>
      <c r="T612" s="84"/>
      <c r="U612" s="84"/>
      <c r="V612" s="84"/>
      <c r="W612" s="84"/>
      <c r="X612" s="84"/>
      <c r="Y612" s="84"/>
      <c r="Z612" s="84"/>
    </row>
    <row r="613" ht="20.25" customHeight="1">
      <c r="A613" s="84"/>
      <c r="B613" s="84"/>
      <c r="C613" s="84"/>
      <c r="D613" s="84"/>
      <c r="E613" s="84"/>
      <c r="F613" s="84"/>
      <c r="G613" s="84"/>
      <c r="H613" s="84"/>
      <c r="I613" s="84"/>
      <c r="J613" s="129"/>
      <c r="K613" s="84"/>
      <c r="L613" s="84"/>
      <c r="M613" s="84"/>
      <c r="N613" s="84"/>
      <c r="O613" s="84"/>
      <c r="P613" s="84"/>
      <c r="Q613" s="84"/>
      <c r="R613" s="84"/>
      <c r="S613" s="84"/>
      <c r="T613" s="84"/>
      <c r="U613" s="84"/>
      <c r="V613" s="84"/>
      <c r="W613" s="84"/>
      <c r="X613" s="84"/>
      <c r="Y613" s="84"/>
      <c r="Z613" s="84"/>
    </row>
    <row r="614" ht="20.25" customHeight="1">
      <c r="A614" s="84"/>
      <c r="B614" s="84"/>
      <c r="C614" s="84"/>
      <c r="D614" s="84"/>
      <c r="E614" s="84"/>
      <c r="F614" s="84"/>
      <c r="G614" s="84"/>
      <c r="H614" s="84"/>
      <c r="I614" s="84"/>
      <c r="J614" s="129"/>
      <c r="K614" s="84"/>
      <c r="L614" s="84"/>
      <c r="M614" s="84"/>
      <c r="N614" s="84"/>
      <c r="O614" s="84"/>
      <c r="P614" s="84"/>
      <c r="Q614" s="84"/>
      <c r="R614" s="84"/>
      <c r="S614" s="84"/>
      <c r="T614" s="84"/>
      <c r="U614" s="84"/>
      <c r="V614" s="84"/>
      <c r="W614" s="84"/>
      <c r="X614" s="84"/>
      <c r="Y614" s="84"/>
      <c r="Z614" s="84"/>
    </row>
    <row r="615" ht="20.25" customHeight="1">
      <c r="A615" s="84"/>
      <c r="B615" s="84"/>
      <c r="C615" s="84"/>
      <c r="D615" s="84"/>
      <c r="E615" s="84"/>
      <c r="F615" s="84"/>
      <c r="G615" s="84"/>
      <c r="H615" s="84"/>
      <c r="I615" s="84"/>
      <c r="J615" s="129"/>
      <c r="K615" s="84"/>
      <c r="L615" s="84"/>
      <c r="M615" s="84"/>
      <c r="N615" s="84"/>
      <c r="O615" s="84"/>
      <c r="P615" s="84"/>
      <c r="Q615" s="84"/>
      <c r="R615" s="84"/>
      <c r="S615" s="84"/>
      <c r="T615" s="84"/>
      <c r="U615" s="84"/>
      <c r="V615" s="84"/>
      <c r="W615" s="84"/>
      <c r="X615" s="84"/>
      <c r="Y615" s="84"/>
      <c r="Z615" s="84"/>
    </row>
    <row r="616" ht="20.25" customHeight="1">
      <c r="A616" s="84"/>
      <c r="B616" s="84"/>
      <c r="C616" s="84"/>
      <c r="D616" s="84"/>
      <c r="E616" s="84"/>
      <c r="F616" s="84"/>
      <c r="G616" s="84"/>
      <c r="H616" s="84"/>
      <c r="I616" s="84"/>
      <c r="J616" s="129"/>
      <c r="K616" s="84"/>
      <c r="L616" s="84"/>
      <c r="M616" s="84"/>
      <c r="N616" s="84"/>
      <c r="O616" s="84"/>
      <c r="P616" s="84"/>
      <c r="Q616" s="84"/>
      <c r="R616" s="84"/>
      <c r="S616" s="84"/>
      <c r="T616" s="84"/>
      <c r="U616" s="84"/>
      <c r="V616" s="84"/>
      <c r="W616" s="84"/>
      <c r="X616" s="84"/>
      <c r="Y616" s="84"/>
      <c r="Z616" s="84"/>
    </row>
    <row r="617" ht="20.25" customHeight="1">
      <c r="A617" s="84"/>
      <c r="B617" s="84"/>
      <c r="C617" s="84"/>
      <c r="D617" s="84"/>
      <c r="E617" s="84"/>
      <c r="F617" s="84"/>
      <c r="G617" s="84"/>
      <c r="H617" s="84"/>
      <c r="I617" s="84"/>
      <c r="J617" s="129"/>
      <c r="K617" s="84"/>
      <c r="L617" s="84"/>
      <c r="M617" s="84"/>
      <c r="N617" s="84"/>
      <c r="O617" s="84"/>
      <c r="P617" s="84"/>
      <c r="Q617" s="84"/>
      <c r="R617" s="84"/>
      <c r="S617" s="84"/>
      <c r="T617" s="84"/>
      <c r="U617" s="84"/>
      <c r="V617" s="84"/>
      <c r="W617" s="84"/>
      <c r="X617" s="84"/>
      <c r="Y617" s="84"/>
      <c r="Z617" s="84"/>
    </row>
    <row r="618" ht="20.25" customHeight="1">
      <c r="A618" s="84"/>
      <c r="B618" s="84"/>
      <c r="C618" s="84"/>
      <c r="D618" s="84"/>
      <c r="E618" s="84"/>
      <c r="F618" s="84"/>
      <c r="G618" s="84"/>
      <c r="H618" s="84"/>
      <c r="I618" s="84"/>
      <c r="J618" s="129"/>
      <c r="K618" s="84"/>
      <c r="L618" s="84"/>
      <c r="M618" s="84"/>
      <c r="N618" s="84"/>
      <c r="O618" s="84"/>
      <c r="P618" s="84"/>
      <c r="Q618" s="84"/>
      <c r="R618" s="84"/>
      <c r="S618" s="84"/>
      <c r="T618" s="84"/>
      <c r="U618" s="84"/>
      <c r="V618" s="84"/>
      <c r="W618" s="84"/>
      <c r="X618" s="84"/>
      <c r="Y618" s="84"/>
      <c r="Z618" s="84"/>
    </row>
    <row r="619" ht="20.25" customHeight="1">
      <c r="A619" s="84"/>
      <c r="B619" s="84"/>
      <c r="C619" s="84"/>
      <c r="D619" s="84"/>
      <c r="E619" s="84"/>
      <c r="F619" s="84"/>
      <c r="G619" s="84"/>
      <c r="H619" s="84"/>
      <c r="I619" s="84"/>
      <c r="J619" s="129"/>
      <c r="K619" s="84"/>
      <c r="L619" s="84"/>
      <c r="M619" s="84"/>
      <c r="N619" s="84"/>
      <c r="O619" s="84"/>
      <c r="P619" s="84"/>
      <c r="Q619" s="84"/>
      <c r="R619" s="84"/>
      <c r="S619" s="84"/>
      <c r="T619" s="84"/>
      <c r="U619" s="84"/>
      <c r="V619" s="84"/>
      <c r="W619" s="84"/>
      <c r="X619" s="84"/>
      <c r="Y619" s="84"/>
      <c r="Z619" s="84"/>
    </row>
    <row r="620" ht="20.25" customHeight="1">
      <c r="A620" s="84"/>
      <c r="B620" s="84"/>
      <c r="C620" s="84"/>
      <c r="D620" s="84"/>
      <c r="E620" s="84"/>
      <c r="F620" s="84"/>
      <c r="G620" s="84"/>
      <c r="H620" s="84"/>
      <c r="I620" s="84"/>
      <c r="J620" s="129"/>
      <c r="K620" s="84"/>
      <c r="L620" s="84"/>
      <c r="M620" s="84"/>
      <c r="N620" s="84"/>
      <c r="O620" s="84"/>
      <c r="P620" s="84"/>
      <c r="Q620" s="84"/>
      <c r="R620" s="84"/>
      <c r="S620" s="84"/>
      <c r="T620" s="84"/>
      <c r="U620" s="84"/>
      <c r="V620" s="84"/>
      <c r="W620" s="84"/>
      <c r="X620" s="84"/>
      <c r="Y620" s="84"/>
      <c r="Z620" s="84"/>
    </row>
    <row r="621" ht="20.25" customHeight="1">
      <c r="A621" s="84"/>
      <c r="B621" s="84"/>
      <c r="C621" s="84"/>
      <c r="D621" s="84"/>
      <c r="E621" s="84"/>
      <c r="F621" s="84"/>
      <c r="G621" s="84"/>
      <c r="H621" s="84"/>
      <c r="I621" s="84"/>
      <c r="J621" s="129"/>
      <c r="K621" s="84"/>
      <c r="L621" s="84"/>
      <c r="M621" s="84"/>
      <c r="N621" s="84"/>
      <c r="O621" s="84"/>
      <c r="P621" s="84"/>
      <c r="Q621" s="84"/>
      <c r="R621" s="84"/>
      <c r="S621" s="84"/>
      <c r="T621" s="84"/>
      <c r="U621" s="84"/>
      <c r="V621" s="84"/>
      <c r="W621" s="84"/>
      <c r="X621" s="84"/>
      <c r="Y621" s="84"/>
      <c r="Z621" s="84"/>
    </row>
    <row r="622" ht="20.25" customHeight="1">
      <c r="A622" s="84"/>
      <c r="B622" s="84"/>
      <c r="C622" s="84"/>
      <c r="D622" s="84"/>
      <c r="E622" s="84"/>
      <c r="F622" s="84"/>
      <c r="G622" s="84"/>
      <c r="H622" s="84"/>
      <c r="I622" s="84"/>
      <c r="J622" s="129"/>
      <c r="K622" s="84"/>
      <c r="L622" s="84"/>
      <c r="M622" s="84"/>
      <c r="N622" s="84"/>
      <c r="O622" s="84"/>
      <c r="P622" s="84"/>
      <c r="Q622" s="84"/>
      <c r="R622" s="84"/>
      <c r="S622" s="84"/>
      <c r="T622" s="84"/>
      <c r="U622" s="84"/>
      <c r="V622" s="84"/>
      <c r="W622" s="84"/>
      <c r="X622" s="84"/>
      <c r="Y622" s="84"/>
      <c r="Z622" s="84"/>
    </row>
    <row r="623" ht="20.25" customHeight="1">
      <c r="A623" s="84"/>
      <c r="B623" s="84"/>
      <c r="C623" s="84"/>
      <c r="D623" s="84"/>
      <c r="E623" s="84"/>
      <c r="F623" s="84"/>
      <c r="G623" s="84"/>
      <c r="H623" s="84"/>
      <c r="I623" s="84"/>
      <c r="J623" s="129"/>
      <c r="K623" s="84"/>
      <c r="L623" s="84"/>
      <c r="M623" s="84"/>
      <c r="N623" s="84"/>
      <c r="O623" s="84"/>
      <c r="P623" s="84"/>
      <c r="Q623" s="84"/>
      <c r="R623" s="84"/>
      <c r="S623" s="84"/>
      <c r="T623" s="84"/>
      <c r="U623" s="84"/>
      <c r="V623" s="84"/>
      <c r="W623" s="84"/>
      <c r="X623" s="84"/>
      <c r="Y623" s="84"/>
      <c r="Z623" s="84"/>
    </row>
    <row r="624" ht="20.25" customHeight="1">
      <c r="A624" s="84"/>
      <c r="B624" s="84"/>
      <c r="C624" s="84"/>
      <c r="D624" s="84"/>
      <c r="E624" s="84"/>
      <c r="F624" s="84"/>
      <c r="G624" s="84"/>
      <c r="H624" s="84"/>
      <c r="I624" s="84"/>
      <c r="J624" s="129"/>
      <c r="K624" s="84"/>
      <c r="L624" s="84"/>
      <c r="M624" s="84"/>
      <c r="N624" s="84"/>
      <c r="O624" s="84"/>
      <c r="P624" s="84"/>
      <c r="Q624" s="84"/>
      <c r="R624" s="84"/>
      <c r="S624" s="84"/>
      <c r="T624" s="84"/>
      <c r="U624" s="84"/>
      <c r="V624" s="84"/>
      <c r="W624" s="84"/>
      <c r="X624" s="84"/>
      <c r="Y624" s="84"/>
      <c r="Z624" s="84"/>
    </row>
    <row r="625" ht="20.25" customHeight="1">
      <c r="A625" s="84"/>
      <c r="B625" s="84"/>
      <c r="C625" s="84"/>
      <c r="D625" s="84"/>
      <c r="E625" s="84"/>
      <c r="F625" s="84"/>
      <c r="G625" s="84"/>
      <c r="H625" s="84"/>
      <c r="I625" s="84"/>
      <c r="J625" s="129"/>
      <c r="K625" s="84"/>
      <c r="L625" s="84"/>
      <c r="M625" s="84"/>
      <c r="N625" s="84"/>
      <c r="O625" s="84"/>
      <c r="P625" s="84"/>
      <c r="Q625" s="84"/>
      <c r="R625" s="84"/>
      <c r="S625" s="84"/>
      <c r="T625" s="84"/>
      <c r="U625" s="84"/>
      <c r="V625" s="84"/>
      <c r="W625" s="84"/>
      <c r="X625" s="84"/>
      <c r="Y625" s="84"/>
      <c r="Z625" s="84"/>
    </row>
    <row r="626" ht="20.25" customHeight="1">
      <c r="A626" s="84"/>
      <c r="B626" s="84"/>
      <c r="C626" s="84"/>
      <c r="D626" s="84"/>
      <c r="E626" s="84"/>
      <c r="F626" s="84"/>
      <c r="G626" s="84"/>
      <c r="H626" s="84"/>
      <c r="I626" s="84"/>
      <c r="J626" s="129"/>
      <c r="K626" s="84"/>
      <c r="L626" s="84"/>
      <c r="M626" s="84"/>
      <c r="N626" s="84"/>
      <c r="O626" s="84"/>
      <c r="P626" s="84"/>
      <c r="Q626" s="84"/>
      <c r="R626" s="84"/>
      <c r="S626" s="84"/>
      <c r="T626" s="84"/>
      <c r="U626" s="84"/>
      <c r="V626" s="84"/>
      <c r="W626" s="84"/>
      <c r="X626" s="84"/>
      <c r="Y626" s="84"/>
      <c r="Z626" s="84"/>
    </row>
    <row r="627" ht="20.25" customHeight="1">
      <c r="A627" s="84"/>
      <c r="B627" s="84"/>
      <c r="C627" s="84"/>
      <c r="D627" s="84"/>
      <c r="E627" s="84"/>
      <c r="F627" s="84"/>
      <c r="G627" s="84"/>
      <c r="H627" s="84"/>
      <c r="I627" s="84"/>
      <c r="J627" s="129"/>
      <c r="K627" s="84"/>
      <c r="L627" s="84"/>
      <c r="M627" s="84"/>
      <c r="N627" s="84"/>
      <c r="O627" s="84"/>
      <c r="P627" s="84"/>
      <c r="Q627" s="84"/>
      <c r="R627" s="84"/>
      <c r="S627" s="84"/>
      <c r="T627" s="84"/>
      <c r="U627" s="84"/>
      <c r="V627" s="84"/>
      <c r="W627" s="84"/>
      <c r="X627" s="84"/>
      <c r="Y627" s="84"/>
      <c r="Z627" s="84"/>
    </row>
    <row r="628" ht="20.25" customHeight="1">
      <c r="A628" s="84"/>
      <c r="B628" s="84"/>
      <c r="C628" s="84"/>
      <c r="D628" s="84"/>
      <c r="E628" s="84"/>
      <c r="F628" s="84"/>
      <c r="G628" s="84"/>
      <c r="H628" s="84"/>
      <c r="I628" s="84"/>
      <c r="J628" s="129"/>
      <c r="K628" s="84"/>
      <c r="L628" s="84"/>
      <c r="M628" s="84"/>
      <c r="N628" s="84"/>
      <c r="O628" s="84"/>
      <c r="P628" s="84"/>
      <c r="Q628" s="84"/>
      <c r="R628" s="84"/>
      <c r="S628" s="84"/>
      <c r="T628" s="84"/>
      <c r="U628" s="84"/>
      <c r="V628" s="84"/>
      <c r="W628" s="84"/>
      <c r="X628" s="84"/>
      <c r="Y628" s="84"/>
      <c r="Z628" s="84"/>
    </row>
    <row r="629" ht="20.25" customHeight="1">
      <c r="A629" s="84"/>
      <c r="B629" s="84"/>
      <c r="C629" s="84"/>
      <c r="D629" s="84"/>
      <c r="E629" s="84"/>
      <c r="F629" s="84"/>
      <c r="G629" s="84"/>
      <c r="H629" s="84"/>
      <c r="I629" s="84"/>
      <c r="J629" s="129"/>
      <c r="K629" s="84"/>
      <c r="L629" s="84"/>
      <c r="M629" s="84"/>
      <c r="N629" s="84"/>
      <c r="O629" s="84"/>
      <c r="P629" s="84"/>
      <c r="Q629" s="84"/>
      <c r="R629" s="84"/>
      <c r="S629" s="84"/>
      <c r="T629" s="84"/>
      <c r="U629" s="84"/>
      <c r="V629" s="84"/>
      <c r="W629" s="84"/>
      <c r="X629" s="84"/>
      <c r="Y629" s="84"/>
      <c r="Z629" s="84"/>
    </row>
    <row r="630" ht="20.25" customHeight="1">
      <c r="A630" s="84"/>
      <c r="B630" s="84"/>
      <c r="C630" s="84"/>
      <c r="D630" s="84"/>
      <c r="E630" s="84"/>
      <c r="F630" s="84"/>
      <c r="G630" s="84"/>
      <c r="H630" s="84"/>
      <c r="I630" s="84"/>
      <c r="J630" s="129"/>
      <c r="K630" s="84"/>
      <c r="L630" s="84"/>
      <c r="M630" s="84"/>
      <c r="N630" s="84"/>
      <c r="O630" s="84"/>
      <c r="P630" s="84"/>
      <c r="Q630" s="84"/>
      <c r="R630" s="84"/>
      <c r="S630" s="84"/>
      <c r="T630" s="84"/>
      <c r="U630" s="84"/>
      <c r="V630" s="84"/>
      <c r="W630" s="84"/>
      <c r="X630" s="84"/>
      <c r="Y630" s="84"/>
      <c r="Z630" s="84"/>
    </row>
    <row r="631" ht="20.25" customHeight="1">
      <c r="A631" s="84"/>
      <c r="B631" s="84"/>
      <c r="C631" s="84"/>
      <c r="D631" s="84"/>
      <c r="E631" s="84"/>
      <c r="F631" s="84"/>
      <c r="G631" s="84"/>
      <c r="H631" s="84"/>
      <c r="I631" s="84"/>
      <c r="J631" s="129"/>
      <c r="K631" s="84"/>
      <c r="L631" s="84"/>
      <c r="M631" s="84"/>
      <c r="N631" s="84"/>
      <c r="O631" s="84"/>
      <c r="P631" s="84"/>
      <c r="Q631" s="84"/>
      <c r="R631" s="84"/>
      <c r="S631" s="84"/>
      <c r="T631" s="84"/>
      <c r="U631" s="84"/>
      <c r="V631" s="84"/>
      <c r="W631" s="84"/>
      <c r="X631" s="84"/>
      <c r="Y631" s="84"/>
      <c r="Z631" s="84"/>
    </row>
    <row r="632" ht="20.25" customHeight="1">
      <c r="A632" s="84"/>
      <c r="B632" s="84"/>
      <c r="C632" s="84"/>
      <c r="D632" s="84"/>
      <c r="E632" s="84"/>
      <c r="F632" s="84"/>
      <c r="G632" s="84"/>
      <c r="H632" s="84"/>
      <c r="I632" s="84"/>
      <c r="J632" s="129"/>
      <c r="K632" s="84"/>
      <c r="L632" s="84"/>
      <c r="M632" s="84"/>
      <c r="N632" s="84"/>
      <c r="O632" s="84"/>
      <c r="P632" s="84"/>
      <c r="Q632" s="84"/>
      <c r="R632" s="84"/>
      <c r="S632" s="84"/>
      <c r="T632" s="84"/>
      <c r="U632" s="84"/>
      <c r="V632" s="84"/>
      <c r="W632" s="84"/>
      <c r="X632" s="84"/>
      <c r="Y632" s="84"/>
      <c r="Z632" s="84"/>
    </row>
    <row r="633" ht="20.25" customHeight="1">
      <c r="A633" s="84"/>
      <c r="B633" s="84"/>
      <c r="C633" s="84"/>
      <c r="D633" s="84"/>
      <c r="E633" s="84"/>
      <c r="F633" s="84"/>
      <c r="G633" s="84"/>
      <c r="H633" s="84"/>
      <c r="I633" s="84"/>
      <c r="J633" s="129"/>
      <c r="K633" s="84"/>
      <c r="L633" s="84"/>
      <c r="M633" s="84"/>
      <c r="N633" s="84"/>
      <c r="O633" s="84"/>
      <c r="P633" s="84"/>
      <c r="Q633" s="84"/>
      <c r="R633" s="84"/>
      <c r="S633" s="84"/>
      <c r="T633" s="84"/>
      <c r="U633" s="84"/>
      <c r="V633" s="84"/>
      <c r="W633" s="84"/>
      <c r="X633" s="84"/>
      <c r="Y633" s="84"/>
      <c r="Z633" s="84"/>
    </row>
    <row r="634" ht="20.25" customHeight="1">
      <c r="A634" s="84"/>
      <c r="B634" s="84"/>
      <c r="C634" s="84"/>
      <c r="D634" s="84"/>
      <c r="E634" s="84"/>
      <c r="F634" s="84"/>
      <c r="G634" s="84"/>
      <c r="H634" s="84"/>
      <c r="I634" s="84"/>
      <c r="J634" s="129"/>
      <c r="K634" s="84"/>
      <c r="L634" s="84"/>
      <c r="M634" s="84"/>
      <c r="N634" s="84"/>
      <c r="O634" s="84"/>
      <c r="P634" s="84"/>
      <c r="Q634" s="84"/>
      <c r="R634" s="84"/>
      <c r="S634" s="84"/>
      <c r="T634" s="84"/>
      <c r="U634" s="84"/>
      <c r="V634" s="84"/>
      <c r="W634" s="84"/>
      <c r="X634" s="84"/>
      <c r="Y634" s="84"/>
      <c r="Z634" s="84"/>
    </row>
    <row r="635" ht="20.25" customHeight="1">
      <c r="A635" s="84"/>
      <c r="B635" s="84"/>
      <c r="C635" s="84"/>
      <c r="D635" s="84"/>
      <c r="E635" s="84"/>
      <c r="F635" s="84"/>
      <c r="G635" s="84"/>
      <c r="H635" s="84"/>
      <c r="I635" s="84"/>
      <c r="J635" s="129"/>
      <c r="K635" s="84"/>
      <c r="L635" s="84"/>
      <c r="M635" s="84"/>
      <c r="N635" s="84"/>
      <c r="O635" s="84"/>
      <c r="P635" s="84"/>
      <c r="Q635" s="84"/>
      <c r="R635" s="84"/>
      <c r="S635" s="84"/>
      <c r="T635" s="84"/>
      <c r="U635" s="84"/>
      <c r="V635" s="84"/>
      <c r="W635" s="84"/>
      <c r="X635" s="84"/>
      <c r="Y635" s="84"/>
      <c r="Z635" s="84"/>
    </row>
    <row r="636" ht="20.25" customHeight="1">
      <c r="A636" s="84"/>
      <c r="B636" s="84"/>
      <c r="C636" s="84"/>
      <c r="D636" s="84"/>
      <c r="E636" s="84"/>
      <c r="F636" s="84"/>
      <c r="G636" s="84"/>
      <c r="H636" s="84"/>
      <c r="I636" s="84"/>
      <c r="J636" s="129"/>
      <c r="K636" s="84"/>
      <c r="L636" s="84"/>
      <c r="M636" s="84"/>
      <c r="N636" s="84"/>
      <c r="O636" s="84"/>
      <c r="P636" s="84"/>
      <c r="Q636" s="84"/>
      <c r="R636" s="84"/>
      <c r="S636" s="84"/>
      <c r="T636" s="84"/>
      <c r="U636" s="84"/>
      <c r="V636" s="84"/>
      <c r="W636" s="84"/>
      <c r="X636" s="84"/>
      <c r="Y636" s="84"/>
      <c r="Z636" s="84"/>
    </row>
    <row r="637" ht="20.25" customHeight="1">
      <c r="A637" s="84"/>
      <c r="B637" s="84"/>
      <c r="C637" s="84"/>
      <c r="D637" s="84"/>
      <c r="E637" s="84"/>
      <c r="F637" s="84"/>
      <c r="G637" s="84"/>
      <c r="H637" s="84"/>
      <c r="I637" s="84"/>
      <c r="J637" s="129"/>
      <c r="K637" s="84"/>
      <c r="L637" s="84"/>
      <c r="M637" s="84"/>
      <c r="N637" s="84"/>
      <c r="O637" s="84"/>
      <c r="P637" s="84"/>
      <c r="Q637" s="84"/>
      <c r="R637" s="84"/>
      <c r="S637" s="84"/>
      <c r="T637" s="84"/>
      <c r="U637" s="84"/>
      <c r="V637" s="84"/>
      <c r="W637" s="84"/>
      <c r="X637" s="84"/>
      <c r="Y637" s="84"/>
      <c r="Z637" s="84"/>
    </row>
    <row r="638" ht="20.25" customHeight="1">
      <c r="A638" s="84"/>
      <c r="B638" s="84"/>
      <c r="C638" s="84"/>
      <c r="D638" s="84"/>
      <c r="E638" s="84"/>
      <c r="F638" s="84"/>
      <c r="G638" s="84"/>
      <c r="H638" s="84"/>
      <c r="I638" s="84"/>
      <c r="J638" s="129"/>
      <c r="K638" s="84"/>
      <c r="L638" s="84"/>
      <c r="M638" s="84"/>
      <c r="N638" s="84"/>
      <c r="O638" s="84"/>
      <c r="P638" s="84"/>
      <c r="Q638" s="84"/>
      <c r="R638" s="84"/>
      <c r="S638" s="84"/>
      <c r="T638" s="84"/>
      <c r="U638" s="84"/>
      <c r="V638" s="84"/>
      <c r="W638" s="84"/>
      <c r="X638" s="84"/>
      <c r="Y638" s="84"/>
      <c r="Z638" s="84"/>
    </row>
    <row r="639" ht="20.25" customHeight="1">
      <c r="A639" s="84"/>
      <c r="B639" s="84"/>
      <c r="C639" s="84"/>
      <c r="D639" s="84"/>
      <c r="E639" s="84"/>
      <c r="F639" s="84"/>
      <c r="G639" s="84"/>
      <c r="H639" s="84"/>
      <c r="I639" s="84"/>
      <c r="J639" s="129"/>
      <c r="K639" s="84"/>
      <c r="L639" s="84"/>
      <c r="M639" s="84"/>
      <c r="N639" s="84"/>
      <c r="O639" s="84"/>
      <c r="P639" s="84"/>
      <c r="Q639" s="84"/>
      <c r="R639" s="84"/>
      <c r="S639" s="84"/>
      <c r="T639" s="84"/>
      <c r="U639" s="84"/>
      <c r="V639" s="84"/>
      <c r="W639" s="84"/>
      <c r="X639" s="84"/>
      <c r="Y639" s="84"/>
      <c r="Z639" s="84"/>
    </row>
    <row r="640" ht="20.25" customHeight="1">
      <c r="A640" s="84"/>
      <c r="B640" s="84"/>
      <c r="C640" s="84"/>
      <c r="D640" s="84"/>
      <c r="E640" s="84"/>
      <c r="F640" s="84"/>
      <c r="G640" s="84"/>
      <c r="H640" s="84"/>
      <c r="I640" s="84"/>
      <c r="J640" s="129"/>
      <c r="K640" s="84"/>
      <c r="L640" s="84"/>
      <c r="M640" s="84"/>
      <c r="N640" s="84"/>
      <c r="O640" s="84"/>
      <c r="P640" s="84"/>
      <c r="Q640" s="84"/>
      <c r="R640" s="84"/>
      <c r="S640" s="84"/>
      <c r="T640" s="84"/>
      <c r="U640" s="84"/>
      <c r="V640" s="84"/>
      <c r="W640" s="84"/>
      <c r="X640" s="84"/>
      <c r="Y640" s="84"/>
      <c r="Z640" s="84"/>
    </row>
    <row r="641" ht="20.25" customHeight="1">
      <c r="A641" s="84"/>
      <c r="B641" s="84"/>
      <c r="C641" s="84"/>
      <c r="D641" s="84"/>
      <c r="E641" s="84"/>
      <c r="F641" s="84"/>
      <c r="G641" s="84"/>
      <c r="H641" s="84"/>
      <c r="I641" s="84"/>
      <c r="J641" s="129"/>
      <c r="K641" s="84"/>
      <c r="L641" s="84"/>
      <c r="M641" s="84"/>
      <c r="N641" s="84"/>
      <c r="O641" s="84"/>
      <c r="P641" s="84"/>
      <c r="Q641" s="84"/>
      <c r="R641" s="84"/>
      <c r="S641" s="84"/>
      <c r="T641" s="84"/>
      <c r="U641" s="84"/>
      <c r="V641" s="84"/>
      <c r="W641" s="84"/>
      <c r="X641" s="84"/>
      <c r="Y641" s="84"/>
      <c r="Z641" s="84"/>
    </row>
    <row r="642" ht="20.25" customHeight="1">
      <c r="A642" s="84"/>
      <c r="B642" s="84"/>
      <c r="C642" s="84"/>
      <c r="D642" s="84"/>
      <c r="E642" s="84"/>
      <c r="F642" s="84"/>
      <c r="G642" s="84"/>
      <c r="H642" s="84"/>
      <c r="I642" s="84"/>
      <c r="J642" s="129"/>
      <c r="K642" s="84"/>
      <c r="L642" s="84"/>
      <c r="M642" s="84"/>
      <c r="N642" s="84"/>
      <c r="O642" s="84"/>
      <c r="P642" s="84"/>
      <c r="Q642" s="84"/>
      <c r="R642" s="84"/>
      <c r="S642" s="84"/>
      <c r="T642" s="84"/>
      <c r="U642" s="84"/>
      <c r="V642" s="84"/>
      <c r="W642" s="84"/>
      <c r="X642" s="84"/>
      <c r="Y642" s="84"/>
      <c r="Z642" s="84"/>
    </row>
    <row r="643" ht="20.25" customHeight="1">
      <c r="A643" s="84"/>
      <c r="B643" s="84"/>
      <c r="C643" s="84"/>
      <c r="D643" s="84"/>
      <c r="E643" s="84"/>
      <c r="F643" s="84"/>
      <c r="G643" s="84"/>
      <c r="H643" s="84"/>
      <c r="I643" s="84"/>
      <c r="J643" s="129"/>
      <c r="K643" s="84"/>
      <c r="L643" s="84"/>
      <c r="M643" s="84"/>
      <c r="N643" s="84"/>
      <c r="O643" s="84"/>
      <c r="P643" s="84"/>
      <c r="Q643" s="84"/>
      <c r="R643" s="84"/>
      <c r="S643" s="84"/>
      <c r="T643" s="84"/>
      <c r="U643" s="84"/>
      <c r="V643" s="84"/>
      <c r="W643" s="84"/>
      <c r="X643" s="84"/>
      <c r="Y643" s="84"/>
      <c r="Z643" s="84"/>
    </row>
    <row r="644" ht="20.25" customHeight="1">
      <c r="A644" s="84"/>
      <c r="B644" s="84"/>
      <c r="C644" s="84"/>
      <c r="D644" s="84"/>
      <c r="E644" s="84"/>
      <c r="F644" s="84"/>
      <c r="G644" s="84"/>
      <c r="H644" s="84"/>
      <c r="I644" s="84"/>
      <c r="J644" s="129"/>
      <c r="K644" s="84"/>
      <c r="L644" s="84"/>
      <c r="M644" s="84"/>
      <c r="N644" s="84"/>
      <c r="O644" s="84"/>
      <c r="P644" s="84"/>
      <c r="Q644" s="84"/>
      <c r="R644" s="84"/>
      <c r="S644" s="84"/>
      <c r="T644" s="84"/>
      <c r="U644" s="84"/>
      <c r="V644" s="84"/>
      <c r="W644" s="84"/>
      <c r="X644" s="84"/>
      <c r="Y644" s="84"/>
      <c r="Z644" s="84"/>
    </row>
    <row r="645" ht="20.25" customHeight="1">
      <c r="A645" s="84"/>
      <c r="B645" s="84"/>
      <c r="C645" s="84"/>
      <c r="D645" s="84"/>
      <c r="E645" s="84"/>
      <c r="F645" s="84"/>
      <c r="G645" s="84"/>
      <c r="H645" s="84"/>
      <c r="I645" s="84"/>
      <c r="J645" s="129"/>
      <c r="K645" s="84"/>
      <c r="L645" s="84"/>
      <c r="M645" s="84"/>
      <c r="N645" s="84"/>
      <c r="O645" s="84"/>
      <c r="P645" s="84"/>
      <c r="Q645" s="84"/>
      <c r="R645" s="84"/>
      <c r="S645" s="84"/>
      <c r="T645" s="84"/>
      <c r="U645" s="84"/>
      <c r="V645" s="84"/>
      <c r="W645" s="84"/>
      <c r="X645" s="84"/>
      <c r="Y645" s="84"/>
      <c r="Z645" s="84"/>
    </row>
    <row r="646" ht="20.25" customHeight="1">
      <c r="A646" s="84"/>
      <c r="B646" s="84"/>
      <c r="C646" s="84"/>
      <c r="D646" s="84"/>
      <c r="E646" s="84"/>
      <c r="F646" s="84"/>
      <c r="G646" s="84"/>
      <c r="H646" s="84"/>
      <c r="I646" s="84"/>
      <c r="J646" s="129"/>
      <c r="K646" s="84"/>
      <c r="L646" s="84"/>
      <c r="M646" s="84"/>
      <c r="N646" s="84"/>
      <c r="O646" s="84"/>
      <c r="P646" s="84"/>
      <c r="Q646" s="84"/>
      <c r="R646" s="84"/>
      <c r="S646" s="84"/>
      <c r="T646" s="84"/>
      <c r="U646" s="84"/>
      <c r="V646" s="84"/>
      <c r="W646" s="84"/>
      <c r="X646" s="84"/>
      <c r="Y646" s="84"/>
      <c r="Z646" s="84"/>
    </row>
    <row r="647" ht="20.25" customHeight="1">
      <c r="A647" s="84"/>
      <c r="B647" s="84"/>
      <c r="C647" s="84"/>
      <c r="D647" s="84"/>
      <c r="E647" s="84"/>
      <c r="F647" s="84"/>
      <c r="G647" s="84"/>
      <c r="H647" s="84"/>
      <c r="I647" s="84"/>
      <c r="J647" s="129"/>
      <c r="K647" s="84"/>
      <c r="L647" s="84"/>
      <c r="M647" s="84"/>
      <c r="N647" s="84"/>
      <c r="O647" s="84"/>
      <c r="P647" s="84"/>
      <c r="Q647" s="84"/>
      <c r="R647" s="84"/>
      <c r="S647" s="84"/>
      <c r="T647" s="84"/>
      <c r="U647" s="84"/>
      <c r="V647" s="84"/>
      <c r="W647" s="84"/>
      <c r="X647" s="84"/>
      <c r="Y647" s="84"/>
      <c r="Z647" s="84"/>
    </row>
    <row r="648" ht="20.25" customHeight="1">
      <c r="A648" s="84"/>
      <c r="B648" s="84"/>
      <c r="C648" s="84"/>
      <c r="D648" s="84"/>
      <c r="E648" s="84"/>
      <c r="F648" s="84"/>
      <c r="G648" s="84"/>
      <c r="H648" s="84"/>
      <c r="I648" s="84"/>
      <c r="J648" s="129"/>
      <c r="K648" s="84"/>
      <c r="L648" s="84"/>
      <c r="M648" s="84"/>
      <c r="N648" s="84"/>
      <c r="O648" s="84"/>
      <c r="P648" s="84"/>
      <c r="Q648" s="84"/>
      <c r="R648" s="84"/>
      <c r="S648" s="84"/>
      <c r="T648" s="84"/>
      <c r="U648" s="84"/>
      <c r="V648" s="84"/>
      <c r="W648" s="84"/>
      <c r="X648" s="84"/>
      <c r="Y648" s="84"/>
      <c r="Z648" s="84"/>
    </row>
    <row r="649" ht="20.25" customHeight="1">
      <c r="A649" s="84"/>
      <c r="B649" s="84"/>
      <c r="C649" s="84"/>
      <c r="D649" s="84"/>
      <c r="E649" s="84"/>
      <c r="F649" s="84"/>
      <c r="G649" s="84"/>
      <c r="H649" s="84"/>
      <c r="I649" s="84"/>
      <c r="J649" s="129"/>
      <c r="K649" s="84"/>
      <c r="L649" s="84"/>
      <c r="M649" s="84"/>
      <c r="N649" s="84"/>
      <c r="O649" s="84"/>
      <c r="P649" s="84"/>
      <c r="Q649" s="84"/>
      <c r="R649" s="84"/>
      <c r="S649" s="84"/>
      <c r="T649" s="84"/>
      <c r="U649" s="84"/>
      <c r="V649" s="84"/>
      <c r="W649" s="84"/>
      <c r="X649" s="84"/>
      <c r="Y649" s="84"/>
      <c r="Z649" s="84"/>
    </row>
    <row r="650" ht="20.25" customHeight="1">
      <c r="A650" s="84"/>
      <c r="B650" s="84"/>
      <c r="C650" s="84"/>
      <c r="D650" s="84"/>
      <c r="E650" s="84"/>
      <c r="F650" s="84"/>
      <c r="G650" s="84"/>
      <c r="H650" s="84"/>
      <c r="I650" s="84"/>
      <c r="J650" s="129"/>
      <c r="K650" s="84"/>
      <c r="L650" s="84"/>
      <c r="M650" s="84"/>
      <c r="N650" s="84"/>
      <c r="O650" s="84"/>
      <c r="P650" s="84"/>
      <c r="Q650" s="84"/>
      <c r="R650" s="84"/>
      <c r="S650" s="84"/>
      <c r="T650" s="84"/>
      <c r="U650" s="84"/>
      <c r="V650" s="84"/>
      <c r="W650" s="84"/>
      <c r="X650" s="84"/>
      <c r="Y650" s="84"/>
      <c r="Z650" s="84"/>
    </row>
    <row r="651" ht="20.25" customHeight="1">
      <c r="A651" s="84"/>
      <c r="B651" s="84"/>
      <c r="C651" s="84"/>
      <c r="D651" s="84"/>
      <c r="E651" s="84"/>
      <c r="F651" s="84"/>
      <c r="G651" s="84"/>
      <c r="H651" s="84"/>
      <c r="I651" s="84"/>
      <c r="J651" s="129"/>
      <c r="K651" s="84"/>
      <c r="L651" s="84"/>
      <c r="M651" s="84"/>
      <c r="N651" s="84"/>
      <c r="O651" s="84"/>
      <c r="P651" s="84"/>
      <c r="Q651" s="84"/>
      <c r="R651" s="84"/>
      <c r="S651" s="84"/>
      <c r="T651" s="84"/>
      <c r="U651" s="84"/>
      <c r="V651" s="84"/>
      <c r="W651" s="84"/>
      <c r="X651" s="84"/>
      <c r="Y651" s="84"/>
      <c r="Z651" s="84"/>
    </row>
    <row r="652" ht="20.25" customHeight="1">
      <c r="A652" s="84"/>
      <c r="B652" s="84"/>
      <c r="C652" s="84"/>
      <c r="D652" s="84"/>
      <c r="E652" s="84"/>
      <c r="F652" s="84"/>
      <c r="G652" s="84"/>
      <c r="H652" s="84"/>
      <c r="I652" s="84"/>
      <c r="J652" s="129"/>
      <c r="K652" s="84"/>
      <c r="L652" s="84"/>
      <c r="M652" s="84"/>
      <c r="N652" s="84"/>
      <c r="O652" s="84"/>
      <c r="P652" s="84"/>
      <c r="Q652" s="84"/>
      <c r="R652" s="84"/>
      <c r="S652" s="84"/>
      <c r="T652" s="84"/>
      <c r="U652" s="84"/>
      <c r="V652" s="84"/>
      <c r="W652" s="84"/>
      <c r="X652" s="84"/>
      <c r="Y652" s="84"/>
      <c r="Z652" s="84"/>
    </row>
    <row r="653" ht="20.25" customHeight="1">
      <c r="A653" s="84"/>
      <c r="B653" s="84"/>
      <c r="C653" s="84"/>
      <c r="D653" s="84"/>
      <c r="E653" s="84"/>
      <c r="F653" s="84"/>
      <c r="G653" s="84"/>
      <c r="H653" s="84"/>
      <c r="I653" s="84"/>
      <c r="J653" s="129"/>
      <c r="K653" s="84"/>
      <c r="L653" s="84"/>
      <c r="M653" s="84"/>
      <c r="N653" s="84"/>
      <c r="O653" s="84"/>
      <c r="P653" s="84"/>
      <c r="Q653" s="84"/>
      <c r="R653" s="84"/>
      <c r="S653" s="84"/>
      <c r="T653" s="84"/>
      <c r="U653" s="84"/>
      <c r="V653" s="84"/>
      <c r="W653" s="84"/>
      <c r="X653" s="84"/>
      <c r="Y653" s="84"/>
      <c r="Z653" s="84"/>
    </row>
    <row r="654" ht="20.25" customHeight="1">
      <c r="A654" s="84"/>
      <c r="B654" s="84"/>
      <c r="C654" s="84"/>
      <c r="D654" s="84"/>
      <c r="E654" s="84"/>
      <c r="F654" s="84"/>
      <c r="G654" s="84"/>
      <c r="H654" s="84"/>
      <c r="I654" s="84"/>
      <c r="J654" s="129"/>
      <c r="K654" s="84"/>
      <c r="L654" s="84"/>
      <c r="M654" s="84"/>
      <c r="N654" s="84"/>
      <c r="O654" s="84"/>
      <c r="P654" s="84"/>
      <c r="Q654" s="84"/>
      <c r="R654" s="84"/>
      <c r="S654" s="84"/>
      <c r="T654" s="84"/>
      <c r="U654" s="84"/>
      <c r="V654" s="84"/>
      <c r="W654" s="84"/>
      <c r="X654" s="84"/>
      <c r="Y654" s="84"/>
      <c r="Z654" s="84"/>
    </row>
    <row r="655" ht="20.25" customHeight="1">
      <c r="A655" s="84"/>
      <c r="B655" s="84"/>
      <c r="C655" s="84"/>
      <c r="D655" s="84"/>
      <c r="E655" s="84"/>
      <c r="F655" s="84"/>
      <c r="G655" s="84"/>
      <c r="H655" s="84"/>
      <c r="I655" s="84"/>
      <c r="J655" s="129"/>
      <c r="K655" s="84"/>
      <c r="L655" s="84"/>
      <c r="M655" s="84"/>
      <c r="N655" s="84"/>
      <c r="O655" s="84"/>
      <c r="P655" s="84"/>
      <c r="Q655" s="84"/>
      <c r="R655" s="84"/>
      <c r="S655" s="84"/>
      <c r="T655" s="84"/>
      <c r="U655" s="84"/>
      <c r="V655" s="84"/>
      <c r="W655" s="84"/>
      <c r="X655" s="84"/>
      <c r="Y655" s="84"/>
      <c r="Z655" s="84"/>
    </row>
    <row r="656" ht="20.25" customHeight="1">
      <c r="A656" s="84"/>
      <c r="B656" s="84"/>
      <c r="C656" s="84"/>
      <c r="D656" s="84"/>
      <c r="E656" s="84"/>
      <c r="F656" s="84"/>
      <c r="G656" s="84"/>
      <c r="H656" s="84"/>
      <c r="I656" s="84"/>
      <c r="J656" s="129"/>
      <c r="K656" s="84"/>
      <c r="L656" s="84"/>
      <c r="M656" s="84"/>
      <c r="N656" s="84"/>
      <c r="O656" s="84"/>
      <c r="P656" s="84"/>
      <c r="Q656" s="84"/>
      <c r="R656" s="84"/>
      <c r="S656" s="84"/>
      <c r="T656" s="84"/>
      <c r="U656" s="84"/>
      <c r="V656" s="84"/>
      <c r="W656" s="84"/>
      <c r="X656" s="84"/>
      <c r="Y656" s="84"/>
      <c r="Z656" s="84"/>
    </row>
    <row r="657" ht="20.25" customHeight="1">
      <c r="A657" s="84"/>
      <c r="B657" s="84"/>
      <c r="C657" s="84"/>
      <c r="D657" s="84"/>
      <c r="E657" s="84"/>
      <c r="F657" s="84"/>
      <c r="G657" s="84"/>
      <c r="H657" s="84"/>
      <c r="I657" s="84"/>
      <c r="J657" s="129"/>
      <c r="K657" s="84"/>
      <c r="L657" s="84"/>
      <c r="M657" s="84"/>
      <c r="N657" s="84"/>
      <c r="O657" s="84"/>
      <c r="P657" s="84"/>
      <c r="Q657" s="84"/>
      <c r="R657" s="84"/>
      <c r="S657" s="84"/>
      <c r="T657" s="84"/>
      <c r="U657" s="84"/>
      <c r="V657" s="84"/>
      <c r="W657" s="84"/>
      <c r="X657" s="84"/>
      <c r="Y657" s="84"/>
      <c r="Z657" s="84"/>
    </row>
    <row r="658" ht="20.25" customHeight="1">
      <c r="A658" s="84"/>
      <c r="B658" s="84"/>
      <c r="C658" s="84"/>
      <c r="D658" s="84"/>
      <c r="E658" s="84"/>
      <c r="F658" s="84"/>
      <c r="G658" s="84"/>
      <c r="H658" s="84"/>
      <c r="I658" s="84"/>
      <c r="J658" s="129"/>
      <c r="K658" s="84"/>
      <c r="L658" s="84"/>
      <c r="M658" s="84"/>
      <c r="N658" s="84"/>
      <c r="O658" s="84"/>
      <c r="P658" s="84"/>
      <c r="Q658" s="84"/>
      <c r="R658" s="84"/>
      <c r="S658" s="84"/>
      <c r="T658" s="84"/>
      <c r="U658" s="84"/>
      <c r="V658" s="84"/>
      <c r="W658" s="84"/>
      <c r="X658" s="84"/>
      <c r="Y658" s="84"/>
      <c r="Z658" s="84"/>
    </row>
    <row r="659" ht="20.25" customHeight="1">
      <c r="A659" s="84"/>
      <c r="B659" s="84"/>
      <c r="C659" s="84"/>
      <c r="D659" s="84"/>
      <c r="E659" s="84"/>
      <c r="F659" s="84"/>
      <c r="G659" s="84"/>
      <c r="H659" s="84"/>
      <c r="I659" s="84"/>
      <c r="J659" s="129"/>
      <c r="K659" s="84"/>
      <c r="L659" s="84"/>
      <c r="M659" s="84"/>
      <c r="N659" s="84"/>
      <c r="O659" s="84"/>
      <c r="P659" s="84"/>
      <c r="Q659" s="84"/>
      <c r="R659" s="84"/>
      <c r="S659" s="84"/>
      <c r="T659" s="84"/>
      <c r="U659" s="84"/>
      <c r="V659" s="84"/>
      <c r="W659" s="84"/>
      <c r="X659" s="84"/>
      <c r="Y659" s="84"/>
      <c r="Z659" s="84"/>
    </row>
    <row r="660" ht="20.25" customHeight="1">
      <c r="A660" s="84"/>
      <c r="B660" s="84"/>
      <c r="C660" s="84"/>
      <c r="D660" s="84"/>
      <c r="E660" s="84"/>
      <c r="F660" s="84"/>
      <c r="G660" s="84"/>
      <c r="H660" s="84"/>
      <c r="I660" s="84"/>
      <c r="J660" s="129"/>
      <c r="K660" s="84"/>
      <c r="L660" s="84"/>
      <c r="M660" s="84"/>
      <c r="N660" s="84"/>
      <c r="O660" s="84"/>
      <c r="P660" s="84"/>
      <c r="Q660" s="84"/>
      <c r="R660" s="84"/>
      <c r="S660" s="84"/>
      <c r="T660" s="84"/>
      <c r="U660" s="84"/>
      <c r="V660" s="84"/>
      <c r="W660" s="84"/>
      <c r="X660" s="84"/>
      <c r="Y660" s="84"/>
      <c r="Z660" s="84"/>
    </row>
    <row r="661" ht="20.25" customHeight="1">
      <c r="A661" s="84"/>
      <c r="B661" s="84"/>
      <c r="C661" s="84"/>
      <c r="D661" s="84"/>
      <c r="E661" s="84"/>
      <c r="F661" s="84"/>
      <c r="G661" s="84"/>
      <c r="H661" s="84"/>
      <c r="I661" s="84"/>
      <c r="J661" s="129"/>
      <c r="K661" s="84"/>
      <c r="L661" s="84"/>
      <c r="M661" s="84"/>
      <c r="N661" s="84"/>
      <c r="O661" s="84"/>
      <c r="P661" s="84"/>
      <c r="Q661" s="84"/>
      <c r="R661" s="84"/>
      <c r="S661" s="84"/>
      <c r="T661" s="84"/>
      <c r="U661" s="84"/>
      <c r="V661" s="84"/>
      <c r="W661" s="84"/>
      <c r="X661" s="84"/>
      <c r="Y661" s="84"/>
      <c r="Z661" s="84"/>
    </row>
    <row r="662" ht="20.25" customHeight="1">
      <c r="A662" s="84"/>
      <c r="B662" s="84"/>
      <c r="C662" s="84"/>
      <c r="D662" s="84"/>
      <c r="E662" s="84"/>
      <c r="F662" s="84"/>
      <c r="G662" s="84"/>
      <c r="H662" s="84"/>
      <c r="I662" s="84"/>
      <c r="J662" s="129"/>
      <c r="K662" s="84"/>
      <c r="L662" s="84"/>
      <c r="M662" s="84"/>
      <c r="N662" s="84"/>
      <c r="O662" s="84"/>
      <c r="P662" s="84"/>
      <c r="Q662" s="84"/>
      <c r="R662" s="84"/>
      <c r="S662" s="84"/>
      <c r="T662" s="84"/>
      <c r="U662" s="84"/>
      <c r="V662" s="84"/>
      <c r="W662" s="84"/>
      <c r="X662" s="84"/>
      <c r="Y662" s="84"/>
      <c r="Z662" s="84"/>
    </row>
    <row r="663" ht="20.25" customHeight="1">
      <c r="A663" s="84"/>
      <c r="B663" s="84"/>
      <c r="C663" s="84"/>
      <c r="D663" s="84"/>
      <c r="E663" s="84"/>
      <c r="F663" s="84"/>
      <c r="G663" s="84"/>
      <c r="H663" s="84"/>
      <c r="I663" s="84"/>
      <c r="J663" s="129"/>
      <c r="K663" s="84"/>
      <c r="L663" s="84"/>
      <c r="M663" s="84"/>
      <c r="N663" s="84"/>
      <c r="O663" s="84"/>
      <c r="P663" s="84"/>
      <c r="Q663" s="84"/>
      <c r="R663" s="84"/>
      <c r="S663" s="84"/>
      <c r="T663" s="84"/>
      <c r="U663" s="84"/>
      <c r="V663" s="84"/>
      <c r="W663" s="84"/>
      <c r="X663" s="84"/>
      <c r="Y663" s="84"/>
      <c r="Z663" s="84"/>
    </row>
    <row r="664" ht="20.25" customHeight="1">
      <c r="A664" s="84"/>
      <c r="B664" s="84"/>
      <c r="C664" s="84"/>
      <c r="D664" s="84"/>
      <c r="E664" s="84"/>
      <c r="F664" s="84"/>
      <c r="G664" s="84"/>
      <c r="H664" s="84"/>
      <c r="I664" s="84"/>
      <c r="J664" s="129"/>
      <c r="K664" s="84"/>
      <c r="L664" s="84"/>
      <c r="M664" s="84"/>
      <c r="N664" s="84"/>
      <c r="O664" s="84"/>
      <c r="P664" s="84"/>
      <c r="Q664" s="84"/>
      <c r="R664" s="84"/>
      <c r="S664" s="84"/>
      <c r="T664" s="84"/>
      <c r="U664" s="84"/>
      <c r="V664" s="84"/>
      <c r="W664" s="84"/>
      <c r="X664" s="84"/>
      <c r="Y664" s="84"/>
      <c r="Z664" s="84"/>
    </row>
    <row r="665" ht="20.25" customHeight="1">
      <c r="A665" s="84"/>
      <c r="B665" s="84"/>
      <c r="C665" s="84"/>
      <c r="D665" s="84"/>
      <c r="E665" s="84"/>
      <c r="F665" s="84"/>
      <c r="G665" s="84"/>
      <c r="H665" s="84"/>
      <c r="I665" s="84"/>
      <c r="J665" s="129"/>
      <c r="K665" s="84"/>
      <c r="L665" s="84"/>
      <c r="M665" s="84"/>
      <c r="N665" s="84"/>
      <c r="O665" s="84"/>
      <c r="P665" s="84"/>
      <c r="Q665" s="84"/>
      <c r="R665" s="84"/>
      <c r="S665" s="84"/>
      <c r="T665" s="84"/>
      <c r="U665" s="84"/>
      <c r="V665" s="84"/>
      <c r="W665" s="84"/>
      <c r="X665" s="84"/>
      <c r="Y665" s="84"/>
      <c r="Z665" s="84"/>
    </row>
    <row r="666" ht="20.25" customHeight="1">
      <c r="A666" s="84"/>
      <c r="B666" s="84"/>
      <c r="C666" s="84"/>
      <c r="D666" s="84"/>
      <c r="E666" s="84"/>
      <c r="F666" s="84"/>
      <c r="G666" s="84"/>
      <c r="H666" s="84"/>
      <c r="I666" s="84"/>
      <c r="J666" s="129"/>
      <c r="K666" s="84"/>
      <c r="L666" s="84"/>
      <c r="M666" s="84"/>
      <c r="N666" s="84"/>
      <c r="O666" s="84"/>
      <c r="P666" s="84"/>
      <c r="Q666" s="84"/>
      <c r="R666" s="84"/>
      <c r="S666" s="84"/>
      <c r="T666" s="84"/>
      <c r="U666" s="84"/>
      <c r="V666" s="84"/>
      <c r="W666" s="84"/>
      <c r="X666" s="84"/>
      <c r="Y666" s="84"/>
      <c r="Z666" s="84"/>
    </row>
    <row r="667" ht="20.25" customHeight="1">
      <c r="A667" s="84"/>
      <c r="B667" s="84"/>
      <c r="C667" s="84"/>
      <c r="D667" s="84"/>
      <c r="E667" s="84"/>
      <c r="F667" s="84"/>
      <c r="G667" s="84"/>
      <c r="H667" s="84"/>
      <c r="I667" s="84"/>
      <c r="J667" s="129"/>
      <c r="K667" s="84"/>
      <c r="L667" s="84"/>
      <c r="M667" s="84"/>
      <c r="N667" s="84"/>
      <c r="O667" s="84"/>
      <c r="P667" s="84"/>
      <c r="Q667" s="84"/>
      <c r="R667" s="84"/>
      <c r="S667" s="84"/>
      <c r="T667" s="84"/>
      <c r="U667" s="84"/>
      <c r="V667" s="84"/>
      <c r="W667" s="84"/>
      <c r="X667" s="84"/>
      <c r="Y667" s="84"/>
      <c r="Z667" s="84"/>
    </row>
    <row r="668" ht="20.25" customHeight="1">
      <c r="A668" s="84"/>
      <c r="B668" s="84"/>
      <c r="C668" s="84"/>
      <c r="D668" s="84"/>
      <c r="E668" s="84"/>
      <c r="F668" s="84"/>
      <c r="G668" s="84"/>
      <c r="H668" s="84"/>
      <c r="I668" s="84"/>
      <c r="J668" s="129"/>
      <c r="K668" s="84"/>
      <c r="L668" s="84"/>
      <c r="M668" s="84"/>
      <c r="N668" s="84"/>
      <c r="O668" s="84"/>
      <c r="P668" s="84"/>
      <c r="Q668" s="84"/>
      <c r="R668" s="84"/>
      <c r="S668" s="84"/>
      <c r="T668" s="84"/>
      <c r="U668" s="84"/>
      <c r="V668" s="84"/>
      <c r="W668" s="84"/>
      <c r="X668" s="84"/>
      <c r="Y668" s="84"/>
      <c r="Z668" s="84"/>
    </row>
    <row r="669" ht="20.25" customHeight="1">
      <c r="A669" s="84"/>
      <c r="B669" s="84"/>
      <c r="C669" s="84"/>
      <c r="D669" s="84"/>
      <c r="E669" s="84"/>
      <c r="F669" s="84"/>
      <c r="G669" s="84"/>
      <c r="H669" s="84"/>
      <c r="I669" s="84"/>
      <c r="J669" s="129"/>
      <c r="K669" s="84"/>
      <c r="L669" s="84"/>
      <c r="M669" s="84"/>
      <c r="N669" s="84"/>
      <c r="O669" s="84"/>
      <c r="P669" s="84"/>
      <c r="Q669" s="84"/>
      <c r="R669" s="84"/>
      <c r="S669" s="84"/>
      <c r="T669" s="84"/>
      <c r="U669" s="84"/>
      <c r="V669" s="84"/>
      <c r="W669" s="84"/>
      <c r="X669" s="84"/>
      <c r="Y669" s="84"/>
      <c r="Z669" s="84"/>
    </row>
    <row r="670" ht="20.25" customHeight="1">
      <c r="A670" s="84"/>
      <c r="B670" s="84"/>
      <c r="C670" s="84"/>
      <c r="D670" s="84"/>
      <c r="E670" s="84"/>
      <c r="F670" s="84"/>
      <c r="G670" s="84"/>
      <c r="H670" s="84"/>
      <c r="I670" s="84"/>
      <c r="J670" s="129"/>
      <c r="K670" s="84"/>
      <c r="L670" s="84"/>
      <c r="M670" s="84"/>
      <c r="N670" s="84"/>
      <c r="O670" s="84"/>
      <c r="P670" s="84"/>
      <c r="Q670" s="84"/>
      <c r="R670" s="84"/>
      <c r="S670" s="84"/>
      <c r="T670" s="84"/>
      <c r="U670" s="84"/>
      <c r="V670" s="84"/>
      <c r="W670" s="84"/>
      <c r="X670" s="84"/>
      <c r="Y670" s="84"/>
      <c r="Z670" s="84"/>
    </row>
    <row r="671" ht="20.25" customHeight="1">
      <c r="A671" s="84"/>
      <c r="B671" s="84"/>
      <c r="C671" s="84"/>
      <c r="D671" s="84"/>
      <c r="E671" s="84"/>
      <c r="F671" s="84"/>
      <c r="G671" s="84"/>
      <c r="H671" s="84"/>
      <c r="I671" s="84"/>
      <c r="J671" s="129"/>
      <c r="K671" s="84"/>
      <c r="L671" s="84"/>
      <c r="M671" s="84"/>
      <c r="N671" s="84"/>
      <c r="O671" s="84"/>
      <c r="P671" s="84"/>
      <c r="Q671" s="84"/>
      <c r="R671" s="84"/>
      <c r="S671" s="84"/>
      <c r="T671" s="84"/>
      <c r="U671" s="84"/>
      <c r="V671" s="84"/>
      <c r="W671" s="84"/>
      <c r="X671" s="84"/>
      <c r="Y671" s="84"/>
      <c r="Z671" s="84"/>
    </row>
    <row r="672" ht="20.25" customHeight="1">
      <c r="A672" s="84"/>
      <c r="B672" s="84"/>
      <c r="C672" s="84"/>
      <c r="D672" s="84"/>
      <c r="E672" s="84"/>
      <c r="F672" s="84"/>
      <c r="G672" s="84"/>
      <c r="H672" s="84"/>
      <c r="I672" s="84"/>
      <c r="J672" s="129"/>
      <c r="K672" s="84"/>
      <c r="L672" s="84"/>
      <c r="M672" s="84"/>
      <c r="N672" s="84"/>
      <c r="O672" s="84"/>
      <c r="P672" s="84"/>
      <c r="Q672" s="84"/>
      <c r="R672" s="84"/>
      <c r="S672" s="84"/>
      <c r="T672" s="84"/>
      <c r="U672" s="84"/>
      <c r="V672" s="84"/>
      <c r="W672" s="84"/>
      <c r="X672" s="84"/>
      <c r="Y672" s="84"/>
      <c r="Z672" s="84"/>
    </row>
    <row r="673" ht="20.25" customHeight="1">
      <c r="A673" s="84"/>
      <c r="B673" s="84"/>
      <c r="C673" s="84"/>
      <c r="D673" s="84"/>
      <c r="E673" s="84"/>
      <c r="F673" s="84"/>
      <c r="G673" s="84"/>
      <c r="H673" s="84"/>
      <c r="I673" s="84"/>
      <c r="J673" s="129"/>
      <c r="K673" s="84"/>
      <c r="L673" s="84"/>
      <c r="M673" s="84"/>
      <c r="N673" s="84"/>
      <c r="O673" s="84"/>
      <c r="P673" s="84"/>
      <c r="Q673" s="84"/>
      <c r="R673" s="84"/>
      <c r="S673" s="84"/>
      <c r="T673" s="84"/>
      <c r="U673" s="84"/>
      <c r="V673" s="84"/>
      <c r="W673" s="84"/>
      <c r="X673" s="84"/>
      <c r="Y673" s="84"/>
      <c r="Z673" s="84"/>
    </row>
    <row r="674" ht="20.25" customHeight="1">
      <c r="A674" s="84"/>
      <c r="B674" s="84"/>
      <c r="C674" s="84"/>
      <c r="D674" s="84"/>
      <c r="E674" s="84"/>
      <c r="F674" s="84"/>
      <c r="G674" s="84"/>
      <c r="H674" s="84"/>
      <c r="I674" s="84"/>
      <c r="J674" s="129"/>
      <c r="K674" s="84"/>
      <c r="L674" s="84"/>
      <c r="M674" s="84"/>
      <c r="N674" s="84"/>
      <c r="O674" s="84"/>
      <c r="P674" s="84"/>
      <c r="Q674" s="84"/>
      <c r="R674" s="84"/>
      <c r="S674" s="84"/>
      <c r="T674" s="84"/>
      <c r="U674" s="84"/>
      <c r="V674" s="84"/>
      <c r="W674" s="84"/>
      <c r="X674" s="84"/>
      <c r="Y674" s="84"/>
      <c r="Z674" s="84"/>
    </row>
    <row r="675" ht="20.25" customHeight="1">
      <c r="A675" s="84"/>
      <c r="B675" s="84"/>
      <c r="C675" s="84"/>
      <c r="D675" s="84"/>
      <c r="E675" s="84"/>
      <c r="F675" s="84"/>
      <c r="G675" s="84"/>
      <c r="H675" s="84"/>
      <c r="I675" s="84"/>
      <c r="J675" s="129"/>
      <c r="K675" s="84"/>
      <c r="L675" s="84"/>
      <c r="M675" s="84"/>
      <c r="N675" s="84"/>
      <c r="O675" s="84"/>
      <c r="P675" s="84"/>
      <c r="Q675" s="84"/>
      <c r="R675" s="84"/>
      <c r="S675" s="84"/>
      <c r="T675" s="84"/>
      <c r="U675" s="84"/>
      <c r="V675" s="84"/>
      <c r="W675" s="84"/>
      <c r="X675" s="84"/>
      <c r="Y675" s="84"/>
      <c r="Z675" s="84"/>
    </row>
    <row r="676" ht="20.25" customHeight="1">
      <c r="A676" s="84"/>
      <c r="B676" s="84"/>
      <c r="C676" s="84"/>
      <c r="D676" s="84"/>
      <c r="E676" s="84"/>
      <c r="F676" s="84"/>
      <c r="G676" s="84"/>
      <c r="H676" s="84"/>
      <c r="I676" s="84"/>
      <c r="J676" s="129"/>
      <c r="K676" s="84"/>
      <c r="L676" s="84"/>
      <c r="M676" s="84"/>
      <c r="N676" s="84"/>
      <c r="O676" s="84"/>
      <c r="P676" s="84"/>
      <c r="Q676" s="84"/>
      <c r="R676" s="84"/>
      <c r="S676" s="84"/>
      <c r="T676" s="84"/>
      <c r="U676" s="84"/>
      <c r="V676" s="84"/>
      <c r="W676" s="84"/>
      <c r="X676" s="84"/>
      <c r="Y676" s="84"/>
      <c r="Z676" s="84"/>
    </row>
    <row r="677" ht="20.25" customHeight="1">
      <c r="A677" s="84"/>
      <c r="B677" s="84"/>
      <c r="C677" s="84"/>
      <c r="D677" s="84"/>
      <c r="E677" s="84"/>
      <c r="F677" s="84"/>
      <c r="G677" s="84"/>
      <c r="H677" s="84"/>
      <c r="I677" s="84"/>
      <c r="J677" s="129"/>
      <c r="K677" s="84"/>
      <c r="L677" s="84"/>
      <c r="M677" s="84"/>
      <c r="N677" s="84"/>
      <c r="O677" s="84"/>
      <c r="P677" s="84"/>
      <c r="Q677" s="84"/>
      <c r="R677" s="84"/>
      <c r="S677" s="84"/>
      <c r="T677" s="84"/>
      <c r="U677" s="84"/>
      <c r="V677" s="84"/>
      <c r="W677" s="84"/>
      <c r="X677" s="84"/>
      <c r="Y677" s="84"/>
      <c r="Z677" s="84"/>
    </row>
    <row r="678" ht="20.25" customHeight="1">
      <c r="A678" s="84"/>
      <c r="B678" s="84"/>
      <c r="C678" s="84"/>
      <c r="D678" s="84"/>
      <c r="E678" s="84"/>
      <c r="F678" s="84"/>
      <c r="G678" s="84"/>
      <c r="H678" s="84"/>
      <c r="I678" s="84"/>
      <c r="J678" s="129"/>
      <c r="K678" s="84"/>
      <c r="L678" s="84"/>
      <c r="M678" s="84"/>
      <c r="N678" s="84"/>
      <c r="O678" s="84"/>
      <c r="P678" s="84"/>
      <c r="Q678" s="84"/>
      <c r="R678" s="84"/>
      <c r="S678" s="84"/>
      <c r="T678" s="84"/>
      <c r="U678" s="84"/>
      <c r="V678" s="84"/>
      <c r="W678" s="84"/>
      <c r="X678" s="84"/>
      <c r="Y678" s="84"/>
      <c r="Z678" s="84"/>
    </row>
    <row r="679" ht="20.25" customHeight="1">
      <c r="A679" s="84"/>
      <c r="B679" s="84"/>
      <c r="C679" s="84"/>
      <c r="D679" s="84"/>
      <c r="E679" s="84"/>
      <c r="F679" s="84"/>
      <c r="G679" s="84"/>
      <c r="H679" s="84"/>
      <c r="I679" s="84"/>
      <c r="J679" s="129"/>
      <c r="K679" s="84"/>
      <c r="L679" s="84"/>
      <c r="M679" s="84"/>
      <c r="N679" s="84"/>
      <c r="O679" s="84"/>
      <c r="P679" s="84"/>
      <c r="Q679" s="84"/>
      <c r="R679" s="84"/>
      <c r="S679" s="84"/>
      <c r="T679" s="84"/>
      <c r="U679" s="84"/>
      <c r="V679" s="84"/>
      <c r="W679" s="84"/>
      <c r="X679" s="84"/>
      <c r="Y679" s="84"/>
      <c r="Z679" s="84"/>
    </row>
    <row r="680" ht="20.25" customHeight="1">
      <c r="A680" s="84"/>
      <c r="B680" s="84"/>
      <c r="C680" s="84"/>
      <c r="D680" s="84"/>
      <c r="E680" s="84"/>
      <c r="F680" s="84"/>
      <c r="G680" s="84"/>
      <c r="H680" s="84"/>
      <c r="I680" s="84"/>
      <c r="J680" s="129"/>
      <c r="K680" s="84"/>
      <c r="L680" s="84"/>
      <c r="M680" s="84"/>
      <c r="N680" s="84"/>
      <c r="O680" s="84"/>
      <c r="P680" s="84"/>
      <c r="Q680" s="84"/>
      <c r="R680" s="84"/>
      <c r="S680" s="84"/>
      <c r="T680" s="84"/>
      <c r="U680" s="84"/>
      <c r="V680" s="84"/>
      <c r="W680" s="84"/>
      <c r="X680" s="84"/>
      <c r="Y680" s="84"/>
      <c r="Z680" s="84"/>
    </row>
    <row r="681" ht="20.25" customHeight="1">
      <c r="A681" s="84"/>
      <c r="B681" s="84"/>
      <c r="C681" s="84"/>
      <c r="D681" s="84"/>
      <c r="E681" s="84"/>
      <c r="F681" s="84"/>
      <c r="G681" s="84"/>
      <c r="H681" s="84"/>
      <c r="I681" s="84"/>
      <c r="J681" s="129"/>
      <c r="K681" s="84"/>
      <c r="L681" s="84"/>
      <c r="M681" s="84"/>
      <c r="N681" s="84"/>
      <c r="O681" s="84"/>
      <c r="P681" s="84"/>
      <c r="Q681" s="84"/>
      <c r="R681" s="84"/>
      <c r="S681" s="84"/>
      <c r="T681" s="84"/>
      <c r="U681" s="84"/>
      <c r="V681" s="84"/>
      <c r="W681" s="84"/>
      <c r="X681" s="84"/>
      <c r="Y681" s="84"/>
      <c r="Z681" s="84"/>
    </row>
    <row r="682" ht="20.25" customHeight="1">
      <c r="A682" s="84"/>
      <c r="B682" s="84"/>
      <c r="C682" s="84"/>
      <c r="D682" s="84"/>
      <c r="E682" s="84"/>
      <c r="F682" s="84"/>
      <c r="G682" s="84"/>
      <c r="H682" s="84"/>
      <c r="I682" s="84"/>
      <c r="J682" s="129"/>
      <c r="K682" s="84"/>
      <c r="L682" s="84"/>
      <c r="M682" s="84"/>
      <c r="N682" s="84"/>
      <c r="O682" s="84"/>
      <c r="P682" s="84"/>
      <c r="Q682" s="84"/>
      <c r="R682" s="84"/>
      <c r="S682" s="84"/>
      <c r="T682" s="84"/>
      <c r="U682" s="84"/>
      <c r="V682" s="84"/>
      <c r="W682" s="84"/>
      <c r="X682" s="84"/>
      <c r="Y682" s="84"/>
      <c r="Z682" s="84"/>
    </row>
    <row r="683" ht="20.25" customHeight="1">
      <c r="A683" s="84"/>
      <c r="B683" s="84"/>
      <c r="C683" s="84"/>
      <c r="D683" s="84"/>
      <c r="E683" s="84"/>
      <c r="F683" s="84"/>
      <c r="G683" s="84"/>
      <c r="H683" s="84"/>
      <c r="I683" s="84"/>
      <c r="J683" s="129"/>
      <c r="K683" s="84"/>
      <c r="L683" s="84"/>
      <c r="M683" s="84"/>
      <c r="N683" s="84"/>
      <c r="O683" s="84"/>
      <c r="P683" s="84"/>
      <c r="Q683" s="84"/>
      <c r="R683" s="84"/>
      <c r="S683" s="84"/>
      <c r="T683" s="84"/>
      <c r="U683" s="84"/>
      <c r="V683" s="84"/>
      <c r="W683" s="84"/>
      <c r="X683" s="84"/>
      <c r="Y683" s="84"/>
      <c r="Z683" s="84"/>
    </row>
    <row r="684" ht="20.25" customHeight="1">
      <c r="A684" s="84"/>
      <c r="B684" s="84"/>
      <c r="C684" s="84"/>
      <c r="D684" s="84"/>
      <c r="E684" s="84"/>
      <c r="F684" s="84"/>
      <c r="G684" s="84"/>
      <c r="H684" s="84"/>
      <c r="I684" s="84"/>
      <c r="J684" s="129"/>
      <c r="K684" s="84"/>
      <c r="L684" s="84"/>
      <c r="M684" s="84"/>
      <c r="N684" s="84"/>
      <c r="O684" s="84"/>
      <c r="P684" s="84"/>
      <c r="Q684" s="84"/>
      <c r="R684" s="84"/>
      <c r="S684" s="84"/>
      <c r="T684" s="84"/>
      <c r="U684" s="84"/>
      <c r="V684" s="84"/>
      <c r="W684" s="84"/>
      <c r="X684" s="84"/>
      <c r="Y684" s="84"/>
      <c r="Z684" s="84"/>
    </row>
    <row r="685" ht="20.25" customHeight="1">
      <c r="A685" s="84"/>
      <c r="B685" s="84"/>
      <c r="C685" s="84"/>
      <c r="D685" s="84"/>
      <c r="E685" s="84"/>
      <c r="F685" s="84"/>
      <c r="G685" s="84"/>
      <c r="H685" s="84"/>
      <c r="I685" s="84"/>
      <c r="J685" s="129"/>
      <c r="K685" s="84"/>
      <c r="L685" s="84"/>
      <c r="M685" s="84"/>
      <c r="N685" s="84"/>
      <c r="O685" s="84"/>
      <c r="P685" s="84"/>
      <c r="Q685" s="84"/>
      <c r="R685" s="84"/>
      <c r="S685" s="84"/>
      <c r="T685" s="84"/>
      <c r="U685" s="84"/>
      <c r="V685" s="84"/>
      <c r="W685" s="84"/>
      <c r="X685" s="84"/>
      <c r="Y685" s="84"/>
      <c r="Z685" s="84"/>
    </row>
    <row r="686" ht="20.25" customHeight="1">
      <c r="A686" s="84"/>
      <c r="B686" s="84"/>
      <c r="C686" s="84"/>
      <c r="D686" s="84"/>
      <c r="E686" s="84"/>
      <c r="F686" s="84"/>
      <c r="G686" s="84"/>
      <c r="H686" s="84"/>
      <c r="I686" s="84"/>
      <c r="J686" s="129"/>
      <c r="K686" s="84"/>
      <c r="L686" s="84"/>
      <c r="M686" s="84"/>
      <c r="N686" s="84"/>
      <c r="O686" s="84"/>
      <c r="P686" s="84"/>
      <c r="Q686" s="84"/>
      <c r="R686" s="84"/>
      <c r="S686" s="84"/>
      <c r="T686" s="84"/>
      <c r="U686" s="84"/>
      <c r="V686" s="84"/>
      <c r="W686" s="84"/>
      <c r="X686" s="84"/>
      <c r="Y686" s="84"/>
      <c r="Z686" s="84"/>
    </row>
    <row r="687" ht="20.25" customHeight="1">
      <c r="A687" s="84"/>
      <c r="B687" s="84"/>
      <c r="C687" s="84"/>
      <c r="D687" s="84"/>
      <c r="E687" s="84"/>
      <c r="F687" s="84"/>
      <c r="G687" s="84"/>
      <c r="H687" s="84"/>
      <c r="I687" s="84"/>
      <c r="J687" s="129"/>
      <c r="K687" s="84"/>
      <c r="L687" s="84"/>
      <c r="M687" s="84"/>
      <c r="N687" s="84"/>
      <c r="O687" s="84"/>
      <c r="P687" s="84"/>
      <c r="Q687" s="84"/>
      <c r="R687" s="84"/>
      <c r="S687" s="84"/>
      <c r="T687" s="84"/>
      <c r="U687" s="84"/>
      <c r="V687" s="84"/>
      <c r="W687" s="84"/>
      <c r="X687" s="84"/>
      <c r="Y687" s="84"/>
      <c r="Z687" s="84"/>
    </row>
    <row r="688" ht="20.25" customHeight="1">
      <c r="A688" s="84"/>
      <c r="B688" s="84"/>
      <c r="C688" s="84"/>
      <c r="D688" s="84"/>
      <c r="E688" s="84"/>
      <c r="F688" s="84"/>
      <c r="G688" s="84"/>
      <c r="H688" s="84"/>
      <c r="I688" s="84"/>
      <c r="J688" s="129"/>
      <c r="K688" s="84"/>
      <c r="L688" s="84"/>
      <c r="M688" s="84"/>
      <c r="N688" s="84"/>
      <c r="O688" s="84"/>
      <c r="P688" s="84"/>
      <c r="Q688" s="84"/>
      <c r="R688" s="84"/>
      <c r="S688" s="84"/>
      <c r="T688" s="84"/>
      <c r="U688" s="84"/>
      <c r="V688" s="84"/>
      <c r="W688" s="84"/>
      <c r="X688" s="84"/>
      <c r="Y688" s="84"/>
      <c r="Z688" s="84"/>
    </row>
    <row r="689" ht="20.25" customHeight="1">
      <c r="A689" s="84"/>
      <c r="B689" s="84"/>
      <c r="C689" s="84"/>
      <c r="D689" s="84"/>
      <c r="E689" s="84"/>
      <c r="F689" s="84"/>
      <c r="G689" s="84"/>
      <c r="H689" s="84"/>
      <c r="I689" s="84"/>
      <c r="J689" s="129"/>
      <c r="K689" s="84"/>
      <c r="L689" s="84"/>
      <c r="M689" s="84"/>
      <c r="N689" s="84"/>
      <c r="O689" s="84"/>
      <c r="P689" s="84"/>
      <c r="Q689" s="84"/>
      <c r="R689" s="84"/>
      <c r="S689" s="84"/>
      <c r="T689" s="84"/>
      <c r="U689" s="84"/>
      <c r="V689" s="84"/>
      <c r="W689" s="84"/>
      <c r="X689" s="84"/>
      <c r="Y689" s="84"/>
      <c r="Z689" s="84"/>
    </row>
    <row r="690" ht="20.25" customHeight="1">
      <c r="A690" s="84"/>
      <c r="B690" s="84"/>
      <c r="C690" s="84"/>
      <c r="D690" s="84"/>
      <c r="E690" s="84"/>
      <c r="F690" s="84"/>
      <c r="G690" s="84"/>
      <c r="H690" s="84"/>
      <c r="I690" s="84"/>
      <c r="J690" s="129"/>
      <c r="K690" s="84"/>
      <c r="L690" s="84"/>
      <c r="M690" s="84"/>
      <c r="N690" s="84"/>
      <c r="O690" s="84"/>
      <c r="P690" s="84"/>
      <c r="Q690" s="84"/>
      <c r="R690" s="84"/>
      <c r="S690" s="84"/>
      <c r="T690" s="84"/>
      <c r="U690" s="84"/>
      <c r="V690" s="84"/>
      <c r="W690" s="84"/>
      <c r="X690" s="84"/>
      <c r="Y690" s="84"/>
      <c r="Z690" s="84"/>
    </row>
    <row r="691" ht="20.25" customHeight="1">
      <c r="A691" s="84"/>
      <c r="B691" s="84"/>
      <c r="C691" s="84"/>
      <c r="D691" s="84"/>
      <c r="E691" s="84"/>
      <c r="F691" s="84"/>
      <c r="G691" s="84"/>
      <c r="H691" s="84"/>
      <c r="I691" s="84"/>
      <c r="J691" s="129"/>
      <c r="K691" s="84"/>
      <c r="L691" s="84"/>
      <c r="M691" s="84"/>
      <c r="N691" s="84"/>
      <c r="O691" s="84"/>
      <c r="P691" s="84"/>
      <c r="Q691" s="84"/>
      <c r="R691" s="84"/>
      <c r="S691" s="84"/>
      <c r="T691" s="84"/>
      <c r="U691" s="84"/>
      <c r="V691" s="84"/>
      <c r="W691" s="84"/>
      <c r="X691" s="84"/>
      <c r="Y691" s="84"/>
      <c r="Z691" s="84"/>
    </row>
    <row r="692" ht="20.25" customHeight="1">
      <c r="A692" s="84"/>
      <c r="B692" s="84"/>
      <c r="C692" s="84"/>
      <c r="D692" s="84"/>
      <c r="E692" s="84"/>
      <c r="F692" s="84"/>
      <c r="G692" s="84"/>
      <c r="H692" s="84"/>
      <c r="I692" s="84"/>
      <c r="J692" s="129"/>
      <c r="K692" s="84"/>
      <c r="L692" s="84"/>
      <c r="M692" s="84"/>
      <c r="N692" s="84"/>
      <c r="O692" s="84"/>
      <c r="P692" s="84"/>
      <c r="Q692" s="84"/>
      <c r="R692" s="84"/>
      <c r="S692" s="84"/>
      <c r="T692" s="84"/>
      <c r="U692" s="84"/>
      <c r="V692" s="84"/>
      <c r="W692" s="84"/>
      <c r="X692" s="84"/>
      <c r="Y692" s="84"/>
      <c r="Z692" s="84"/>
    </row>
    <row r="693" ht="20.25" customHeight="1">
      <c r="A693" s="84"/>
      <c r="B693" s="84"/>
      <c r="C693" s="84"/>
      <c r="D693" s="84"/>
      <c r="E693" s="84"/>
      <c r="F693" s="84"/>
      <c r="G693" s="84"/>
      <c r="H693" s="84"/>
      <c r="I693" s="84"/>
      <c r="J693" s="129"/>
      <c r="K693" s="84"/>
      <c r="L693" s="84"/>
      <c r="M693" s="84"/>
      <c r="N693" s="84"/>
      <c r="O693" s="84"/>
      <c r="P693" s="84"/>
      <c r="Q693" s="84"/>
      <c r="R693" s="84"/>
      <c r="S693" s="84"/>
      <c r="T693" s="84"/>
      <c r="U693" s="84"/>
      <c r="V693" s="84"/>
      <c r="W693" s="84"/>
      <c r="X693" s="84"/>
      <c r="Y693" s="84"/>
      <c r="Z693" s="84"/>
    </row>
    <row r="694" ht="20.25" customHeight="1">
      <c r="A694" s="84"/>
      <c r="B694" s="84"/>
      <c r="C694" s="84"/>
      <c r="D694" s="84"/>
      <c r="E694" s="84"/>
      <c r="F694" s="84"/>
      <c r="G694" s="84"/>
      <c r="H694" s="84"/>
      <c r="I694" s="84"/>
      <c r="J694" s="129"/>
      <c r="K694" s="84"/>
      <c r="L694" s="84"/>
      <c r="M694" s="84"/>
      <c r="N694" s="84"/>
      <c r="O694" s="84"/>
      <c r="P694" s="84"/>
      <c r="Q694" s="84"/>
      <c r="R694" s="84"/>
      <c r="S694" s="84"/>
      <c r="T694" s="84"/>
      <c r="U694" s="84"/>
      <c r="V694" s="84"/>
      <c r="W694" s="84"/>
      <c r="X694" s="84"/>
      <c r="Y694" s="84"/>
      <c r="Z694" s="84"/>
    </row>
    <row r="695" ht="20.25" customHeight="1">
      <c r="A695" s="84"/>
      <c r="B695" s="84"/>
      <c r="C695" s="84"/>
      <c r="D695" s="84"/>
      <c r="E695" s="84"/>
      <c r="F695" s="84"/>
      <c r="G695" s="84"/>
      <c r="H695" s="84"/>
      <c r="I695" s="84"/>
      <c r="J695" s="129"/>
      <c r="K695" s="84"/>
      <c r="L695" s="84"/>
      <c r="M695" s="84"/>
      <c r="N695" s="84"/>
      <c r="O695" s="84"/>
      <c r="P695" s="84"/>
      <c r="Q695" s="84"/>
      <c r="R695" s="84"/>
      <c r="S695" s="84"/>
      <c r="T695" s="84"/>
      <c r="U695" s="84"/>
      <c r="V695" s="84"/>
      <c r="W695" s="84"/>
      <c r="X695" s="84"/>
      <c r="Y695" s="84"/>
      <c r="Z695" s="84"/>
    </row>
    <row r="696" ht="20.25" customHeight="1">
      <c r="A696" s="84"/>
      <c r="B696" s="84"/>
      <c r="C696" s="84"/>
      <c r="D696" s="84"/>
      <c r="E696" s="84"/>
      <c r="F696" s="84"/>
      <c r="G696" s="84"/>
      <c r="H696" s="84"/>
      <c r="I696" s="84"/>
      <c r="J696" s="129"/>
      <c r="K696" s="84"/>
      <c r="L696" s="84"/>
      <c r="M696" s="84"/>
      <c r="N696" s="84"/>
      <c r="O696" s="84"/>
      <c r="P696" s="84"/>
      <c r="Q696" s="84"/>
      <c r="R696" s="84"/>
      <c r="S696" s="84"/>
      <c r="T696" s="84"/>
      <c r="U696" s="84"/>
      <c r="V696" s="84"/>
      <c r="W696" s="84"/>
      <c r="X696" s="84"/>
      <c r="Y696" s="84"/>
      <c r="Z696" s="84"/>
    </row>
    <row r="697" ht="20.25" customHeight="1">
      <c r="A697" s="84"/>
      <c r="B697" s="84"/>
      <c r="C697" s="84"/>
      <c r="D697" s="84"/>
      <c r="E697" s="84"/>
      <c r="F697" s="84"/>
      <c r="G697" s="84"/>
      <c r="H697" s="84"/>
      <c r="I697" s="84"/>
      <c r="J697" s="129"/>
      <c r="K697" s="84"/>
      <c r="L697" s="84"/>
      <c r="M697" s="84"/>
      <c r="N697" s="84"/>
      <c r="O697" s="84"/>
      <c r="P697" s="84"/>
      <c r="Q697" s="84"/>
      <c r="R697" s="84"/>
      <c r="S697" s="84"/>
      <c r="T697" s="84"/>
      <c r="U697" s="84"/>
      <c r="V697" s="84"/>
      <c r="W697" s="84"/>
      <c r="X697" s="84"/>
      <c r="Y697" s="84"/>
      <c r="Z697" s="84"/>
    </row>
    <row r="698" ht="20.25" customHeight="1">
      <c r="A698" s="84"/>
      <c r="B698" s="84"/>
      <c r="C698" s="84"/>
      <c r="D698" s="84"/>
      <c r="E698" s="84"/>
      <c r="F698" s="84"/>
      <c r="G698" s="84"/>
      <c r="H698" s="84"/>
      <c r="I698" s="84"/>
      <c r="J698" s="129"/>
      <c r="K698" s="84"/>
      <c r="L698" s="84"/>
      <c r="M698" s="84"/>
      <c r="N698" s="84"/>
      <c r="O698" s="84"/>
      <c r="P698" s="84"/>
      <c r="Q698" s="84"/>
      <c r="R698" s="84"/>
      <c r="S698" s="84"/>
      <c r="T698" s="84"/>
      <c r="U698" s="84"/>
      <c r="V698" s="84"/>
      <c r="W698" s="84"/>
      <c r="X698" s="84"/>
      <c r="Y698" s="84"/>
      <c r="Z698" s="84"/>
    </row>
    <row r="699" ht="20.25" customHeight="1">
      <c r="A699" s="84"/>
      <c r="B699" s="84"/>
      <c r="C699" s="84"/>
      <c r="D699" s="84"/>
      <c r="E699" s="84"/>
      <c r="F699" s="84"/>
      <c r="G699" s="84"/>
      <c r="H699" s="84"/>
      <c r="I699" s="84"/>
      <c r="J699" s="129"/>
      <c r="K699" s="84"/>
      <c r="L699" s="84"/>
      <c r="M699" s="84"/>
      <c r="N699" s="84"/>
      <c r="O699" s="84"/>
      <c r="P699" s="84"/>
      <c r="Q699" s="84"/>
      <c r="R699" s="84"/>
      <c r="S699" s="84"/>
      <c r="T699" s="84"/>
      <c r="U699" s="84"/>
      <c r="V699" s="84"/>
      <c r="W699" s="84"/>
      <c r="X699" s="84"/>
      <c r="Y699" s="84"/>
      <c r="Z699" s="84"/>
    </row>
    <row r="700" ht="20.25" customHeight="1">
      <c r="A700" s="84"/>
      <c r="B700" s="84"/>
      <c r="C700" s="84"/>
      <c r="D700" s="84"/>
      <c r="E700" s="84"/>
      <c r="F700" s="84"/>
      <c r="G700" s="84"/>
      <c r="H700" s="84"/>
      <c r="I700" s="84"/>
      <c r="J700" s="129"/>
      <c r="K700" s="84"/>
      <c r="L700" s="84"/>
      <c r="M700" s="84"/>
      <c r="N700" s="84"/>
      <c r="O700" s="84"/>
      <c r="P700" s="84"/>
      <c r="Q700" s="84"/>
      <c r="R700" s="84"/>
      <c r="S700" s="84"/>
      <c r="T700" s="84"/>
      <c r="U700" s="84"/>
      <c r="V700" s="84"/>
      <c r="W700" s="84"/>
      <c r="X700" s="84"/>
      <c r="Y700" s="84"/>
      <c r="Z700" s="84"/>
    </row>
    <row r="701" ht="20.25" customHeight="1">
      <c r="A701" s="84"/>
      <c r="B701" s="84"/>
      <c r="C701" s="84"/>
      <c r="D701" s="84"/>
      <c r="E701" s="84"/>
      <c r="F701" s="84"/>
      <c r="G701" s="84"/>
      <c r="H701" s="84"/>
      <c r="I701" s="84"/>
      <c r="J701" s="129"/>
      <c r="K701" s="84"/>
      <c r="L701" s="84"/>
      <c r="M701" s="84"/>
      <c r="N701" s="84"/>
      <c r="O701" s="84"/>
      <c r="P701" s="84"/>
      <c r="Q701" s="84"/>
      <c r="R701" s="84"/>
      <c r="S701" s="84"/>
      <c r="T701" s="84"/>
      <c r="U701" s="84"/>
      <c r="V701" s="84"/>
      <c r="W701" s="84"/>
      <c r="X701" s="84"/>
      <c r="Y701" s="84"/>
      <c r="Z701" s="84"/>
    </row>
    <row r="702" ht="20.25" customHeight="1">
      <c r="A702" s="84"/>
      <c r="B702" s="84"/>
      <c r="C702" s="84"/>
      <c r="D702" s="84"/>
      <c r="E702" s="84"/>
      <c r="F702" s="84"/>
      <c r="G702" s="84"/>
      <c r="H702" s="84"/>
      <c r="I702" s="84"/>
      <c r="J702" s="129"/>
      <c r="K702" s="84"/>
      <c r="L702" s="84"/>
      <c r="M702" s="84"/>
      <c r="N702" s="84"/>
      <c r="O702" s="84"/>
      <c r="P702" s="84"/>
      <c r="Q702" s="84"/>
      <c r="R702" s="84"/>
      <c r="S702" s="84"/>
      <c r="T702" s="84"/>
      <c r="U702" s="84"/>
      <c r="V702" s="84"/>
      <c r="W702" s="84"/>
      <c r="X702" s="84"/>
      <c r="Y702" s="84"/>
      <c r="Z702" s="84"/>
    </row>
    <row r="703" ht="20.25" customHeight="1">
      <c r="A703" s="84"/>
      <c r="B703" s="84"/>
      <c r="C703" s="84"/>
      <c r="D703" s="84"/>
      <c r="E703" s="84"/>
      <c r="F703" s="84"/>
      <c r="G703" s="84"/>
      <c r="H703" s="84"/>
      <c r="I703" s="84"/>
      <c r="J703" s="129"/>
      <c r="K703" s="84"/>
      <c r="L703" s="84"/>
      <c r="M703" s="84"/>
      <c r="N703" s="84"/>
      <c r="O703" s="84"/>
      <c r="P703" s="84"/>
      <c r="Q703" s="84"/>
      <c r="R703" s="84"/>
      <c r="S703" s="84"/>
      <c r="T703" s="84"/>
      <c r="U703" s="84"/>
      <c r="V703" s="84"/>
      <c r="W703" s="84"/>
      <c r="X703" s="84"/>
      <c r="Y703" s="84"/>
      <c r="Z703" s="84"/>
    </row>
    <row r="704" ht="20.25" customHeight="1">
      <c r="A704" s="84"/>
      <c r="B704" s="84"/>
      <c r="C704" s="84"/>
      <c r="D704" s="84"/>
      <c r="E704" s="84"/>
      <c r="F704" s="84"/>
      <c r="G704" s="84"/>
      <c r="H704" s="84"/>
      <c r="I704" s="84"/>
      <c r="J704" s="129"/>
      <c r="K704" s="84"/>
      <c r="L704" s="84"/>
      <c r="M704" s="84"/>
      <c r="N704" s="84"/>
      <c r="O704" s="84"/>
      <c r="P704" s="84"/>
      <c r="Q704" s="84"/>
      <c r="R704" s="84"/>
      <c r="S704" s="84"/>
      <c r="T704" s="84"/>
      <c r="U704" s="84"/>
      <c r="V704" s="84"/>
      <c r="W704" s="84"/>
      <c r="X704" s="84"/>
      <c r="Y704" s="84"/>
      <c r="Z704" s="84"/>
    </row>
    <row r="705" ht="20.25" customHeight="1">
      <c r="A705" s="84"/>
      <c r="B705" s="84"/>
      <c r="C705" s="84"/>
      <c r="D705" s="84"/>
      <c r="E705" s="84"/>
      <c r="F705" s="84"/>
      <c r="G705" s="84"/>
      <c r="H705" s="84"/>
      <c r="I705" s="84"/>
      <c r="J705" s="129"/>
      <c r="K705" s="84"/>
      <c r="L705" s="84"/>
      <c r="M705" s="84"/>
      <c r="N705" s="84"/>
      <c r="O705" s="84"/>
      <c r="P705" s="84"/>
      <c r="Q705" s="84"/>
      <c r="R705" s="84"/>
      <c r="S705" s="84"/>
      <c r="T705" s="84"/>
      <c r="U705" s="84"/>
      <c r="V705" s="84"/>
      <c r="W705" s="84"/>
      <c r="X705" s="84"/>
      <c r="Y705" s="84"/>
      <c r="Z705" s="84"/>
    </row>
    <row r="706" ht="20.25" customHeight="1">
      <c r="A706" s="84"/>
      <c r="B706" s="84"/>
      <c r="C706" s="84"/>
      <c r="D706" s="84"/>
      <c r="E706" s="84"/>
      <c r="F706" s="84"/>
      <c r="G706" s="84"/>
      <c r="H706" s="84"/>
      <c r="I706" s="84"/>
      <c r="J706" s="129"/>
      <c r="K706" s="84"/>
      <c r="L706" s="84"/>
      <c r="M706" s="84"/>
      <c r="N706" s="84"/>
      <c r="O706" s="84"/>
      <c r="P706" s="84"/>
      <c r="Q706" s="84"/>
      <c r="R706" s="84"/>
      <c r="S706" s="84"/>
      <c r="T706" s="84"/>
      <c r="U706" s="84"/>
      <c r="V706" s="84"/>
      <c r="W706" s="84"/>
      <c r="X706" s="84"/>
      <c r="Y706" s="84"/>
      <c r="Z706" s="84"/>
    </row>
    <row r="707" ht="20.25" customHeight="1">
      <c r="A707" s="84"/>
      <c r="B707" s="84"/>
      <c r="C707" s="84"/>
      <c r="D707" s="84"/>
      <c r="E707" s="84"/>
      <c r="F707" s="84"/>
      <c r="G707" s="84"/>
      <c r="H707" s="84"/>
      <c r="I707" s="84"/>
      <c r="J707" s="129"/>
      <c r="K707" s="84"/>
      <c r="L707" s="84"/>
      <c r="M707" s="84"/>
      <c r="N707" s="84"/>
      <c r="O707" s="84"/>
      <c r="P707" s="84"/>
      <c r="Q707" s="84"/>
      <c r="R707" s="84"/>
      <c r="S707" s="84"/>
      <c r="T707" s="84"/>
      <c r="U707" s="84"/>
      <c r="V707" s="84"/>
      <c r="W707" s="84"/>
      <c r="X707" s="84"/>
      <c r="Y707" s="84"/>
      <c r="Z707" s="84"/>
    </row>
    <row r="708" ht="20.25" customHeight="1">
      <c r="A708" s="84"/>
      <c r="B708" s="84"/>
      <c r="C708" s="84"/>
      <c r="D708" s="84"/>
      <c r="E708" s="84"/>
      <c r="F708" s="84"/>
      <c r="G708" s="84"/>
      <c r="H708" s="84"/>
      <c r="I708" s="84"/>
      <c r="J708" s="129"/>
      <c r="K708" s="84"/>
      <c r="L708" s="84"/>
      <c r="M708" s="84"/>
      <c r="N708" s="84"/>
      <c r="O708" s="84"/>
      <c r="P708" s="84"/>
      <c r="Q708" s="84"/>
      <c r="R708" s="84"/>
      <c r="S708" s="84"/>
      <c r="T708" s="84"/>
      <c r="U708" s="84"/>
      <c r="V708" s="84"/>
      <c r="W708" s="84"/>
      <c r="X708" s="84"/>
      <c r="Y708" s="84"/>
      <c r="Z708" s="84"/>
    </row>
    <row r="709" ht="20.25" customHeight="1">
      <c r="A709" s="84"/>
      <c r="B709" s="84"/>
      <c r="C709" s="84"/>
      <c r="D709" s="84"/>
      <c r="E709" s="84"/>
      <c r="F709" s="84"/>
      <c r="G709" s="84"/>
      <c r="H709" s="84"/>
      <c r="I709" s="84"/>
      <c r="J709" s="129"/>
      <c r="K709" s="84"/>
      <c r="L709" s="84"/>
      <c r="M709" s="84"/>
      <c r="N709" s="84"/>
      <c r="O709" s="84"/>
      <c r="P709" s="84"/>
      <c r="Q709" s="84"/>
      <c r="R709" s="84"/>
      <c r="S709" s="84"/>
      <c r="T709" s="84"/>
      <c r="U709" s="84"/>
      <c r="V709" s="84"/>
      <c r="W709" s="84"/>
      <c r="X709" s="84"/>
      <c r="Y709" s="84"/>
      <c r="Z709" s="84"/>
    </row>
    <row r="710" ht="20.25" customHeight="1">
      <c r="A710" s="84"/>
      <c r="B710" s="84"/>
      <c r="C710" s="84"/>
      <c r="D710" s="84"/>
      <c r="E710" s="84"/>
      <c r="F710" s="84"/>
      <c r="G710" s="84"/>
      <c r="H710" s="84"/>
      <c r="I710" s="84"/>
      <c r="J710" s="129"/>
      <c r="K710" s="84"/>
      <c r="L710" s="84"/>
      <c r="M710" s="84"/>
      <c r="N710" s="84"/>
      <c r="O710" s="84"/>
      <c r="P710" s="84"/>
      <c r="Q710" s="84"/>
      <c r="R710" s="84"/>
      <c r="S710" s="84"/>
      <c r="T710" s="84"/>
      <c r="U710" s="84"/>
      <c r="V710" s="84"/>
      <c r="W710" s="84"/>
      <c r="X710" s="84"/>
      <c r="Y710" s="84"/>
      <c r="Z710" s="84"/>
    </row>
    <row r="711" ht="20.25" customHeight="1">
      <c r="A711" s="84"/>
      <c r="B711" s="84"/>
      <c r="C711" s="84"/>
      <c r="D711" s="84"/>
      <c r="E711" s="84"/>
      <c r="F711" s="84"/>
      <c r="G711" s="84"/>
      <c r="H711" s="84"/>
      <c r="I711" s="84"/>
      <c r="J711" s="129"/>
      <c r="K711" s="84"/>
      <c r="L711" s="84"/>
      <c r="M711" s="84"/>
      <c r="N711" s="84"/>
      <c r="O711" s="84"/>
      <c r="P711" s="84"/>
      <c r="Q711" s="84"/>
      <c r="R711" s="84"/>
      <c r="S711" s="84"/>
      <c r="T711" s="84"/>
      <c r="U711" s="84"/>
      <c r="V711" s="84"/>
      <c r="W711" s="84"/>
      <c r="X711" s="84"/>
      <c r="Y711" s="84"/>
      <c r="Z711" s="84"/>
    </row>
    <row r="712" ht="20.25" customHeight="1">
      <c r="A712" s="84"/>
      <c r="B712" s="84"/>
      <c r="C712" s="84"/>
      <c r="D712" s="84"/>
      <c r="E712" s="84"/>
      <c r="F712" s="84"/>
      <c r="G712" s="84"/>
      <c r="H712" s="84"/>
      <c r="I712" s="84"/>
      <c r="J712" s="129"/>
      <c r="K712" s="84"/>
      <c r="L712" s="84"/>
      <c r="M712" s="84"/>
      <c r="N712" s="84"/>
      <c r="O712" s="84"/>
      <c r="P712" s="84"/>
      <c r="Q712" s="84"/>
      <c r="R712" s="84"/>
      <c r="S712" s="84"/>
      <c r="T712" s="84"/>
      <c r="U712" s="84"/>
      <c r="V712" s="84"/>
      <c r="W712" s="84"/>
      <c r="X712" s="84"/>
      <c r="Y712" s="84"/>
      <c r="Z712" s="84"/>
    </row>
    <row r="713" ht="20.25" customHeight="1">
      <c r="A713" s="84"/>
      <c r="B713" s="84"/>
      <c r="C713" s="84"/>
      <c r="D713" s="84"/>
      <c r="E713" s="84"/>
      <c r="F713" s="84"/>
      <c r="G713" s="84"/>
      <c r="H713" s="84"/>
      <c r="I713" s="84"/>
      <c r="J713" s="129"/>
      <c r="K713" s="84"/>
      <c r="L713" s="84"/>
      <c r="M713" s="84"/>
      <c r="N713" s="84"/>
      <c r="O713" s="84"/>
      <c r="P713" s="84"/>
      <c r="Q713" s="84"/>
      <c r="R713" s="84"/>
      <c r="S713" s="84"/>
      <c r="T713" s="84"/>
      <c r="U713" s="84"/>
      <c r="V713" s="84"/>
      <c r="W713" s="84"/>
      <c r="X713" s="84"/>
      <c r="Y713" s="84"/>
      <c r="Z713" s="84"/>
    </row>
    <row r="714" ht="20.25" customHeight="1">
      <c r="A714" s="84"/>
      <c r="B714" s="84"/>
      <c r="C714" s="84"/>
      <c r="D714" s="84"/>
      <c r="E714" s="84"/>
      <c r="F714" s="84"/>
      <c r="G714" s="84"/>
      <c r="H714" s="84"/>
      <c r="I714" s="84"/>
      <c r="J714" s="129"/>
      <c r="K714" s="84"/>
      <c r="L714" s="84"/>
      <c r="M714" s="84"/>
      <c r="N714" s="84"/>
      <c r="O714" s="84"/>
      <c r="P714" s="84"/>
      <c r="Q714" s="84"/>
      <c r="R714" s="84"/>
      <c r="S714" s="84"/>
      <c r="T714" s="84"/>
      <c r="U714" s="84"/>
      <c r="V714" s="84"/>
      <c r="W714" s="84"/>
      <c r="X714" s="84"/>
      <c r="Y714" s="84"/>
      <c r="Z714" s="84"/>
    </row>
    <row r="715" ht="20.25" customHeight="1">
      <c r="A715" s="84"/>
      <c r="B715" s="84"/>
      <c r="C715" s="84"/>
      <c r="D715" s="84"/>
      <c r="E715" s="84"/>
      <c r="F715" s="84"/>
      <c r="G715" s="84"/>
      <c r="H715" s="84"/>
      <c r="I715" s="84"/>
      <c r="J715" s="129"/>
      <c r="K715" s="84"/>
      <c r="L715" s="84"/>
      <c r="M715" s="84"/>
      <c r="N715" s="84"/>
      <c r="O715" s="84"/>
      <c r="P715" s="84"/>
      <c r="Q715" s="84"/>
      <c r="R715" s="84"/>
      <c r="S715" s="84"/>
      <c r="T715" s="84"/>
      <c r="U715" s="84"/>
      <c r="V715" s="84"/>
      <c r="W715" s="84"/>
      <c r="X715" s="84"/>
      <c r="Y715" s="84"/>
      <c r="Z715" s="84"/>
    </row>
    <row r="716" ht="20.25" customHeight="1">
      <c r="A716" s="84"/>
      <c r="B716" s="84"/>
      <c r="C716" s="84"/>
      <c r="D716" s="84"/>
      <c r="E716" s="84"/>
      <c r="F716" s="84"/>
      <c r="G716" s="84"/>
      <c r="H716" s="84"/>
      <c r="I716" s="84"/>
      <c r="J716" s="129"/>
      <c r="K716" s="84"/>
      <c r="L716" s="84"/>
      <c r="M716" s="84"/>
      <c r="N716" s="84"/>
      <c r="O716" s="84"/>
      <c r="P716" s="84"/>
      <c r="Q716" s="84"/>
      <c r="R716" s="84"/>
      <c r="S716" s="84"/>
      <c r="T716" s="84"/>
      <c r="U716" s="84"/>
      <c r="V716" s="84"/>
      <c r="W716" s="84"/>
      <c r="X716" s="84"/>
      <c r="Y716" s="84"/>
      <c r="Z716" s="84"/>
    </row>
    <row r="717" ht="20.25" customHeight="1">
      <c r="A717" s="84"/>
      <c r="B717" s="84"/>
      <c r="C717" s="84"/>
      <c r="D717" s="84"/>
      <c r="E717" s="84"/>
      <c r="F717" s="84"/>
      <c r="G717" s="84"/>
      <c r="H717" s="84"/>
      <c r="I717" s="84"/>
      <c r="J717" s="129"/>
      <c r="K717" s="84"/>
      <c r="L717" s="84"/>
      <c r="M717" s="84"/>
      <c r="N717" s="84"/>
      <c r="O717" s="84"/>
      <c r="P717" s="84"/>
      <c r="Q717" s="84"/>
      <c r="R717" s="84"/>
      <c r="S717" s="84"/>
      <c r="T717" s="84"/>
      <c r="U717" s="84"/>
      <c r="V717" s="84"/>
      <c r="W717" s="84"/>
      <c r="X717" s="84"/>
      <c r="Y717" s="84"/>
      <c r="Z717" s="84"/>
    </row>
    <row r="718" ht="20.25" customHeight="1">
      <c r="A718" s="84"/>
      <c r="B718" s="84"/>
      <c r="C718" s="84"/>
      <c r="D718" s="84"/>
      <c r="E718" s="84"/>
      <c r="F718" s="84"/>
      <c r="G718" s="84"/>
      <c r="H718" s="84"/>
      <c r="I718" s="84"/>
      <c r="J718" s="129"/>
      <c r="K718" s="84"/>
      <c r="L718" s="84"/>
      <c r="M718" s="84"/>
      <c r="N718" s="84"/>
      <c r="O718" s="84"/>
      <c r="P718" s="84"/>
      <c r="Q718" s="84"/>
      <c r="R718" s="84"/>
      <c r="S718" s="84"/>
      <c r="T718" s="84"/>
      <c r="U718" s="84"/>
      <c r="V718" s="84"/>
      <c r="W718" s="84"/>
      <c r="X718" s="84"/>
      <c r="Y718" s="84"/>
      <c r="Z718" s="84"/>
    </row>
    <row r="719" ht="20.25" customHeight="1">
      <c r="A719" s="84"/>
      <c r="B719" s="84"/>
      <c r="C719" s="84"/>
      <c r="D719" s="84"/>
      <c r="E719" s="84"/>
      <c r="F719" s="84"/>
      <c r="G719" s="84"/>
      <c r="H719" s="84"/>
      <c r="I719" s="84"/>
      <c r="J719" s="129"/>
      <c r="K719" s="84"/>
      <c r="L719" s="84"/>
      <c r="M719" s="84"/>
      <c r="N719" s="84"/>
      <c r="O719" s="84"/>
      <c r="P719" s="84"/>
      <c r="Q719" s="84"/>
      <c r="R719" s="84"/>
      <c r="S719" s="84"/>
      <c r="T719" s="84"/>
      <c r="U719" s="84"/>
      <c r="V719" s="84"/>
      <c r="W719" s="84"/>
      <c r="X719" s="84"/>
      <c r="Y719" s="84"/>
      <c r="Z719" s="84"/>
    </row>
    <row r="720" ht="20.25" customHeight="1">
      <c r="A720" s="84"/>
      <c r="B720" s="84"/>
      <c r="C720" s="84"/>
      <c r="D720" s="84"/>
      <c r="E720" s="84"/>
      <c r="F720" s="84"/>
      <c r="G720" s="84"/>
      <c r="H720" s="84"/>
      <c r="I720" s="84"/>
      <c r="J720" s="129"/>
      <c r="K720" s="84"/>
      <c r="L720" s="84"/>
      <c r="M720" s="84"/>
      <c r="N720" s="84"/>
      <c r="O720" s="84"/>
      <c r="P720" s="84"/>
      <c r="Q720" s="84"/>
      <c r="R720" s="84"/>
      <c r="S720" s="84"/>
      <c r="T720" s="84"/>
      <c r="U720" s="84"/>
      <c r="V720" s="84"/>
      <c r="W720" s="84"/>
      <c r="X720" s="84"/>
      <c r="Y720" s="84"/>
      <c r="Z720" s="84"/>
    </row>
    <row r="721" ht="20.25" customHeight="1">
      <c r="A721" s="84"/>
      <c r="B721" s="84"/>
      <c r="C721" s="84"/>
      <c r="D721" s="84"/>
      <c r="E721" s="84"/>
      <c r="F721" s="84"/>
      <c r="G721" s="84"/>
      <c r="H721" s="84"/>
      <c r="I721" s="84"/>
      <c r="J721" s="129"/>
      <c r="K721" s="84"/>
      <c r="L721" s="84"/>
      <c r="M721" s="84"/>
      <c r="N721" s="84"/>
      <c r="O721" s="84"/>
      <c r="P721" s="84"/>
      <c r="Q721" s="84"/>
      <c r="R721" s="84"/>
      <c r="S721" s="84"/>
      <c r="T721" s="84"/>
      <c r="U721" s="84"/>
      <c r="V721" s="84"/>
      <c r="W721" s="84"/>
      <c r="X721" s="84"/>
      <c r="Y721" s="84"/>
      <c r="Z721" s="84"/>
    </row>
    <row r="722" ht="20.25" customHeight="1">
      <c r="A722" s="84"/>
      <c r="B722" s="84"/>
      <c r="C722" s="84"/>
      <c r="D722" s="84"/>
      <c r="E722" s="84"/>
      <c r="F722" s="84"/>
      <c r="G722" s="84"/>
      <c r="H722" s="84"/>
      <c r="I722" s="84"/>
      <c r="J722" s="129"/>
      <c r="K722" s="84"/>
      <c r="L722" s="84"/>
      <c r="M722" s="84"/>
      <c r="N722" s="84"/>
      <c r="O722" s="84"/>
      <c r="P722" s="84"/>
      <c r="Q722" s="84"/>
      <c r="R722" s="84"/>
      <c r="S722" s="84"/>
      <c r="T722" s="84"/>
      <c r="U722" s="84"/>
      <c r="V722" s="84"/>
      <c r="W722" s="84"/>
      <c r="X722" s="84"/>
      <c r="Y722" s="84"/>
      <c r="Z722" s="84"/>
    </row>
    <row r="723" ht="20.25" customHeight="1">
      <c r="A723" s="84"/>
      <c r="B723" s="84"/>
      <c r="C723" s="84"/>
      <c r="D723" s="84"/>
      <c r="E723" s="84"/>
      <c r="F723" s="84"/>
      <c r="G723" s="84"/>
      <c r="H723" s="84"/>
      <c r="I723" s="84"/>
      <c r="J723" s="129"/>
      <c r="K723" s="84"/>
      <c r="L723" s="84"/>
      <c r="M723" s="84"/>
      <c r="N723" s="84"/>
      <c r="O723" s="84"/>
      <c r="P723" s="84"/>
      <c r="Q723" s="84"/>
      <c r="R723" s="84"/>
      <c r="S723" s="84"/>
      <c r="T723" s="84"/>
      <c r="U723" s="84"/>
      <c r="V723" s="84"/>
      <c r="W723" s="84"/>
      <c r="X723" s="84"/>
      <c r="Y723" s="84"/>
      <c r="Z723" s="84"/>
    </row>
    <row r="724" ht="20.25" customHeight="1">
      <c r="A724" s="84"/>
      <c r="B724" s="84"/>
      <c r="C724" s="84"/>
      <c r="D724" s="84"/>
      <c r="E724" s="84"/>
      <c r="F724" s="84"/>
      <c r="G724" s="84"/>
      <c r="H724" s="84"/>
      <c r="I724" s="84"/>
      <c r="J724" s="129"/>
      <c r="K724" s="84"/>
      <c r="L724" s="84"/>
      <c r="M724" s="84"/>
      <c r="N724" s="84"/>
      <c r="O724" s="84"/>
      <c r="P724" s="84"/>
      <c r="Q724" s="84"/>
      <c r="R724" s="84"/>
      <c r="S724" s="84"/>
      <c r="T724" s="84"/>
      <c r="U724" s="84"/>
      <c r="V724" s="84"/>
      <c r="W724" s="84"/>
      <c r="X724" s="84"/>
      <c r="Y724" s="84"/>
      <c r="Z724" s="84"/>
    </row>
    <row r="725" ht="20.25" customHeight="1">
      <c r="A725" s="84"/>
      <c r="B725" s="84"/>
      <c r="C725" s="84"/>
      <c r="D725" s="84"/>
      <c r="E725" s="84"/>
      <c r="F725" s="84"/>
      <c r="G725" s="84"/>
      <c r="H725" s="84"/>
      <c r="I725" s="84"/>
      <c r="J725" s="129"/>
      <c r="K725" s="84"/>
      <c r="L725" s="84"/>
      <c r="M725" s="84"/>
      <c r="N725" s="84"/>
      <c r="O725" s="84"/>
      <c r="P725" s="84"/>
      <c r="Q725" s="84"/>
      <c r="R725" s="84"/>
      <c r="S725" s="84"/>
      <c r="T725" s="84"/>
      <c r="U725" s="84"/>
      <c r="V725" s="84"/>
      <c r="W725" s="84"/>
      <c r="X725" s="84"/>
      <c r="Y725" s="84"/>
      <c r="Z725" s="84"/>
    </row>
    <row r="726" ht="20.25" customHeight="1">
      <c r="A726" s="84"/>
      <c r="B726" s="84"/>
      <c r="C726" s="84"/>
      <c r="D726" s="84"/>
      <c r="E726" s="84"/>
      <c r="F726" s="84"/>
      <c r="G726" s="84"/>
      <c r="H726" s="84"/>
      <c r="I726" s="84"/>
      <c r="J726" s="129"/>
      <c r="K726" s="84"/>
      <c r="L726" s="84"/>
      <c r="M726" s="84"/>
      <c r="N726" s="84"/>
      <c r="O726" s="84"/>
      <c r="P726" s="84"/>
      <c r="Q726" s="84"/>
      <c r="R726" s="84"/>
      <c r="S726" s="84"/>
      <c r="T726" s="84"/>
      <c r="U726" s="84"/>
      <c r="V726" s="84"/>
      <c r="W726" s="84"/>
      <c r="X726" s="84"/>
      <c r="Y726" s="84"/>
      <c r="Z726" s="84"/>
    </row>
    <row r="727" ht="20.25" customHeight="1">
      <c r="A727" s="84"/>
      <c r="B727" s="84"/>
      <c r="C727" s="84"/>
      <c r="D727" s="84"/>
      <c r="E727" s="84"/>
      <c r="F727" s="84"/>
      <c r="G727" s="84"/>
      <c r="H727" s="84"/>
      <c r="I727" s="84"/>
      <c r="J727" s="129"/>
      <c r="K727" s="84"/>
      <c r="L727" s="84"/>
      <c r="M727" s="84"/>
      <c r="N727" s="84"/>
      <c r="O727" s="84"/>
      <c r="P727" s="84"/>
      <c r="Q727" s="84"/>
      <c r="R727" s="84"/>
      <c r="S727" s="84"/>
      <c r="T727" s="84"/>
      <c r="U727" s="84"/>
      <c r="V727" s="84"/>
      <c r="W727" s="84"/>
      <c r="X727" s="84"/>
      <c r="Y727" s="84"/>
      <c r="Z727" s="84"/>
    </row>
    <row r="728" ht="20.25" customHeight="1">
      <c r="A728" s="84"/>
      <c r="B728" s="84"/>
      <c r="C728" s="84"/>
      <c r="D728" s="84"/>
      <c r="E728" s="84"/>
      <c r="F728" s="84"/>
      <c r="G728" s="84"/>
      <c r="H728" s="84"/>
      <c r="I728" s="84"/>
      <c r="J728" s="129"/>
      <c r="K728" s="84"/>
      <c r="L728" s="84"/>
      <c r="M728" s="84"/>
      <c r="N728" s="84"/>
      <c r="O728" s="84"/>
      <c r="P728" s="84"/>
      <c r="Q728" s="84"/>
      <c r="R728" s="84"/>
      <c r="S728" s="84"/>
      <c r="T728" s="84"/>
      <c r="U728" s="84"/>
      <c r="V728" s="84"/>
      <c r="W728" s="84"/>
      <c r="X728" s="84"/>
      <c r="Y728" s="84"/>
      <c r="Z728" s="84"/>
    </row>
    <row r="729" ht="20.25" customHeight="1">
      <c r="A729" s="84"/>
      <c r="B729" s="84"/>
      <c r="C729" s="84"/>
      <c r="D729" s="84"/>
      <c r="E729" s="84"/>
      <c r="F729" s="84"/>
      <c r="G729" s="84"/>
      <c r="H729" s="84"/>
      <c r="I729" s="84"/>
      <c r="J729" s="129"/>
      <c r="K729" s="84"/>
      <c r="L729" s="84"/>
      <c r="M729" s="84"/>
      <c r="N729" s="84"/>
      <c r="O729" s="84"/>
      <c r="P729" s="84"/>
      <c r="Q729" s="84"/>
      <c r="R729" s="84"/>
      <c r="S729" s="84"/>
      <c r="T729" s="84"/>
      <c r="U729" s="84"/>
      <c r="V729" s="84"/>
      <c r="W729" s="84"/>
      <c r="X729" s="84"/>
      <c r="Y729" s="84"/>
      <c r="Z729" s="84"/>
    </row>
    <row r="730" ht="20.25" customHeight="1">
      <c r="A730" s="84"/>
      <c r="B730" s="84"/>
      <c r="C730" s="84"/>
      <c r="D730" s="84"/>
      <c r="E730" s="84"/>
      <c r="F730" s="84"/>
      <c r="G730" s="84"/>
      <c r="H730" s="84"/>
      <c r="I730" s="84"/>
      <c r="J730" s="129"/>
      <c r="K730" s="84"/>
      <c r="L730" s="84"/>
      <c r="M730" s="84"/>
      <c r="N730" s="84"/>
      <c r="O730" s="84"/>
      <c r="P730" s="84"/>
      <c r="Q730" s="84"/>
      <c r="R730" s="84"/>
      <c r="S730" s="84"/>
      <c r="T730" s="84"/>
      <c r="U730" s="84"/>
      <c r="V730" s="84"/>
      <c r="W730" s="84"/>
      <c r="X730" s="84"/>
      <c r="Y730" s="84"/>
      <c r="Z730" s="84"/>
    </row>
    <row r="731" ht="20.25" customHeight="1">
      <c r="A731" s="84"/>
      <c r="B731" s="84"/>
      <c r="C731" s="84"/>
      <c r="D731" s="84"/>
      <c r="E731" s="84"/>
      <c r="F731" s="84"/>
      <c r="G731" s="84"/>
      <c r="H731" s="84"/>
      <c r="I731" s="84"/>
      <c r="J731" s="129"/>
      <c r="K731" s="84"/>
      <c r="L731" s="84"/>
      <c r="M731" s="84"/>
      <c r="N731" s="84"/>
      <c r="O731" s="84"/>
      <c r="P731" s="84"/>
      <c r="Q731" s="84"/>
      <c r="R731" s="84"/>
      <c r="S731" s="84"/>
      <c r="T731" s="84"/>
      <c r="U731" s="84"/>
      <c r="V731" s="84"/>
      <c r="W731" s="84"/>
      <c r="X731" s="84"/>
      <c r="Y731" s="84"/>
      <c r="Z731" s="84"/>
    </row>
    <row r="732" ht="20.25" customHeight="1">
      <c r="A732" s="84"/>
      <c r="B732" s="84"/>
      <c r="C732" s="84"/>
      <c r="D732" s="84"/>
      <c r="E732" s="84"/>
      <c r="F732" s="84"/>
      <c r="G732" s="84"/>
      <c r="H732" s="84"/>
      <c r="I732" s="84"/>
      <c r="J732" s="129"/>
      <c r="K732" s="84"/>
      <c r="L732" s="84"/>
      <c r="M732" s="84"/>
      <c r="N732" s="84"/>
      <c r="O732" s="84"/>
      <c r="P732" s="84"/>
      <c r="Q732" s="84"/>
      <c r="R732" s="84"/>
      <c r="S732" s="84"/>
      <c r="T732" s="84"/>
      <c r="U732" s="84"/>
      <c r="V732" s="84"/>
      <c r="W732" s="84"/>
      <c r="X732" s="84"/>
      <c r="Y732" s="84"/>
      <c r="Z732" s="84"/>
    </row>
    <row r="733" ht="20.25" customHeight="1">
      <c r="A733" s="84"/>
      <c r="B733" s="84"/>
      <c r="C733" s="84"/>
      <c r="D733" s="84"/>
      <c r="E733" s="84"/>
      <c r="F733" s="84"/>
      <c r="G733" s="84"/>
      <c r="H733" s="84"/>
      <c r="I733" s="84"/>
      <c r="J733" s="129"/>
      <c r="K733" s="84"/>
      <c r="L733" s="84"/>
      <c r="M733" s="84"/>
      <c r="N733" s="84"/>
      <c r="O733" s="84"/>
      <c r="P733" s="84"/>
      <c r="Q733" s="84"/>
      <c r="R733" s="84"/>
      <c r="S733" s="84"/>
      <c r="T733" s="84"/>
      <c r="U733" s="84"/>
      <c r="V733" s="84"/>
      <c r="W733" s="84"/>
      <c r="X733" s="84"/>
      <c r="Y733" s="84"/>
      <c r="Z733" s="84"/>
    </row>
    <row r="734" ht="20.25" customHeight="1">
      <c r="A734" s="84"/>
      <c r="B734" s="84"/>
      <c r="C734" s="84"/>
      <c r="D734" s="84"/>
      <c r="E734" s="84"/>
      <c r="F734" s="84"/>
      <c r="G734" s="84"/>
      <c r="H734" s="84"/>
      <c r="I734" s="84"/>
      <c r="J734" s="129"/>
      <c r="K734" s="84"/>
      <c r="L734" s="84"/>
      <c r="M734" s="84"/>
      <c r="N734" s="84"/>
      <c r="O734" s="84"/>
      <c r="P734" s="84"/>
      <c r="Q734" s="84"/>
      <c r="R734" s="84"/>
      <c r="S734" s="84"/>
      <c r="T734" s="84"/>
      <c r="U734" s="84"/>
      <c r="V734" s="84"/>
      <c r="W734" s="84"/>
      <c r="X734" s="84"/>
      <c r="Y734" s="84"/>
      <c r="Z734" s="84"/>
    </row>
    <row r="735" ht="20.25" customHeight="1">
      <c r="A735" s="84"/>
      <c r="B735" s="84"/>
      <c r="C735" s="84"/>
      <c r="D735" s="84"/>
      <c r="E735" s="84"/>
      <c r="F735" s="84"/>
      <c r="G735" s="84"/>
      <c r="H735" s="84"/>
      <c r="I735" s="84"/>
      <c r="J735" s="129"/>
      <c r="K735" s="84"/>
      <c r="L735" s="84"/>
      <c r="M735" s="84"/>
      <c r="N735" s="84"/>
      <c r="O735" s="84"/>
      <c r="P735" s="84"/>
      <c r="Q735" s="84"/>
      <c r="R735" s="84"/>
      <c r="S735" s="84"/>
      <c r="T735" s="84"/>
      <c r="U735" s="84"/>
      <c r="V735" s="84"/>
      <c r="W735" s="84"/>
      <c r="X735" s="84"/>
      <c r="Y735" s="84"/>
      <c r="Z735" s="84"/>
    </row>
    <row r="736" ht="20.25" customHeight="1">
      <c r="A736" s="84"/>
      <c r="B736" s="84"/>
      <c r="C736" s="84"/>
      <c r="D736" s="84"/>
      <c r="E736" s="84"/>
      <c r="F736" s="84"/>
      <c r="G736" s="84"/>
      <c r="H736" s="84"/>
      <c r="I736" s="84"/>
      <c r="J736" s="129"/>
      <c r="K736" s="84"/>
      <c r="L736" s="84"/>
      <c r="M736" s="84"/>
      <c r="N736" s="84"/>
      <c r="O736" s="84"/>
      <c r="P736" s="84"/>
      <c r="Q736" s="84"/>
      <c r="R736" s="84"/>
      <c r="S736" s="84"/>
      <c r="T736" s="84"/>
      <c r="U736" s="84"/>
      <c r="V736" s="84"/>
      <c r="W736" s="84"/>
      <c r="X736" s="84"/>
      <c r="Y736" s="84"/>
      <c r="Z736" s="84"/>
    </row>
    <row r="737" ht="20.25" customHeight="1">
      <c r="A737" s="84"/>
      <c r="B737" s="84"/>
      <c r="C737" s="84"/>
      <c r="D737" s="84"/>
      <c r="E737" s="84"/>
      <c r="F737" s="84"/>
      <c r="G737" s="84"/>
      <c r="H737" s="84"/>
      <c r="I737" s="84"/>
      <c r="J737" s="129"/>
      <c r="K737" s="84"/>
      <c r="L737" s="84"/>
      <c r="M737" s="84"/>
      <c r="N737" s="84"/>
      <c r="O737" s="84"/>
      <c r="P737" s="84"/>
      <c r="Q737" s="84"/>
      <c r="R737" s="84"/>
      <c r="S737" s="84"/>
      <c r="T737" s="84"/>
      <c r="U737" s="84"/>
      <c r="V737" s="84"/>
      <c r="W737" s="84"/>
      <c r="X737" s="84"/>
      <c r="Y737" s="84"/>
      <c r="Z737" s="84"/>
    </row>
    <row r="738" ht="20.25" customHeight="1">
      <c r="A738" s="84"/>
      <c r="B738" s="84"/>
      <c r="C738" s="84"/>
      <c r="D738" s="84"/>
      <c r="E738" s="84"/>
      <c r="F738" s="84"/>
      <c r="G738" s="84"/>
      <c r="H738" s="84"/>
      <c r="I738" s="84"/>
      <c r="J738" s="129"/>
      <c r="K738" s="84"/>
      <c r="L738" s="84"/>
      <c r="M738" s="84"/>
      <c r="N738" s="84"/>
      <c r="O738" s="84"/>
      <c r="P738" s="84"/>
      <c r="Q738" s="84"/>
      <c r="R738" s="84"/>
      <c r="S738" s="84"/>
      <c r="T738" s="84"/>
      <c r="U738" s="84"/>
      <c r="V738" s="84"/>
      <c r="W738" s="84"/>
      <c r="X738" s="84"/>
      <c r="Y738" s="84"/>
      <c r="Z738" s="84"/>
    </row>
    <row r="739" ht="20.25" customHeight="1">
      <c r="A739" s="84"/>
      <c r="B739" s="84"/>
      <c r="C739" s="84"/>
      <c r="D739" s="84"/>
      <c r="E739" s="84"/>
      <c r="F739" s="84"/>
      <c r="G739" s="84"/>
      <c r="H739" s="84"/>
      <c r="I739" s="84"/>
      <c r="J739" s="129"/>
      <c r="K739" s="84"/>
      <c r="L739" s="84"/>
      <c r="M739" s="84"/>
      <c r="N739" s="84"/>
      <c r="O739" s="84"/>
      <c r="P739" s="84"/>
      <c r="Q739" s="84"/>
      <c r="R739" s="84"/>
      <c r="S739" s="84"/>
      <c r="T739" s="84"/>
      <c r="U739" s="84"/>
      <c r="V739" s="84"/>
      <c r="W739" s="84"/>
      <c r="X739" s="84"/>
      <c r="Y739" s="84"/>
      <c r="Z739" s="84"/>
    </row>
    <row r="740" ht="20.25" customHeight="1">
      <c r="A740" s="84"/>
      <c r="B740" s="84"/>
      <c r="C740" s="84"/>
      <c r="D740" s="84"/>
      <c r="E740" s="84"/>
      <c r="F740" s="84"/>
      <c r="G740" s="84"/>
      <c r="H740" s="84"/>
      <c r="I740" s="84"/>
      <c r="J740" s="129"/>
      <c r="K740" s="84"/>
      <c r="L740" s="84"/>
      <c r="M740" s="84"/>
      <c r="N740" s="84"/>
      <c r="O740" s="84"/>
      <c r="P740" s="84"/>
      <c r="Q740" s="84"/>
      <c r="R740" s="84"/>
      <c r="S740" s="84"/>
      <c r="T740" s="84"/>
      <c r="U740" s="84"/>
      <c r="V740" s="84"/>
      <c r="W740" s="84"/>
      <c r="X740" s="84"/>
      <c r="Y740" s="84"/>
      <c r="Z740" s="84"/>
    </row>
    <row r="741" ht="20.25" customHeight="1">
      <c r="A741" s="84"/>
      <c r="B741" s="84"/>
      <c r="C741" s="84"/>
      <c r="D741" s="84"/>
      <c r="E741" s="84"/>
      <c r="F741" s="84"/>
      <c r="G741" s="84"/>
      <c r="H741" s="84"/>
      <c r="I741" s="84"/>
      <c r="J741" s="129"/>
      <c r="K741" s="84"/>
      <c r="L741" s="84"/>
      <c r="M741" s="84"/>
      <c r="N741" s="84"/>
      <c r="O741" s="84"/>
      <c r="P741" s="84"/>
      <c r="Q741" s="84"/>
      <c r="R741" s="84"/>
      <c r="S741" s="84"/>
      <c r="T741" s="84"/>
      <c r="U741" s="84"/>
      <c r="V741" s="84"/>
      <c r="W741" s="84"/>
      <c r="X741" s="84"/>
      <c r="Y741" s="84"/>
      <c r="Z741" s="84"/>
    </row>
    <row r="742" ht="20.25" customHeight="1">
      <c r="A742" s="84"/>
      <c r="B742" s="84"/>
      <c r="C742" s="84"/>
      <c r="D742" s="84"/>
      <c r="E742" s="84"/>
      <c r="F742" s="84"/>
      <c r="G742" s="84"/>
      <c r="H742" s="84"/>
      <c r="I742" s="84"/>
      <c r="J742" s="129"/>
      <c r="K742" s="84"/>
      <c r="L742" s="84"/>
      <c r="M742" s="84"/>
      <c r="N742" s="84"/>
      <c r="O742" s="84"/>
      <c r="P742" s="84"/>
      <c r="Q742" s="84"/>
      <c r="R742" s="84"/>
      <c r="S742" s="84"/>
      <c r="T742" s="84"/>
      <c r="U742" s="84"/>
      <c r="V742" s="84"/>
      <c r="W742" s="84"/>
      <c r="X742" s="84"/>
      <c r="Y742" s="84"/>
      <c r="Z742" s="84"/>
    </row>
    <row r="743" ht="20.25" customHeight="1">
      <c r="A743" s="84"/>
      <c r="B743" s="84"/>
      <c r="C743" s="84"/>
      <c r="D743" s="84"/>
      <c r="E743" s="84"/>
      <c r="F743" s="84"/>
      <c r="G743" s="84"/>
      <c r="H743" s="84"/>
      <c r="I743" s="84"/>
      <c r="J743" s="129"/>
      <c r="K743" s="84"/>
      <c r="L743" s="84"/>
      <c r="M743" s="84"/>
      <c r="N743" s="84"/>
      <c r="O743" s="84"/>
      <c r="P743" s="84"/>
      <c r="Q743" s="84"/>
      <c r="R743" s="84"/>
      <c r="S743" s="84"/>
      <c r="T743" s="84"/>
      <c r="U743" s="84"/>
      <c r="V743" s="84"/>
      <c r="W743" s="84"/>
      <c r="X743" s="84"/>
      <c r="Y743" s="84"/>
      <c r="Z743" s="84"/>
    </row>
    <row r="744" ht="20.25" customHeight="1">
      <c r="A744" s="84"/>
      <c r="B744" s="84"/>
      <c r="C744" s="84"/>
      <c r="D744" s="84"/>
      <c r="E744" s="84"/>
      <c r="F744" s="84"/>
      <c r="G744" s="84"/>
      <c r="H744" s="84"/>
      <c r="I744" s="84"/>
      <c r="J744" s="129"/>
      <c r="K744" s="84"/>
      <c r="L744" s="84"/>
      <c r="M744" s="84"/>
      <c r="N744" s="84"/>
      <c r="O744" s="84"/>
      <c r="P744" s="84"/>
      <c r="Q744" s="84"/>
      <c r="R744" s="84"/>
      <c r="S744" s="84"/>
      <c r="T744" s="84"/>
      <c r="U744" s="84"/>
      <c r="V744" s="84"/>
      <c r="W744" s="84"/>
      <c r="X744" s="84"/>
      <c r="Y744" s="84"/>
      <c r="Z744" s="84"/>
    </row>
    <row r="745" ht="20.25" customHeight="1">
      <c r="A745" s="84"/>
      <c r="B745" s="84"/>
      <c r="C745" s="84"/>
      <c r="D745" s="84"/>
      <c r="E745" s="84"/>
      <c r="F745" s="84"/>
      <c r="G745" s="84"/>
      <c r="H745" s="84"/>
      <c r="I745" s="84"/>
      <c r="J745" s="129"/>
      <c r="K745" s="84"/>
      <c r="L745" s="84"/>
      <c r="M745" s="84"/>
      <c r="N745" s="84"/>
      <c r="O745" s="84"/>
      <c r="P745" s="84"/>
      <c r="Q745" s="84"/>
      <c r="R745" s="84"/>
      <c r="S745" s="84"/>
      <c r="T745" s="84"/>
      <c r="U745" s="84"/>
      <c r="V745" s="84"/>
      <c r="W745" s="84"/>
      <c r="X745" s="84"/>
      <c r="Y745" s="84"/>
      <c r="Z745" s="84"/>
    </row>
    <row r="746" ht="20.25" customHeight="1">
      <c r="A746" s="84"/>
      <c r="B746" s="84"/>
      <c r="C746" s="84"/>
      <c r="D746" s="84"/>
      <c r="E746" s="84"/>
      <c r="F746" s="84"/>
      <c r="G746" s="84"/>
      <c r="H746" s="84"/>
      <c r="I746" s="84"/>
      <c r="J746" s="129"/>
      <c r="K746" s="84"/>
      <c r="L746" s="84"/>
      <c r="M746" s="84"/>
      <c r="N746" s="84"/>
      <c r="O746" s="84"/>
      <c r="P746" s="84"/>
      <c r="Q746" s="84"/>
      <c r="R746" s="84"/>
      <c r="S746" s="84"/>
      <c r="T746" s="84"/>
      <c r="U746" s="84"/>
      <c r="V746" s="84"/>
      <c r="W746" s="84"/>
      <c r="X746" s="84"/>
      <c r="Y746" s="84"/>
      <c r="Z746" s="84"/>
    </row>
    <row r="747" ht="20.25" customHeight="1">
      <c r="A747" s="84"/>
      <c r="B747" s="84"/>
      <c r="C747" s="84"/>
      <c r="D747" s="84"/>
      <c r="E747" s="84"/>
      <c r="F747" s="84"/>
      <c r="G747" s="84"/>
      <c r="H747" s="84"/>
      <c r="I747" s="84"/>
      <c r="J747" s="129"/>
      <c r="K747" s="84"/>
      <c r="L747" s="84"/>
      <c r="M747" s="84"/>
      <c r="N747" s="84"/>
      <c r="O747" s="84"/>
      <c r="P747" s="84"/>
      <c r="Q747" s="84"/>
      <c r="R747" s="84"/>
      <c r="S747" s="84"/>
      <c r="T747" s="84"/>
      <c r="U747" s="84"/>
      <c r="V747" s="84"/>
      <c r="W747" s="84"/>
      <c r="X747" s="84"/>
      <c r="Y747" s="84"/>
      <c r="Z747" s="84"/>
    </row>
    <row r="748" ht="20.25" customHeight="1">
      <c r="A748" s="84"/>
      <c r="B748" s="84"/>
      <c r="C748" s="84"/>
      <c r="D748" s="84"/>
      <c r="E748" s="84"/>
      <c r="F748" s="84"/>
      <c r="G748" s="84"/>
      <c r="H748" s="84"/>
      <c r="I748" s="84"/>
      <c r="J748" s="129"/>
      <c r="K748" s="84"/>
      <c r="L748" s="84"/>
      <c r="M748" s="84"/>
      <c r="N748" s="84"/>
      <c r="O748" s="84"/>
      <c r="P748" s="84"/>
      <c r="Q748" s="84"/>
      <c r="R748" s="84"/>
      <c r="S748" s="84"/>
      <c r="T748" s="84"/>
      <c r="U748" s="84"/>
      <c r="V748" s="84"/>
      <c r="W748" s="84"/>
      <c r="X748" s="84"/>
      <c r="Y748" s="84"/>
      <c r="Z748" s="84"/>
    </row>
    <row r="749" ht="20.25" customHeight="1">
      <c r="A749" s="84"/>
      <c r="B749" s="84"/>
      <c r="C749" s="84"/>
      <c r="D749" s="84"/>
      <c r="E749" s="84"/>
      <c r="F749" s="84"/>
      <c r="G749" s="84"/>
      <c r="H749" s="84"/>
      <c r="I749" s="84"/>
      <c r="J749" s="129"/>
      <c r="K749" s="84"/>
      <c r="L749" s="84"/>
      <c r="M749" s="84"/>
      <c r="N749" s="84"/>
      <c r="O749" s="84"/>
      <c r="P749" s="84"/>
      <c r="Q749" s="84"/>
      <c r="R749" s="84"/>
      <c r="S749" s="84"/>
      <c r="T749" s="84"/>
      <c r="U749" s="84"/>
      <c r="V749" s="84"/>
      <c r="W749" s="84"/>
      <c r="X749" s="84"/>
      <c r="Y749" s="84"/>
      <c r="Z749" s="84"/>
    </row>
    <row r="750" ht="20.25" customHeight="1">
      <c r="A750" s="84"/>
      <c r="B750" s="84"/>
      <c r="C750" s="84"/>
      <c r="D750" s="84"/>
      <c r="E750" s="84"/>
      <c r="F750" s="84"/>
      <c r="G750" s="84"/>
      <c r="H750" s="84"/>
      <c r="I750" s="84"/>
      <c r="J750" s="129"/>
      <c r="K750" s="84"/>
      <c r="L750" s="84"/>
      <c r="M750" s="84"/>
      <c r="N750" s="84"/>
      <c r="O750" s="84"/>
      <c r="P750" s="84"/>
      <c r="Q750" s="84"/>
      <c r="R750" s="84"/>
      <c r="S750" s="84"/>
      <c r="T750" s="84"/>
      <c r="U750" s="84"/>
      <c r="V750" s="84"/>
      <c r="W750" s="84"/>
      <c r="X750" s="84"/>
      <c r="Y750" s="84"/>
      <c r="Z750" s="84"/>
    </row>
    <row r="751" ht="20.25" customHeight="1">
      <c r="A751" s="84"/>
      <c r="B751" s="84"/>
      <c r="C751" s="84"/>
      <c r="D751" s="84"/>
      <c r="E751" s="84"/>
      <c r="F751" s="84"/>
      <c r="G751" s="84"/>
      <c r="H751" s="84"/>
      <c r="I751" s="84"/>
      <c r="J751" s="129"/>
      <c r="K751" s="84"/>
      <c r="L751" s="84"/>
      <c r="M751" s="84"/>
      <c r="N751" s="84"/>
      <c r="O751" s="84"/>
      <c r="P751" s="84"/>
      <c r="Q751" s="84"/>
      <c r="R751" s="84"/>
      <c r="S751" s="84"/>
      <c r="T751" s="84"/>
      <c r="U751" s="84"/>
      <c r="V751" s="84"/>
      <c r="W751" s="84"/>
      <c r="X751" s="84"/>
      <c r="Y751" s="84"/>
      <c r="Z751" s="84"/>
    </row>
    <row r="752" ht="20.25" customHeight="1">
      <c r="A752" s="84"/>
      <c r="B752" s="84"/>
      <c r="C752" s="84"/>
      <c r="D752" s="84"/>
      <c r="E752" s="84"/>
      <c r="F752" s="84"/>
      <c r="G752" s="84"/>
      <c r="H752" s="84"/>
      <c r="I752" s="84"/>
      <c r="J752" s="129"/>
      <c r="K752" s="84"/>
      <c r="L752" s="84"/>
      <c r="M752" s="84"/>
      <c r="N752" s="84"/>
      <c r="O752" s="84"/>
      <c r="P752" s="84"/>
      <c r="Q752" s="84"/>
      <c r="R752" s="84"/>
      <c r="S752" s="84"/>
      <c r="T752" s="84"/>
      <c r="U752" s="84"/>
      <c r="V752" s="84"/>
      <c r="W752" s="84"/>
      <c r="X752" s="84"/>
      <c r="Y752" s="84"/>
      <c r="Z752" s="84"/>
    </row>
    <row r="753" ht="20.25" customHeight="1">
      <c r="A753" s="84"/>
      <c r="B753" s="84"/>
      <c r="C753" s="84"/>
      <c r="D753" s="84"/>
      <c r="E753" s="84"/>
      <c r="F753" s="84"/>
      <c r="G753" s="84"/>
      <c r="H753" s="84"/>
      <c r="I753" s="84"/>
      <c r="J753" s="129"/>
      <c r="K753" s="84"/>
      <c r="L753" s="84"/>
      <c r="M753" s="84"/>
      <c r="N753" s="84"/>
      <c r="O753" s="84"/>
      <c r="P753" s="84"/>
      <c r="Q753" s="84"/>
      <c r="R753" s="84"/>
      <c r="S753" s="84"/>
      <c r="T753" s="84"/>
      <c r="U753" s="84"/>
      <c r="V753" s="84"/>
      <c r="W753" s="84"/>
      <c r="X753" s="84"/>
      <c r="Y753" s="84"/>
      <c r="Z753" s="84"/>
    </row>
    <row r="754" ht="20.25" customHeight="1">
      <c r="A754" s="84"/>
      <c r="B754" s="84"/>
      <c r="C754" s="84"/>
      <c r="D754" s="84"/>
      <c r="E754" s="84"/>
      <c r="F754" s="84"/>
      <c r="G754" s="84"/>
      <c r="H754" s="84"/>
      <c r="I754" s="84"/>
      <c r="J754" s="129"/>
      <c r="K754" s="84"/>
      <c r="L754" s="84"/>
      <c r="M754" s="84"/>
      <c r="N754" s="84"/>
      <c r="O754" s="84"/>
      <c r="P754" s="84"/>
      <c r="Q754" s="84"/>
      <c r="R754" s="84"/>
      <c r="S754" s="84"/>
      <c r="T754" s="84"/>
      <c r="U754" s="84"/>
      <c r="V754" s="84"/>
      <c r="W754" s="84"/>
      <c r="X754" s="84"/>
      <c r="Y754" s="84"/>
      <c r="Z754" s="84"/>
    </row>
    <row r="755" ht="20.25" customHeight="1">
      <c r="A755" s="84"/>
      <c r="B755" s="84"/>
      <c r="C755" s="84"/>
      <c r="D755" s="84"/>
      <c r="E755" s="84"/>
      <c r="F755" s="84"/>
      <c r="G755" s="84"/>
      <c r="H755" s="84"/>
      <c r="I755" s="84"/>
      <c r="J755" s="129"/>
      <c r="K755" s="84"/>
      <c r="L755" s="84"/>
      <c r="M755" s="84"/>
      <c r="N755" s="84"/>
      <c r="O755" s="84"/>
      <c r="P755" s="84"/>
      <c r="Q755" s="84"/>
      <c r="R755" s="84"/>
      <c r="S755" s="84"/>
      <c r="T755" s="84"/>
      <c r="U755" s="84"/>
      <c r="V755" s="84"/>
      <c r="W755" s="84"/>
      <c r="X755" s="84"/>
      <c r="Y755" s="84"/>
      <c r="Z755" s="84"/>
    </row>
    <row r="756" ht="20.25" customHeight="1">
      <c r="A756" s="84"/>
      <c r="B756" s="84"/>
      <c r="C756" s="84"/>
      <c r="D756" s="84"/>
      <c r="E756" s="84"/>
      <c r="F756" s="84"/>
      <c r="G756" s="84"/>
      <c r="H756" s="84"/>
      <c r="I756" s="84"/>
      <c r="J756" s="129"/>
      <c r="K756" s="84"/>
      <c r="L756" s="84"/>
      <c r="M756" s="84"/>
      <c r="N756" s="84"/>
      <c r="O756" s="84"/>
      <c r="P756" s="84"/>
      <c r="Q756" s="84"/>
      <c r="R756" s="84"/>
      <c r="S756" s="84"/>
      <c r="T756" s="84"/>
      <c r="U756" s="84"/>
      <c r="V756" s="84"/>
      <c r="W756" s="84"/>
      <c r="X756" s="84"/>
      <c r="Y756" s="84"/>
      <c r="Z756" s="84"/>
    </row>
    <row r="757" ht="20.25" customHeight="1">
      <c r="A757" s="84"/>
      <c r="B757" s="84"/>
      <c r="C757" s="84"/>
      <c r="D757" s="84"/>
      <c r="E757" s="84"/>
      <c r="F757" s="84"/>
      <c r="G757" s="84"/>
      <c r="H757" s="84"/>
      <c r="I757" s="84"/>
      <c r="J757" s="129"/>
      <c r="K757" s="84"/>
      <c r="L757" s="84"/>
      <c r="M757" s="84"/>
      <c r="N757" s="84"/>
      <c r="O757" s="84"/>
      <c r="P757" s="84"/>
      <c r="Q757" s="84"/>
      <c r="R757" s="84"/>
      <c r="S757" s="84"/>
      <c r="T757" s="84"/>
      <c r="U757" s="84"/>
      <c r="V757" s="84"/>
      <c r="W757" s="84"/>
      <c r="X757" s="84"/>
      <c r="Y757" s="84"/>
      <c r="Z757" s="84"/>
    </row>
    <row r="758" ht="20.25" customHeight="1">
      <c r="A758" s="84"/>
      <c r="B758" s="84"/>
      <c r="C758" s="84"/>
      <c r="D758" s="84"/>
      <c r="E758" s="84"/>
      <c r="F758" s="84"/>
      <c r="G758" s="84"/>
      <c r="H758" s="84"/>
      <c r="I758" s="84"/>
      <c r="J758" s="129"/>
      <c r="K758" s="84"/>
      <c r="L758" s="84"/>
      <c r="M758" s="84"/>
      <c r="N758" s="84"/>
      <c r="O758" s="84"/>
      <c r="P758" s="84"/>
      <c r="Q758" s="84"/>
      <c r="R758" s="84"/>
      <c r="S758" s="84"/>
      <c r="T758" s="84"/>
      <c r="U758" s="84"/>
      <c r="V758" s="84"/>
      <c r="W758" s="84"/>
      <c r="X758" s="84"/>
      <c r="Y758" s="84"/>
      <c r="Z758" s="84"/>
    </row>
    <row r="759" ht="20.25" customHeight="1">
      <c r="A759" s="84"/>
      <c r="B759" s="84"/>
      <c r="C759" s="84"/>
      <c r="D759" s="84"/>
      <c r="E759" s="84"/>
      <c r="F759" s="84"/>
      <c r="G759" s="84"/>
      <c r="H759" s="84"/>
      <c r="I759" s="84"/>
      <c r="J759" s="129"/>
      <c r="K759" s="84"/>
      <c r="L759" s="84"/>
      <c r="M759" s="84"/>
      <c r="N759" s="84"/>
      <c r="O759" s="84"/>
      <c r="P759" s="84"/>
      <c r="Q759" s="84"/>
      <c r="R759" s="84"/>
      <c r="S759" s="84"/>
      <c r="T759" s="84"/>
      <c r="U759" s="84"/>
      <c r="V759" s="84"/>
      <c r="W759" s="84"/>
      <c r="X759" s="84"/>
      <c r="Y759" s="84"/>
      <c r="Z759" s="84"/>
    </row>
    <row r="760" ht="20.25" customHeight="1">
      <c r="A760" s="84"/>
      <c r="B760" s="84"/>
      <c r="C760" s="84"/>
      <c r="D760" s="84"/>
      <c r="E760" s="84"/>
      <c r="F760" s="84"/>
      <c r="G760" s="84"/>
      <c r="H760" s="84"/>
      <c r="I760" s="84"/>
      <c r="J760" s="129"/>
      <c r="K760" s="84"/>
      <c r="L760" s="84"/>
      <c r="M760" s="84"/>
      <c r="N760" s="84"/>
      <c r="O760" s="84"/>
      <c r="P760" s="84"/>
      <c r="Q760" s="84"/>
      <c r="R760" s="84"/>
      <c r="S760" s="84"/>
      <c r="T760" s="84"/>
      <c r="U760" s="84"/>
      <c r="V760" s="84"/>
      <c r="W760" s="84"/>
      <c r="X760" s="84"/>
      <c r="Y760" s="84"/>
      <c r="Z760" s="84"/>
    </row>
    <row r="761" ht="20.25" customHeight="1">
      <c r="A761" s="84"/>
      <c r="B761" s="84"/>
      <c r="C761" s="84"/>
      <c r="D761" s="84"/>
      <c r="E761" s="84"/>
      <c r="F761" s="84"/>
      <c r="G761" s="84"/>
      <c r="H761" s="84"/>
      <c r="I761" s="84"/>
      <c r="J761" s="129"/>
      <c r="K761" s="84"/>
      <c r="L761" s="84"/>
      <c r="M761" s="84"/>
      <c r="N761" s="84"/>
      <c r="O761" s="84"/>
      <c r="P761" s="84"/>
      <c r="Q761" s="84"/>
      <c r="R761" s="84"/>
      <c r="S761" s="84"/>
      <c r="T761" s="84"/>
      <c r="U761" s="84"/>
      <c r="V761" s="84"/>
      <c r="W761" s="84"/>
      <c r="X761" s="84"/>
      <c r="Y761" s="84"/>
      <c r="Z761" s="84"/>
    </row>
    <row r="762" ht="20.25" customHeight="1">
      <c r="A762" s="84"/>
      <c r="B762" s="84"/>
      <c r="C762" s="84"/>
      <c r="D762" s="84"/>
      <c r="E762" s="84"/>
      <c r="F762" s="84"/>
      <c r="G762" s="84"/>
      <c r="H762" s="84"/>
      <c r="I762" s="84"/>
      <c r="J762" s="129"/>
      <c r="K762" s="84"/>
      <c r="L762" s="84"/>
      <c r="M762" s="84"/>
      <c r="N762" s="84"/>
      <c r="O762" s="84"/>
      <c r="P762" s="84"/>
      <c r="Q762" s="84"/>
      <c r="R762" s="84"/>
      <c r="S762" s="84"/>
      <c r="T762" s="84"/>
      <c r="U762" s="84"/>
      <c r="V762" s="84"/>
      <c r="W762" s="84"/>
      <c r="X762" s="84"/>
      <c r="Y762" s="84"/>
      <c r="Z762" s="84"/>
    </row>
    <row r="763" ht="20.25" customHeight="1">
      <c r="A763" s="84"/>
      <c r="B763" s="84"/>
      <c r="C763" s="84"/>
      <c r="D763" s="84"/>
      <c r="E763" s="84"/>
      <c r="F763" s="84"/>
      <c r="G763" s="84"/>
      <c r="H763" s="84"/>
      <c r="I763" s="84"/>
      <c r="J763" s="129"/>
      <c r="K763" s="84"/>
      <c r="L763" s="84"/>
      <c r="M763" s="84"/>
      <c r="N763" s="84"/>
      <c r="O763" s="84"/>
      <c r="P763" s="84"/>
      <c r="Q763" s="84"/>
      <c r="R763" s="84"/>
      <c r="S763" s="84"/>
      <c r="T763" s="84"/>
      <c r="U763" s="84"/>
      <c r="V763" s="84"/>
      <c r="W763" s="84"/>
      <c r="X763" s="84"/>
      <c r="Y763" s="84"/>
      <c r="Z763" s="84"/>
    </row>
    <row r="764" ht="20.25" customHeight="1">
      <c r="A764" s="84"/>
      <c r="B764" s="84"/>
      <c r="C764" s="84"/>
      <c r="D764" s="84"/>
      <c r="E764" s="84"/>
      <c r="F764" s="84"/>
      <c r="G764" s="84"/>
      <c r="H764" s="84"/>
      <c r="I764" s="84"/>
      <c r="J764" s="129"/>
      <c r="K764" s="84"/>
      <c r="L764" s="84"/>
      <c r="M764" s="84"/>
      <c r="N764" s="84"/>
      <c r="O764" s="84"/>
      <c r="P764" s="84"/>
      <c r="Q764" s="84"/>
      <c r="R764" s="84"/>
      <c r="S764" s="84"/>
      <c r="T764" s="84"/>
      <c r="U764" s="84"/>
      <c r="V764" s="84"/>
      <c r="W764" s="84"/>
      <c r="X764" s="84"/>
      <c r="Y764" s="84"/>
      <c r="Z764" s="84"/>
    </row>
    <row r="765" ht="20.25" customHeight="1">
      <c r="A765" s="84"/>
      <c r="B765" s="84"/>
      <c r="C765" s="84"/>
      <c r="D765" s="84"/>
      <c r="E765" s="84"/>
      <c r="F765" s="84"/>
      <c r="G765" s="84"/>
      <c r="H765" s="84"/>
      <c r="I765" s="84"/>
      <c r="J765" s="129"/>
      <c r="K765" s="84"/>
      <c r="L765" s="84"/>
      <c r="M765" s="84"/>
      <c r="N765" s="84"/>
      <c r="O765" s="84"/>
      <c r="P765" s="84"/>
      <c r="Q765" s="84"/>
      <c r="R765" s="84"/>
      <c r="S765" s="84"/>
      <c r="T765" s="84"/>
      <c r="U765" s="84"/>
      <c r="V765" s="84"/>
      <c r="W765" s="84"/>
      <c r="X765" s="84"/>
      <c r="Y765" s="84"/>
      <c r="Z765" s="84"/>
    </row>
    <row r="766" ht="20.25" customHeight="1">
      <c r="A766" s="84"/>
      <c r="B766" s="84"/>
      <c r="C766" s="84"/>
      <c r="D766" s="84"/>
      <c r="E766" s="84"/>
      <c r="F766" s="84"/>
      <c r="G766" s="84"/>
      <c r="H766" s="84"/>
      <c r="I766" s="84"/>
      <c r="J766" s="129"/>
      <c r="K766" s="84"/>
      <c r="L766" s="84"/>
      <c r="M766" s="84"/>
      <c r="N766" s="84"/>
      <c r="O766" s="84"/>
      <c r="P766" s="84"/>
      <c r="Q766" s="84"/>
      <c r="R766" s="84"/>
      <c r="S766" s="84"/>
      <c r="T766" s="84"/>
      <c r="U766" s="84"/>
      <c r="V766" s="84"/>
      <c r="W766" s="84"/>
      <c r="X766" s="84"/>
      <c r="Y766" s="84"/>
      <c r="Z766" s="84"/>
    </row>
    <row r="767" ht="20.25" customHeight="1">
      <c r="A767" s="84"/>
      <c r="B767" s="84"/>
      <c r="C767" s="84"/>
      <c r="D767" s="84"/>
      <c r="E767" s="84"/>
      <c r="F767" s="84"/>
      <c r="G767" s="84"/>
      <c r="H767" s="84"/>
      <c r="I767" s="84"/>
      <c r="J767" s="129"/>
      <c r="K767" s="84"/>
      <c r="L767" s="84"/>
      <c r="M767" s="84"/>
      <c r="N767" s="84"/>
      <c r="O767" s="84"/>
      <c r="P767" s="84"/>
      <c r="Q767" s="84"/>
      <c r="R767" s="84"/>
      <c r="S767" s="84"/>
      <c r="T767" s="84"/>
      <c r="U767" s="84"/>
      <c r="V767" s="84"/>
      <c r="W767" s="84"/>
      <c r="X767" s="84"/>
      <c r="Y767" s="84"/>
      <c r="Z767" s="84"/>
    </row>
    <row r="768" ht="20.25" customHeight="1">
      <c r="A768" s="84"/>
      <c r="B768" s="84"/>
      <c r="C768" s="84"/>
      <c r="D768" s="84"/>
      <c r="E768" s="84"/>
      <c r="F768" s="84"/>
      <c r="G768" s="84"/>
      <c r="H768" s="84"/>
      <c r="I768" s="84"/>
      <c r="J768" s="129"/>
      <c r="K768" s="84"/>
      <c r="L768" s="84"/>
      <c r="M768" s="84"/>
      <c r="N768" s="84"/>
      <c r="O768" s="84"/>
      <c r="P768" s="84"/>
      <c r="Q768" s="84"/>
      <c r="R768" s="84"/>
      <c r="S768" s="84"/>
      <c r="T768" s="84"/>
      <c r="U768" s="84"/>
      <c r="V768" s="84"/>
      <c r="W768" s="84"/>
      <c r="X768" s="84"/>
      <c r="Y768" s="84"/>
      <c r="Z768" s="84"/>
    </row>
    <row r="769" ht="20.25" customHeight="1">
      <c r="A769" s="84"/>
      <c r="B769" s="84"/>
      <c r="C769" s="84"/>
      <c r="D769" s="84"/>
      <c r="E769" s="84"/>
      <c r="F769" s="84"/>
      <c r="G769" s="84"/>
      <c r="H769" s="84"/>
      <c r="I769" s="84"/>
      <c r="J769" s="129"/>
      <c r="K769" s="84"/>
      <c r="L769" s="84"/>
      <c r="M769" s="84"/>
      <c r="N769" s="84"/>
      <c r="O769" s="84"/>
      <c r="P769" s="84"/>
      <c r="Q769" s="84"/>
      <c r="R769" s="84"/>
      <c r="S769" s="84"/>
      <c r="T769" s="84"/>
      <c r="U769" s="84"/>
      <c r="V769" s="84"/>
      <c r="W769" s="84"/>
      <c r="X769" s="84"/>
      <c r="Y769" s="84"/>
      <c r="Z769" s="84"/>
    </row>
    <row r="770" ht="20.25" customHeight="1">
      <c r="A770" s="84"/>
      <c r="B770" s="84"/>
      <c r="C770" s="84"/>
      <c r="D770" s="84"/>
      <c r="E770" s="84"/>
      <c r="F770" s="84"/>
      <c r="G770" s="84"/>
      <c r="H770" s="84"/>
      <c r="I770" s="84"/>
      <c r="J770" s="129"/>
      <c r="K770" s="84"/>
      <c r="L770" s="84"/>
      <c r="M770" s="84"/>
      <c r="N770" s="84"/>
      <c r="O770" s="84"/>
      <c r="P770" s="84"/>
      <c r="Q770" s="84"/>
      <c r="R770" s="84"/>
      <c r="S770" s="84"/>
      <c r="T770" s="84"/>
      <c r="U770" s="84"/>
      <c r="V770" s="84"/>
      <c r="W770" s="84"/>
      <c r="X770" s="84"/>
      <c r="Y770" s="84"/>
      <c r="Z770" s="84"/>
    </row>
    <row r="771" ht="20.25" customHeight="1">
      <c r="A771" s="84"/>
      <c r="B771" s="84"/>
      <c r="C771" s="84"/>
      <c r="D771" s="84"/>
      <c r="E771" s="84"/>
      <c r="F771" s="84"/>
      <c r="G771" s="84"/>
      <c r="H771" s="84"/>
      <c r="I771" s="84"/>
      <c r="J771" s="129"/>
      <c r="K771" s="84"/>
      <c r="L771" s="84"/>
      <c r="M771" s="84"/>
      <c r="N771" s="84"/>
      <c r="O771" s="84"/>
      <c r="P771" s="84"/>
      <c r="Q771" s="84"/>
      <c r="R771" s="84"/>
      <c r="S771" s="84"/>
      <c r="T771" s="84"/>
      <c r="U771" s="84"/>
      <c r="V771" s="84"/>
      <c r="W771" s="84"/>
      <c r="X771" s="84"/>
      <c r="Y771" s="84"/>
      <c r="Z771" s="84"/>
    </row>
    <row r="772" ht="20.25" customHeight="1">
      <c r="A772" s="84"/>
      <c r="B772" s="84"/>
      <c r="C772" s="84"/>
      <c r="D772" s="84"/>
      <c r="E772" s="84"/>
      <c r="F772" s="84"/>
      <c r="G772" s="84"/>
      <c r="H772" s="84"/>
      <c r="I772" s="84"/>
      <c r="J772" s="129"/>
      <c r="K772" s="84"/>
      <c r="L772" s="84"/>
      <c r="M772" s="84"/>
      <c r="N772" s="84"/>
      <c r="O772" s="84"/>
      <c r="P772" s="84"/>
      <c r="Q772" s="84"/>
      <c r="R772" s="84"/>
      <c r="S772" s="84"/>
      <c r="T772" s="84"/>
      <c r="U772" s="84"/>
      <c r="V772" s="84"/>
      <c r="W772" s="84"/>
      <c r="X772" s="84"/>
      <c r="Y772" s="84"/>
      <c r="Z772" s="84"/>
    </row>
    <row r="773" ht="20.25" customHeight="1">
      <c r="A773" s="84"/>
      <c r="B773" s="84"/>
      <c r="C773" s="84"/>
      <c r="D773" s="84"/>
      <c r="E773" s="84"/>
      <c r="F773" s="84"/>
      <c r="G773" s="84"/>
      <c r="H773" s="84"/>
      <c r="I773" s="84"/>
      <c r="J773" s="129"/>
      <c r="K773" s="84"/>
      <c r="L773" s="84"/>
      <c r="M773" s="84"/>
      <c r="N773" s="84"/>
      <c r="O773" s="84"/>
      <c r="P773" s="84"/>
      <c r="Q773" s="84"/>
      <c r="R773" s="84"/>
      <c r="S773" s="84"/>
      <c r="T773" s="84"/>
      <c r="U773" s="84"/>
      <c r="V773" s="84"/>
      <c r="W773" s="84"/>
      <c r="X773" s="84"/>
      <c r="Y773" s="84"/>
      <c r="Z773" s="84"/>
    </row>
    <row r="774" ht="20.25" customHeight="1">
      <c r="A774" s="84"/>
      <c r="B774" s="84"/>
      <c r="C774" s="84"/>
      <c r="D774" s="84"/>
      <c r="E774" s="84"/>
      <c r="F774" s="84"/>
      <c r="G774" s="84"/>
      <c r="H774" s="84"/>
      <c r="I774" s="84"/>
      <c r="J774" s="129"/>
      <c r="K774" s="84"/>
      <c r="L774" s="84"/>
      <c r="M774" s="84"/>
      <c r="N774" s="84"/>
      <c r="O774" s="84"/>
      <c r="P774" s="84"/>
      <c r="Q774" s="84"/>
      <c r="R774" s="84"/>
      <c r="S774" s="84"/>
      <c r="T774" s="84"/>
      <c r="U774" s="84"/>
      <c r="V774" s="84"/>
      <c r="W774" s="84"/>
      <c r="X774" s="84"/>
      <c r="Y774" s="84"/>
      <c r="Z774" s="84"/>
    </row>
    <row r="775" ht="20.25" customHeight="1">
      <c r="A775" s="84"/>
      <c r="B775" s="84"/>
      <c r="C775" s="84"/>
      <c r="D775" s="84"/>
      <c r="E775" s="84"/>
      <c r="F775" s="84"/>
      <c r="G775" s="84"/>
      <c r="H775" s="84"/>
      <c r="I775" s="84"/>
      <c r="J775" s="129"/>
      <c r="K775" s="84"/>
      <c r="L775" s="84"/>
      <c r="M775" s="84"/>
      <c r="N775" s="84"/>
      <c r="O775" s="84"/>
      <c r="P775" s="84"/>
      <c r="Q775" s="84"/>
      <c r="R775" s="84"/>
      <c r="S775" s="84"/>
      <c r="T775" s="84"/>
      <c r="U775" s="84"/>
      <c r="V775" s="84"/>
      <c r="W775" s="84"/>
      <c r="X775" s="84"/>
      <c r="Y775" s="84"/>
      <c r="Z775" s="84"/>
    </row>
    <row r="776" ht="20.25" customHeight="1">
      <c r="A776" s="84"/>
      <c r="B776" s="84"/>
      <c r="C776" s="84"/>
      <c r="D776" s="84"/>
      <c r="E776" s="84"/>
      <c r="F776" s="84"/>
      <c r="G776" s="84"/>
      <c r="H776" s="84"/>
      <c r="I776" s="84"/>
      <c r="J776" s="129"/>
      <c r="K776" s="84"/>
      <c r="L776" s="84"/>
      <c r="M776" s="84"/>
      <c r="N776" s="84"/>
      <c r="O776" s="84"/>
      <c r="P776" s="84"/>
      <c r="Q776" s="84"/>
      <c r="R776" s="84"/>
      <c r="S776" s="84"/>
      <c r="T776" s="84"/>
      <c r="U776" s="84"/>
      <c r="V776" s="84"/>
      <c r="W776" s="84"/>
      <c r="X776" s="84"/>
      <c r="Y776" s="84"/>
      <c r="Z776" s="84"/>
    </row>
    <row r="777" ht="20.25" customHeight="1">
      <c r="A777" s="84"/>
      <c r="B777" s="84"/>
      <c r="C777" s="84"/>
      <c r="D777" s="84"/>
      <c r="E777" s="84"/>
      <c r="F777" s="84"/>
      <c r="G777" s="84"/>
      <c r="H777" s="84"/>
      <c r="I777" s="84"/>
      <c r="J777" s="129"/>
      <c r="K777" s="84"/>
      <c r="L777" s="84"/>
      <c r="M777" s="84"/>
      <c r="N777" s="84"/>
      <c r="O777" s="84"/>
      <c r="P777" s="84"/>
      <c r="Q777" s="84"/>
      <c r="R777" s="84"/>
      <c r="S777" s="84"/>
      <c r="T777" s="84"/>
      <c r="U777" s="84"/>
      <c r="V777" s="84"/>
      <c r="W777" s="84"/>
      <c r="X777" s="84"/>
      <c r="Y777" s="84"/>
      <c r="Z777" s="84"/>
    </row>
    <row r="778" ht="20.25" customHeight="1">
      <c r="A778" s="84"/>
      <c r="B778" s="84"/>
      <c r="C778" s="84"/>
      <c r="D778" s="84"/>
      <c r="E778" s="84"/>
      <c r="F778" s="84"/>
      <c r="G778" s="84"/>
      <c r="H778" s="84"/>
      <c r="I778" s="84"/>
      <c r="J778" s="129"/>
      <c r="K778" s="84"/>
      <c r="L778" s="84"/>
      <c r="M778" s="84"/>
      <c r="N778" s="84"/>
      <c r="O778" s="84"/>
      <c r="P778" s="84"/>
      <c r="Q778" s="84"/>
      <c r="R778" s="84"/>
      <c r="S778" s="84"/>
      <c r="T778" s="84"/>
      <c r="U778" s="84"/>
      <c r="V778" s="84"/>
      <c r="W778" s="84"/>
      <c r="X778" s="84"/>
      <c r="Y778" s="84"/>
      <c r="Z778" s="84"/>
    </row>
    <row r="779" ht="20.25" customHeight="1">
      <c r="A779" s="84"/>
      <c r="B779" s="84"/>
      <c r="C779" s="84"/>
      <c r="D779" s="84"/>
      <c r="E779" s="84"/>
      <c r="F779" s="84"/>
      <c r="G779" s="84"/>
      <c r="H779" s="84"/>
      <c r="I779" s="84"/>
      <c r="J779" s="129"/>
      <c r="K779" s="84"/>
      <c r="L779" s="84"/>
      <c r="M779" s="84"/>
      <c r="N779" s="84"/>
      <c r="O779" s="84"/>
      <c r="P779" s="84"/>
      <c r="Q779" s="84"/>
      <c r="R779" s="84"/>
      <c r="S779" s="84"/>
      <c r="T779" s="84"/>
      <c r="U779" s="84"/>
      <c r="V779" s="84"/>
      <c r="W779" s="84"/>
      <c r="X779" s="84"/>
      <c r="Y779" s="84"/>
      <c r="Z779" s="84"/>
    </row>
    <row r="780" ht="20.25" customHeight="1">
      <c r="A780" s="84"/>
      <c r="B780" s="84"/>
      <c r="C780" s="84"/>
      <c r="D780" s="84"/>
      <c r="E780" s="84"/>
      <c r="F780" s="84"/>
      <c r="G780" s="84"/>
      <c r="H780" s="84"/>
      <c r="I780" s="84"/>
      <c r="J780" s="129"/>
      <c r="K780" s="84"/>
      <c r="L780" s="84"/>
      <c r="M780" s="84"/>
      <c r="N780" s="84"/>
      <c r="O780" s="84"/>
      <c r="P780" s="84"/>
      <c r="Q780" s="84"/>
      <c r="R780" s="84"/>
      <c r="S780" s="84"/>
      <c r="T780" s="84"/>
      <c r="U780" s="84"/>
      <c r="V780" s="84"/>
      <c r="W780" s="84"/>
      <c r="X780" s="84"/>
      <c r="Y780" s="84"/>
      <c r="Z780" s="84"/>
    </row>
    <row r="781" ht="20.25" customHeight="1">
      <c r="A781" s="84"/>
      <c r="B781" s="84"/>
      <c r="C781" s="84"/>
      <c r="D781" s="84"/>
      <c r="E781" s="84"/>
      <c r="F781" s="84"/>
      <c r="G781" s="84"/>
      <c r="H781" s="84"/>
      <c r="I781" s="84"/>
      <c r="J781" s="129"/>
      <c r="K781" s="84"/>
      <c r="L781" s="84"/>
      <c r="M781" s="84"/>
      <c r="N781" s="84"/>
      <c r="O781" s="84"/>
      <c r="P781" s="84"/>
      <c r="Q781" s="84"/>
      <c r="R781" s="84"/>
      <c r="S781" s="84"/>
      <c r="T781" s="84"/>
      <c r="U781" s="84"/>
      <c r="V781" s="84"/>
      <c r="W781" s="84"/>
      <c r="X781" s="84"/>
      <c r="Y781" s="84"/>
      <c r="Z781" s="84"/>
    </row>
    <row r="782" ht="20.25" customHeight="1">
      <c r="A782" s="84"/>
      <c r="B782" s="84"/>
      <c r="C782" s="84"/>
      <c r="D782" s="84"/>
      <c r="E782" s="84"/>
      <c r="F782" s="84"/>
      <c r="G782" s="84"/>
      <c r="H782" s="84"/>
      <c r="I782" s="84"/>
      <c r="J782" s="129"/>
      <c r="K782" s="84"/>
      <c r="L782" s="84"/>
      <c r="M782" s="84"/>
      <c r="N782" s="84"/>
      <c r="O782" s="84"/>
      <c r="P782" s="84"/>
      <c r="Q782" s="84"/>
      <c r="R782" s="84"/>
      <c r="S782" s="84"/>
      <c r="T782" s="84"/>
      <c r="U782" s="84"/>
      <c r="V782" s="84"/>
      <c r="W782" s="84"/>
      <c r="X782" s="84"/>
      <c r="Y782" s="84"/>
      <c r="Z782" s="84"/>
    </row>
    <row r="783" ht="20.25" customHeight="1">
      <c r="A783" s="84"/>
      <c r="B783" s="84"/>
      <c r="C783" s="84"/>
      <c r="D783" s="84"/>
      <c r="E783" s="84"/>
      <c r="F783" s="84"/>
      <c r="G783" s="84"/>
      <c r="H783" s="84"/>
      <c r="I783" s="84"/>
      <c r="J783" s="129"/>
      <c r="K783" s="84"/>
      <c r="L783" s="84"/>
      <c r="M783" s="84"/>
      <c r="N783" s="84"/>
      <c r="O783" s="84"/>
      <c r="P783" s="84"/>
      <c r="Q783" s="84"/>
      <c r="R783" s="84"/>
      <c r="S783" s="84"/>
      <c r="T783" s="84"/>
      <c r="U783" s="84"/>
      <c r="V783" s="84"/>
      <c r="W783" s="84"/>
      <c r="X783" s="84"/>
      <c r="Y783" s="84"/>
      <c r="Z783" s="84"/>
    </row>
    <row r="784" ht="20.25" customHeight="1">
      <c r="A784" s="84"/>
      <c r="B784" s="84"/>
      <c r="C784" s="84"/>
      <c r="D784" s="84"/>
      <c r="E784" s="84"/>
      <c r="F784" s="84"/>
      <c r="G784" s="84"/>
      <c r="H784" s="84"/>
      <c r="I784" s="84"/>
      <c r="J784" s="129"/>
      <c r="K784" s="84"/>
      <c r="L784" s="84"/>
      <c r="M784" s="84"/>
      <c r="N784" s="84"/>
      <c r="O784" s="84"/>
      <c r="P784" s="84"/>
      <c r="Q784" s="84"/>
      <c r="R784" s="84"/>
      <c r="S784" s="84"/>
      <c r="T784" s="84"/>
      <c r="U784" s="84"/>
      <c r="V784" s="84"/>
      <c r="W784" s="84"/>
      <c r="X784" s="84"/>
      <c r="Y784" s="84"/>
      <c r="Z784" s="84"/>
    </row>
    <row r="785" ht="20.25" customHeight="1">
      <c r="A785" s="84"/>
      <c r="B785" s="84"/>
      <c r="C785" s="84"/>
      <c r="D785" s="84"/>
      <c r="E785" s="84"/>
      <c r="F785" s="84"/>
      <c r="G785" s="84"/>
      <c r="H785" s="84"/>
      <c r="I785" s="84"/>
      <c r="J785" s="129"/>
      <c r="K785" s="84"/>
      <c r="L785" s="84"/>
      <c r="M785" s="84"/>
      <c r="N785" s="84"/>
      <c r="O785" s="84"/>
      <c r="P785" s="84"/>
      <c r="Q785" s="84"/>
      <c r="R785" s="84"/>
      <c r="S785" s="84"/>
      <c r="T785" s="84"/>
      <c r="U785" s="84"/>
      <c r="V785" s="84"/>
      <c r="W785" s="84"/>
      <c r="X785" s="84"/>
      <c r="Y785" s="84"/>
      <c r="Z785" s="84"/>
    </row>
    <row r="786" ht="20.25" customHeight="1">
      <c r="A786" s="84"/>
      <c r="B786" s="84"/>
      <c r="C786" s="84"/>
      <c r="D786" s="84"/>
      <c r="E786" s="84"/>
      <c r="F786" s="84"/>
      <c r="G786" s="84"/>
      <c r="H786" s="84"/>
      <c r="I786" s="84"/>
      <c r="J786" s="129"/>
      <c r="K786" s="84"/>
      <c r="L786" s="84"/>
      <c r="M786" s="84"/>
      <c r="N786" s="84"/>
      <c r="O786" s="84"/>
      <c r="P786" s="84"/>
      <c r="Q786" s="84"/>
      <c r="R786" s="84"/>
      <c r="S786" s="84"/>
      <c r="T786" s="84"/>
      <c r="U786" s="84"/>
      <c r="V786" s="84"/>
      <c r="W786" s="84"/>
      <c r="X786" s="84"/>
      <c r="Y786" s="84"/>
      <c r="Z786" s="84"/>
    </row>
    <row r="787" ht="20.25" customHeight="1">
      <c r="A787" s="84"/>
      <c r="B787" s="84"/>
      <c r="C787" s="84"/>
      <c r="D787" s="84"/>
      <c r="E787" s="84"/>
      <c r="F787" s="84"/>
      <c r="G787" s="84"/>
      <c r="H787" s="84"/>
      <c r="I787" s="84"/>
      <c r="J787" s="129"/>
      <c r="K787" s="84"/>
      <c r="L787" s="84"/>
      <c r="M787" s="84"/>
      <c r="N787" s="84"/>
      <c r="O787" s="84"/>
      <c r="P787" s="84"/>
      <c r="Q787" s="84"/>
      <c r="R787" s="84"/>
      <c r="S787" s="84"/>
      <c r="T787" s="84"/>
      <c r="U787" s="84"/>
      <c r="V787" s="84"/>
      <c r="W787" s="84"/>
      <c r="X787" s="84"/>
      <c r="Y787" s="84"/>
      <c r="Z787" s="84"/>
    </row>
    <row r="788" ht="20.25" customHeight="1">
      <c r="A788" s="84"/>
      <c r="B788" s="84"/>
      <c r="C788" s="84"/>
      <c r="D788" s="84"/>
      <c r="E788" s="84"/>
      <c r="F788" s="84"/>
      <c r="G788" s="84"/>
      <c r="H788" s="84"/>
      <c r="I788" s="84"/>
      <c r="J788" s="129"/>
      <c r="K788" s="84"/>
      <c r="L788" s="84"/>
      <c r="M788" s="84"/>
      <c r="N788" s="84"/>
      <c r="O788" s="84"/>
      <c r="P788" s="84"/>
      <c r="Q788" s="84"/>
      <c r="R788" s="84"/>
      <c r="S788" s="84"/>
      <c r="T788" s="84"/>
      <c r="U788" s="84"/>
      <c r="V788" s="84"/>
      <c r="W788" s="84"/>
      <c r="X788" s="84"/>
      <c r="Y788" s="84"/>
      <c r="Z788" s="84"/>
    </row>
    <row r="789" ht="20.25" customHeight="1">
      <c r="A789" s="84"/>
      <c r="B789" s="84"/>
      <c r="C789" s="84"/>
      <c r="D789" s="84"/>
      <c r="E789" s="84"/>
      <c r="F789" s="84"/>
      <c r="G789" s="84"/>
      <c r="H789" s="84"/>
      <c r="I789" s="84"/>
      <c r="J789" s="129"/>
      <c r="K789" s="84"/>
      <c r="L789" s="84"/>
      <c r="M789" s="84"/>
      <c r="N789" s="84"/>
      <c r="O789" s="84"/>
      <c r="P789" s="84"/>
      <c r="Q789" s="84"/>
      <c r="R789" s="84"/>
      <c r="S789" s="84"/>
      <c r="T789" s="84"/>
      <c r="U789" s="84"/>
      <c r="V789" s="84"/>
      <c r="W789" s="84"/>
      <c r="X789" s="84"/>
      <c r="Y789" s="84"/>
      <c r="Z789" s="84"/>
    </row>
    <row r="790" ht="20.25" customHeight="1">
      <c r="A790" s="84"/>
      <c r="B790" s="84"/>
      <c r="C790" s="84"/>
      <c r="D790" s="84"/>
      <c r="E790" s="84"/>
      <c r="F790" s="84"/>
      <c r="G790" s="84"/>
      <c r="H790" s="84"/>
      <c r="I790" s="84"/>
      <c r="J790" s="129"/>
      <c r="K790" s="84"/>
      <c r="L790" s="84"/>
      <c r="M790" s="84"/>
      <c r="N790" s="84"/>
      <c r="O790" s="84"/>
      <c r="P790" s="84"/>
      <c r="Q790" s="84"/>
      <c r="R790" s="84"/>
      <c r="S790" s="84"/>
      <c r="T790" s="84"/>
      <c r="U790" s="84"/>
      <c r="V790" s="84"/>
      <c r="W790" s="84"/>
      <c r="X790" s="84"/>
      <c r="Y790" s="84"/>
      <c r="Z790" s="84"/>
    </row>
    <row r="791" ht="20.25" customHeight="1">
      <c r="A791" s="84"/>
      <c r="B791" s="84"/>
      <c r="C791" s="84"/>
      <c r="D791" s="84"/>
      <c r="E791" s="84"/>
      <c r="F791" s="84"/>
      <c r="G791" s="84"/>
      <c r="H791" s="84"/>
      <c r="I791" s="84"/>
      <c r="J791" s="129"/>
      <c r="K791" s="84"/>
      <c r="L791" s="84"/>
      <c r="M791" s="84"/>
      <c r="N791" s="84"/>
      <c r="O791" s="84"/>
      <c r="P791" s="84"/>
      <c r="Q791" s="84"/>
      <c r="R791" s="84"/>
      <c r="S791" s="84"/>
      <c r="T791" s="84"/>
      <c r="U791" s="84"/>
      <c r="V791" s="84"/>
      <c r="W791" s="84"/>
      <c r="X791" s="84"/>
      <c r="Y791" s="84"/>
      <c r="Z791" s="84"/>
    </row>
    <row r="792" ht="20.25" customHeight="1">
      <c r="A792" s="84"/>
      <c r="B792" s="84"/>
      <c r="C792" s="84"/>
      <c r="D792" s="84"/>
      <c r="E792" s="84"/>
      <c r="F792" s="84"/>
      <c r="G792" s="84"/>
      <c r="H792" s="84"/>
      <c r="I792" s="84"/>
      <c r="J792" s="129"/>
      <c r="K792" s="84"/>
      <c r="L792" s="84"/>
      <c r="M792" s="84"/>
      <c r="N792" s="84"/>
      <c r="O792" s="84"/>
      <c r="P792" s="84"/>
      <c r="Q792" s="84"/>
      <c r="R792" s="84"/>
      <c r="S792" s="84"/>
      <c r="T792" s="84"/>
      <c r="U792" s="84"/>
      <c r="V792" s="84"/>
      <c r="W792" s="84"/>
      <c r="X792" s="84"/>
      <c r="Y792" s="84"/>
      <c r="Z792" s="84"/>
    </row>
    <row r="793" ht="20.25" customHeight="1">
      <c r="A793" s="84"/>
      <c r="B793" s="84"/>
      <c r="C793" s="84"/>
      <c r="D793" s="84"/>
      <c r="E793" s="84"/>
      <c r="F793" s="84"/>
      <c r="G793" s="84"/>
      <c r="H793" s="84"/>
      <c r="I793" s="84"/>
      <c r="J793" s="129"/>
      <c r="K793" s="84"/>
      <c r="L793" s="84"/>
      <c r="M793" s="84"/>
      <c r="N793" s="84"/>
      <c r="O793" s="84"/>
      <c r="P793" s="84"/>
      <c r="Q793" s="84"/>
      <c r="R793" s="84"/>
      <c r="S793" s="84"/>
      <c r="T793" s="84"/>
      <c r="U793" s="84"/>
      <c r="V793" s="84"/>
      <c r="W793" s="84"/>
      <c r="X793" s="84"/>
      <c r="Y793" s="84"/>
      <c r="Z793" s="84"/>
    </row>
    <row r="794" ht="20.25" customHeight="1">
      <c r="A794" s="84"/>
      <c r="B794" s="84"/>
      <c r="C794" s="84"/>
      <c r="D794" s="84"/>
      <c r="E794" s="84"/>
      <c r="F794" s="84"/>
      <c r="G794" s="84"/>
      <c r="H794" s="84"/>
      <c r="I794" s="84"/>
      <c r="J794" s="129"/>
      <c r="K794" s="84"/>
      <c r="L794" s="84"/>
      <c r="M794" s="84"/>
      <c r="N794" s="84"/>
      <c r="O794" s="84"/>
      <c r="P794" s="84"/>
      <c r="Q794" s="84"/>
      <c r="R794" s="84"/>
      <c r="S794" s="84"/>
      <c r="T794" s="84"/>
      <c r="U794" s="84"/>
      <c r="V794" s="84"/>
      <c r="W794" s="84"/>
      <c r="X794" s="84"/>
      <c r="Y794" s="84"/>
      <c r="Z794" s="84"/>
    </row>
    <row r="795" ht="20.25" customHeight="1">
      <c r="A795" s="84"/>
      <c r="B795" s="84"/>
      <c r="C795" s="84"/>
      <c r="D795" s="84"/>
      <c r="E795" s="84"/>
      <c r="F795" s="84"/>
      <c r="G795" s="84"/>
      <c r="H795" s="84"/>
      <c r="I795" s="84"/>
      <c r="J795" s="129"/>
      <c r="K795" s="84"/>
      <c r="L795" s="84"/>
      <c r="M795" s="84"/>
      <c r="N795" s="84"/>
      <c r="O795" s="84"/>
      <c r="P795" s="84"/>
      <c r="Q795" s="84"/>
      <c r="R795" s="84"/>
      <c r="S795" s="84"/>
      <c r="T795" s="84"/>
      <c r="U795" s="84"/>
      <c r="V795" s="84"/>
      <c r="W795" s="84"/>
      <c r="X795" s="84"/>
      <c r="Y795" s="84"/>
      <c r="Z795" s="84"/>
    </row>
    <row r="796" ht="20.25" customHeight="1">
      <c r="A796" s="84"/>
      <c r="B796" s="84"/>
      <c r="C796" s="84"/>
      <c r="D796" s="84"/>
      <c r="E796" s="84"/>
      <c r="F796" s="84"/>
      <c r="G796" s="84"/>
      <c r="H796" s="84"/>
      <c r="I796" s="84"/>
      <c r="J796" s="129"/>
      <c r="K796" s="84"/>
      <c r="L796" s="84"/>
      <c r="M796" s="84"/>
      <c r="N796" s="84"/>
      <c r="O796" s="84"/>
      <c r="P796" s="84"/>
      <c r="Q796" s="84"/>
      <c r="R796" s="84"/>
      <c r="S796" s="84"/>
      <c r="T796" s="84"/>
      <c r="U796" s="84"/>
      <c r="V796" s="84"/>
      <c r="W796" s="84"/>
      <c r="X796" s="84"/>
      <c r="Y796" s="84"/>
      <c r="Z796" s="84"/>
    </row>
    <row r="797" ht="20.25" customHeight="1">
      <c r="A797" s="84"/>
      <c r="B797" s="84"/>
      <c r="C797" s="84"/>
      <c r="D797" s="84"/>
      <c r="E797" s="84"/>
      <c r="F797" s="84"/>
      <c r="G797" s="84"/>
      <c r="H797" s="84"/>
      <c r="I797" s="84"/>
      <c r="J797" s="129"/>
      <c r="K797" s="84"/>
      <c r="L797" s="84"/>
      <c r="M797" s="84"/>
      <c r="N797" s="84"/>
      <c r="O797" s="84"/>
      <c r="P797" s="84"/>
      <c r="Q797" s="84"/>
      <c r="R797" s="84"/>
      <c r="S797" s="84"/>
      <c r="T797" s="84"/>
      <c r="U797" s="84"/>
      <c r="V797" s="84"/>
      <c r="W797" s="84"/>
      <c r="X797" s="84"/>
      <c r="Y797" s="84"/>
      <c r="Z797" s="84"/>
    </row>
    <row r="798" ht="20.25" customHeight="1">
      <c r="A798" s="84"/>
      <c r="B798" s="84"/>
      <c r="C798" s="84"/>
      <c r="D798" s="84"/>
      <c r="E798" s="84"/>
      <c r="F798" s="84"/>
      <c r="G798" s="84"/>
      <c r="H798" s="84"/>
      <c r="I798" s="84"/>
      <c r="J798" s="129"/>
      <c r="K798" s="84"/>
      <c r="L798" s="84"/>
      <c r="M798" s="84"/>
      <c r="N798" s="84"/>
      <c r="O798" s="84"/>
      <c r="P798" s="84"/>
      <c r="Q798" s="84"/>
      <c r="R798" s="84"/>
      <c r="S798" s="84"/>
      <c r="T798" s="84"/>
      <c r="U798" s="84"/>
      <c r="V798" s="84"/>
      <c r="W798" s="84"/>
      <c r="X798" s="84"/>
      <c r="Y798" s="84"/>
      <c r="Z798" s="84"/>
    </row>
    <row r="799" ht="20.25" customHeight="1">
      <c r="A799" s="84"/>
      <c r="B799" s="84"/>
      <c r="C799" s="84"/>
      <c r="D799" s="84"/>
      <c r="E799" s="84"/>
      <c r="F799" s="84"/>
      <c r="G799" s="84"/>
      <c r="H799" s="84"/>
      <c r="I799" s="84"/>
      <c r="J799" s="129"/>
      <c r="K799" s="84"/>
      <c r="L799" s="84"/>
      <c r="M799" s="84"/>
      <c r="N799" s="84"/>
      <c r="O799" s="84"/>
      <c r="P799" s="84"/>
      <c r="Q799" s="84"/>
      <c r="R799" s="84"/>
      <c r="S799" s="84"/>
      <c r="T799" s="84"/>
      <c r="U799" s="84"/>
      <c r="V799" s="84"/>
      <c r="W799" s="84"/>
      <c r="X799" s="84"/>
      <c r="Y799" s="84"/>
      <c r="Z799" s="84"/>
    </row>
    <row r="800" ht="20.25" customHeight="1">
      <c r="A800" s="84"/>
      <c r="B800" s="84"/>
      <c r="C800" s="84"/>
      <c r="D800" s="84"/>
      <c r="E800" s="84"/>
      <c r="F800" s="84"/>
      <c r="G800" s="84"/>
      <c r="H800" s="84"/>
      <c r="I800" s="84"/>
      <c r="J800" s="129"/>
      <c r="K800" s="84"/>
      <c r="L800" s="84"/>
      <c r="M800" s="84"/>
      <c r="N800" s="84"/>
      <c r="O800" s="84"/>
      <c r="P800" s="84"/>
      <c r="Q800" s="84"/>
      <c r="R800" s="84"/>
      <c r="S800" s="84"/>
      <c r="T800" s="84"/>
      <c r="U800" s="84"/>
      <c r="V800" s="84"/>
      <c r="W800" s="84"/>
      <c r="X800" s="84"/>
      <c r="Y800" s="84"/>
      <c r="Z800" s="84"/>
    </row>
    <row r="801" ht="20.25" customHeight="1">
      <c r="A801" s="84"/>
      <c r="B801" s="84"/>
      <c r="C801" s="84"/>
      <c r="D801" s="84"/>
      <c r="E801" s="84"/>
      <c r="F801" s="84"/>
      <c r="G801" s="84"/>
      <c r="H801" s="84"/>
      <c r="I801" s="84"/>
      <c r="J801" s="129"/>
      <c r="K801" s="84"/>
      <c r="L801" s="84"/>
      <c r="M801" s="84"/>
      <c r="N801" s="84"/>
      <c r="O801" s="84"/>
      <c r="P801" s="84"/>
      <c r="Q801" s="84"/>
      <c r="R801" s="84"/>
      <c r="S801" s="84"/>
      <c r="T801" s="84"/>
      <c r="U801" s="84"/>
      <c r="V801" s="84"/>
      <c r="W801" s="84"/>
      <c r="X801" s="84"/>
      <c r="Y801" s="84"/>
      <c r="Z801" s="84"/>
    </row>
    <row r="802" ht="20.25" customHeight="1">
      <c r="A802" s="84"/>
      <c r="B802" s="84"/>
      <c r="C802" s="84"/>
      <c r="D802" s="84"/>
      <c r="E802" s="84"/>
      <c r="F802" s="84"/>
      <c r="G802" s="84"/>
      <c r="H802" s="84"/>
      <c r="I802" s="84"/>
      <c r="J802" s="129"/>
      <c r="K802" s="84"/>
      <c r="L802" s="84"/>
      <c r="M802" s="84"/>
      <c r="N802" s="84"/>
      <c r="O802" s="84"/>
      <c r="P802" s="84"/>
      <c r="Q802" s="84"/>
      <c r="R802" s="84"/>
      <c r="S802" s="84"/>
      <c r="T802" s="84"/>
      <c r="U802" s="84"/>
      <c r="V802" s="84"/>
      <c r="W802" s="84"/>
      <c r="X802" s="84"/>
      <c r="Y802" s="84"/>
      <c r="Z802" s="84"/>
    </row>
    <row r="803" ht="20.25" customHeight="1">
      <c r="A803" s="84"/>
      <c r="B803" s="84"/>
      <c r="C803" s="84"/>
      <c r="D803" s="84"/>
      <c r="E803" s="84"/>
      <c r="F803" s="84"/>
      <c r="G803" s="84"/>
      <c r="H803" s="84"/>
      <c r="I803" s="84"/>
      <c r="J803" s="129"/>
      <c r="K803" s="84"/>
      <c r="L803" s="84"/>
      <c r="M803" s="84"/>
      <c r="N803" s="84"/>
      <c r="O803" s="84"/>
      <c r="P803" s="84"/>
      <c r="Q803" s="84"/>
      <c r="R803" s="84"/>
      <c r="S803" s="84"/>
      <c r="T803" s="84"/>
      <c r="U803" s="84"/>
      <c r="V803" s="84"/>
      <c r="W803" s="84"/>
      <c r="X803" s="84"/>
      <c r="Y803" s="84"/>
      <c r="Z803" s="84"/>
    </row>
    <row r="804" ht="20.25" customHeight="1">
      <c r="A804" s="84"/>
      <c r="B804" s="84"/>
      <c r="C804" s="84"/>
      <c r="D804" s="84"/>
      <c r="E804" s="84"/>
      <c r="F804" s="84"/>
      <c r="G804" s="84"/>
      <c r="H804" s="84"/>
      <c r="I804" s="84"/>
      <c r="J804" s="129"/>
      <c r="K804" s="84"/>
      <c r="L804" s="84"/>
      <c r="M804" s="84"/>
      <c r="N804" s="84"/>
      <c r="O804" s="84"/>
      <c r="P804" s="84"/>
      <c r="Q804" s="84"/>
      <c r="R804" s="84"/>
      <c r="S804" s="84"/>
      <c r="T804" s="84"/>
      <c r="U804" s="84"/>
      <c r="V804" s="84"/>
      <c r="W804" s="84"/>
      <c r="X804" s="84"/>
      <c r="Y804" s="84"/>
      <c r="Z804" s="84"/>
    </row>
    <row r="805" ht="20.25" customHeight="1">
      <c r="A805" s="84"/>
      <c r="B805" s="84"/>
      <c r="C805" s="84"/>
      <c r="D805" s="84"/>
      <c r="E805" s="84"/>
      <c r="F805" s="84"/>
      <c r="G805" s="84"/>
      <c r="H805" s="84"/>
      <c r="I805" s="84"/>
      <c r="J805" s="129"/>
      <c r="K805" s="84"/>
      <c r="L805" s="84"/>
      <c r="M805" s="84"/>
      <c r="N805" s="84"/>
      <c r="O805" s="84"/>
      <c r="P805" s="84"/>
      <c r="Q805" s="84"/>
      <c r="R805" s="84"/>
      <c r="S805" s="84"/>
      <c r="T805" s="84"/>
      <c r="U805" s="84"/>
      <c r="V805" s="84"/>
      <c r="W805" s="84"/>
      <c r="X805" s="84"/>
      <c r="Y805" s="84"/>
      <c r="Z805" s="84"/>
    </row>
    <row r="806" ht="20.25" customHeight="1">
      <c r="A806" s="84"/>
      <c r="B806" s="84"/>
      <c r="C806" s="84"/>
      <c r="D806" s="84"/>
      <c r="E806" s="84"/>
      <c r="F806" s="84"/>
      <c r="G806" s="84"/>
      <c r="H806" s="84"/>
      <c r="I806" s="84"/>
      <c r="J806" s="129"/>
      <c r="K806" s="84"/>
      <c r="L806" s="84"/>
      <c r="M806" s="84"/>
      <c r="N806" s="84"/>
      <c r="O806" s="84"/>
      <c r="P806" s="84"/>
      <c r="Q806" s="84"/>
      <c r="R806" s="84"/>
      <c r="S806" s="84"/>
      <c r="T806" s="84"/>
      <c r="U806" s="84"/>
      <c r="V806" s="84"/>
      <c r="W806" s="84"/>
      <c r="X806" s="84"/>
      <c r="Y806" s="84"/>
      <c r="Z806" s="84"/>
    </row>
    <row r="807" ht="20.25" customHeight="1">
      <c r="A807" s="84"/>
      <c r="B807" s="84"/>
      <c r="C807" s="84"/>
      <c r="D807" s="84"/>
      <c r="E807" s="84"/>
      <c r="F807" s="84"/>
      <c r="G807" s="84"/>
      <c r="H807" s="84"/>
      <c r="I807" s="84"/>
      <c r="J807" s="129"/>
      <c r="K807" s="84"/>
      <c r="L807" s="84"/>
      <c r="M807" s="84"/>
      <c r="N807" s="84"/>
      <c r="O807" s="84"/>
      <c r="P807" s="84"/>
      <c r="Q807" s="84"/>
      <c r="R807" s="84"/>
      <c r="S807" s="84"/>
      <c r="T807" s="84"/>
      <c r="U807" s="84"/>
      <c r="V807" s="84"/>
      <c r="W807" s="84"/>
      <c r="X807" s="84"/>
      <c r="Y807" s="84"/>
      <c r="Z807" s="84"/>
    </row>
    <row r="808" ht="20.25" customHeight="1">
      <c r="A808" s="84"/>
      <c r="B808" s="84"/>
      <c r="C808" s="84"/>
      <c r="D808" s="84"/>
      <c r="E808" s="84"/>
      <c r="F808" s="84"/>
      <c r="G808" s="84"/>
      <c r="H808" s="84"/>
      <c r="I808" s="84"/>
      <c r="J808" s="129"/>
      <c r="K808" s="84"/>
      <c r="L808" s="84"/>
      <c r="M808" s="84"/>
      <c r="N808" s="84"/>
      <c r="O808" s="84"/>
      <c r="P808" s="84"/>
      <c r="Q808" s="84"/>
      <c r="R808" s="84"/>
      <c r="S808" s="84"/>
      <c r="T808" s="84"/>
      <c r="U808" s="84"/>
      <c r="V808" s="84"/>
      <c r="W808" s="84"/>
      <c r="X808" s="84"/>
      <c r="Y808" s="84"/>
      <c r="Z808" s="84"/>
    </row>
    <row r="809" ht="20.25" customHeight="1">
      <c r="A809" s="84"/>
      <c r="B809" s="84"/>
      <c r="C809" s="84"/>
      <c r="D809" s="84"/>
      <c r="E809" s="84"/>
      <c r="F809" s="84"/>
      <c r="G809" s="84"/>
      <c r="H809" s="84"/>
      <c r="I809" s="84"/>
      <c r="J809" s="129"/>
      <c r="K809" s="84"/>
      <c r="L809" s="84"/>
      <c r="M809" s="84"/>
      <c r="N809" s="84"/>
      <c r="O809" s="84"/>
      <c r="P809" s="84"/>
      <c r="Q809" s="84"/>
      <c r="R809" s="84"/>
      <c r="S809" s="84"/>
      <c r="T809" s="84"/>
      <c r="U809" s="84"/>
      <c r="V809" s="84"/>
      <c r="W809" s="84"/>
      <c r="X809" s="84"/>
      <c r="Y809" s="84"/>
      <c r="Z809" s="84"/>
    </row>
    <row r="810" ht="20.25" customHeight="1">
      <c r="A810" s="84"/>
      <c r="B810" s="84"/>
      <c r="C810" s="84"/>
      <c r="D810" s="84"/>
      <c r="E810" s="84"/>
      <c r="F810" s="84"/>
      <c r="G810" s="84"/>
      <c r="H810" s="84"/>
      <c r="I810" s="84"/>
      <c r="J810" s="129"/>
      <c r="K810" s="84"/>
      <c r="L810" s="84"/>
      <c r="M810" s="84"/>
      <c r="N810" s="84"/>
      <c r="O810" s="84"/>
      <c r="P810" s="84"/>
      <c r="Q810" s="84"/>
      <c r="R810" s="84"/>
      <c r="S810" s="84"/>
      <c r="T810" s="84"/>
      <c r="U810" s="84"/>
      <c r="V810" s="84"/>
      <c r="W810" s="84"/>
      <c r="X810" s="84"/>
      <c r="Y810" s="84"/>
      <c r="Z810" s="84"/>
    </row>
    <row r="811" ht="20.25" customHeight="1">
      <c r="A811" s="84"/>
      <c r="B811" s="84"/>
      <c r="C811" s="84"/>
      <c r="D811" s="84"/>
      <c r="E811" s="84"/>
      <c r="F811" s="84"/>
      <c r="G811" s="84"/>
      <c r="H811" s="84"/>
      <c r="I811" s="84"/>
      <c r="J811" s="129"/>
      <c r="K811" s="84"/>
      <c r="L811" s="84"/>
      <c r="M811" s="84"/>
      <c r="N811" s="84"/>
      <c r="O811" s="84"/>
      <c r="P811" s="84"/>
      <c r="Q811" s="84"/>
      <c r="R811" s="84"/>
      <c r="S811" s="84"/>
      <c r="T811" s="84"/>
      <c r="U811" s="84"/>
      <c r="V811" s="84"/>
      <c r="W811" s="84"/>
      <c r="X811" s="84"/>
      <c r="Y811" s="84"/>
      <c r="Z811" s="84"/>
    </row>
    <row r="812" ht="20.25" customHeight="1">
      <c r="A812" s="84"/>
      <c r="B812" s="84"/>
      <c r="C812" s="84"/>
      <c r="D812" s="84"/>
      <c r="E812" s="84"/>
      <c r="F812" s="84"/>
      <c r="G812" s="84"/>
      <c r="H812" s="84"/>
      <c r="I812" s="84"/>
      <c r="J812" s="129"/>
      <c r="K812" s="84"/>
      <c r="L812" s="84"/>
      <c r="M812" s="84"/>
      <c r="N812" s="84"/>
      <c r="O812" s="84"/>
      <c r="P812" s="84"/>
      <c r="Q812" s="84"/>
      <c r="R812" s="84"/>
      <c r="S812" s="84"/>
      <c r="T812" s="84"/>
      <c r="U812" s="84"/>
      <c r="V812" s="84"/>
      <c r="W812" s="84"/>
      <c r="X812" s="84"/>
      <c r="Y812" s="84"/>
      <c r="Z812" s="84"/>
    </row>
    <row r="813" ht="20.25" customHeight="1">
      <c r="A813" s="84"/>
      <c r="B813" s="84"/>
      <c r="C813" s="84"/>
      <c r="D813" s="84"/>
      <c r="E813" s="84"/>
      <c r="F813" s="84"/>
      <c r="G813" s="84"/>
      <c r="H813" s="84"/>
      <c r="I813" s="84"/>
      <c r="J813" s="129"/>
      <c r="K813" s="84"/>
      <c r="L813" s="84"/>
      <c r="M813" s="84"/>
      <c r="N813" s="84"/>
      <c r="O813" s="84"/>
      <c r="P813" s="84"/>
      <c r="Q813" s="84"/>
      <c r="R813" s="84"/>
      <c r="S813" s="84"/>
      <c r="T813" s="84"/>
      <c r="U813" s="84"/>
      <c r="V813" s="84"/>
      <c r="W813" s="84"/>
      <c r="X813" s="84"/>
      <c r="Y813" s="84"/>
      <c r="Z813" s="84"/>
    </row>
    <row r="814" ht="20.25" customHeight="1">
      <c r="A814" s="84"/>
      <c r="B814" s="84"/>
      <c r="C814" s="84"/>
      <c r="D814" s="84"/>
      <c r="E814" s="84"/>
      <c r="F814" s="84"/>
      <c r="G814" s="84"/>
      <c r="H814" s="84"/>
      <c r="I814" s="84"/>
      <c r="J814" s="129"/>
      <c r="K814" s="84"/>
      <c r="L814" s="84"/>
      <c r="M814" s="84"/>
      <c r="N814" s="84"/>
      <c r="O814" s="84"/>
      <c r="P814" s="84"/>
      <c r="Q814" s="84"/>
      <c r="R814" s="84"/>
      <c r="S814" s="84"/>
      <c r="T814" s="84"/>
      <c r="U814" s="84"/>
      <c r="V814" s="84"/>
      <c r="W814" s="84"/>
      <c r="X814" s="84"/>
      <c r="Y814" s="84"/>
      <c r="Z814" s="84"/>
    </row>
    <row r="815" ht="20.25" customHeight="1">
      <c r="A815" s="84"/>
      <c r="B815" s="84"/>
      <c r="C815" s="84"/>
      <c r="D815" s="84"/>
      <c r="E815" s="84"/>
      <c r="F815" s="84"/>
      <c r="G815" s="84"/>
      <c r="H815" s="84"/>
      <c r="I815" s="84"/>
      <c r="J815" s="129"/>
      <c r="K815" s="84"/>
      <c r="L815" s="84"/>
      <c r="M815" s="84"/>
      <c r="N815" s="84"/>
      <c r="O815" s="84"/>
      <c r="P815" s="84"/>
      <c r="Q815" s="84"/>
      <c r="R815" s="84"/>
      <c r="S815" s="84"/>
      <c r="T815" s="84"/>
      <c r="U815" s="84"/>
      <c r="V815" s="84"/>
      <c r="W815" s="84"/>
      <c r="X815" s="84"/>
      <c r="Y815" s="84"/>
      <c r="Z815" s="84"/>
    </row>
    <row r="816" ht="20.25" customHeight="1">
      <c r="A816" s="84"/>
      <c r="B816" s="84"/>
      <c r="C816" s="84"/>
      <c r="D816" s="84"/>
      <c r="E816" s="84"/>
      <c r="F816" s="84"/>
      <c r="G816" s="84"/>
      <c r="H816" s="84"/>
      <c r="I816" s="84"/>
      <c r="J816" s="129"/>
      <c r="K816" s="84"/>
      <c r="L816" s="84"/>
      <c r="M816" s="84"/>
      <c r="N816" s="84"/>
      <c r="O816" s="84"/>
      <c r="P816" s="84"/>
      <c r="Q816" s="84"/>
      <c r="R816" s="84"/>
      <c r="S816" s="84"/>
      <c r="T816" s="84"/>
      <c r="U816" s="84"/>
      <c r="V816" s="84"/>
      <c r="W816" s="84"/>
      <c r="X816" s="84"/>
      <c r="Y816" s="84"/>
      <c r="Z816" s="84"/>
    </row>
    <row r="817" ht="20.25" customHeight="1">
      <c r="A817" s="84"/>
      <c r="B817" s="84"/>
      <c r="C817" s="84"/>
      <c r="D817" s="84"/>
      <c r="E817" s="84"/>
      <c r="F817" s="84"/>
      <c r="G817" s="84"/>
      <c r="H817" s="84"/>
      <c r="I817" s="84"/>
      <c r="J817" s="129"/>
      <c r="K817" s="84"/>
      <c r="L817" s="84"/>
      <c r="M817" s="84"/>
      <c r="N817" s="84"/>
      <c r="O817" s="84"/>
      <c r="P817" s="84"/>
      <c r="Q817" s="84"/>
      <c r="R817" s="84"/>
      <c r="S817" s="84"/>
      <c r="T817" s="84"/>
      <c r="U817" s="84"/>
      <c r="V817" s="84"/>
      <c r="W817" s="84"/>
      <c r="X817" s="84"/>
      <c r="Y817" s="84"/>
      <c r="Z817" s="84"/>
    </row>
    <row r="818" ht="20.25" customHeight="1">
      <c r="A818" s="84"/>
      <c r="B818" s="84"/>
      <c r="C818" s="84"/>
      <c r="D818" s="84"/>
      <c r="E818" s="84"/>
      <c r="F818" s="84"/>
      <c r="G818" s="84"/>
      <c r="H818" s="84"/>
      <c r="I818" s="84"/>
      <c r="J818" s="129"/>
      <c r="K818" s="84"/>
      <c r="L818" s="84"/>
      <c r="M818" s="84"/>
      <c r="N818" s="84"/>
      <c r="O818" s="84"/>
      <c r="P818" s="84"/>
      <c r="Q818" s="84"/>
      <c r="R818" s="84"/>
      <c r="S818" s="84"/>
      <c r="T818" s="84"/>
      <c r="U818" s="84"/>
      <c r="V818" s="84"/>
      <c r="W818" s="84"/>
      <c r="X818" s="84"/>
      <c r="Y818" s="84"/>
      <c r="Z818" s="84"/>
    </row>
    <row r="819" ht="20.25" customHeight="1">
      <c r="A819" s="84"/>
      <c r="B819" s="84"/>
      <c r="C819" s="84"/>
      <c r="D819" s="84"/>
      <c r="E819" s="84"/>
      <c r="F819" s="84"/>
      <c r="G819" s="84"/>
      <c r="H819" s="84"/>
      <c r="I819" s="84"/>
      <c r="J819" s="129"/>
      <c r="K819" s="84"/>
      <c r="L819" s="84"/>
      <c r="M819" s="84"/>
      <c r="N819" s="84"/>
      <c r="O819" s="84"/>
      <c r="P819" s="84"/>
      <c r="Q819" s="84"/>
      <c r="R819" s="84"/>
      <c r="S819" s="84"/>
      <c r="T819" s="84"/>
      <c r="U819" s="84"/>
      <c r="V819" s="84"/>
      <c r="W819" s="84"/>
      <c r="X819" s="84"/>
      <c r="Y819" s="84"/>
      <c r="Z819" s="84"/>
    </row>
    <row r="820" ht="20.25" customHeight="1">
      <c r="A820" s="84"/>
      <c r="B820" s="84"/>
      <c r="C820" s="84"/>
      <c r="D820" s="84"/>
      <c r="E820" s="84"/>
      <c r="F820" s="84"/>
      <c r="G820" s="84"/>
      <c r="H820" s="84"/>
      <c r="I820" s="84"/>
      <c r="J820" s="129"/>
      <c r="K820" s="84"/>
      <c r="L820" s="84"/>
      <c r="M820" s="84"/>
      <c r="N820" s="84"/>
      <c r="O820" s="84"/>
      <c r="P820" s="84"/>
      <c r="Q820" s="84"/>
      <c r="R820" s="84"/>
      <c r="S820" s="84"/>
      <c r="T820" s="84"/>
      <c r="U820" s="84"/>
      <c r="V820" s="84"/>
      <c r="W820" s="84"/>
      <c r="X820" s="84"/>
      <c r="Y820" s="84"/>
      <c r="Z820" s="84"/>
    </row>
    <row r="821" ht="20.25" customHeight="1">
      <c r="A821" s="84"/>
      <c r="B821" s="84"/>
      <c r="C821" s="84"/>
      <c r="D821" s="84"/>
      <c r="E821" s="84"/>
      <c r="F821" s="84"/>
      <c r="G821" s="84"/>
      <c r="H821" s="84"/>
      <c r="I821" s="84"/>
      <c r="J821" s="129"/>
      <c r="K821" s="84"/>
      <c r="L821" s="84"/>
      <c r="M821" s="84"/>
      <c r="N821" s="84"/>
      <c r="O821" s="84"/>
      <c r="P821" s="84"/>
      <c r="Q821" s="84"/>
      <c r="R821" s="84"/>
      <c r="S821" s="84"/>
      <c r="T821" s="84"/>
      <c r="U821" s="84"/>
      <c r="V821" s="84"/>
      <c r="W821" s="84"/>
      <c r="X821" s="84"/>
      <c r="Y821" s="84"/>
      <c r="Z821" s="84"/>
    </row>
    <row r="822" ht="20.25" customHeight="1">
      <c r="A822" s="84"/>
      <c r="B822" s="84"/>
      <c r="C822" s="84"/>
      <c r="D822" s="84"/>
      <c r="E822" s="84"/>
      <c r="F822" s="84"/>
      <c r="G822" s="84"/>
      <c r="H822" s="84"/>
      <c r="I822" s="84"/>
      <c r="J822" s="129"/>
      <c r="K822" s="84"/>
      <c r="L822" s="84"/>
      <c r="M822" s="84"/>
      <c r="N822" s="84"/>
      <c r="O822" s="84"/>
      <c r="P822" s="84"/>
      <c r="Q822" s="84"/>
      <c r="R822" s="84"/>
      <c r="S822" s="84"/>
      <c r="T822" s="84"/>
      <c r="U822" s="84"/>
      <c r="V822" s="84"/>
      <c r="W822" s="84"/>
      <c r="X822" s="84"/>
      <c r="Y822" s="84"/>
      <c r="Z822" s="84"/>
    </row>
    <row r="823" ht="20.25" customHeight="1">
      <c r="A823" s="84"/>
      <c r="B823" s="84"/>
      <c r="C823" s="84"/>
      <c r="D823" s="84"/>
      <c r="E823" s="84"/>
      <c r="F823" s="84"/>
      <c r="G823" s="84"/>
      <c r="H823" s="84"/>
      <c r="I823" s="84"/>
      <c r="J823" s="129"/>
      <c r="K823" s="84"/>
      <c r="L823" s="84"/>
      <c r="M823" s="84"/>
      <c r="N823" s="84"/>
      <c r="O823" s="84"/>
      <c r="P823" s="84"/>
      <c r="Q823" s="84"/>
      <c r="R823" s="84"/>
      <c r="S823" s="84"/>
      <c r="T823" s="84"/>
      <c r="U823" s="84"/>
      <c r="V823" s="84"/>
      <c r="W823" s="84"/>
      <c r="X823" s="84"/>
      <c r="Y823" s="84"/>
      <c r="Z823" s="84"/>
    </row>
    <row r="824" ht="20.25" customHeight="1">
      <c r="A824" s="84"/>
      <c r="B824" s="84"/>
      <c r="C824" s="84"/>
      <c r="D824" s="84"/>
      <c r="E824" s="84"/>
      <c r="F824" s="84"/>
      <c r="G824" s="84"/>
      <c r="H824" s="84"/>
      <c r="I824" s="84"/>
      <c r="J824" s="129"/>
      <c r="K824" s="84"/>
      <c r="L824" s="84"/>
      <c r="M824" s="84"/>
      <c r="N824" s="84"/>
      <c r="O824" s="84"/>
      <c r="P824" s="84"/>
      <c r="Q824" s="84"/>
      <c r="R824" s="84"/>
      <c r="S824" s="84"/>
      <c r="T824" s="84"/>
      <c r="U824" s="84"/>
      <c r="V824" s="84"/>
      <c r="W824" s="84"/>
      <c r="X824" s="84"/>
      <c r="Y824" s="84"/>
      <c r="Z824" s="84"/>
    </row>
    <row r="825" ht="20.25" customHeight="1">
      <c r="A825" s="84"/>
      <c r="B825" s="84"/>
      <c r="C825" s="84"/>
      <c r="D825" s="84"/>
      <c r="E825" s="84"/>
      <c r="F825" s="84"/>
      <c r="G825" s="84"/>
      <c r="H825" s="84"/>
      <c r="I825" s="84"/>
      <c r="J825" s="129"/>
      <c r="K825" s="84"/>
      <c r="L825" s="84"/>
      <c r="M825" s="84"/>
      <c r="N825" s="84"/>
      <c r="O825" s="84"/>
      <c r="P825" s="84"/>
      <c r="Q825" s="84"/>
      <c r="R825" s="84"/>
      <c r="S825" s="84"/>
      <c r="T825" s="84"/>
      <c r="U825" s="84"/>
      <c r="V825" s="84"/>
      <c r="W825" s="84"/>
      <c r="X825" s="84"/>
      <c r="Y825" s="84"/>
      <c r="Z825" s="84"/>
    </row>
    <row r="826" ht="20.25" customHeight="1">
      <c r="A826" s="84"/>
      <c r="B826" s="84"/>
      <c r="C826" s="84"/>
      <c r="D826" s="84"/>
      <c r="E826" s="84"/>
      <c r="F826" s="84"/>
      <c r="G826" s="84"/>
      <c r="H826" s="84"/>
      <c r="I826" s="84"/>
      <c r="J826" s="129"/>
      <c r="K826" s="84"/>
      <c r="L826" s="84"/>
      <c r="M826" s="84"/>
      <c r="N826" s="84"/>
      <c r="O826" s="84"/>
      <c r="P826" s="84"/>
      <c r="Q826" s="84"/>
      <c r="R826" s="84"/>
      <c r="S826" s="84"/>
      <c r="T826" s="84"/>
      <c r="U826" s="84"/>
      <c r="V826" s="84"/>
      <c r="W826" s="84"/>
      <c r="X826" s="84"/>
      <c r="Y826" s="84"/>
      <c r="Z826" s="84"/>
    </row>
    <row r="827" ht="20.25" customHeight="1">
      <c r="A827" s="84"/>
      <c r="B827" s="84"/>
      <c r="C827" s="84"/>
      <c r="D827" s="84"/>
      <c r="E827" s="84"/>
      <c r="F827" s="84"/>
      <c r="G827" s="84"/>
      <c r="H827" s="84"/>
      <c r="I827" s="84"/>
      <c r="J827" s="129"/>
      <c r="K827" s="84"/>
      <c r="L827" s="84"/>
      <c r="M827" s="84"/>
      <c r="N827" s="84"/>
      <c r="O827" s="84"/>
      <c r="P827" s="84"/>
      <c r="Q827" s="84"/>
      <c r="R827" s="84"/>
      <c r="S827" s="84"/>
      <c r="T827" s="84"/>
      <c r="U827" s="84"/>
      <c r="V827" s="84"/>
      <c r="W827" s="84"/>
      <c r="X827" s="84"/>
      <c r="Y827" s="84"/>
      <c r="Z827" s="84"/>
    </row>
    <row r="828" ht="20.25" customHeight="1">
      <c r="A828" s="84"/>
      <c r="B828" s="84"/>
      <c r="C828" s="84"/>
      <c r="D828" s="84"/>
      <c r="E828" s="84"/>
      <c r="F828" s="84"/>
      <c r="G828" s="84"/>
      <c r="H828" s="84"/>
      <c r="I828" s="84"/>
      <c r="J828" s="129"/>
      <c r="K828" s="84"/>
      <c r="L828" s="84"/>
      <c r="M828" s="84"/>
      <c r="N828" s="84"/>
      <c r="O828" s="84"/>
      <c r="P828" s="84"/>
      <c r="Q828" s="84"/>
      <c r="R828" s="84"/>
      <c r="S828" s="84"/>
      <c r="T828" s="84"/>
      <c r="U828" s="84"/>
      <c r="V828" s="84"/>
      <c r="W828" s="84"/>
      <c r="X828" s="84"/>
      <c r="Y828" s="84"/>
      <c r="Z828" s="84"/>
    </row>
    <row r="829" ht="20.25" customHeight="1">
      <c r="A829" s="84"/>
      <c r="B829" s="84"/>
      <c r="C829" s="84"/>
      <c r="D829" s="84"/>
      <c r="E829" s="84"/>
      <c r="F829" s="84"/>
      <c r="G829" s="84"/>
      <c r="H829" s="84"/>
      <c r="I829" s="84"/>
      <c r="J829" s="129"/>
      <c r="K829" s="84"/>
      <c r="L829" s="84"/>
      <c r="M829" s="84"/>
      <c r="N829" s="84"/>
      <c r="O829" s="84"/>
      <c r="P829" s="84"/>
      <c r="Q829" s="84"/>
      <c r="R829" s="84"/>
      <c r="S829" s="84"/>
      <c r="T829" s="84"/>
      <c r="U829" s="84"/>
      <c r="V829" s="84"/>
      <c r="W829" s="84"/>
      <c r="X829" s="84"/>
      <c r="Y829" s="84"/>
      <c r="Z829" s="84"/>
    </row>
    <row r="830" ht="20.25" customHeight="1">
      <c r="A830" s="84"/>
      <c r="B830" s="84"/>
      <c r="C830" s="84"/>
      <c r="D830" s="84"/>
      <c r="E830" s="84"/>
      <c r="F830" s="84"/>
      <c r="G830" s="84"/>
      <c r="H830" s="84"/>
      <c r="I830" s="84"/>
      <c r="J830" s="129"/>
      <c r="K830" s="84"/>
      <c r="L830" s="84"/>
      <c r="M830" s="84"/>
      <c r="N830" s="84"/>
      <c r="O830" s="84"/>
      <c r="P830" s="84"/>
      <c r="Q830" s="84"/>
      <c r="R830" s="84"/>
      <c r="S830" s="84"/>
      <c r="T830" s="84"/>
      <c r="U830" s="84"/>
      <c r="V830" s="84"/>
      <c r="W830" s="84"/>
      <c r="X830" s="84"/>
      <c r="Y830" s="84"/>
      <c r="Z830" s="84"/>
    </row>
    <row r="831" ht="20.25" customHeight="1">
      <c r="A831" s="84"/>
      <c r="B831" s="84"/>
      <c r="C831" s="84"/>
      <c r="D831" s="84"/>
      <c r="E831" s="84"/>
      <c r="F831" s="84"/>
      <c r="G831" s="84"/>
      <c r="H831" s="84"/>
      <c r="I831" s="84"/>
      <c r="J831" s="129"/>
      <c r="K831" s="84"/>
      <c r="L831" s="84"/>
      <c r="M831" s="84"/>
      <c r="N831" s="84"/>
      <c r="O831" s="84"/>
      <c r="P831" s="84"/>
      <c r="Q831" s="84"/>
      <c r="R831" s="84"/>
      <c r="S831" s="84"/>
      <c r="T831" s="84"/>
      <c r="U831" s="84"/>
      <c r="V831" s="84"/>
      <c r="W831" s="84"/>
      <c r="X831" s="84"/>
      <c r="Y831" s="84"/>
      <c r="Z831" s="84"/>
    </row>
    <row r="832" ht="20.25" customHeight="1">
      <c r="A832" s="84"/>
      <c r="B832" s="84"/>
      <c r="C832" s="84"/>
      <c r="D832" s="84"/>
      <c r="E832" s="84"/>
      <c r="F832" s="84"/>
      <c r="G832" s="84"/>
      <c r="H832" s="84"/>
      <c r="I832" s="84"/>
      <c r="J832" s="129"/>
      <c r="K832" s="84"/>
      <c r="L832" s="84"/>
      <c r="M832" s="84"/>
      <c r="N832" s="84"/>
      <c r="O832" s="84"/>
      <c r="P832" s="84"/>
      <c r="Q832" s="84"/>
      <c r="R832" s="84"/>
      <c r="S832" s="84"/>
      <c r="T832" s="84"/>
      <c r="U832" s="84"/>
      <c r="V832" s="84"/>
      <c r="W832" s="84"/>
      <c r="X832" s="84"/>
      <c r="Y832" s="84"/>
      <c r="Z832" s="84"/>
    </row>
    <row r="833" ht="20.25" customHeight="1">
      <c r="A833" s="84"/>
      <c r="B833" s="84"/>
      <c r="C833" s="84"/>
      <c r="D833" s="84"/>
      <c r="E833" s="84"/>
      <c r="F833" s="84"/>
      <c r="G833" s="84"/>
      <c r="H833" s="84"/>
      <c r="I833" s="84"/>
      <c r="J833" s="129"/>
      <c r="K833" s="84"/>
      <c r="L833" s="84"/>
      <c r="M833" s="84"/>
      <c r="N833" s="84"/>
      <c r="O833" s="84"/>
      <c r="P833" s="84"/>
      <c r="Q833" s="84"/>
      <c r="R833" s="84"/>
      <c r="S833" s="84"/>
      <c r="T833" s="84"/>
      <c r="U833" s="84"/>
      <c r="V833" s="84"/>
      <c r="W833" s="84"/>
      <c r="X833" s="84"/>
      <c r="Y833" s="84"/>
      <c r="Z833" s="84"/>
    </row>
    <row r="834" ht="20.25" customHeight="1">
      <c r="A834" s="84"/>
      <c r="B834" s="84"/>
      <c r="C834" s="84"/>
      <c r="D834" s="84"/>
      <c r="E834" s="84"/>
      <c r="F834" s="84"/>
      <c r="G834" s="84"/>
      <c r="H834" s="84"/>
      <c r="I834" s="84"/>
      <c r="J834" s="129"/>
      <c r="K834" s="84"/>
      <c r="L834" s="84"/>
      <c r="M834" s="84"/>
      <c r="N834" s="84"/>
      <c r="O834" s="84"/>
      <c r="P834" s="84"/>
      <c r="Q834" s="84"/>
      <c r="R834" s="84"/>
      <c r="S834" s="84"/>
      <c r="T834" s="84"/>
      <c r="U834" s="84"/>
      <c r="V834" s="84"/>
      <c r="W834" s="84"/>
      <c r="X834" s="84"/>
      <c r="Y834" s="84"/>
      <c r="Z834" s="84"/>
    </row>
    <row r="835" ht="20.25" customHeight="1">
      <c r="A835" s="84"/>
      <c r="B835" s="84"/>
      <c r="C835" s="84"/>
      <c r="D835" s="84"/>
      <c r="E835" s="84"/>
      <c r="F835" s="84"/>
      <c r="G835" s="84"/>
      <c r="H835" s="84"/>
      <c r="I835" s="84"/>
      <c r="J835" s="129"/>
      <c r="K835" s="84"/>
      <c r="L835" s="84"/>
      <c r="M835" s="84"/>
      <c r="N835" s="84"/>
      <c r="O835" s="84"/>
      <c r="P835" s="84"/>
      <c r="Q835" s="84"/>
      <c r="R835" s="84"/>
      <c r="S835" s="84"/>
      <c r="T835" s="84"/>
      <c r="U835" s="84"/>
      <c r="V835" s="84"/>
      <c r="W835" s="84"/>
      <c r="X835" s="84"/>
      <c r="Y835" s="84"/>
      <c r="Z835" s="84"/>
    </row>
    <row r="836" ht="20.25" customHeight="1">
      <c r="A836" s="84"/>
      <c r="B836" s="84"/>
      <c r="C836" s="84"/>
      <c r="D836" s="84"/>
      <c r="E836" s="84"/>
      <c r="F836" s="84"/>
      <c r="G836" s="84"/>
      <c r="H836" s="84"/>
      <c r="I836" s="84"/>
      <c r="J836" s="129"/>
      <c r="K836" s="84"/>
      <c r="L836" s="84"/>
      <c r="M836" s="84"/>
      <c r="N836" s="84"/>
      <c r="O836" s="84"/>
      <c r="P836" s="84"/>
      <c r="Q836" s="84"/>
      <c r="R836" s="84"/>
      <c r="S836" s="84"/>
      <c r="T836" s="84"/>
      <c r="U836" s="84"/>
      <c r="V836" s="84"/>
      <c r="W836" s="84"/>
      <c r="X836" s="84"/>
      <c r="Y836" s="84"/>
      <c r="Z836" s="84"/>
    </row>
    <row r="837" ht="20.25" customHeight="1">
      <c r="A837" s="84"/>
      <c r="B837" s="84"/>
      <c r="C837" s="84"/>
      <c r="D837" s="84"/>
      <c r="E837" s="84"/>
      <c r="F837" s="84"/>
      <c r="G837" s="84"/>
      <c r="H837" s="84"/>
      <c r="I837" s="84"/>
      <c r="J837" s="129"/>
      <c r="K837" s="84"/>
      <c r="L837" s="84"/>
      <c r="M837" s="84"/>
      <c r="N837" s="84"/>
      <c r="O837" s="84"/>
      <c r="P837" s="84"/>
      <c r="Q837" s="84"/>
      <c r="R837" s="84"/>
      <c r="S837" s="84"/>
      <c r="T837" s="84"/>
      <c r="U837" s="84"/>
      <c r="V837" s="84"/>
      <c r="W837" s="84"/>
      <c r="X837" s="84"/>
      <c r="Y837" s="84"/>
      <c r="Z837" s="84"/>
    </row>
    <row r="838" ht="20.25" customHeight="1">
      <c r="A838" s="84"/>
      <c r="B838" s="84"/>
      <c r="C838" s="84"/>
      <c r="D838" s="84"/>
      <c r="E838" s="84"/>
      <c r="F838" s="84"/>
      <c r="G838" s="84"/>
      <c r="H838" s="84"/>
      <c r="I838" s="84"/>
      <c r="J838" s="129"/>
      <c r="K838" s="84"/>
      <c r="L838" s="84"/>
      <c r="M838" s="84"/>
      <c r="N838" s="84"/>
      <c r="O838" s="84"/>
      <c r="P838" s="84"/>
      <c r="Q838" s="84"/>
      <c r="R838" s="84"/>
      <c r="S838" s="84"/>
      <c r="T838" s="84"/>
      <c r="U838" s="84"/>
      <c r="V838" s="84"/>
      <c r="W838" s="84"/>
      <c r="X838" s="84"/>
      <c r="Y838" s="84"/>
      <c r="Z838" s="84"/>
    </row>
    <row r="839" ht="20.25" customHeight="1">
      <c r="A839" s="84"/>
      <c r="B839" s="84"/>
      <c r="C839" s="84"/>
      <c r="D839" s="84"/>
      <c r="E839" s="84"/>
      <c r="F839" s="84"/>
      <c r="G839" s="84"/>
      <c r="H839" s="84"/>
      <c r="I839" s="84"/>
      <c r="J839" s="129"/>
      <c r="K839" s="84"/>
      <c r="L839" s="84"/>
      <c r="M839" s="84"/>
      <c r="N839" s="84"/>
      <c r="O839" s="84"/>
      <c r="P839" s="84"/>
      <c r="Q839" s="84"/>
      <c r="R839" s="84"/>
      <c r="S839" s="84"/>
      <c r="T839" s="84"/>
      <c r="U839" s="84"/>
      <c r="V839" s="84"/>
      <c r="W839" s="84"/>
      <c r="X839" s="84"/>
      <c r="Y839" s="84"/>
      <c r="Z839" s="84"/>
    </row>
    <row r="840" ht="20.25" customHeight="1">
      <c r="A840" s="84"/>
      <c r="B840" s="84"/>
      <c r="C840" s="84"/>
      <c r="D840" s="84"/>
      <c r="E840" s="84"/>
      <c r="F840" s="84"/>
      <c r="G840" s="84"/>
      <c r="H840" s="84"/>
      <c r="I840" s="84"/>
      <c r="J840" s="129"/>
      <c r="K840" s="84"/>
      <c r="L840" s="84"/>
      <c r="M840" s="84"/>
      <c r="N840" s="84"/>
      <c r="O840" s="84"/>
      <c r="P840" s="84"/>
      <c r="Q840" s="84"/>
      <c r="R840" s="84"/>
      <c r="S840" s="84"/>
      <c r="T840" s="84"/>
      <c r="U840" s="84"/>
      <c r="V840" s="84"/>
      <c r="W840" s="84"/>
      <c r="X840" s="84"/>
      <c r="Y840" s="84"/>
      <c r="Z840" s="84"/>
    </row>
    <row r="841" ht="20.25" customHeight="1">
      <c r="A841" s="84"/>
      <c r="B841" s="84"/>
      <c r="C841" s="84"/>
      <c r="D841" s="84"/>
      <c r="E841" s="84"/>
      <c r="F841" s="84"/>
      <c r="G841" s="84"/>
      <c r="H841" s="84"/>
      <c r="I841" s="84"/>
      <c r="J841" s="129"/>
      <c r="K841" s="84"/>
      <c r="L841" s="84"/>
      <c r="M841" s="84"/>
      <c r="N841" s="84"/>
      <c r="O841" s="84"/>
      <c r="P841" s="84"/>
      <c r="Q841" s="84"/>
      <c r="R841" s="84"/>
      <c r="S841" s="84"/>
      <c r="T841" s="84"/>
      <c r="U841" s="84"/>
      <c r="V841" s="84"/>
      <c r="W841" s="84"/>
      <c r="X841" s="84"/>
      <c r="Y841" s="84"/>
      <c r="Z841" s="84"/>
    </row>
    <row r="842" ht="20.25" customHeight="1">
      <c r="A842" s="84"/>
      <c r="B842" s="84"/>
      <c r="C842" s="84"/>
      <c r="D842" s="84"/>
      <c r="E842" s="84"/>
      <c r="F842" s="84"/>
      <c r="G842" s="84"/>
      <c r="H842" s="84"/>
      <c r="I842" s="84"/>
      <c r="J842" s="129"/>
      <c r="K842" s="84"/>
      <c r="L842" s="84"/>
      <c r="M842" s="84"/>
      <c r="N842" s="84"/>
      <c r="O842" s="84"/>
      <c r="P842" s="84"/>
      <c r="Q842" s="84"/>
      <c r="R842" s="84"/>
      <c r="S842" s="84"/>
      <c r="T842" s="84"/>
      <c r="U842" s="84"/>
      <c r="V842" s="84"/>
      <c r="W842" s="84"/>
      <c r="X842" s="84"/>
      <c r="Y842" s="84"/>
      <c r="Z842" s="84"/>
    </row>
    <row r="843" ht="20.25" customHeight="1">
      <c r="A843" s="84"/>
      <c r="B843" s="84"/>
      <c r="C843" s="84"/>
      <c r="D843" s="84"/>
      <c r="E843" s="84"/>
      <c r="F843" s="84"/>
      <c r="G843" s="84"/>
      <c r="H843" s="84"/>
      <c r="I843" s="84"/>
      <c r="J843" s="129"/>
      <c r="K843" s="84"/>
      <c r="L843" s="84"/>
      <c r="M843" s="84"/>
      <c r="N843" s="84"/>
      <c r="O843" s="84"/>
      <c r="P843" s="84"/>
      <c r="Q843" s="84"/>
      <c r="R843" s="84"/>
      <c r="S843" s="84"/>
      <c r="T843" s="84"/>
      <c r="U843" s="84"/>
      <c r="V843" s="84"/>
      <c r="W843" s="84"/>
      <c r="X843" s="84"/>
      <c r="Y843" s="84"/>
      <c r="Z843" s="84"/>
    </row>
    <row r="844" ht="20.25" customHeight="1">
      <c r="A844" s="84"/>
      <c r="B844" s="84"/>
      <c r="C844" s="84"/>
      <c r="D844" s="84"/>
      <c r="E844" s="84"/>
      <c r="F844" s="84"/>
      <c r="G844" s="84"/>
      <c r="H844" s="84"/>
      <c r="I844" s="84"/>
      <c r="J844" s="129"/>
      <c r="K844" s="84"/>
      <c r="L844" s="84"/>
      <c r="M844" s="84"/>
      <c r="N844" s="84"/>
      <c r="O844" s="84"/>
      <c r="P844" s="84"/>
      <c r="Q844" s="84"/>
      <c r="R844" s="84"/>
      <c r="S844" s="84"/>
      <c r="T844" s="84"/>
      <c r="U844" s="84"/>
      <c r="V844" s="84"/>
      <c r="W844" s="84"/>
      <c r="X844" s="84"/>
      <c r="Y844" s="84"/>
      <c r="Z844" s="84"/>
    </row>
    <row r="845" ht="20.25" customHeight="1">
      <c r="A845" s="84"/>
      <c r="B845" s="84"/>
      <c r="C845" s="84"/>
      <c r="D845" s="84"/>
      <c r="E845" s="84"/>
      <c r="F845" s="84"/>
      <c r="G845" s="84"/>
      <c r="H845" s="84"/>
      <c r="I845" s="84"/>
      <c r="J845" s="129"/>
      <c r="K845" s="84"/>
      <c r="L845" s="84"/>
      <c r="M845" s="84"/>
      <c r="N845" s="84"/>
      <c r="O845" s="84"/>
      <c r="P845" s="84"/>
      <c r="Q845" s="84"/>
      <c r="R845" s="84"/>
      <c r="S845" s="84"/>
      <c r="T845" s="84"/>
      <c r="U845" s="84"/>
      <c r="V845" s="84"/>
      <c r="W845" s="84"/>
      <c r="X845" s="84"/>
      <c r="Y845" s="84"/>
      <c r="Z845" s="84"/>
    </row>
    <row r="846" ht="20.25" customHeight="1">
      <c r="A846" s="84"/>
      <c r="B846" s="84"/>
      <c r="C846" s="84"/>
      <c r="D846" s="84"/>
      <c r="E846" s="84"/>
      <c r="F846" s="84"/>
      <c r="G846" s="84"/>
      <c r="H846" s="84"/>
      <c r="I846" s="84"/>
      <c r="J846" s="129"/>
      <c r="K846" s="84"/>
      <c r="L846" s="84"/>
      <c r="M846" s="84"/>
      <c r="N846" s="84"/>
      <c r="O846" s="84"/>
      <c r="P846" s="84"/>
      <c r="Q846" s="84"/>
      <c r="R846" s="84"/>
      <c r="S846" s="84"/>
      <c r="T846" s="84"/>
      <c r="U846" s="84"/>
      <c r="V846" s="84"/>
      <c r="W846" s="84"/>
      <c r="X846" s="84"/>
      <c r="Y846" s="84"/>
      <c r="Z846" s="84"/>
    </row>
    <row r="847" ht="20.25" customHeight="1">
      <c r="A847" s="84"/>
      <c r="B847" s="84"/>
      <c r="C847" s="84"/>
      <c r="D847" s="84"/>
      <c r="E847" s="84"/>
      <c r="F847" s="84"/>
      <c r="G847" s="84"/>
      <c r="H847" s="84"/>
      <c r="I847" s="84"/>
      <c r="J847" s="129"/>
      <c r="K847" s="84"/>
      <c r="L847" s="84"/>
      <c r="M847" s="84"/>
      <c r="N847" s="84"/>
      <c r="O847" s="84"/>
      <c r="P847" s="84"/>
      <c r="Q847" s="84"/>
      <c r="R847" s="84"/>
      <c r="S847" s="84"/>
      <c r="T847" s="84"/>
      <c r="U847" s="84"/>
      <c r="V847" s="84"/>
      <c r="W847" s="84"/>
      <c r="X847" s="84"/>
      <c r="Y847" s="84"/>
      <c r="Z847" s="84"/>
    </row>
    <row r="848" ht="20.25" customHeight="1">
      <c r="A848" s="84"/>
      <c r="B848" s="84"/>
      <c r="C848" s="84"/>
      <c r="D848" s="84"/>
      <c r="E848" s="84"/>
      <c r="F848" s="84"/>
      <c r="G848" s="84"/>
      <c r="H848" s="84"/>
      <c r="I848" s="84"/>
      <c r="J848" s="129"/>
      <c r="K848" s="84"/>
      <c r="L848" s="84"/>
      <c r="M848" s="84"/>
      <c r="N848" s="84"/>
      <c r="O848" s="84"/>
      <c r="P848" s="84"/>
      <c r="Q848" s="84"/>
      <c r="R848" s="84"/>
      <c r="S848" s="84"/>
      <c r="T848" s="84"/>
      <c r="U848" s="84"/>
      <c r="V848" s="84"/>
      <c r="W848" s="84"/>
      <c r="X848" s="84"/>
      <c r="Y848" s="84"/>
      <c r="Z848" s="84"/>
    </row>
    <row r="849" ht="20.25" customHeight="1">
      <c r="A849" s="84"/>
      <c r="B849" s="84"/>
      <c r="C849" s="84"/>
      <c r="D849" s="84"/>
      <c r="E849" s="84"/>
      <c r="F849" s="84"/>
      <c r="G849" s="84"/>
      <c r="H849" s="84"/>
      <c r="I849" s="84"/>
      <c r="J849" s="129"/>
      <c r="K849" s="84"/>
      <c r="L849" s="84"/>
      <c r="M849" s="84"/>
      <c r="N849" s="84"/>
      <c r="O849" s="84"/>
      <c r="P849" s="84"/>
      <c r="Q849" s="84"/>
      <c r="R849" s="84"/>
      <c r="S849" s="84"/>
      <c r="T849" s="84"/>
      <c r="U849" s="84"/>
      <c r="V849" s="84"/>
      <c r="W849" s="84"/>
      <c r="X849" s="84"/>
      <c r="Y849" s="84"/>
      <c r="Z849" s="84"/>
    </row>
    <row r="850" ht="20.25" customHeight="1">
      <c r="A850" s="84"/>
      <c r="B850" s="84"/>
      <c r="C850" s="84"/>
      <c r="D850" s="84"/>
      <c r="E850" s="84"/>
      <c r="F850" s="84"/>
      <c r="G850" s="84"/>
      <c r="H850" s="84"/>
      <c r="I850" s="84"/>
      <c r="J850" s="129"/>
      <c r="K850" s="84"/>
      <c r="L850" s="84"/>
      <c r="M850" s="84"/>
      <c r="N850" s="84"/>
      <c r="O850" s="84"/>
      <c r="P850" s="84"/>
      <c r="Q850" s="84"/>
      <c r="R850" s="84"/>
      <c r="S850" s="84"/>
      <c r="T850" s="84"/>
      <c r="U850" s="84"/>
      <c r="V850" s="84"/>
      <c r="W850" s="84"/>
      <c r="X850" s="84"/>
      <c r="Y850" s="84"/>
      <c r="Z850" s="84"/>
    </row>
    <row r="851" ht="20.25" customHeight="1">
      <c r="A851" s="84"/>
      <c r="B851" s="84"/>
      <c r="C851" s="84"/>
      <c r="D851" s="84"/>
      <c r="E851" s="84"/>
      <c r="F851" s="84"/>
      <c r="G851" s="84"/>
      <c r="H851" s="84"/>
      <c r="I851" s="84"/>
      <c r="J851" s="129"/>
      <c r="K851" s="84"/>
      <c r="L851" s="84"/>
      <c r="M851" s="84"/>
      <c r="N851" s="84"/>
      <c r="O851" s="84"/>
      <c r="P851" s="84"/>
      <c r="Q851" s="84"/>
      <c r="R851" s="84"/>
      <c r="S851" s="84"/>
      <c r="T851" s="84"/>
      <c r="U851" s="84"/>
      <c r="V851" s="84"/>
      <c r="W851" s="84"/>
      <c r="X851" s="84"/>
      <c r="Y851" s="84"/>
      <c r="Z851" s="84"/>
    </row>
    <row r="852" ht="20.25" customHeight="1">
      <c r="A852" s="84"/>
      <c r="B852" s="84"/>
      <c r="C852" s="84"/>
      <c r="D852" s="84"/>
      <c r="E852" s="84"/>
      <c r="F852" s="84"/>
      <c r="G852" s="84"/>
      <c r="H852" s="84"/>
      <c r="I852" s="84"/>
      <c r="J852" s="129"/>
      <c r="K852" s="84"/>
      <c r="L852" s="84"/>
      <c r="M852" s="84"/>
      <c r="N852" s="84"/>
      <c r="O852" s="84"/>
      <c r="P852" s="84"/>
      <c r="Q852" s="84"/>
      <c r="R852" s="84"/>
      <c r="S852" s="84"/>
      <c r="T852" s="84"/>
      <c r="U852" s="84"/>
      <c r="V852" s="84"/>
      <c r="W852" s="84"/>
      <c r="X852" s="84"/>
      <c r="Y852" s="84"/>
      <c r="Z852" s="84"/>
    </row>
    <row r="853" ht="20.25" customHeight="1">
      <c r="A853" s="84"/>
      <c r="B853" s="84"/>
      <c r="C853" s="84"/>
      <c r="D853" s="84"/>
      <c r="E853" s="84"/>
      <c r="F853" s="84"/>
      <c r="G853" s="84"/>
      <c r="H853" s="84"/>
      <c r="I853" s="84"/>
      <c r="J853" s="129"/>
      <c r="K853" s="84"/>
      <c r="L853" s="84"/>
      <c r="M853" s="84"/>
      <c r="N853" s="84"/>
      <c r="O853" s="84"/>
      <c r="P853" s="84"/>
      <c r="Q853" s="84"/>
      <c r="R853" s="84"/>
      <c r="S853" s="84"/>
      <c r="T853" s="84"/>
      <c r="U853" s="84"/>
      <c r="V853" s="84"/>
      <c r="W853" s="84"/>
      <c r="X853" s="84"/>
      <c r="Y853" s="84"/>
      <c r="Z853" s="84"/>
    </row>
    <row r="854" ht="20.25" customHeight="1">
      <c r="A854" s="84"/>
      <c r="B854" s="84"/>
      <c r="C854" s="84"/>
      <c r="D854" s="84"/>
      <c r="E854" s="84"/>
      <c r="F854" s="84"/>
      <c r="G854" s="84"/>
      <c r="H854" s="84"/>
      <c r="I854" s="84"/>
      <c r="J854" s="129"/>
      <c r="K854" s="84"/>
      <c r="L854" s="84"/>
      <c r="M854" s="84"/>
      <c r="N854" s="84"/>
      <c r="O854" s="84"/>
      <c r="P854" s="84"/>
      <c r="Q854" s="84"/>
      <c r="R854" s="84"/>
      <c r="S854" s="84"/>
      <c r="T854" s="84"/>
      <c r="U854" s="84"/>
      <c r="V854" s="84"/>
      <c r="W854" s="84"/>
      <c r="X854" s="84"/>
      <c r="Y854" s="84"/>
      <c r="Z854" s="84"/>
    </row>
    <row r="855" ht="20.25" customHeight="1">
      <c r="A855" s="84"/>
      <c r="B855" s="84"/>
      <c r="C855" s="84"/>
      <c r="D855" s="84"/>
      <c r="E855" s="84"/>
      <c r="F855" s="84"/>
      <c r="G855" s="84"/>
      <c r="H855" s="84"/>
      <c r="I855" s="84"/>
      <c r="J855" s="129"/>
      <c r="K855" s="84"/>
      <c r="L855" s="84"/>
      <c r="M855" s="84"/>
      <c r="N855" s="84"/>
      <c r="O855" s="84"/>
      <c r="P855" s="84"/>
      <c r="Q855" s="84"/>
      <c r="R855" s="84"/>
      <c r="S855" s="84"/>
      <c r="T855" s="84"/>
      <c r="U855" s="84"/>
      <c r="V855" s="84"/>
      <c r="W855" s="84"/>
      <c r="X855" s="84"/>
      <c r="Y855" s="84"/>
      <c r="Z855" s="84"/>
    </row>
    <row r="856" ht="20.25" customHeight="1">
      <c r="A856" s="84"/>
      <c r="B856" s="84"/>
      <c r="C856" s="84"/>
      <c r="D856" s="84"/>
      <c r="E856" s="84"/>
      <c r="F856" s="84"/>
      <c r="G856" s="84"/>
      <c r="H856" s="84"/>
      <c r="I856" s="84"/>
      <c r="J856" s="129"/>
      <c r="K856" s="84"/>
      <c r="L856" s="84"/>
      <c r="M856" s="84"/>
      <c r="N856" s="84"/>
      <c r="O856" s="84"/>
      <c r="P856" s="84"/>
      <c r="Q856" s="84"/>
      <c r="R856" s="84"/>
      <c r="S856" s="84"/>
      <c r="T856" s="84"/>
      <c r="U856" s="84"/>
      <c r="V856" s="84"/>
      <c r="W856" s="84"/>
      <c r="X856" s="84"/>
      <c r="Y856" s="84"/>
      <c r="Z856" s="84"/>
    </row>
    <row r="857" ht="20.25" customHeight="1">
      <c r="A857" s="84"/>
      <c r="B857" s="84"/>
      <c r="C857" s="84"/>
      <c r="D857" s="84"/>
      <c r="E857" s="84"/>
      <c r="F857" s="84"/>
      <c r="G857" s="84"/>
      <c r="H857" s="84"/>
      <c r="I857" s="84"/>
      <c r="J857" s="129"/>
      <c r="K857" s="84"/>
      <c r="L857" s="84"/>
      <c r="M857" s="84"/>
      <c r="N857" s="84"/>
      <c r="O857" s="84"/>
      <c r="P857" s="84"/>
      <c r="Q857" s="84"/>
      <c r="R857" s="84"/>
      <c r="S857" s="84"/>
      <c r="T857" s="84"/>
      <c r="U857" s="84"/>
      <c r="V857" s="84"/>
      <c r="W857" s="84"/>
      <c r="X857" s="84"/>
      <c r="Y857" s="84"/>
      <c r="Z857" s="84"/>
    </row>
    <row r="858" ht="20.25" customHeight="1">
      <c r="A858" s="84"/>
      <c r="B858" s="84"/>
      <c r="C858" s="84"/>
      <c r="D858" s="84"/>
      <c r="E858" s="84"/>
      <c r="F858" s="84"/>
      <c r="G858" s="84"/>
      <c r="H858" s="84"/>
      <c r="I858" s="84"/>
      <c r="J858" s="129"/>
      <c r="K858" s="84"/>
      <c r="L858" s="84"/>
      <c r="M858" s="84"/>
      <c r="N858" s="84"/>
      <c r="O858" s="84"/>
      <c r="P858" s="84"/>
      <c r="Q858" s="84"/>
      <c r="R858" s="84"/>
      <c r="S858" s="84"/>
      <c r="T858" s="84"/>
      <c r="U858" s="84"/>
      <c r="V858" s="84"/>
      <c r="W858" s="84"/>
      <c r="X858" s="84"/>
      <c r="Y858" s="84"/>
      <c r="Z858" s="84"/>
    </row>
    <row r="859" ht="20.25" customHeight="1">
      <c r="A859" s="84"/>
      <c r="B859" s="84"/>
      <c r="C859" s="84"/>
      <c r="D859" s="84"/>
      <c r="E859" s="84"/>
      <c r="F859" s="84"/>
      <c r="G859" s="84"/>
      <c r="H859" s="84"/>
      <c r="I859" s="84"/>
      <c r="J859" s="129"/>
      <c r="K859" s="84"/>
      <c r="L859" s="84"/>
      <c r="M859" s="84"/>
      <c r="N859" s="84"/>
      <c r="O859" s="84"/>
      <c r="P859" s="84"/>
      <c r="Q859" s="84"/>
      <c r="R859" s="84"/>
      <c r="S859" s="84"/>
      <c r="T859" s="84"/>
      <c r="U859" s="84"/>
      <c r="V859" s="84"/>
      <c r="W859" s="84"/>
      <c r="X859" s="84"/>
      <c r="Y859" s="84"/>
      <c r="Z859" s="84"/>
    </row>
    <row r="860" ht="20.25" customHeight="1">
      <c r="A860" s="84"/>
      <c r="B860" s="84"/>
      <c r="C860" s="84"/>
      <c r="D860" s="84"/>
      <c r="E860" s="84"/>
      <c r="F860" s="84"/>
      <c r="G860" s="84"/>
      <c r="H860" s="84"/>
      <c r="I860" s="84"/>
      <c r="J860" s="129"/>
      <c r="K860" s="84"/>
      <c r="L860" s="84"/>
      <c r="M860" s="84"/>
      <c r="N860" s="84"/>
      <c r="O860" s="84"/>
      <c r="P860" s="84"/>
      <c r="Q860" s="84"/>
      <c r="R860" s="84"/>
      <c r="S860" s="84"/>
      <c r="T860" s="84"/>
      <c r="U860" s="84"/>
      <c r="V860" s="84"/>
      <c r="W860" s="84"/>
      <c r="X860" s="84"/>
      <c r="Y860" s="84"/>
      <c r="Z860" s="84"/>
    </row>
    <row r="861" ht="20.25" customHeight="1">
      <c r="A861" s="84"/>
      <c r="B861" s="84"/>
      <c r="C861" s="84"/>
      <c r="D861" s="84"/>
      <c r="E861" s="84"/>
      <c r="F861" s="84"/>
      <c r="G861" s="84"/>
      <c r="H861" s="84"/>
      <c r="I861" s="84"/>
      <c r="J861" s="129"/>
      <c r="K861" s="84"/>
      <c r="L861" s="84"/>
      <c r="M861" s="84"/>
      <c r="N861" s="84"/>
      <c r="O861" s="84"/>
      <c r="P861" s="84"/>
      <c r="Q861" s="84"/>
      <c r="R861" s="84"/>
      <c r="S861" s="84"/>
      <c r="T861" s="84"/>
      <c r="U861" s="84"/>
      <c r="V861" s="84"/>
      <c r="W861" s="84"/>
      <c r="X861" s="84"/>
      <c r="Y861" s="84"/>
      <c r="Z861" s="84"/>
    </row>
    <row r="862" ht="20.25" customHeight="1">
      <c r="A862" s="84"/>
      <c r="B862" s="84"/>
      <c r="C862" s="84"/>
      <c r="D862" s="84"/>
      <c r="E862" s="84"/>
      <c r="F862" s="84"/>
      <c r="G862" s="84"/>
      <c r="H862" s="84"/>
      <c r="I862" s="84"/>
      <c r="J862" s="129"/>
      <c r="K862" s="84"/>
      <c r="L862" s="84"/>
      <c r="M862" s="84"/>
      <c r="N862" s="84"/>
      <c r="O862" s="84"/>
      <c r="P862" s="84"/>
      <c r="Q862" s="84"/>
      <c r="R862" s="84"/>
      <c r="S862" s="84"/>
      <c r="T862" s="84"/>
      <c r="U862" s="84"/>
      <c r="V862" s="84"/>
      <c r="W862" s="84"/>
      <c r="X862" s="84"/>
      <c r="Y862" s="84"/>
      <c r="Z862" s="84"/>
    </row>
    <row r="863" ht="20.25" customHeight="1">
      <c r="A863" s="84"/>
      <c r="B863" s="84"/>
      <c r="C863" s="84"/>
      <c r="D863" s="84"/>
      <c r="E863" s="84"/>
      <c r="F863" s="84"/>
      <c r="G863" s="84"/>
      <c r="H863" s="84"/>
      <c r="I863" s="84"/>
      <c r="J863" s="129"/>
      <c r="K863" s="84"/>
      <c r="L863" s="84"/>
      <c r="M863" s="84"/>
      <c r="N863" s="84"/>
      <c r="O863" s="84"/>
      <c r="P863" s="84"/>
      <c r="Q863" s="84"/>
      <c r="R863" s="84"/>
      <c r="S863" s="84"/>
      <c r="T863" s="84"/>
      <c r="U863" s="84"/>
      <c r="V863" s="84"/>
      <c r="W863" s="84"/>
      <c r="X863" s="84"/>
      <c r="Y863" s="84"/>
      <c r="Z863" s="84"/>
    </row>
    <row r="864" ht="20.25" customHeight="1">
      <c r="A864" s="84"/>
      <c r="B864" s="84"/>
      <c r="C864" s="84"/>
      <c r="D864" s="84"/>
      <c r="E864" s="84"/>
      <c r="F864" s="84"/>
      <c r="G864" s="84"/>
      <c r="H864" s="84"/>
      <c r="I864" s="84"/>
      <c r="J864" s="129"/>
      <c r="K864" s="84"/>
      <c r="L864" s="84"/>
      <c r="M864" s="84"/>
      <c r="N864" s="84"/>
      <c r="O864" s="84"/>
      <c r="P864" s="84"/>
      <c r="Q864" s="84"/>
      <c r="R864" s="84"/>
      <c r="S864" s="84"/>
      <c r="T864" s="84"/>
      <c r="U864" s="84"/>
      <c r="V864" s="84"/>
      <c r="W864" s="84"/>
      <c r="X864" s="84"/>
      <c r="Y864" s="84"/>
      <c r="Z864" s="84"/>
    </row>
    <row r="865" ht="20.25" customHeight="1">
      <c r="A865" s="84"/>
      <c r="B865" s="84"/>
      <c r="C865" s="84"/>
      <c r="D865" s="84"/>
      <c r="E865" s="84"/>
      <c r="F865" s="84"/>
      <c r="G865" s="84"/>
      <c r="H865" s="84"/>
      <c r="I865" s="84"/>
      <c r="J865" s="129"/>
      <c r="K865" s="84"/>
      <c r="L865" s="84"/>
      <c r="M865" s="84"/>
      <c r="N865" s="84"/>
      <c r="O865" s="84"/>
      <c r="P865" s="84"/>
      <c r="Q865" s="84"/>
      <c r="R865" s="84"/>
      <c r="S865" s="84"/>
      <c r="T865" s="84"/>
      <c r="U865" s="84"/>
      <c r="V865" s="84"/>
      <c r="W865" s="84"/>
      <c r="X865" s="84"/>
      <c r="Y865" s="84"/>
      <c r="Z865" s="84"/>
    </row>
    <row r="866" ht="20.25" customHeight="1">
      <c r="A866" s="84"/>
      <c r="B866" s="84"/>
      <c r="C866" s="84"/>
      <c r="D866" s="84"/>
      <c r="E866" s="84"/>
      <c r="F866" s="84"/>
      <c r="G866" s="84"/>
      <c r="H866" s="84"/>
      <c r="I866" s="84"/>
      <c r="J866" s="129"/>
      <c r="K866" s="84"/>
      <c r="L866" s="84"/>
      <c r="M866" s="84"/>
      <c r="N866" s="84"/>
      <c r="O866" s="84"/>
      <c r="P866" s="84"/>
      <c r="Q866" s="84"/>
      <c r="R866" s="84"/>
      <c r="S866" s="84"/>
      <c r="T866" s="84"/>
      <c r="U866" s="84"/>
      <c r="V866" s="84"/>
      <c r="W866" s="84"/>
      <c r="X866" s="84"/>
      <c r="Y866" s="84"/>
      <c r="Z866" s="84"/>
    </row>
    <row r="867" ht="20.25" customHeight="1">
      <c r="A867" s="84"/>
      <c r="B867" s="84"/>
      <c r="C867" s="84"/>
      <c r="D867" s="84"/>
      <c r="E867" s="84"/>
      <c r="F867" s="84"/>
      <c r="G867" s="84"/>
      <c r="H867" s="84"/>
      <c r="I867" s="84"/>
      <c r="J867" s="129"/>
      <c r="K867" s="84"/>
      <c r="L867" s="84"/>
      <c r="M867" s="84"/>
      <c r="N867" s="84"/>
      <c r="O867" s="84"/>
      <c r="P867" s="84"/>
      <c r="Q867" s="84"/>
      <c r="R867" s="84"/>
      <c r="S867" s="84"/>
      <c r="T867" s="84"/>
      <c r="U867" s="84"/>
      <c r="V867" s="84"/>
      <c r="W867" s="84"/>
      <c r="X867" s="84"/>
      <c r="Y867" s="84"/>
      <c r="Z867" s="84"/>
    </row>
    <row r="868" ht="20.25" customHeight="1">
      <c r="A868" s="84"/>
      <c r="B868" s="84"/>
      <c r="C868" s="84"/>
      <c r="D868" s="84"/>
      <c r="E868" s="84"/>
      <c r="F868" s="84"/>
      <c r="G868" s="84"/>
      <c r="H868" s="84"/>
      <c r="I868" s="84"/>
      <c r="J868" s="129"/>
      <c r="K868" s="84"/>
      <c r="L868" s="84"/>
      <c r="M868" s="84"/>
      <c r="N868" s="84"/>
      <c r="O868" s="84"/>
      <c r="P868" s="84"/>
      <c r="Q868" s="84"/>
      <c r="R868" s="84"/>
      <c r="S868" s="84"/>
      <c r="T868" s="84"/>
      <c r="U868" s="84"/>
      <c r="V868" s="84"/>
      <c r="W868" s="84"/>
      <c r="X868" s="84"/>
      <c r="Y868" s="84"/>
      <c r="Z868" s="84"/>
    </row>
    <row r="869" ht="20.25" customHeight="1">
      <c r="A869" s="84"/>
      <c r="B869" s="84"/>
      <c r="C869" s="84"/>
      <c r="D869" s="84"/>
      <c r="E869" s="84"/>
      <c r="F869" s="84"/>
      <c r="G869" s="84"/>
      <c r="H869" s="84"/>
      <c r="I869" s="84"/>
      <c r="J869" s="129"/>
      <c r="K869" s="84"/>
      <c r="L869" s="84"/>
      <c r="M869" s="84"/>
      <c r="N869" s="84"/>
      <c r="O869" s="84"/>
      <c r="P869" s="84"/>
      <c r="Q869" s="84"/>
      <c r="R869" s="84"/>
      <c r="S869" s="84"/>
      <c r="T869" s="84"/>
      <c r="U869" s="84"/>
      <c r="V869" s="84"/>
      <c r="W869" s="84"/>
      <c r="X869" s="84"/>
      <c r="Y869" s="84"/>
      <c r="Z869" s="84"/>
    </row>
    <row r="870" ht="20.25" customHeight="1">
      <c r="A870" s="84"/>
      <c r="B870" s="84"/>
      <c r="C870" s="84"/>
      <c r="D870" s="84"/>
      <c r="E870" s="84"/>
      <c r="F870" s="84"/>
      <c r="G870" s="84"/>
      <c r="H870" s="84"/>
      <c r="I870" s="84"/>
      <c r="J870" s="129"/>
      <c r="K870" s="84"/>
      <c r="L870" s="84"/>
      <c r="M870" s="84"/>
      <c r="N870" s="84"/>
      <c r="O870" s="84"/>
      <c r="P870" s="84"/>
      <c r="Q870" s="84"/>
      <c r="R870" s="84"/>
      <c r="S870" s="84"/>
      <c r="T870" s="84"/>
      <c r="U870" s="84"/>
      <c r="V870" s="84"/>
      <c r="W870" s="84"/>
      <c r="X870" s="84"/>
      <c r="Y870" s="84"/>
      <c r="Z870" s="84"/>
    </row>
    <row r="871" ht="20.25" customHeight="1">
      <c r="A871" s="84"/>
      <c r="B871" s="84"/>
      <c r="C871" s="84"/>
      <c r="D871" s="84"/>
      <c r="E871" s="84"/>
      <c r="F871" s="84"/>
      <c r="G871" s="84"/>
      <c r="H871" s="84"/>
      <c r="I871" s="84"/>
      <c r="J871" s="129"/>
      <c r="K871" s="84"/>
      <c r="L871" s="84"/>
      <c r="M871" s="84"/>
      <c r="N871" s="84"/>
      <c r="O871" s="84"/>
      <c r="P871" s="84"/>
      <c r="Q871" s="84"/>
      <c r="R871" s="84"/>
      <c r="S871" s="84"/>
      <c r="T871" s="84"/>
      <c r="U871" s="84"/>
      <c r="V871" s="84"/>
      <c r="W871" s="84"/>
      <c r="X871" s="84"/>
      <c r="Y871" s="84"/>
      <c r="Z871" s="84"/>
    </row>
    <row r="872" ht="20.25" customHeight="1">
      <c r="A872" s="84"/>
      <c r="B872" s="84"/>
      <c r="C872" s="84"/>
      <c r="D872" s="84"/>
      <c r="E872" s="84"/>
      <c r="F872" s="84"/>
      <c r="G872" s="84"/>
      <c r="H872" s="84"/>
      <c r="I872" s="84"/>
      <c r="J872" s="129"/>
      <c r="K872" s="84"/>
      <c r="L872" s="84"/>
      <c r="M872" s="84"/>
      <c r="N872" s="84"/>
      <c r="O872" s="84"/>
      <c r="P872" s="84"/>
      <c r="Q872" s="84"/>
      <c r="R872" s="84"/>
      <c r="S872" s="84"/>
      <c r="T872" s="84"/>
      <c r="U872" s="84"/>
      <c r="V872" s="84"/>
      <c r="W872" s="84"/>
      <c r="X872" s="84"/>
      <c r="Y872" s="84"/>
      <c r="Z872" s="84"/>
    </row>
    <row r="873" ht="20.25" customHeight="1">
      <c r="A873" s="84"/>
      <c r="B873" s="84"/>
      <c r="C873" s="84"/>
      <c r="D873" s="84"/>
      <c r="E873" s="84"/>
      <c r="F873" s="84"/>
      <c r="G873" s="84"/>
      <c r="H873" s="84"/>
      <c r="I873" s="84"/>
      <c r="J873" s="129"/>
      <c r="K873" s="84"/>
      <c r="L873" s="84"/>
      <c r="M873" s="84"/>
      <c r="N873" s="84"/>
      <c r="O873" s="84"/>
      <c r="P873" s="84"/>
      <c r="Q873" s="84"/>
      <c r="R873" s="84"/>
      <c r="S873" s="84"/>
      <c r="T873" s="84"/>
      <c r="U873" s="84"/>
      <c r="V873" s="84"/>
      <c r="W873" s="84"/>
      <c r="X873" s="84"/>
      <c r="Y873" s="84"/>
      <c r="Z873" s="84"/>
    </row>
    <row r="874" ht="20.25" customHeight="1">
      <c r="A874" s="84"/>
      <c r="B874" s="84"/>
      <c r="C874" s="84"/>
      <c r="D874" s="84"/>
      <c r="E874" s="84"/>
      <c r="F874" s="84"/>
      <c r="G874" s="84"/>
      <c r="H874" s="84"/>
      <c r="I874" s="84"/>
      <c r="J874" s="129"/>
      <c r="K874" s="84"/>
      <c r="L874" s="84"/>
      <c r="M874" s="84"/>
      <c r="N874" s="84"/>
      <c r="O874" s="84"/>
      <c r="P874" s="84"/>
      <c r="Q874" s="84"/>
      <c r="R874" s="84"/>
      <c r="S874" s="84"/>
      <c r="T874" s="84"/>
      <c r="U874" s="84"/>
      <c r="V874" s="84"/>
      <c r="W874" s="84"/>
      <c r="X874" s="84"/>
      <c r="Y874" s="84"/>
      <c r="Z874" s="84"/>
    </row>
    <row r="875" ht="20.25" customHeight="1">
      <c r="A875" s="84"/>
      <c r="B875" s="84"/>
      <c r="C875" s="84"/>
      <c r="D875" s="84"/>
      <c r="E875" s="84"/>
      <c r="F875" s="84"/>
      <c r="G875" s="84"/>
      <c r="H875" s="84"/>
      <c r="I875" s="84"/>
      <c r="J875" s="129"/>
      <c r="K875" s="84"/>
      <c r="L875" s="84"/>
      <c r="M875" s="84"/>
      <c r="N875" s="84"/>
      <c r="O875" s="84"/>
      <c r="P875" s="84"/>
      <c r="Q875" s="84"/>
      <c r="R875" s="84"/>
      <c r="S875" s="84"/>
      <c r="T875" s="84"/>
      <c r="U875" s="84"/>
      <c r="V875" s="84"/>
      <c r="W875" s="84"/>
      <c r="X875" s="84"/>
      <c r="Y875" s="84"/>
      <c r="Z875" s="84"/>
    </row>
    <row r="876" ht="20.25" customHeight="1">
      <c r="A876" s="84"/>
      <c r="B876" s="84"/>
      <c r="C876" s="84"/>
      <c r="D876" s="84"/>
      <c r="E876" s="84"/>
      <c r="F876" s="84"/>
      <c r="G876" s="84"/>
      <c r="H876" s="84"/>
      <c r="I876" s="84"/>
      <c r="J876" s="129"/>
      <c r="K876" s="84"/>
      <c r="L876" s="84"/>
      <c r="M876" s="84"/>
      <c r="N876" s="84"/>
      <c r="O876" s="84"/>
      <c r="P876" s="84"/>
      <c r="Q876" s="84"/>
      <c r="R876" s="84"/>
      <c r="S876" s="84"/>
      <c r="T876" s="84"/>
      <c r="U876" s="84"/>
      <c r="V876" s="84"/>
      <c r="W876" s="84"/>
      <c r="X876" s="84"/>
      <c r="Y876" s="84"/>
      <c r="Z876" s="84"/>
    </row>
    <row r="877" ht="20.25" customHeight="1">
      <c r="A877" s="84"/>
      <c r="B877" s="84"/>
      <c r="C877" s="84"/>
      <c r="D877" s="84"/>
      <c r="E877" s="84"/>
      <c r="F877" s="84"/>
      <c r="G877" s="84"/>
      <c r="H877" s="84"/>
      <c r="I877" s="84"/>
      <c r="J877" s="129"/>
      <c r="K877" s="84"/>
      <c r="L877" s="84"/>
      <c r="M877" s="84"/>
      <c r="N877" s="84"/>
      <c r="O877" s="84"/>
      <c r="P877" s="84"/>
      <c r="Q877" s="84"/>
      <c r="R877" s="84"/>
      <c r="S877" s="84"/>
      <c r="T877" s="84"/>
      <c r="U877" s="84"/>
      <c r="V877" s="84"/>
      <c r="W877" s="84"/>
      <c r="X877" s="84"/>
      <c r="Y877" s="84"/>
      <c r="Z877" s="84"/>
    </row>
    <row r="878" ht="20.25" customHeight="1">
      <c r="A878" s="84"/>
      <c r="B878" s="84"/>
      <c r="C878" s="84"/>
      <c r="D878" s="84"/>
      <c r="E878" s="84"/>
      <c r="F878" s="84"/>
      <c r="G878" s="84"/>
      <c r="H878" s="84"/>
      <c r="I878" s="84"/>
      <c r="J878" s="129"/>
      <c r="K878" s="84"/>
      <c r="L878" s="84"/>
      <c r="M878" s="84"/>
      <c r="N878" s="84"/>
      <c r="O878" s="84"/>
      <c r="P878" s="84"/>
      <c r="Q878" s="84"/>
      <c r="R878" s="84"/>
      <c r="S878" s="84"/>
      <c r="T878" s="84"/>
      <c r="U878" s="84"/>
      <c r="V878" s="84"/>
      <c r="W878" s="84"/>
      <c r="X878" s="84"/>
      <c r="Y878" s="84"/>
      <c r="Z878" s="84"/>
    </row>
    <row r="879" ht="20.25" customHeight="1">
      <c r="A879" s="84"/>
      <c r="B879" s="84"/>
      <c r="C879" s="84"/>
      <c r="D879" s="84"/>
      <c r="E879" s="84"/>
      <c r="F879" s="84"/>
      <c r="G879" s="84"/>
      <c r="H879" s="84"/>
      <c r="I879" s="84"/>
      <c r="J879" s="129"/>
      <c r="K879" s="84"/>
      <c r="L879" s="84"/>
      <c r="M879" s="84"/>
      <c r="N879" s="84"/>
      <c r="O879" s="84"/>
      <c r="P879" s="84"/>
      <c r="Q879" s="84"/>
      <c r="R879" s="84"/>
      <c r="S879" s="84"/>
      <c r="T879" s="84"/>
      <c r="U879" s="84"/>
      <c r="V879" s="84"/>
      <c r="W879" s="84"/>
      <c r="X879" s="84"/>
      <c r="Y879" s="84"/>
      <c r="Z879" s="84"/>
    </row>
    <row r="880" ht="20.25" customHeight="1">
      <c r="A880" s="84"/>
      <c r="B880" s="84"/>
      <c r="C880" s="84"/>
      <c r="D880" s="84"/>
      <c r="E880" s="84"/>
      <c r="F880" s="84"/>
      <c r="G880" s="84"/>
      <c r="H880" s="84"/>
      <c r="I880" s="84"/>
      <c r="J880" s="129"/>
      <c r="K880" s="84"/>
      <c r="L880" s="84"/>
      <c r="M880" s="84"/>
      <c r="N880" s="84"/>
      <c r="O880" s="84"/>
      <c r="P880" s="84"/>
      <c r="Q880" s="84"/>
      <c r="R880" s="84"/>
      <c r="S880" s="84"/>
      <c r="T880" s="84"/>
      <c r="U880" s="84"/>
      <c r="V880" s="84"/>
      <c r="W880" s="84"/>
      <c r="X880" s="84"/>
      <c r="Y880" s="84"/>
      <c r="Z880" s="84"/>
    </row>
    <row r="881" ht="20.25" customHeight="1">
      <c r="A881" s="84"/>
      <c r="B881" s="84"/>
      <c r="C881" s="84"/>
      <c r="D881" s="84"/>
      <c r="E881" s="84"/>
      <c r="F881" s="84"/>
      <c r="G881" s="84"/>
      <c r="H881" s="84"/>
      <c r="I881" s="84"/>
      <c r="J881" s="129"/>
      <c r="K881" s="84"/>
      <c r="L881" s="84"/>
      <c r="M881" s="84"/>
      <c r="N881" s="84"/>
      <c r="O881" s="84"/>
      <c r="P881" s="84"/>
      <c r="Q881" s="84"/>
      <c r="R881" s="84"/>
      <c r="S881" s="84"/>
      <c r="T881" s="84"/>
      <c r="U881" s="84"/>
      <c r="V881" s="84"/>
      <c r="W881" s="84"/>
      <c r="X881" s="84"/>
      <c r="Y881" s="84"/>
      <c r="Z881" s="84"/>
    </row>
    <row r="882" ht="20.25" customHeight="1">
      <c r="A882" s="84"/>
      <c r="B882" s="84"/>
      <c r="C882" s="84"/>
      <c r="D882" s="84"/>
      <c r="E882" s="84"/>
      <c r="F882" s="84"/>
      <c r="G882" s="84"/>
      <c r="H882" s="84"/>
      <c r="I882" s="84"/>
      <c r="J882" s="129"/>
      <c r="K882" s="84"/>
      <c r="L882" s="84"/>
      <c r="M882" s="84"/>
      <c r="N882" s="84"/>
      <c r="O882" s="84"/>
      <c r="P882" s="84"/>
      <c r="Q882" s="84"/>
      <c r="R882" s="84"/>
      <c r="S882" s="84"/>
      <c r="T882" s="84"/>
      <c r="U882" s="84"/>
      <c r="V882" s="84"/>
      <c r="W882" s="84"/>
      <c r="X882" s="84"/>
      <c r="Y882" s="84"/>
      <c r="Z882" s="84"/>
    </row>
    <row r="883" ht="20.25" customHeight="1">
      <c r="A883" s="84"/>
      <c r="B883" s="84"/>
      <c r="C883" s="84"/>
      <c r="D883" s="84"/>
      <c r="E883" s="84"/>
      <c r="F883" s="84"/>
      <c r="G883" s="84"/>
      <c r="H883" s="84"/>
      <c r="I883" s="84"/>
      <c r="J883" s="129"/>
      <c r="K883" s="84"/>
      <c r="L883" s="84"/>
      <c r="M883" s="84"/>
      <c r="N883" s="84"/>
      <c r="O883" s="84"/>
      <c r="P883" s="84"/>
      <c r="Q883" s="84"/>
      <c r="R883" s="84"/>
      <c r="S883" s="84"/>
      <c r="T883" s="84"/>
      <c r="U883" s="84"/>
      <c r="V883" s="84"/>
      <c r="W883" s="84"/>
      <c r="X883" s="84"/>
      <c r="Y883" s="84"/>
      <c r="Z883" s="84"/>
    </row>
    <row r="884" ht="20.25" customHeight="1">
      <c r="A884" s="84"/>
      <c r="B884" s="84"/>
      <c r="C884" s="84"/>
      <c r="D884" s="84"/>
      <c r="E884" s="84"/>
      <c r="F884" s="84"/>
      <c r="G884" s="84"/>
      <c r="H884" s="84"/>
      <c r="I884" s="84"/>
      <c r="J884" s="129"/>
      <c r="K884" s="84"/>
      <c r="L884" s="84"/>
      <c r="M884" s="84"/>
      <c r="N884" s="84"/>
      <c r="O884" s="84"/>
      <c r="P884" s="84"/>
      <c r="Q884" s="84"/>
      <c r="R884" s="84"/>
      <c r="S884" s="84"/>
      <c r="T884" s="84"/>
      <c r="U884" s="84"/>
      <c r="V884" s="84"/>
      <c r="W884" s="84"/>
      <c r="X884" s="84"/>
      <c r="Y884" s="84"/>
      <c r="Z884" s="84"/>
    </row>
    <row r="885" ht="20.25" customHeight="1">
      <c r="A885" s="84"/>
      <c r="B885" s="84"/>
      <c r="C885" s="84"/>
      <c r="D885" s="84"/>
      <c r="E885" s="84"/>
      <c r="F885" s="84"/>
      <c r="G885" s="84"/>
      <c r="H885" s="84"/>
      <c r="I885" s="84"/>
      <c r="J885" s="129"/>
      <c r="K885" s="84"/>
      <c r="L885" s="84"/>
      <c r="M885" s="84"/>
      <c r="N885" s="84"/>
      <c r="O885" s="84"/>
      <c r="P885" s="84"/>
      <c r="Q885" s="84"/>
      <c r="R885" s="84"/>
      <c r="S885" s="84"/>
      <c r="T885" s="84"/>
      <c r="U885" s="84"/>
      <c r="V885" s="84"/>
      <c r="W885" s="84"/>
      <c r="X885" s="84"/>
      <c r="Y885" s="84"/>
      <c r="Z885" s="84"/>
    </row>
    <row r="886" ht="20.25" customHeight="1">
      <c r="A886" s="84"/>
      <c r="B886" s="84"/>
      <c r="C886" s="84"/>
      <c r="D886" s="84"/>
      <c r="E886" s="84"/>
      <c r="F886" s="84"/>
      <c r="G886" s="84"/>
      <c r="H886" s="84"/>
      <c r="I886" s="84"/>
      <c r="J886" s="129"/>
      <c r="K886" s="84"/>
      <c r="L886" s="84"/>
      <c r="M886" s="84"/>
      <c r="N886" s="84"/>
      <c r="O886" s="84"/>
      <c r="P886" s="84"/>
      <c r="Q886" s="84"/>
      <c r="R886" s="84"/>
      <c r="S886" s="84"/>
      <c r="T886" s="84"/>
      <c r="U886" s="84"/>
      <c r="V886" s="84"/>
      <c r="W886" s="84"/>
      <c r="X886" s="84"/>
      <c r="Y886" s="84"/>
      <c r="Z886" s="84"/>
    </row>
    <row r="887" ht="20.25" customHeight="1">
      <c r="A887" s="84"/>
      <c r="B887" s="84"/>
      <c r="C887" s="84"/>
      <c r="D887" s="84"/>
      <c r="E887" s="84"/>
      <c r="F887" s="84"/>
      <c r="G887" s="84"/>
      <c r="H887" s="84"/>
      <c r="I887" s="84"/>
      <c r="J887" s="129"/>
      <c r="K887" s="84"/>
      <c r="L887" s="84"/>
      <c r="M887" s="84"/>
      <c r="N887" s="84"/>
      <c r="O887" s="84"/>
      <c r="P887" s="84"/>
      <c r="Q887" s="84"/>
      <c r="R887" s="84"/>
      <c r="S887" s="84"/>
      <c r="T887" s="84"/>
      <c r="U887" s="84"/>
      <c r="V887" s="84"/>
      <c r="W887" s="84"/>
      <c r="X887" s="84"/>
      <c r="Y887" s="84"/>
      <c r="Z887" s="84"/>
    </row>
    <row r="888" ht="20.25" customHeight="1">
      <c r="A888" s="84"/>
      <c r="B888" s="84"/>
      <c r="C888" s="84"/>
      <c r="D888" s="84"/>
      <c r="E888" s="84"/>
      <c r="F888" s="84"/>
      <c r="G888" s="84"/>
      <c r="H888" s="84"/>
      <c r="I888" s="84"/>
      <c r="J888" s="129"/>
      <c r="K888" s="84"/>
      <c r="L888" s="84"/>
      <c r="M888" s="84"/>
      <c r="N888" s="84"/>
      <c r="O888" s="84"/>
      <c r="P888" s="84"/>
      <c r="Q888" s="84"/>
      <c r="R888" s="84"/>
      <c r="S888" s="84"/>
      <c r="T888" s="84"/>
      <c r="U888" s="84"/>
      <c r="V888" s="84"/>
      <c r="W888" s="84"/>
      <c r="X888" s="84"/>
      <c r="Y888" s="84"/>
      <c r="Z888" s="84"/>
    </row>
    <row r="889" ht="20.25" customHeight="1">
      <c r="A889" s="84"/>
      <c r="B889" s="84"/>
      <c r="C889" s="84"/>
      <c r="D889" s="84"/>
      <c r="E889" s="84"/>
      <c r="F889" s="84"/>
      <c r="G889" s="84"/>
      <c r="H889" s="84"/>
      <c r="I889" s="84"/>
      <c r="J889" s="129"/>
      <c r="K889" s="84"/>
      <c r="L889" s="84"/>
      <c r="M889" s="84"/>
      <c r="N889" s="84"/>
      <c r="O889" s="84"/>
      <c r="P889" s="84"/>
      <c r="Q889" s="84"/>
      <c r="R889" s="84"/>
      <c r="S889" s="84"/>
      <c r="T889" s="84"/>
      <c r="U889" s="84"/>
      <c r="V889" s="84"/>
      <c r="W889" s="84"/>
      <c r="X889" s="84"/>
      <c r="Y889" s="84"/>
      <c r="Z889" s="84"/>
    </row>
    <row r="890" ht="20.25" customHeight="1">
      <c r="A890" s="84"/>
      <c r="B890" s="84"/>
      <c r="C890" s="84"/>
      <c r="D890" s="84"/>
      <c r="E890" s="84"/>
      <c r="F890" s="84"/>
      <c r="G890" s="84"/>
      <c r="H890" s="84"/>
      <c r="I890" s="84"/>
      <c r="J890" s="129"/>
      <c r="K890" s="84"/>
      <c r="L890" s="84"/>
      <c r="M890" s="84"/>
      <c r="N890" s="84"/>
      <c r="O890" s="84"/>
      <c r="P890" s="84"/>
      <c r="Q890" s="84"/>
      <c r="R890" s="84"/>
      <c r="S890" s="84"/>
      <c r="T890" s="84"/>
      <c r="U890" s="84"/>
      <c r="V890" s="84"/>
      <c r="W890" s="84"/>
      <c r="X890" s="84"/>
      <c r="Y890" s="84"/>
      <c r="Z890" s="84"/>
    </row>
    <row r="891" ht="20.25" customHeight="1">
      <c r="A891" s="84"/>
      <c r="B891" s="84"/>
      <c r="C891" s="84"/>
      <c r="D891" s="84"/>
      <c r="E891" s="84"/>
      <c r="F891" s="84"/>
      <c r="G891" s="84"/>
      <c r="H891" s="84"/>
      <c r="I891" s="84"/>
      <c r="J891" s="129"/>
      <c r="K891" s="84"/>
      <c r="L891" s="84"/>
      <c r="M891" s="84"/>
      <c r="N891" s="84"/>
      <c r="O891" s="84"/>
      <c r="P891" s="84"/>
      <c r="Q891" s="84"/>
      <c r="R891" s="84"/>
      <c r="S891" s="84"/>
      <c r="T891" s="84"/>
      <c r="U891" s="84"/>
      <c r="V891" s="84"/>
      <c r="W891" s="84"/>
      <c r="X891" s="84"/>
      <c r="Y891" s="84"/>
      <c r="Z891" s="84"/>
    </row>
    <row r="892" ht="20.25" customHeight="1">
      <c r="A892" s="84"/>
      <c r="B892" s="84"/>
      <c r="C892" s="84"/>
      <c r="D892" s="84"/>
      <c r="E892" s="84"/>
      <c r="F892" s="84"/>
      <c r="G892" s="84"/>
      <c r="H892" s="84"/>
      <c r="I892" s="84"/>
      <c r="J892" s="129"/>
      <c r="K892" s="84"/>
      <c r="L892" s="84"/>
      <c r="M892" s="84"/>
      <c r="N892" s="84"/>
      <c r="O892" s="84"/>
      <c r="P892" s="84"/>
      <c r="Q892" s="84"/>
      <c r="R892" s="84"/>
      <c r="S892" s="84"/>
      <c r="T892" s="84"/>
      <c r="U892" s="84"/>
      <c r="V892" s="84"/>
      <c r="W892" s="84"/>
      <c r="X892" s="84"/>
      <c r="Y892" s="84"/>
      <c r="Z892" s="84"/>
    </row>
    <row r="893" ht="20.25" customHeight="1">
      <c r="A893" s="84"/>
      <c r="B893" s="84"/>
      <c r="C893" s="84"/>
      <c r="D893" s="84"/>
      <c r="E893" s="84"/>
      <c r="F893" s="84"/>
      <c r="G893" s="84"/>
      <c r="H893" s="84"/>
      <c r="I893" s="84"/>
      <c r="J893" s="129"/>
      <c r="K893" s="84"/>
      <c r="L893" s="84"/>
      <c r="M893" s="84"/>
      <c r="N893" s="84"/>
      <c r="O893" s="84"/>
      <c r="P893" s="84"/>
      <c r="Q893" s="84"/>
      <c r="R893" s="84"/>
      <c r="S893" s="84"/>
      <c r="T893" s="84"/>
      <c r="U893" s="84"/>
      <c r="V893" s="84"/>
      <c r="W893" s="84"/>
      <c r="X893" s="84"/>
      <c r="Y893" s="84"/>
      <c r="Z893" s="84"/>
    </row>
    <row r="894" ht="20.25" customHeight="1">
      <c r="A894" s="84"/>
      <c r="B894" s="84"/>
      <c r="C894" s="84"/>
      <c r="D894" s="84"/>
      <c r="E894" s="84"/>
      <c r="F894" s="84"/>
      <c r="G894" s="84"/>
      <c r="H894" s="84"/>
      <c r="I894" s="84"/>
      <c r="J894" s="129"/>
      <c r="K894" s="84"/>
      <c r="L894" s="84"/>
      <c r="M894" s="84"/>
      <c r="N894" s="84"/>
      <c r="O894" s="84"/>
      <c r="P894" s="84"/>
      <c r="Q894" s="84"/>
      <c r="R894" s="84"/>
      <c r="S894" s="84"/>
      <c r="T894" s="84"/>
      <c r="U894" s="84"/>
      <c r="V894" s="84"/>
      <c r="W894" s="84"/>
      <c r="X894" s="84"/>
      <c r="Y894" s="84"/>
      <c r="Z894" s="84"/>
    </row>
    <row r="895" ht="20.25" customHeight="1">
      <c r="A895" s="84"/>
      <c r="B895" s="84"/>
      <c r="C895" s="84"/>
      <c r="D895" s="84"/>
      <c r="E895" s="84"/>
      <c r="F895" s="84"/>
      <c r="G895" s="84"/>
      <c r="H895" s="84"/>
      <c r="I895" s="84"/>
      <c r="J895" s="129"/>
      <c r="K895" s="84"/>
      <c r="L895" s="84"/>
      <c r="M895" s="84"/>
      <c r="N895" s="84"/>
      <c r="O895" s="84"/>
      <c r="P895" s="84"/>
      <c r="Q895" s="84"/>
      <c r="R895" s="84"/>
      <c r="S895" s="84"/>
      <c r="T895" s="84"/>
      <c r="U895" s="84"/>
      <c r="V895" s="84"/>
      <c r="W895" s="84"/>
      <c r="X895" s="84"/>
      <c r="Y895" s="84"/>
      <c r="Z895" s="84"/>
    </row>
    <row r="896" ht="20.25" customHeight="1">
      <c r="A896" s="84"/>
      <c r="B896" s="84"/>
      <c r="C896" s="84"/>
      <c r="D896" s="84"/>
      <c r="E896" s="84"/>
      <c r="F896" s="84"/>
      <c r="G896" s="84"/>
      <c r="H896" s="84"/>
      <c r="I896" s="84"/>
      <c r="J896" s="129"/>
      <c r="K896" s="84"/>
      <c r="L896" s="84"/>
      <c r="M896" s="84"/>
      <c r="N896" s="84"/>
      <c r="O896" s="84"/>
      <c r="P896" s="84"/>
      <c r="Q896" s="84"/>
      <c r="R896" s="84"/>
      <c r="S896" s="84"/>
      <c r="T896" s="84"/>
      <c r="U896" s="84"/>
      <c r="V896" s="84"/>
      <c r="W896" s="84"/>
      <c r="X896" s="84"/>
      <c r="Y896" s="84"/>
      <c r="Z896" s="84"/>
    </row>
    <row r="897" ht="20.25" customHeight="1">
      <c r="A897" s="84"/>
      <c r="B897" s="84"/>
      <c r="C897" s="84"/>
      <c r="D897" s="84"/>
      <c r="E897" s="84"/>
      <c r="F897" s="84"/>
      <c r="G897" s="84"/>
      <c r="H897" s="84"/>
      <c r="I897" s="84"/>
      <c r="J897" s="129"/>
      <c r="K897" s="84"/>
      <c r="L897" s="84"/>
      <c r="M897" s="84"/>
      <c r="N897" s="84"/>
      <c r="O897" s="84"/>
      <c r="P897" s="84"/>
      <c r="Q897" s="84"/>
      <c r="R897" s="84"/>
      <c r="S897" s="84"/>
      <c r="T897" s="84"/>
      <c r="U897" s="84"/>
      <c r="V897" s="84"/>
      <c r="W897" s="84"/>
      <c r="X897" s="84"/>
      <c r="Y897" s="84"/>
      <c r="Z897" s="84"/>
    </row>
    <row r="898" ht="20.25" customHeight="1">
      <c r="A898" s="84"/>
      <c r="B898" s="84"/>
      <c r="C898" s="84"/>
      <c r="D898" s="84"/>
      <c r="E898" s="84"/>
      <c r="F898" s="84"/>
      <c r="G898" s="84"/>
      <c r="H898" s="84"/>
      <c r="I898" s="84"/>
      <c r="J898" s="129"/>
      <c r="K898" s="84"/>
      <c r="L898" s="84"/>
      <c r="M898" s="84"/>
      <c r="N898" s="84"/>
      <c r="O898" s="84"/>
      <c r="P898" s="84"/>
      <c r="Q898" s="84"/>
      <c r="R898" s="84"/>
      <c r="S898" s="84"/>
      <c r="T898" s="84"/>
      <c r="U898" s="84"/>
      <c r="V898" s="84"/>
      <c r="W898" s="84"/>
      <c r="X898" s="84"/>
      <c r="Y898" s="84"/>
      <c r="Z898" s="84"/>
    </row>
    <row r="899" ht="20.25" customHeight="1">
      <c r="A899" s="84"/>
      <c r="B899" s="84"/>
      <c r="C899" s="84"/>
      <c r="D899" s="84"/>
      <c r="E899" s="84"/>
      <c r="F899" s="84"/>
      <c r="G899" s="84"/>
      <c r="H899" s="84"/>
      <c r="I899" s="84"/>
      <c r="J899" s="129"/>
      <c r="K899" s="84"/>
      <c r="L899" s="84"/>
      <c r="M899" s="84"/>
      <c r="N899" s="84"/>
      <c r="O899" s="84"/>
      <c r="P899" s="84"/>
      <c r="Q899" s="84"/>
      <c r="R899" s="84"/>
      <c r="S899" s="84"/>
      <c r="T899" s="84"/>
      <c r="U899" s="84"/>
      <c r="V899" s="84"/>
      <c r="W899" s="84"/>
      <c r="X899" s="84"/>
      <c r="Y899" s="84"/>
      <c r="Z899" s="84"/>
    </row>
    <row r="900" ht="20.25" customHeight="1">
      <c r="A900" s="84"/>
      <c r="B900" s="84"/>
      <c r="C900" s="84"/>
      <c r="D900" s="84"/>
      <c r="E900" s="84"/>
      <c r="F900" s="84"/>
      <c r="G900" s="84"/>
      <c r="H900" s="84"/>
      <c r="I900" s="84"/>
      <c r="J900" s="129"/>
      <c r="K900" s="84"/>
      <c r="L900" s="84"/>
      <c r="M900" s="84"/>
      <c r="N900" s="84"/>
      <c r="O900" s="84"/>
      <c r="P900" s="84"/>
      <c r="Q900" s="84"/>
      <c r="R900" s="84"/>
      <c r="S900" s="84"/>
      <c r="T900" s="84"/>
      <c r="U900" s="84"/>
      <c r="V900" s="84"/>
      <c r="W900" s="84"/>
      <c r="X900" s="84"/>
      <c r="Y900" s="84"/>
      <c r="Z900" s="84"/>
    </row>
    <row r="901" ht="20.25" customHeight="1">
      <c r="A901" s="84"/>
      <c r="B901" s="84"/>
      <c r="C901" s="84"/>
      <c r="D901" s="84"/>
      <c r="E901" s="84"/>
      <c r="F901" s="84"/>
      <c r="G901" s="84"/>
      <c r="H901" s="84"/>
      <c r="I901" s="84"/>
      <c r="J901" s="129"/>
      <c r="K901" s="84"/>
      <c r="L901" s="84"/>
      <c r="M901" s="84"/>
      <c r="N901" s="84"/>
      <c r="O901" s="84"/>
      <c r="P901" s="84"/>
      <c r="Q901" s="84"/>
      <c r="R901" s="84"/>
      <c r="S901" s="84"/>
      <c r="T901" s="84"/>
      <c r="U901" s="84"/>
      <c r="V901" s="84"/>
      <c r="W901" s="84"/>
      <c r="X901" s="84"/>
      <c r="Y901" s="84"/>
      <c r="Z901" s="84"/>
    </row>
    <row r="902" ht="20.25" customHeight="1">
      <c r="A902" s="84"/>
      <c r="B902" s="84"/>
      <c r="C902" s="84"/>
      <c r="D902" s="84"/>
      <c r="E902" s="84"/>
      <c r="F902" s="84"/>
      <c r="G902" s="84"/>
      <c r="H902" s="84"/>
      <c r="I902" s="84"/>
      <c r="J902" s="129"/>
      <c r="K902" s="84"/>
      <c r="L902" s="84"/>
      <c r="M902" s="84"/>
      <c r="N902" s="84"/>
      <c r="O902" s="84"/>
      <c r="P902" s="84"/>
      <c r="Q902" s="84"/>
      <c r="R902" s="84"/>
      <c r="S902" s="84"/>
      <c r="T902" s="84"/>
      <c r="U902" s="84"/>
      <c r="V902" s="84"/>
      <c r="W902" s="84"/>
      <c r="X902" s="84"/>
      <c r="Y902" s="84"/>
      <c r="Z902" s="84"/>
    </row>
    <row r="903" ht="20.25" customHeight="1">
      <c r="A903" s="84"/>
      <c r="B903" s="84"/>
      <c r="C903" s="84"/>
      <c r="D903" s="84"/>
      <c r="E903" s="84"/>
      <c r="F903" s="84"/>
      <c r="G903" s="84"/>
      <c r="H903" s="84"/>
      <c r="I903" s="84"/>
      <c r="J903" s="129"/>
      <c r="K903" s="84"/>
      <c r="L903" s="84"/>
      <c r="M903" s="84"/>
      <c r="N903" s="84"/>
      <c r="O903" s="84"/>
      <c r="P903" s="84"/>
      <c r="Q903" s="84"/>
      <c r="R903" s="84"/>
      <c r="S903" s="84"/>
      <c r="T903" s="84"/>
      <c r="U903" s="84"/>
      <c r="V903" s="84"/>
      <c r="W903" s="84"/>
      <c r="X903" s="84"/>
      <c r="Y903" s="84"/>
      <c r="Z903" s="84"/>
    </row>
    <row r="904" ht="20.25" customHeight="1">
      <c r="A904" s="84"/>
      <c r="B904" s="84"/>
      <c r="C904" s="84"/>
      <c r="D904" s="84"/>
      <c r="E904" s="84"/>
      <c r="F904" s="84"/>
      <c r="G904" s="84"/>
      <c r="H904" s="84"/>
      <c r="I904" s="84"/>
      <c r="J904" s="129"/>
      <c r="K904" s="84"/>
      <c r="L904" s="84"/>
      <c r="M904" s="84"/>
      <c r="N904" s="84"/>
      <c r="O904" s="84"/>
      <c r="P904" s="84"/>
      <c r="Q904" s="84"/>
      <c r="R904" s="84"/>
      <c r="S904" s="84"/>
      <c r="T904" s="84"/>
      <c r="U904" s="84"/>
      <c r="V904" s="84"/>
      <c r="W904" s="84"/>
      <c r="X904" s="84"/>
      <c r="Y904" s="84"/>
      <c r="Z904" s="84"/>
    </row>
    <row r="905" ht="20.25" customHeight="1">
      <c r="A905" s="84"/>
      <c r="B905" s="84"/>
      <c r="C905" s="84"/>
      <c r="D905" s="84"/>
      <c r="E905" s="84"/>
      <c r="F905" s="84"/>
      <c r="G905" s="84"/>
      <c r="H905" s="84"/>
      <c r="I905" s="84"/>
      <c r="J905" s="129"/>
      <c r="K905" s="84"/>
      <c r="L905" s="84"/>
      <c r="M905" s="84"/>
      <c r="N905" s="84"/>
      <c r="O905" s="84"/>
      <c r="P905" s="84"/>
      <c r="Q905" s="84"/>
      <c r="R905" s="84"/>
      <c r="S905" s="84"/>
      <c r="T905" s="84"/>
      <c r="U905" s="84"/>
      <c r="V905" s="84"/>
      <c r="W905" s="84"/>
      <c r="X905" s="84"/>
      <c r="Y905" s="84"/>
      <c r="Z905" s="84"/>
    </row>
    <row r="906" ht="20.25" customHeight="1">
      <c r="A906" s="84"/>
      <c r="B906" s="84"/>
      <c r="C906" s="84"/>
      <c r="D906" s="84"/>
      <c r="E906" s="84"/>
      <c r="F906" s="84"/>
      <c r="G906" s="84"/>
      <c r="H906" s="84"/>
      <c r="I906" s="84"/>
      <c r="J906" s="129"/>
      <c r="K906" s="84"/>
      <c r="L906" s="84"/>
      <c r="M906" s="84"/>
      <c r="N906" s="84"/>
      <c r="O906" s="84"/>
      <c r="P906" s="84"/>
      <c r="Q906" s="84"/>
      <c r="R906" s="84"/>
      <c r="S906" s="84"/>
      <c r="T906" s="84"/>
      <c r="U906" s="84"/>
      <c r="V906" s="84"/>
      <c r="W906" s="84"/>
      <c r="X906" s="84"/>
      <c r="Y906" s="84"/>
      <c r="Z906" s="84"/>
    </row>
    <row r="907" ht="20.25" customHeight="1">
      <c r="A907" s="84"/>
      <c r="B907" s="84"/>
      <c r="C907" s="84"/>
      <c r="D907" s="84"/>
      <c r="E907" s="84"/>
      <c r="F907" s="84"/>
      <c r="G907" s="84"/>
      <c r="H907" s="84"/>
      <c r="I907" s="84"/>
      <c r="J907" s="129"/>
      <c r="K907" s="84"/>
      <c r="L907" s="84"/>
      <c r="M907" s="84"/>
      <c r="N907" s="84"/>
      <c r="O907" s="84"/>
      <c r="P907" s="84"/>
      <c r="Q907" s="84"/>
      <c r="R907" s="84"/>
      <c r="S907" s="84"/>
      <c r="T907" s="84"/>
      <c r="U907" s="84"/>
      <c r="V907" s="84"/>
      <c r="W907" s="84"/>
      <c r="X907" s="84"/>
      <c r="Y907" s="84"/>
      <c r="Z907" s="84"/>
    </row>
    <row r="908" ht="20.25" customHeight="1">
      <c r="A908" s="84"/>
      <c r="B908" s="84"/>
      <c r="C908" s="84"/>
      <c r="D908" s="84"/>
      <c r="E908" s="84"/>
      <c r="F908" s="84"/>
      <c r="G908" s="84"/>
      <c r="H908" s="84"/>
      <c r="I908" s="84"/>
      <c r="J908" s="129"/>
      <c r="K908" s="84"/>
      <c r="L908" s="84"/>
      <c r="M908" s="84"/>
      <c r="N908" s="84"/>
      <c r="O908" s="84"/>
      <c r="P908" s="84"/>
      <c r="Q908" s="84"/>
      <c r="R908" s="84"/>
      <c r="S908" s="84"/>
      <c r="T908" s="84"/>
      <c r="U908" s="84"/>
      <c r="V908" s="84"/>
      <c r="W908" s="84"/>
      <c r="X908" s="84"/>
      <c r="Y908" s="84"/>
      <c r="Z908" s="84"/>
    </row>
    <row r="909" ht="20.25" customHeight="1">
      <c r="A909" s="84"/>
      <c r="B909" s="84"/>
      <c r="C909" s="84"/>
      <c r="D909" s="84"/>
      <c r="E909" s="84"/>
      <c r="F909" s="84"/>
      <c r="G909" s="84"/>
      <c r="H909" s="84"/>
      <c r="I909" s="84"/>
      <c r="J909" s="129"/>
      <c r="K909" s="84"/>
      <c r="L909" s="84"/>
      <c r="M909" s="84"/>
      <c r="N909" s="84"/>
      <c r="O909" s="84"/>
      <c r="P909" s="84"/>
      <c r="Q909" s="84"/>
      <c r="R909" s="84"/>
      <c r="S909" s="84"/>
      <c r="T909" s="84"/>
      <c r="U909" s="84"/>
      <c r="V909" s="84"/>
      <c r="W909" s="84"/>
      <c r="X909" s="84"/>
      <c r="Y909" s="84"/>
      <c r="Z909" s="84"/>
    </row>
    <row r="910" ht="20.25" customHeight="1">
      <c r="A910" s="84"/>
      <c r="B910" s="84"/>
      <c r="C910" s="84"/>
      <c r="D910" s="84"/>
      <c r="E910" s="84"/>
      <c r="F910" s="84"/>
      <c r="G910" s="84"/>
      <c r="H910" s="84"/>
      <c r="I910" s="84"/>
      <c r="J910" s="129"/>
      <c r="K910" s="84"/>
      <c r="L910" s="84"/>
      <c r="M910" s="84"/>
      <c r="N910" s="84"/>
      <c r="O910" s="84"/>
      <c r="P910" s="84"/>
      <c r="Q910" s="84"/>
      <c r="R910" s="84"/>
      <c r="S910" s="84"/>
      <c r="T910" s="84"/>
      <c r="U910" s="84"/>
      <c r="V910" s="84"/>
      <c r="W910" s="84"/>
      <c r="X910" s="84"/>
      <c r="Y910" s="84"/>
      <c r="Z910" s="84"/>
    </row>
    <row r="911" ht="20.25" customHeight="1">
      <c r="A911" s="84"/>
      <c r="B911" s="84"/>
      <c r="C911" s="84"/>
      <c r="D911" s="84"/>
      <c r="E911" s="84"/>
      <c r="F911" s="84"/>
      <c r="G911" s="84"/>
      <c r="H911" s="84"/>
      <c r="I911" s="84"/>
      <c r="J911" s="129"/>
      <c r="K911" s="84"/>
      <c r="L911" s="84"/>
      <c r="M911" s="84"/>
      <c r="N911" s="84"/>
      <c r="O911" s="84"/>
      <c r="P911" s="84"/>
      <c r="Q911" s="84"/>
      <c r="R911" s="84"/>
      <c r="S911" s="84"/>
      <c r="T911" s="84"/>
      <c r="U911" s="84"/>
      <c r="V911" s="84"/>
      <c r="W911" s="84"/>
      <c r="X911" s="84"/>
      <c r="Y911" s="84"/>
      <c r="Z911" s="84"/>
    </row>
    <row r="912" ht="20.25" customHeight="1">
      <c r="A912" s="84"/>
      <c r="B912" s="84"/>
      <c r="C912" s="84"/>
      <c r="D912" s="84"/>
      <c r="E912" s="84"/>
      <c r="F912" s="84"/>
      <c r="G912" s="84"/>
      <c r="H912" s="84"/>
      <c r="I912" s="84"/>
      <c r="J912" s="129"/>
      <c r="K912" s="84"/>
      <c r="L912" s="84"/>
      <c r="M912" s="84"/>
      <c r="N912" s="84"/>
      <c r="O912" s="84"/>
      <c r="P912" s="84"/>
      <c r="Q912" s="84"/>
      <c r="R912" s="84"/>
      <c r="S912" s="84"/>
      <c r="T912" s="84"/>
      <c r="U912" s="84"/>
      <c r="V912" s="84"/>
      <c r="W912" s="84"/>
      <c r="X912" s="84"/>
      <c r="Y912" s="84"/>
      <c r="Z912" s="84"/>
    </row>
    <row r="913" ht="20.25" customHeight="1">
      <c r="A913" s="84"/>
      <c r="B913" s="84"/>
      <c r="C913" s="84"/>
      <c r="D913" s="84"/>
      <c r="E913" s="84"/>
      <c r="F913" s="84"/>
      <c r="G913" s="84"/>
      <c r="H913" s="84"/>
      <c r="I913" s="84"/>
      <c r="J913" s="129"/>
      <c r="K913" s="84"/>
      <c r="L913" s="84"/>
      <c r="M913" s="84"/>
      <c r="N913" s="84"/>
      <c r="O913" s="84"/>
      <c r="P913" s="84"/>
      <c r="Q913" s="84"/>
      <c r="R913" s="84"/>
      <c r="S913" s="84"/>
      <c r="T913" s="84"/>
      <c r="U913" s="84"/>
      <c r="V913" s="84"/>
      <c r="W913" s="84"/>
      <c r="X913" s="84"/>
      <c r="Y913" s="84"/>
      <c r="Z913" s="84"/>
    </row>
    <row r="914" ht="20.25" customHeight="1">
      <c r="A914" s="84"/>
      <c r="B914" s="84"/>
      <c r="C914" s="84"/>
      <c r="D914" s="84"/>
      <c r="E914" s="84"/>
      <c r="F914" s="84"/>
      <c r="G914" s="84"/>
      <c r="H914" s="84"/>
      <c r="I914" s="84"/>
      <c r="J914" s="129"/>
      <c r="K914" s="84"/>
      <c r="L914" s="84"/>
      <c r="M914" s="84"/>
      <c r="N914" s="84"/>
      <c r="O914" s="84"/>
      <c r="P914" s="84"/>
      <c r="Q914" s="84"/>
      <c r="R914" s="84"/>
      <c r="S914" s="84"/>
      <c r="T914" s="84"/>
      <c r="U914" s="84"/>
      <c r="V914" s="84"/>
      <c r="W914" s="84"/>
      <c r="X914" s="84"/>
      <c r="Y914" s="84"/>
      <c r="Z914" s="84"/>
    </row>
    <row r="915" ht="20.25" customHeight="1">
      <c r="A915" s="84"/>
      <c r="B915" s="84"/>
      <c r="C915" s="84"/>
      <c r="D915" s="84"/>
      <c r="E915" s="84"/>
      <c r="F915" s="84"/>
      <c r="G915" s="84"/>
      <c r="H915" s="84"/>
      <c r="I915" s="84"/>
      <c r="J915" s="129"/>
      <c r="K915" s="84"/>
      <c r="L915" s="84"/>
      <c r="M915" s="84"/>
      <c r="N915" s="84"/>
      <c r="O915" s="84"/>
      <c r="P915" s="84"/>
      <c r="Q915" s="84"/>
      <c r="R915" s="84"/>
      <c r="S915" s="84"/>
      <c r="T915" s="84"/>
      <c r="U915" s="84"/>
      <c r="V915" s="84"/>
      <c r="W915" s="84"/>
      <c r="X915" s="84"/>
      <c r="Y915" s="84"/>
      <c r="Z915" s="84"/>
    </row>
    <row r="916" ht="20.25" customHeight="1">
      <c r="A916" s="84"/>
      <c r="B916" s="84"/>
      <c r="C916" s="84"/>
      <c r="D916" s="84"/>
      <c r="E916" s="84"/>
      <c r="F916" s="84"/>
      <c r="G916" s="84"/>
      <c r="H916" s="84"/>
      <c r="I916" s="84"/>
      <c r="J916" s="129"/>
      <c r="K916" s="84"/>
      <c r="L916" s="84"/>
      <c r="M916" s="84"/>
      <c r="N916" s="84"/>
      <c r="O916" s="84"/>
      <c r="P916" s="84"/>
      <c r="Q916" s="84"/>
      <c r="R916" s="84"/>
      <c r="S916" s="84"/>
      <c r="T916" s="84"/>
      <c r="U916" s="84"/>
      <c r="V916" s="84"/>
      <c r="W916" s="84"/>
      <c r="X916" s="84"/>
      <c r="Y916" s="84"/>
      <c r="Z916" s="84"/>
    </row>
    <row r="917" ht="20.25" customHeight="1">
      <c r="A917" s="84"/>
      <c r="B917" s="84"/>
      <c r="C917" s="84"/>
      <c r="D917" s="84"/>
      <c r="E917" s="84"/>
      <c r="F917" s="84"/>
      <c r="G917" s="84"/>
      <c r="H917" s="84"/>
      <c r="I917" s="84"/>
      <c r="J917" s="129"/>
      <c r="K917" s="84"/>
      <c r="L917" s="84"/>
      <c r="M917" s="84"/>
      <c r="N917" s="84"/>
      <c r="O917" s="84"/>
      <c r="P917" s="84"/>
      <c r="Q917" s="84"/>
      <c r="R917" s="84"/>
      <c r="S917" s="84"/>
      <c r="T917" s="84"/>
      <c r="U917" s="84"/>
      <c r="V917" s="84"/>
      <c r="W917" s="84"/>
      <c r="X917" s="84"/>
      <c r="Y917" s="84"/>
      <c r="Z917" s="84"/>
    </row>
    <row r="918" ht="20.25" customHeight="1">
      <c r="A918" s="84"/>
      <c r="B918" s="84"/>
      <c r="C918" s="84"/>
      <c r="D918" s="84"/>
      <c r="E918" s="84"/>
      <c r="F918" s="84"/>
      <c r="G918" s="84"/>
      <c r="H918" s="84"/>
      <c r="I918" s="84"/>
      <c r="J918" s="129"/>
      <c r="K918" s="84"/>
      <c r="L918" s="84"/>
      <c r="M918" s="84"/>
      <c r="N918" s="84"/>
      <c r="O918" s="84"/>
      <c r="P918" s="84"/>
      <c r="Q918" s="84"/>
      <c r="R918" s="84"/>
      <c r="S918" s="84"/>
      <c r="T918" s="84"/>
      <c r="U918" s="84"/>
      <c r="V918" s="84"/>
      <c r="W918" s="84"/>
      <c r="X918" s="84"/>
      <c r="Y918" s="84"/>
      <c r="Z918" s="84"/>
    </row>
    <row r="919" ht="20.25" customHeight="1">
      <c r="A919" s="84"/>
      <c r="B919" s="84"/>
      <c r="C919" s="84"/>
      <c r="D919" s="84"/>
      <c r="E919" s="84"/>
      <c r="F919" s="84"/>
      <c r="G919" s="84"/>
      <c r="H919" s="84"/>
      <c r="I919" s="84"/>
      <c r="J919" s="129"/>
      <c r="K919" s="84"/>
      <c r="L919" s="84"/>
      <c r="M919" s="84"/>
      <c r="N919" s="84"/>
      <c r="O919" s="84"/>
      <c r="P919" s="84"/>
      <c r="Q919" s="84"/>
      <c r="R919" s="84"/>
      <c r="S919" s="84"/>
      <c r="T919" s="84"/>
      <c r="U919" s="84"/>
      <c r="V919" s="84"/>
      <c r="W919" s="84"/>
      <c r="X919" s="84"/>
      <c r="Y919" s="84"/>
      <c r="Z919" s="84"/>
    </row>
    <row r="920" ht="20.25" customHeight="1">
      <c r="A920" s="84"/>
      <c r="B920" s="84"/>
      <c r="C920" s="84"/>
      <c r="D920" s="84"/>
      <c r="E920" s="84"/>
      <c r="F920" s="84"/>
      <c r="G920" s="84"/>
      <c r="H920" s="84"/>
      <c r="I920" s="84"/>
      <c r="J920" s="129"/>
      <c r="K920" s="84"/>
      <c r="L920" s="84"/>
      <c r="M920" s="84"/>
      <c r="N920" s="84"/>
      <c r="O920" s="84"/>
      <c r="P920" s="84"/>
      <c r="Q920" s="84"/>
      <c r="R920" s="84"/>
      <c r="S920" s="84"/>
      <c r="T920" s="84"/>
      <c r="U920" s="84"/>
      <c r="V920" s="84"/>
      <c r="W920" s="84"/>
      <c r="X920" s="84"/>
      <c r="Y920" s="84"/>
      <c r="Z920" s="84"/>
    </row>
    <row r="921" ht="20.25" customHeight="1">
      <c r="A921" s="84"/>
      <c r="B921" s="84"/>
      <c r="C921" s="84"/>
      <c r="D921" s="84"/>
      <c r="E921" s="84"/>
      <c r="F921" s="84"/>
      <c r="G921" s="84"/>
      <c r="H921" s="84"/>
      <c r="I921" s="84"/>
      <c r="J921" s="129"/>
      <c r="K921" s="84"/>
      <c r="L921" s="84"/>
      <c r="M921" s="84"/>
      <c r="N921" s="84"/>
      <c r="O921" s="84"/>
      <c r="P921" s="84"/>
      <c r="Q921" s="84"/>
      <c r="R921" s="84"/>
      <c r="S921" s="84"/>
      <c r="T921" s="84"/>
      <c r="U921" s="84"/>
      <c r="V921" s="84"/>
      <c r="W921" s="84"/>
      <c r="X921" s="84"/>
      <c r="Y921" s="84"/>
      <c r="Z921" s="84"/>
    </row>
    <row r="922" ht="20.25" customHeight="1">
      <c r="A922" s="84"/>
      <c r="B922" s="84"/>
      <c r="C922" s="84"/>
      <c r="D922" s="84"/>
      <c r="E922" s="84"/>
      <c r="F922" s="84"/>
      <c r="G922" s="84"/>
      <c r="H922" s="84"/>
      <c r="I922" s="84"/>
      <c r="J922" s="129"/>
      <c r="K922" s="84"/>
      <c r="L922" s="84"/>
      <c r="M922" s="84"/>
      <c r="N922" s="84"/>
      <c r="O922" s="84"/>
      <c r="P922" s="84"/>
      <c r="Q922" s="84"/>
      <c r="R922" s="84"/>
      <c r="S922" s="84"/>
      <c r="T922" s="84"/>
      <c r="U922" s="84"/>
      <c r="V922" s="84"/>
      <c r="W922" s="84"/>
      <c r="X922" s="84"/>
      <c r="Y922" s="84"/>
      <c r="Z922" s="84"/>
    </row>
    <row r="923" ht="20.25" customHeight="1">
      <c r="A923" s="84"/>
      <c r="B923" s="84"/>
      <c r="C923" s="84"/>
      <c r="D923" s="84"/>
      <c r="E923" s="84"/>
      <c r="F923" s="84"/>
      <c r="G923" s="84"/>
      <c r="H923" s="84"/>
      <c r="I923" s="84"/>
      <c r="J923" s="129"/>
      <c r="K923" s="84"/>
      <c r="L923" s="84"/>
      <c r="M923" s="84"/>
      <c r="N923" s="84"/>
      <c r="O923" s="84"/>
      <c r="P923" s="84"/>
      <c r="Q923" s="84"/>
      <c r="R923" s="84"/>
      <c r="S923" s="84"/>
      <c r="T923" s="84"/>
      <c r="U923" s="84"/>
      <c r="V923" s="84"/>
      <c r="W923" s="84"/>
      <c r="X923" s="84"/>
      <c r="Y923" s="84"/>
      <c r="Z923" s="84"/>
    </row>
    <row r="924" ht="20.25" customHeight="1">
      <c r="A924" s="84"/>
      <c r="B924" s="84"/>
      <c r="C924" s="84"/>
      <c r="D924" s="84"/>
      <c r="E924" s="84"/>
      <c r="F924" s="84"/>
      <c r="G924" s="84"/>
      <c r="H924" s="84"/>
      <c r="I924" s="84"/>
      <c r="J924" s="129"/>
      <c r="K924" s="84"/>
      <c r="L924" s="84"/>
      <c r="M924" s="84"/>
      <c r="N924" s="84"/>
      <c r="O924" s="84"/>
      <c r="P924" s="84"/>
      <c r="Q924" s="84"/>
      <c r="R924" s="84"/>
      <c r="S924" s="84"/>
      <c r="T924" s="84"/>
      <c r="U924" s="84"/>
      <c r="V924" s="84"/>
      <c r="W924" s="84"/>
      <c r="X924" s="84"/>
      <c r="Y924" s="84"/>
      <c r="Z924" s="84"/>
    </row>
    <row r="925" ht="20.25" customHeight="1">
      <c r="A925" s="84"/>
      <c r="B925" s="84"/>
      <c r="C925" s="84"/>
      <c r="D925" s="84"/>
      <c r="E925" s="84"/>
      <c r="F925" s="84"/>
      <c r="G925" s="84"/>
      <c r="H925" s="84"/>
      <c r="I925" s="84"/>
      <c r="J925" s="129"/>
      <c r="K925" s="84"/>
      <c r="L925" s="84"/>
      <c r="M925" s="84"/>
      <c r="N925" s="84"/>
      <c r="O925" s="84"/>
      <c r="P925" s="84"/>
      <c r="Q925" s="84"/>
      <c r="R925" s="84"/>
      <c r="S925" s="84"/>
      <c r="T925" s="84"/>
      <c r="U925" s="84"/>
      <c r="V925" s="84"/>
      <c r="W925" s="84"/>
      <c r="X925" s="84"/>
      <c r="Y925" s="84"/>
      <c r="Z925" s="84"/>
    </row>
    <row r="926" ht="20.25" customHeight="1">
      <c r="A926" s="84"/>
      <c r="B926" s="84"/>
      <c r="C926" s="84"/>
      <c r="D926" s="84"/>
      <c r="E926" s="84"/>
      <c r="F926" s="84"/>
      <c r="G926" s="84"/>
      <c r="H926" s="84"/>
      <c r="I926" s="84"/>
      <c r="J926" s="129"/>
      <c r="K926" s="84"/>
      <c r="L926" s="84"/>
      <c r="M926" s="84"/>
      <c r="N926" s="84"/>
      <c r="O926" s="84"/>
      <c r="P926" s="84"/>
      <c r="Q926" s="84"/>
      <c r="R926" s="84"/>
      <c r="S926" s="84"/>
      <c r="T926" s="84"/>
      <c r="U926" s="84"/>
      <c r="V926" s="84"/>
      <c r="W926" s="84"/>
      <c r="X926" s="84"/>
      <c r="Y926" s="84"/>
      <c r="Z926" s="84"/>
    </row>
    <row r="927" ht="20.25" customHeight="1">
      <c r="A927" s="84"/>
      <c r="B927" s="84"/>
      <c r="C927" s="84"/>
      <c r="D927" s="84"/>
      <c r="E927" s="84"/>
      <c r="F927" s="84"/>
      <c r="G927" s="84"/>
      <c r="H927" s="84"/>
      <c r="I927" s="84"/>
      <c r="J927" s="129"/>
      <c r="K927" s="84"/>
      <c r="L927" s="84"/>
      <c r="M927" s="84"/>
      <c r="N927" s="84"/>
      <c r="O927" s="84"/>
      <c r="P927" s="84"/>
      <c r="Q927" s="84"/>
      <c r="R927" s="84"/>
      <c r="S927" s="84"/>
      <c r="T927" s="84"/>
      <c r="U927" s="84"/>
      <c r="V927" s="84"/>
      <c r="W927" s="84"/>
      <c r="X927" s="84"/>
      <c r="Y927" s="84"/>
      <c r="Z927" s="84"/>
    </row>
    <row r="928" ht="20.25" customHeight="1">
      <c r="A928" s="84"/>
      <c r="B928" s="84"/>
      <c r="C928" s="84"/>
      <c r="D928" s="84"/>
      <c r="E928" s="84"/>
      <c r="F928" s="84"/>
      <c r="G928" s="84"/>
      <c r="H928" s="84"/>
      <c r="I928" s="84"/>
      <c r="J928" s="129"/>
      <c r="K928" s="84"/>
      <c r="L928" s="84"/>
      <c r="M928" s="84"/>
      <c r="N928" s="84"/>
      <c r="O928" s="84"/>
      <c r="P928" s="84"/>
      <c r="Q928" s="84"/>
      <c r="R928" s="84"/>
      <c r="S928" s="84"/>
      <c r="T928" s="84"/>
      <c r="U928" s="84"/>
      <c r="V928" s="84"/>
      <c r="W928" s="84"/>
      <c r="X928" s="84"/>
      <c r="Y928" s="84"/>
      <c r="Z928" s="84"/>
    </row>
    <row r="929" ht="20.25" customHeight="1">
      <c r="A929" s="84"/>
      <c r="B929" s="84"/>
      <c r="C929" s="84"/>
      <c r="D929" s="84"/>
      <c r="E929" s="84"/>
      <c r="F929" s="84"/>
      <c r="G929" s="84"/>
      <c r="H929" s="84"/>
      <c r="I929" s="84"/>
      <c r="J929" s="129"/>
      <c r="K929" s="84"/>
      <c r="L929" s="84"/>
      <c r="M929" s="84"/>
      <c r="N929" s="84"/>
      <c r="O929" s="84"/>
      <c r="P929" s="84"/>
      <c r="Q929" s="84"/>
      <c r="R929" s="84"/>
      <c r="S929" s="84"/>
      <c r="T929" s="84"/>
      <c r="U929" s="84"/>
      <c r="V929" s="84"/>
      <c r="W929" s="84"/>
      <c r="X929" s="84"/>
      <c r="Y929" s="84"/>
      <c r="Z929" s="84"/>
    </row>
    <row r="930" ht="20.25" customHeight="1">
      <c r="A930" s="84"/>
      <c r="B930" s="84"/>
      <c r="C930" s="84"/>
      <c r="D930" s="84"/>
      <c r="E930" s="84"/>
      <c r="F930" s="84"/>
      <c r="G930" s="84"/>
      <c r="H930" s="84"/>
      <c r="I930" s="84"/>
      <c r="J930" s="129"/>
      <c r="K930" s="84"/>
      <c r="L930" s="84"/>
      <c r="M930" s="84"/>
      <c r="N930" s="84"/>
      <c r="O930" s="84"/>
      <c r="P930" s="84"/>
      <c r="Q930" s="84"/>
      <c r="R930" s="84"/>
      <c r="S930" s="84"/>
      <c r="T930" s="84"/>
      <c r="U930" s="84"/>
      <c r="V930" s="84"/>
      <c r="W930" s="84"/>
      <c r="X930" s="84"/>
      <c r="Y930" s="84"/>
      <c r="Z930" s="84"/>
    </row>
    <row r="931" ht="20.25" customHeight="1">
      <c r="A931" s="84"/>
      <c r="B931" s="84"/>
      <c r="C931" s="84"/>
      <c r="D931" s="84"/>
      <c r="E931" s="84"/>
      <c r="F931" s="84"/>
      <c r="G931" s="84"/>
      <c r="H931" s="84"/>
      <c r="I931" s="84"/>
      <c r="J931" s="129"/>
      <c r="K931" s="84"/>
      <c r="L931" s="84"/>
      <c r="M931" s="84"/>
      <c r="N931" s="84"/>
      <c r="O931" s="84"/>
      <c r="P931" s="84"/>
      <c r="Q931" s="84"/>
      <c r="R931" s="84"/>
      <c r="S931" s="84"/>
      <c r="T931" s="84"/>
      <c r="U931" s="84"/>
      <c r="V931" s="84"/>
      <c r="W931" s="84"/>
      <c r="X931" s="84"/>
      <c r="Y931" s="84"/>
      <c r="Z931" s="84"/>
    </row>
    <row r="932" ht="20.25" customHeight="1">
      <c r="A932" s="84"/>
      <c r="B932" s="84"/>
      <c r="C932" s="84"/>
      <c r="D932" s="84"/>
      <c r="E932" s="84"/>
      <c r="F932" s="84"/>
      <c r="G932" s="84"/>
      <c r="H932" s="84"/>
      <c r="I932" s="84"/>
      <c r="J932" s="129"/>
      <c r="K932" s="84"/>
      <c r="L932" s="84"/>
      <c r="M932" s="84"/>
      <c r="N932" s="84"/>
      <c r="O932" s="84"/>
      <c r="P932" s="84"/>
      <c r="Q932" s="84"/>
      <c r="R932" s="84"/>
      <c r="S932" s="84"/>
      <c r="T932" s="84"/>
      <c r="U932" s="84"/>
      <c r="V932" s="84"/>
      <c r="W932" s="84"/>
      <c r="X932" s="84"/>
      <c r="Y932" s="84"/>
      <c r="Z932" s="84"/>
    </row>
    <row r="933" ht="20.25" customHeight="1">
      <c r="A933" s="84"/>
      <c r="B933" s="84"/>
      <c r="C933" s="84"/>
      <c r="D933" s="84"/>
      <c r="E933" s="84"/>
      <c r="F933" s="84"/>
      <c r="G933" s="84"/>
      <c r="H933" s="84"/>
      <c r="I933" s="84"/>
      <c r="J933" s="129"/>
      <c r="K933" s="84"/>
      <c r="L933" s="84"/>
      <c r="M933" s="84"/>
      <c r="N933" s="84"/>
      <c r="O933" s="84"/>
      <c r="P933" s="84"/>
      <c r="Q933" s="84"/>
      <c r="R933" s="84"/>
      <c r="S933" s="84"/>
      <c r="T933" s="84"/>
      <c r="U933" s="84"/>
      <c r="V933" s="84"/>
      <c r="W933" s="84"/>
      <c r="X933" s="84"/>
      <c r="Y933" s="84"/>
      <c r="Z933" s="84"/>
    </row>
    <row r="934" ht="20.25" customHeight="1">
      <c r="A934" s="84"/>
      <c r="B934" s="84"/>
      <c r="C934" s="84"/>
      <c r="D934" s="84"/>
      <c r="E934" s="84"/>
      <c r="F934" s="84"/>
      <c r="G934" s="84"/>
      <c r="H934" s="84"/>
      <c r="I934" s="84"/>
      <c r="J934" s="129"/>
      <c r="K934" s="84"/>
      <c r="L934" s="84"/>
      <c r="M934" s="84"/>
      <c r="N934" s="84"/>
      <c r="O934" s="84"/>
      <c r="P934" s="84"/>
      <c r="Q934" s="84"/>
      <c r="R934" s="84"/>
      <c r="S934" s="84"/>
      <c r="T934" s="84"/>
      <c r="U934" s="84"/>
      <c r="V934" s="84"/>
      <c r="W934" s="84"/>
      <c r="X934" s="84"/>
      <c r="Y934" s="84"/>
      <c r="Z934" s="84"/>
    </row>
    <row r="935" ht="20.25" customHeight="1">
      <c r="A935" s="84"/>
      <c r="B935" s="84"/>
      <c r="C935" s="84"/>
      <c r="D935" s="84"/>
      <c r="E935" s="84"/>
      <c r="F935" s="84"/>
      <c r="G935" s="84"/>
      <c r="H935" s="84"/>
      <c r="I935" s="84"/>
      <c r="J935" s="129"/>
      <c r="K935" s="84"/>
      <c r="L935" s="84"/>
      <c r="M935" s="84"/>
      <c r="N935" s="84"/>
      <c r="O935" s="84"/>
      <c r="P935" s="84"/>
      <c r="Q935" s="84"/>
      <c r="R935" s="84"/>
      <c r="S935" s="84"/>
      <c r="T935" s="84"/>
      <c r="U935" s="84"/>
      <c r="V935" s="84"/>
      <c r="W935" s="84"/>
      <c r="X935" s="84"/>
      <c r="Y935" s="84"/>
      <c r="Z935" s="84"/>
    </row>
    <row r="936" ht="20.25" customHeight="1">
      <c r="A936" s="84"/>
      <c r="B936" s="84"/>
      <c r="C936" s="84"/>
      <c r="D936" s="84"/>
      <c r="E936" s="84"/>
      <c r="F936" s="84"/>
      <c r="G936" s="84"/>
      <c r="H936" s="84"/>
      <c r="I936" s="84"/>
      <c r="J936" s="129"/>
      <c r="K936" s="84"/>
      <c r="L936" s="84"/>
      <c r="M936" s="84"/>
      <c r="N936" s="84"/>
      <c r="O936" s="84"/>
      <c r="P936" s="84"/>
      <c r="Q936" s="84"/>
      <c r="R936" s="84"/>
      <c r="S936" s="84"/>
      <c r="T936" s="84"/>
      <c r="U936" s="84"/>
      <c r="V936" s="84"/>
      <c r="W936" s="84"/>
      <c r="X936" s="84"/>
      <c r="Y936" s="84"/>
      <c r="Z936" s="84"/>
    </row>
    <row r="937" ht="20.25" customHeight="1">
      <c r="A937" s="84"/>
      <c r="B937" s="84"/>
      <c r="C937" s="84"/>
      <c r="D937" s="84"/>
      <c r="E937" s="84"/>
      <c r="F937" s="84"/>
      <c r="G937" s="84"/>
      <c r="H937" s="84"/>
      <c r="I937" s="84"/>
      <c r="J937" s="129"/>
      <c r="K937" s="84"/>
      <c r="L937" s="84"/>
      <c r="M937" s="84"/>
      <c r="N937" s="84"/>
      <c r="O937" s="84"/>
      <c r="P937" s="84"/>
      <c r="Q937" s="84"/>
      <c r="R937" s="84"/>
      <c r="S937" s="84"/>
      <c r="T937" s="84"/>
      <c r="U937" s="84"/>
      <c r="V937" s="84"/>
      <c r="W937" s="84"/>
      <c r="X937" s="84"/>
      <c r="Y937" s="84"/>
      <c r="Z937" s="84"/>
    </row>
    <row r="938" ht="20.25" customHeight="1">
      <c r="A938" s="84"/>
      <c r="B938" s="84"/>
      <c r="C938" s="84"/>
      <c r="D938" s="84"/>
      <c r="E938" s="84"/>
      <c r="F938" s="84"/>
      <c r="G938" s="84"/>
      <c r="H938" s="84"/>
      <c r="I938" s="84"/>
      <c r="J938" s="129"/>
      <c r="K938" s="84"/>
      <c r="L938" s="84"/>
      <c r="M938" s="84"/>
      <c r="N938" s="84"/>
      <c r="O938" s="84"/>
      <c r="P938" s="84"/>
      <c r="Q938" s="84"/>
      <c r="R938" s="84"/>
      <c r="S938" s="84"/>
      <c r="T938" s="84"/>
      <c r="U938" s="84"/>
      <c r="V938" s="84"/>
      <c r="W938" s="84"/>
      <c r="X938" s="84"/>
      <c r="Y938" s="84"/>
      <c r="Z938" s="84"/>
    </row>
    <row r="939" ht="20.25" customHeight="1">
      <c r="A939" s="84"/>
      <c r="B939" s="84"/>
      <c r="C939" s="84"/>
      <c r="D939" s="84"/>
      <c r="E939" s="84"/>
      <c r="F939" s="84"/>
      <c r="G939" s="84"/>
      <c r="H939" s="84"/>
      <c r="I939" s="84"/>
      <c r="J939" s="129"/>
      <c r="K939" s="84"/>
      <c r="L939" s="84"/>
      <c r="M939" s="84"/>
      <c r="N939" s="84"/>
      <c r="O939" s="84"/>
      <c r="P939" s="84"/>
      <c r="Q939" s="84"/>
      <c r="R939" s="84"/>
      <c r="S939" s="84"/>
      <c r="T939" s="84"/>
      <c r="U939" s="84"/>
      <c r="V939" s="84"/>
      <c r="W939" s="84"/>
      <c r="X939" s="84"/>
      <c r="Y939" s="84"/>
      <c r="Z939" s="84"/>
    </row>
    <row r="940" ht="20.25" customHeight="1">
      <c r="A940" s="84"/>
      <c r="B940" s="84"/>
      <c r="C940" s="84"/>
      <c r="D940" s="84"/>
      <c r="E940" s="84"/>
      <c r="F940" s="84"/>
      <c r="G940" s="84"/>
      <c r="H940" s="84"/>
      <c r="I940" s="84"/>
      <c r="J940" s="129"/>
      <c r="K940" s="84"/>
      <c r="L940" s="84"/>
      <c r="M940" s="84"/>
      <c r="N940" s="84"/>
      <c r="O940" s="84"/>
      <c r="P940" s="84"/>
      <c r="Q940" s="84"/>
      <c r="R940" s="84"/>
      <c r="S940" s="84"/>
      <c r="T940" s="84"/>
      <c r="U940" s="84"/>
      <c r="V940" s="84"/>
      <c r="W940" s="84"/>
      <c r="X940" s="84"/>
      <c r="Y940" s="84"/>
      <c r="Z940" s="84"/>
    </row>
    <row r="941" ht="20.25" customHeight="1">
      <c r="A941" s="84"/>
      <c r="B941" s="84"/>
      <c r="C941" s="84"/>
      <c r="D941" s="84"/>
      <c r="E941" s="84"/>
      <c r="F941" s="84"/>
      <c r="G941" s="84"/>
      <c r="H941" s="84"/>
      <c r="I941" s="84"/>
      <c r="J941" s="129"/>
      <c r="K941" s="84"/>
      <c r="L941" s="84"/>
      <c r="M941" s="84"/>
      <c r="N941" s="84"/>
      <c r="O941" s="84"/>
      <c r="P941" s="84"/>
      <c r="Q941" s="84"/>
      <c r="R941" s="84"/>
      <c r="S941" s="84"/>
      <c r="T941" s="84"/>
      <c r="U941" s="84"/>
      <c r="V941" s="84"/>
      <c r="W941" s="84"/>
      <c r="X941" s="84"/>
      <c r="Y941" s="84"/>
      <c r="Z941" s="84"/>
    </row>
    <row r="942" ht="20.25" customHeight="1">
      <c r="A942" s="84"/>
      <c r="B942" s="84"/>
      <c r="C942" s="84"/>
      <c r="D942" s="84"/>
      <c r="E942" s="84"/>
      <c r="F942" s="84"/>
      <c r="G942" s="84"/>
      <c r="H942" s="84"/>
      <c r="I942" s="84"/>
      <c r="J942" s="129"/>
      <c r="K942" s="84"/>
      <c r="L942" s="84"/>
      <c r="M942" s="84"/>
      <c r="N942" s="84"/>
      <c r="O942" s="84"/>
      <c r="P942" s="84"/>
      <c r="Q942" s="84"/>
      <c r="R942" s="84"/>
      <c r="S942" s="84"/>
      <c r="T942" s="84"/>
      <c r="U942" s="84"/>
      <c r="V942" s="84"/>
      <c r="W942" s="84"/>
      <c r="X942" s="84"/>
      <c r="Y942" s="84"/>
      <c r="Z942" s="84"/>
    </row>
    <row r="943" ht="20.25" customHeight="1">
      <c r="A943" s="84"/>
      <c r="B943" s="84"/>
      <c r="C943" s="84"/>
      <c r="D943" s="84"/>
      <c r="E943" s="84"/>
      <c r="F943" s="84"/>
      <c r="G943" s="84"/>
      <c r="H943" s="84"/>
      <c r="I943" s="84"/>
      <c r="J943" s="129"/>
      <c r="K943" s="84"/>
      <c r="L943" s="84"/>
      <c r="M943" s="84"/>
      <c r="N943" s="84"/>
      <c r="O943" s="84"/>
      <c r="P943" s="84"/>
      <c r="Q943" s="84"/>
      <c r="R943" s="84"/>
      <c r="S943" s="84"/>
      <c r="T943" s="84"/>
      <c r="U943" s="84"/>
      <c r="V943" s="84"/>
      <c r="W943" s="84"/>
      <c r="X943" s="84"/>
      <c r="Y943" s="84"/>
      <c r="Z943" s="84"/>
    </row>
    <row r="944" ht="20.25" customHeight="1">
      <c r="A944" s="84"/>
      <c r="B944" s="84"/>
      <c r="C944" s="84"/>
      <c r="D944" s="84"/>
      <c r="E944" s="84"/>
      <c r="F944" s="84"/>
      <c r="G944" s="84"/>
      <c r="H944" s="84"/>
      <c r="I944" s="84"/>
      <c r="J944" s="129"/>
      <c r="K944" s="84"/>
      <c r="L944" s="84"/>
      <c r="M944" s="84"/>
      <c r="N944" s="84"/>
      <c r="O944" s="84"/>
      <c r="P944" s="84"/>
      <c r="Q944" s="84"/>
      <c r="R944" s="84"/>
      <c r="S944" s="84"/>
      <c r="T944" s="84"/>
      <c r="U944" s="84"/>
      <c r="V944" s="84"/>
      <c r="W944" s="84"/>
      <c r="X944" s="84"/>
      <c r="Y944" s="84"/>
      <c r="Z944" s="84"/>
    </row>
    <row r="945" ht="20.25" customHeight="1">
      <c r="A945" s="84"/>
      <c r="B945" s="84"/>
      <c r="C945" s="84"/>
      <c r="D945" s="84"/>
      <c r="E945" s="84"/>
      <c r="F945" s="84"/>
      <c r="G945" s="84"/>
      <c r="H945" s="84"/>
      <c r="I945" s="84"/>
      <c r="J945" s="129"/>
      <c r="K945" s="84"/>
      <c r="L945" s="84"/>
      <c r="M945" s="84"/>
      <c r="N945" s="84"/>
      <c r="O945" s="84"/>
      <c r="P945" s="84"/>
      <c r="Q945" s="84"/>
      <c r="R945" s="84"/>
      <c r="S945" s="84"/>
      <c r="T945" s="84"/>
      <c r="U945" s="84"/>
      <c r="V945" s="84"/>
      <c r="W945" s="84"/>
      <c r="X945" s="84"/>
      <c r="Y945" s="84"/>
      <c r="Z945" s="84"/>
    </row>
    <row r="946" ht="20.25" customHeight="1">
      <c r="A946" s="84"/>
      <c r="B946" s="84"/>
      <c r="C946" s="84"/>
      <c r="D946" s="84"/>
      <c r="E946" s="84"/>
      <c r="F946" s="84"/>
      <c r="G946" s="84"/>
      <c r="H946" s="84"/>
      <c r="I946" s="84"/>
      <c r="J946" s="129"/>
      <c r="K946" s="84"/>
      <c r="L946" s="84"/>
      <c r="M946" s="84"/>
      <c r="N946" s="84"/>
      <c r="O946" s="84"/>
      <c r="P946" s="84"/>
      <c r="Q946" s="84"/>
      <c r="R946" s="84"/>
      <c r="S946" s="84"/>
      <c r="T946" s="84"/>
      <c r="U946" s="84"/>
      <c r="V946" s="84"/>
      <c r="W946" s="84"/>
      <c r="X946" s="84"/>
      <c r="Y946" s="84"/>
      <c r="Z946" s="84"/>
    </row>
    <row r="947" ht="20.25" customHeight="1">
      <c r="A947" s="84"/>
      <c r="B947" s="84"/>
      <c r="C947" s="84"/>
      <c r="D947" s="84"/>
      <c r="E947" s="84"/>
      <c r="F947" s="84"/>
      <c r="G947" s="84"/>
      <c r="H947" s="84"/>
      <c r="I947" s="84"/>
      <c r="J947" s="129"/>
      <c r="K947" s="84"/>
      <c r="L947" s="84"/>
      <c r="M947" s="84"/>
      <c r="N947" s="84"/>
      <c r="O947" s="84"/>
      <c r="P947" s="84"/>
      <c r="Q947" s="84"/>
      <c r="R947" s="84"/>
      <c r="S947" s="84"/>
      <c r="T947" s="84"/>
      <c r="U947" s="84"/>
      <c r="V947" s="84"/>
      <c r="W947" s="84"/>
      <c r="X947" s="84"/>
      <c r="Y947" s="84"/>
      <c r="Z947" s="84"/>
    </row>
    <row r="948" ht="20.25" customHeight="1">
      <c r="A948" s="84"/>
      <c r="B948" s="84"/>
      <c r="C948" s="84"/>
      <c r="D948" s="84"/>
      <c r="E948" s="84"/>
      <c r="F948" s="84"/>
      <c r="G948" s="84"/>
      <c r="H948" s="84"/>
      <c r="I948" s="84"/>
      <c r="J948" s="129"/>
      <c r="K948" s="84"/>
      <c r="L948" s="84"/>
      <c r="M948" s="84"/>
      <c r="N948" s="84"/>
      <c r="O948" s="84"/>
      <c r="P948" s="84"/>
      <c r="Q948" s="84"/>
      <c r="R948" s="84"/>
      <c r="S948" s="84"/>
      <c r="T948" s="84"/>
      <c r="U948" s="84"/>
      <c r="V948" s="84"/>
      <c r="W948" s="84"/>
      <c r="X948" s="84"/>
      <c r="Y948" s="84"/>
      <c r="Z948" s="84"/>
    </row>
    <row r="949" ht="20.25" customHeight="1">
      <c r="A949" s="84"/>
      <c r="B949" s="84"/>
      <c r="C949" s="84"/>
      <c r="D949" s="84"/>
      <c r="E949" s="84"/>
      <c r="F949" s="84"/>
      <c r="G949" s="84"/>
      <c r="H949" s="84"/>
      <c r="I949" s="84"/>
      <c r="J949" s="129"/>
      <c r="K949" s="84"/>
      <c r="L949" s="84"/>
      <c r="M949" s="84"/>
      <c r="N949" s="84"/>
      <c r="O949" s="84"/>
      <c r="P949" s="84"/>
      <c r="Q949" s="84"/>
      <c r="R949" s="84"/>
      <c r="S949" s="84"/>
      <c r="T949" s="84"/>
      <c r="U949" s="84"/>
      <c r="V949" s="84"/>
      <c r="W949" s="84"/>
      <c r="X949" s="84"/>
      <c r="Y949" s="84"/>
      <c r="Z949" s="84"/>
    </row>
    <row r="950" ht="20.25" customHeight="1">
      <c r="A950" s="84"/>
      <c r="B950" s="84"/>
      <c r="C950" s="84"/>
      <c r="D950" s="84"/>
      <c r="E950" s="84"/>
      <c r="F950" s="84"/>
      <c r="G950" s="84"/>
      <c r="H950" s="84"/>
      <c r="I950" s="84"/>
      <c r="J950" s="129"/>
      <c r="K950" s="84"/>
      <c r="L950" s="84"/>
      <c r="M950" s="84"/>
      <c r="N950" s="84"/>
      <c r="O950" s="84"/>
      <c r="P950" s="84"/>
      <c r="Q950" s="84"/>
      <c r="R950" s="84"/>
      <c r="S950" s="84"/>
      <c r="T950" s="84"/>
      <c r="U950" s="84"/>
      <c r="V950" s="84"/>
      <c r="W950" s="84"/>
      <c r="X950" s="84"/>
      <c r="Y950" s="84"/>
      <c r="Z950" s="84"/>
    </row>
    <row r="951" ht="20.25" customHeight="1">
      <c r="A951" s="84"/>
      <c r="B951" s="84"/>
      <c r="C951" s="84"/>
      <c r="D951" s="84"/>
      <c r="E951" s="84"/>
      <c r="F951" s="84"/>
      <c r="G951" s="84"/>
      <c r="H951" s="84"/>
      <c r="I951" s="84"/>
      <c r="J951" s="129"/>
      <c r="K951" s="84"/>
      <c r="L951" s="84"/>
      <c r="M951" s="84"/>
      <c r="N951" s="84"/>
      <c r="O951" s="84"/>
      <c r="P951" s="84"/>
      <c r="Q951" s="84"/>
      <c r="R951" s="84"/>
      <c r="S951" s="84"/>
      <c r="T951" s="84"/>
      <c r="U951" s="84"/>
      <c r="V951" s="84"/>
      <c r="W951" s="84"/>
      <c r="X951" s="84"/>
      <c r="Y951" s="84"/>
      <c r="Z951" s="84"/>
    </row>
    <row r="952" ht="20.25" customHeight="1">
      <c r="A952" s="84"/>
      <c r="B952" s="84"/>
      <c r="C952" s="84"/>
      <c r="D952" s="84"/>
      <c r="E952" s="84"/>
      <c r="F952" s="84"/>
      <c r="G952" s="84"/>
      <c r="H952" s="84"/>
      <c r="I952" s="84"/>
      <c r="J952" s="129"/>
      <c r="K952" s="84"/>
      <c r="L952" s="84"/>
      <c r="M952" s="84"/>
      <c r="N952" s="84"/>
      <c r="O952" s="84"/>
      <c r="P952" s="84"/>
      <c r="Q952" s="84"/>
      <c r="R952" s="84"/>
      <c r="S952" s="84"/>
      <c r="T952" s="84"/>
      <c r="U952" s="84"/>
      <c r="V952" s="84"/>
      <c r="W952" s="84"/>
      <c r="X952" s="84"/>
      <c r="Y952" s="84"/>
      <c r="Z952" s="84"/>
    </row>
    <row r="953" ht="20.25" customHeight="1">
      <c r="A953" s="84"/>
      <c r="B953" s="84"/>
      <c r="C953" s="84"/>
      <c r="D953" s="84"/>
      <c r="E953" s="84"/>
      <c r="F953" s="84"/>
      <c r="G953" s="84"/>
      <c r="H953" s="84"/>
      <c r="I953" s="84"/>
      <c r="J953" s="129"/>
      <c r="K953" s="84"/>
      <c r="L953" s="84"/>
      <c r="M953" s="84"/>
      <c r="N953" s="84"/>
      <c r="O953" s="84"/>
      <c r="P953" s="84"/>
      <c r="Q953" s="84"/>
      <c r="R953" s="84"/>
      <c r="S953" s="84"/>
      <c r="T953" s="84"/>
      <c r="U953" s="84"/>
      <c r="V953" s="84"/>
      <c r="W953" s="84"/>
      <c r="X953" s="84"/>
      <c r="Y953" s="84"/>
      <c r="Z953" s="84"/>
    </row>
    <row r="954" ht="20.25" customHeight="1">
      <c r="A954" s="84"/>
      <c r="B954" s="84"/>
      <c r="C954" s="84"/>
      <c r="D954" s="84"/>
      <c r="E954" s="84"/>
      <c r="F954" s="84"/>
      <c r="G954" s="84"/>
      <c r="H954" s="84"/>
      <c r="I954" s="84"/>
      <c r="J954" s="129"/>
      <c r="K954" s="84"/>
      <c r="L954" s="84"/>
      <c r="M954" s="84"/>
      <c r="N954" s="84"/>
      <c r="O954" s="84"/>
      <c r="P954" s="84"/>
      <c r="Q954" s="84"/>
      <c r="R954" s="84"/>
      <c r="S954" s="84"/>
      <c r="T954" s="84"/>
      <c r="U954" s="84"/>
      <c r="V954" s="84"/>
      <c r="W954" s="84"/>
      <c r="X954" s="84"/>
      <c r="Y954" s="84"/>
      <c r="Z954" s="84"/>
    </row>
    <row r="955" ht="20.25" customHeight="1">
      <c r="A955" s="84"/>
      <c r="B955" s="84"/>
      <c r="C955" s="84"/>
      <c r="D955" s="84"/>
      <c r="E955" s="84"/>
      <c r="F955" s="84"/>
      <c r="G955" s="84"/>
      <c r="H955" s="84"/>
      <c r="I955" s="84"/>
      <c r="J955" s="129"/>
      <c r="K955" s="84"/>
      <c r="L955" s="84"/>
      <c r="M955" s="84"/>
      <c r="N955" s="84"/>
      <c r="O955" s="84"/>
      <c r="P955" s="84"/>
      <c r="Q955" s="84"/>
      <c r="R955" s="84"/>
      <c r="S955" s="84"/>
      <c r="T955" s="84"/>
      <c r="U955" s="84"/>
      <c r="V955" s="84"/>
      <c r="W955" s="84"/>
      <c r="X955" s="84"/>
      <c r="Y955" s="84"/>
      <c r="Z955" s="84"/>
    </row>
    <row r="956" ht="20.25" customHeight="1">
      <c r="A956" s="84"/>
      <c r="B956" s="84"/>
      <c r="C956" s="84"/>
      <c r="D956" s="84"/>
      <c r="E956" s="84"/>
      <c r="F956" s="84"/>
      <c r="G956" s="84"/>
      <c r="H956" s="84"/>
      <c r="I956" s="84"/>
      <c r="J956" s="129"/>
      <c r="K956" s="84"/>
      <c r="L956" s="84"/>
      <c r="M956" s="84"/>
      <c r="N956" s="84"/>
      <c r="O956" s="84"/>
      <c r="P956" s="84"/>
      <c r="Q956" s="84"/>
      <c r="R956" s="84"/>
      <c r="S956" s="84"/>
      <c r="T956" s="84"/>
      <c r="U956" s="84"/>
      <c r="V956" s="84"/>
      <c r="W956" s="84"/>
      <c r="X956" s="84"/>
      <c r="Y956" s="84"/>
      <c r="Z956" s="84"/>
    </row>
    <row r="957" ht="20.25" customHeight="1">
      <c r="A957" s="84"/>
      <c r="B957" s="84"/>
      <c r="C957" s="84"/>
      <c r="D957" s="84"/>
      <c r="E957" s="84"/>
      <c r="F957" s="84"/>
      <c r="G957" s="84"/>
      <c r="H957" s="84"/>
      <c r="I957" s="84"/>
      <c r="J957" s="129"/>
      <c r="K957" s="84"/>
      <c r="L957" s="84"/>
      <c r="M957" s="84"/>
      <c r="N957" s="84"/>
      <c r="O957" s="84"/>
      <c r="P957" s="84"/>
      <c r="Q957" s="84"/>
      <c r="R957" s="84"/>
      <c r="S957" s="84"/>
      <c r="T957" s="84"/>
      <c r="U957" s="84"/>
      <c r="V957" s="84"/>
      <c r="W957" s="84"/>
      <c r="X957" s="84"/>
      <c r="Y957" s="84"/>
      <c r="Z957" s="84"/>
    </row>
    <row r="958" ht="20.25" customHeight="1">
      <c r="A958" s="84"/>
      <c r="B958" s="84"/>
      <c r="C958" s="84"/>
      <c r="D958" s="84"/>
      <c r="E958" s="84"/>
      <c r="F958" s="84"/>
      <c r="G958" s="84"/>
      <c r="H958" s="84"/>
      <c r="I958" s="84"/>
      <c r="J958" s="129"/>
      <c r="K958" s="84"/>
      <c r="L958" s="84"/>
      <c r="M958" s="84"/>
      <c r="N958" s="84"/>
      <c r="O958" s="84"/>
      <c r="P958" s="84"/>
      <c r="Q958" s="84"/>
      <c r="R958" s="84"/>
      <c r="S958" s="84"/>
      <c r="T958" s="84"/>
      <c r="U958" s="84"/>
      <c r="V958" s="84"/>
      <c r="W958" s="84"/>
      <c r="X958" s="84"/>
      <c r="Y958" s="84"/>
      <c r="Z958" s="84"/>
    </row>
    <row r="959" ht="20.25" customHeight="1">
      <c r="A959" s="84"/>
      <c r="B959" s="84"/>
      <c r="C959" s="84"/>
      <c r="D959" s="84"/>
      <c r="E959" s="84"/>
      <c r="F959" s="84"/>
      <c r="G959" s="84"/>
      <c r="H959" s="84"/>
      <c r="I959" s="84"/>
      <c r="J959" s="129"/>
      <c r="K959" s="84"/>
      <c r="L959" s="84"/>
      <c r="M959" s="84"/>
      <c r="N959" s="84"/>
      <c r="O959" s="84"/>
      <c r="P959" s="84"/>
      <c r="Q959" s="84"/>
      <c r="R959" s="84"/>
      <c r="S959" s="84"/>
      <c r="T959" s="84"/>
      <c r="U959" s="84"/>
      <c r="V959" s="84"/>
      <c r="W959" s="84"/>
      <c r="X959" s="84"/>
      <c r="Y959" s="84"/>
      <c r="Z959" s="84"/>
    </row>
    <row r="960" ht="20.25" customHeight="1">
      <c r="A960" s="84"/>
      <c r="B960" s="84"/>
      <c r="C960" s="84"/>
      <c r="D960" s="84"/>
      <c r="E960" s="84"/>
      <c r="F960" s="84"/>
      <c r="G960" s="84"/>
      <c r="H960" s="84"/>
      <c r="I960" s="84"/>
      <c r="J960" s="129"/>
      <c r="K960" s="84"/>
      <c r="L960" s="84"/>
      <c r="M960" s="84"/>
      <c r="N960" s="84"/>
      <c r="O960" s="84"/>
      <c r="P960" s="84"/>
      <c r="Q960" s="84"/>
      <c r="R960" s="84"/>
      <c r="S960" s="84"/>
      <c r="T960" s="84"/>
      <c r="U960" s="84"/>
      <c r="V960" s="84"/>
      <c r="W960" s="84"/>
      <c r="X960" s="84"/>
      <c r="Y960" s="84"/>
      <c r="Z960" s="84"/>
    </row>
    <row r="961" ht="20.25" customHeight="1">
      <c r="A961" s="84"/>
      <c r="B961" s="84"/>
      <c r="C961" s="84"/>
      <c r="D961" s="84"/>
      <c r="E961" s="84"/>
      <c r="F961" s="84"/>
      <c r="G961" s="84"/>
      <c r="H961" s="84"/>
      <c r="I961" s="84"/>
      <c r="J961" s="129"/>
      <c r="K961" s="84"/>
      <c r="L961" s="84"/>
      <c r="M961" s="84"/>
      <c r="N961" s="84"/>
      <c r="O961" s="84"/>
      <c r="P961" s="84"/>
      <c r="Q961" s="84"/>
      <c r="R961" s="84"/>
      <c r="S961" s="84"/>
      <c r="T961" s="84"/>
      <c r="U961" s="84"/>
      <c r="V961" s="84"/>
      <c r="W961" s="84"/>
      <c r="X961" s="84"/>
      <c r="Y961" s="84"/>
      <c r="Z961" s="84"/>
    </row>
    <row r="962" ht="20.25" customHeight="1">
      <c r="A962" s="84"/>
      <c r="B962" s="84"/>
      <c r="C962" s="84"/>
      <c r="D962" s="84"/>
      <c r="E962" s="84"/>
      <c r="F962" s="84"/>
      <c r="G962" s="84"/>
      <c r="H962" s="84"/>
      <c r="I962" s="84"/>
      <c r="J962" s="129"/>
      <c r="K962" s="84"/>
      <c r="L962" s="84"/>
      <c r="M962" s="84"/>
      <c r="N962" s="84"/>
      <c r="O962" s="84"/>
      <c r="P962" s="84"/>
      <c r="Q962" s="84"/>
      <c r="R962" s="84"/>
      <c r="S962" s="84"/>
      <c r="T962" s="84"/>
      <c r="U962" s="84"/>
      <c r="V962" s="84"/>
      <c r="W962" s="84"/>
      <c r="X962" s="84"/>
      <c r="Y962" s="84"/>
      <c r="Z962" s="84"/>
    </row>
    <row r="963" ht="20.25" customHeight="1">
      <c r="A963" s="84"/>
      <c r="B963" s="84"/>
      <c r="C963" s="84"/>
      <c r="D963" s="84"/>
      <c r="E963" s="84"/>
      <c r="F963" s="84"/>
      <c r="G963" s="84"/>
      <c r="H963" s="84"/>
      <c r="I963" s="84"/>
      <c r="J963" s="129"/>
      <c r="K963" s="84"/>
      <c r="L963" s="84"/>
      <c r="M963" s="84"/>
      <c r="N963" s="84"/>
      <c r="O963" s="84"/>
      <c r="P963" s="84"/>
      <c r="Q963" s="84"/>
      <c r="R963" s="84"/>
      <c r="S963" s="84"/>
      <c r="T963" s="84"/>
      <c r="U963" s="84"/>
      <c r="V963" s="84"/>
      <c r="W963" s="84"/>
      <c r="X963" s="84"/>
      <c r="Y963" s="84"/>
      <c r="Z963" s="84"/>
    </row>
    <row r="964" ht="20.25" customHeight="1">
      <c r="A964" s="84"/>
      <c r="B964" s="84"/>
      <c r="C964" s="84"/>
      <c r="D964" s="84"/>
      <c r="E964" s="84"/>
      <c r="F964" s="84"/>
      <c r="G964" s="84"/>
      <c r="H964" s="84"/>
      <c r="I964" s="84"/>
      <c r="J964" s="129"/>
      <c r="K964" s="84"/>
      <c r="L964" s="84"/>
      <c r="M964" s="84"/>
      <c r="N964" s="84"/>
      <c r="O964" s="84"/>
      <c r="P964" s="84"/>
      <c r="Q964" s="84"/>
      <c r="R964" s="84"/>
      <c r="S964" s="84"/>
      <c r="T964" s="84"/>
      <c r="U964" s="84"/>
      <c r="V964" s="84"/>
      <c r="W964" s="84"/>
      <c r="X964" s="84"/>
      <c r="Y964" s="84"/>
      <c r="Z964" s="84"/>
    </row>
    <row r="965" ht="20.25" customHeight="1">
      <c r="A965" s="84"/>
      <c r="B965" s="84"/>
      <c r="C965" s="84"/>
      <c r="D965" s="84"/>
      <c r="E965" s="84"/>
      <c r="F965" s="84"/>
      <c r="G965" s="84"/>
      <c r="H965" s="84"/>
      <c r="I965" s="84"/>
      <c r="J965" s="129"/>
      <c r="K965" s="84"/>
      <c r="L965" s="84"/>
      <c r="M965" s="84"/>
      <c r="N965" s="84"/>
      <c r="O965" s="84"/>
      <c r="P965" s="84"/>
      <c r="Q965" s="84"/>
      <c r="R965" s="84"/>
      <c r="S965" s="84"/>
      <c r="T965" s="84"/>
      <c r="U965" s="84"/>
      <c r="V965" s="84"/>
      <c r="W965" s="84"/>
      <c r="X965" s="84"/>
      <c r="Y965" s="84"/>
      <c r="Z965" s="84"/>
    </row>
    <row r="966" ht="20.25" customHeight="1">
      <c r="A966" s="84"/>
      <c r="B966" s="84"/>
      <c r="C966" s="84"/>
      <c r="D966" s="84"/>
      <c r="E966" s="84"/>
      <c r="F966" s="84"/>
      <c r="G966" s="84"/>
      <c r="H966" s="84"/>
      <c r="I966" s="84"/>
      <c r="J966" s="129"/>
      <c r="K966" s="84"/>
      <c r="L966" s="84"/>
      <c r="M966" s="84"/>
      <c r="N966" s="84"/>
      <c r="O966" s="84"/>
      <c r="P966" s="84"/>
      <c r="Q966" s="84"/>
      <c r="R966" s="84"/>
      <c r="S966" s="84"/>
      <c r="T966" s="84"/>
      <c r="U966" s="84"/>
      <c r="V966" s="84"/>
      <c r="W966" s="84"/>
      <c r="X966" s="84"/>
      <c r="Y966" s="84"/>
      <c r="Z966" s="84"/>
    </row>
    <row r="967" ht="20.25" customHeight="1">
      <c r="A967" s="84"/>
      <c r="B967" s="84"/>
      <c r="C967" s="84"/>
      <c r="D967" s="84"/>
      <c r="E967" s="84"/>
      <c r="F967" s="84"/>
      <c r="G967" s="84"/>
      <c r="H967" s="84"/>
      <c r="I967" s="84"/>
      <c r="J967" s="129"/>
      <c r="K967" s="84"/>
      <c r="L967" s="84"/>
      <c r="M967" s="84"/>
      <c r="N967" s="84"/>
      <c r="O967" s="84"/>
      <c r="P967" s="84"/>
      <c r="Q967" s="84"/>
      <c r="R967" s="84"/>
      <c r="S967" s="84"/>
      <c r="T967" s="84"/>
      <c r="U967" s="84"/>
      <c r="V967" s="84"/>
      <c r="W967" s="84"/>
      <c r="X967" s="84"/>
      <c r="Y967" s="84"/>
      <c r="Z967" s="84"/>
    </row>
    <row r="968" ht="20.25" customHeight="1">
      <c r="A968" s="84"/>
      <c r="B968" s="84"/>
      <c r="C968" s="84"/>
      <c r="D968" s="84"/>
      <c r="E968" s="84"/>
      <c r="F968" s="84"/>
      <c r="G968" s="84"/>
      <c r="H968" s="84"/>
      <c r="I968" s="84"/>
      <c r="J968" s="129"/>
      <c r="K968" s="84"/>
      <c r="L968" s="84"/>
      <c r="M968" s="84"/>
      <c r="N968" s="84"/>
      <c r="O968" s="84"/>
      <c r="P968" s="84"/>
      <c r="Q968" s="84"/>
      <c r="R968" s="84"/>
      <c r="S968" s="84"/>
      <c r="T968" s="84"/>
      <c r="U968" s="84"/>
      <c r="V968" s="84"/>
      <c r="W968" s="84"/>
      <c r="X968" s="84"/>
      <c r="Y968" s="84"/>
      <c r="Z968" s="84"/>
    </row>
    <row r="969" ht="20.25" customHeight="1">
      <c r="A969" s="84"/>
      <c r="B969" s="84"/>
      <c r="C969" s="84"/>
      <c r="D969" s="84"/>
      <c r="E969" s="84"/>
      <c r="F969" s="84"/>
      <c r="G969" s="84"/>
      <c r="H969" s="84"/>
      <c r="I969" s="84"/>
      <c r="J969" s="129"/>
      <c r="K969" s="84"/>
      <c r="L969" s="84"/>
      <c r="M969" s="84"/>
      <c r="N969" s="84"/>
      <c r="O969" s="84"/>
      <c r="P969" s="84"/>
      <c r="Q969" s="84"/>
      <c r="R969" s="84"/>
      <c r="S969" s="84"/>
      <c r="T969" s="84"/>
      <c r="U969" s="84"/>
      <c r="V969" s="84"/>
      <c r="W969" s="84"/>
      <c r="X969" s="84"/>
      <c r="Y969" s="84"/>
      <c r="Z969" s="84"/>
    </row>
    <row r="970" ht="20.25" customHeight="1">
      <c r="A970" s="84"/>
      <c r="B970" s="84"/>
      <c r="C970" s="84"/>
      <c r="D970" s="84"/>
      <c r="E970" s="84"/>
      <c r="F970" s="84"/>
      <c r="G970" s="84"/>
      <c r="H970" s="84"/>
      <c r="I970" s="84"/>
      <c r="J970" s="129"/>
      <c r="K970" s="84"/>
      <c r="L970" s="84"/>
      <c r="M970" s="84"/>
      <c r="N970" s="84"/>
      <c r="O970" s="84"/>
      <c r="P970" s="84"/>
      <c r="Q970" s="84"/>
      <c r="R970" s="84"/>
      <c r="S970" s="84"/>
      <c r="T970" s="84"/>
      <c r="U970" s="84"/>
      <c r="V970" s="84"/>
      <c r="W970" s="84"/>
      <c r="X970" s="84"/>
      <c r="Y970" s="84"/>
      <c r="Z970" s="84"/>
    </row>
    <row r="971" ht="20.25" customHeight="1">
      <c r="A971" s="84"/>
      <c r="B971" s="84"/>
      <c r="C971" s="84"/>
      <c r="D971" s="84"/>
      <c r="E971" s="84"/>
      <c r="F971" s="84"/>
      <c r="G971" s="84"/>
      <c r="H971" s="84"/>
      <c r="I971" s="84"/>
      <c r="J971" s="129"/>
      <c r="K971" s="84"/>
      <c r="L971" s="84"/>
      <c r="M971" s="84"/>
      <c r="N971" s="84"/>
      <c r="O971" s="84"/>
      <c r="P971" s="84"/>
      <c r="Q971" s="84"/>
      <c r="R971" s="84"/>
      <c r="S971" s="84"/>
      <c r="T971" s="84"/>
      <c r="U971" s="84"/>
      <c r="V971" s="84"/>
      <c r="W971" s="84"/>
      <c r="X971" s="84"/>
      <c r="Y971" s="84"/>
      <c r="Z971" s="84"/>
    </row>
    <row r="972" ht="20.25" customHeight="1">
      <c r="A972" s="84"/>
      <c r="B972" s="84"/>
      <c r="C972" s="84"/>
      <c r="D972" s="84"/>
      <c r="E972" s="84"/>
      <c r="F972" s="84"/>
      <c r="G972" s="84"/>
      <c r="H972" s="84"/>
      <c r="I972" s="84"/>
      <c r="J972" s="129"/>
      <c r="K972" s="84"/>
      <c r="L972" s="84"/>
      <c r="M972" s="84"/>
      <c r="N972" s="84"/>
      <c r="O972" s="84"/>
      <c r="P972" s="84"/>
      <c r="Q972" s="84"/>
      <c r="R972" s="84"/>
      <c r="S972" s="84"/>
      <c r="T972" s="84"/>
      <c r="U972" s="84"/>
      <c r="V972" s="84"/>
      <c r="W972" s="84"/>
      <c r="X972" s="84"/>
      <c r="Y972" s="84"/>
      <c r="Z972" s="84"/>
    </row>
    <row r="973" ht="20.25" customHeight="1">
      <c r="A973" s="84"/>
      <c r="B973" s="84"/>
      <c r="C973" s="84"/>
      <c r="D973" s="84"/>
      <c r="E973" s="84"/>
      <c r="F973" s="84"/>
      <c r="G973" s="84"/>
      <c r="H973" s="84"/>
      <c r="I973" s="84"/>
      <c r="J973" s="129"/>
      <c r="K973" s="84"/>
      <c r="L973" s="84"/>
      <c r="M973" s="84"/>
      <c r="N973" s="84"/>
      <c r="O973" s="84"/>
      <c r="P973" s="84"/>
      <c r="Q973" s="84"/>
      <c r="R973" s="84"/>
      <c r="S973" s="84"/>
      <c r="T973" s="84"/>
      <c r="U973" s="84"/>
      <c r="V973" s="84"/>
      <c r="W973" s="84"/>
      <c r="X973" s="84"/>
      <c r="Y973" s="84"/>
      <c r="Z973" s="84"/>
    </row>
    <row r="974" ht="20.25" customHeight="1">
      <c r="A974" s="84"/>
      <c r="B974" s="84"/>
      <c r="C974" s="84"/>
      <c r="D974" s="84"/>
      <c r="E974" s="84"/>
      <c r="F974" s="84"/>
      <c r="G974" s="84"/>
      <c r="H974" s="84"/>
      <c r="I974" s="84"/>
      <c r="J974" s="129"/>
      <c r="K974" s="84"/>
      <c r="L974" s="84"/>
      <c r="M974" s="84"/>
      <c r="N974" s="84"/>
      <c r="O974" s="84"/>
      <c r="P974" s="84"/>
      <c r="Q974" s="84"/>
      <c r="R974" s="84"/>
      <c r="S974" s="84"/>
      <c r="T974" s="84"/>
      <c r="U974" s="84"/>
      <c r="V974" s="84"/>
      <c r="W974" s="84"/>
      <c r="X974" s="84"/>
      <c r="Y974" s="84"/>
      <c r="Z974" s="84"/>
    </row>
    <row r="975" ht="20.25" customHeight="1">
      <c r="A975" s="84"/>
      <c r="B975" s="84"/>
      <c r="C975" s="84"/>
      <c r="D975" s="84"/>
      <c r="E975" s="84"/>
      <c r="F975" s="84"/>
      <c r="G975" s="84"/>
      <c r="H975" s="84"/>
      <c r="I975" s="84"/>
      <c r="J975" s="129"/>
      <c r="K975" s="84"/>
      <c r="L975" s="84"/>
      <c r="M975" s="84"/>
      <c r="N975" s="84"/>
      <c r="O975" s="84"/>
      <c r="P975" s="84"/>
      <c r="Q975" s="84"/>
      <c r="R975" s="84"/>
      <c r="S975" s="84"/>
      <c r="T975" s="84"/>
      <c r="U975" s="84"/>
      <c r="V975" s="84"/>
      <c r="W975" s="84"/>
      <c r="X975" s="84"/>
      <c r="Y975" s="84"/>
      <c r="Z975" s="84"/>
    </row>
    <row r="976" ht="20.25" customHeight="1">
      <c r="A976" s="84"/>
      <c r="B976" s="84"/>
      <c r="C976" s="84"/>
      <c r="D976" s="84"/>
      <c r="E976" s="84"/>
      <c r="F976" s="84"/>
      <c r="G976" s="84"/>
      <c r="H976" s="84"/>
      <c r="I976" s="84"/>
      <c r="J976" s="129"/>
      <c r="K976" s="84"/>
      <c r="L976" s="84"/>
      <c r="M976" s="84"/>
      <c r="N976" s="84"/>
      <c r="O976" s="84"/>
      <c r="P976" s="84"/>
      <c r="Q976" s="84"/>
      <c r="R976" s="84"/>
      <c r="S976" s="84"/>
      <c r="T976" s="84"/>
      <c r="U976" s="84"/>
      <c r="V976" s="84"/>
      <c r="W976" s="84"/>
      <c r="X976" s="84"/>
      <c r="Y976" s="84"/>
      <c r="Z976" s="84"/>
    </row>
    <row r="977" ht="20.25" customHeight="1">
      <c r="A977" s="84"/>
      <c r="B977" s="84"/>
      <c r="C977" s="84"/>
      <c r="D977" s="84"/>
      <c r="E977" s="84"/>
      <c r="F977" s="84"/>
      <c r="G977" s="84"/>
      <c r="H977" s="84"/>
      <c r="I977" s="84"/>
      <c r="J977" s="129"/>
      <c r="K977" s="84"/>
      <c r="L977" s="84"/>
      <c r="M977" s="84"/>
      <c r="N977" s="84"/>
      <c r="O977" s="84"/>
      <c r="P977" s="84"/>
      <c r="Q977" s="84"/>
      <c r="R977" s="84"/>
      <c r="S977" s="84"/>
      <c r="T977" s="84"/>
      <c r="U977" s="84"/>
      <c r="V977" s="84"/>
      <c r="W977" s="84"/>
      <c r="X977" s="84"/>
      <c r="Y977" s="84"/>
      <c r="Z977" s="84"/>
    </row>
    <row r="978" ht="20.25" customHeight="1">
      <c r="A978" s="84"/>
      <c r="B978" s="84"/>
      <c r="C978" s="84"/>
      <c r="D978" s="84"/>
      <c r="E978" s="84"/>
      <c r="F978" s="84"/>
      <c r="G978" s="84"/>
      <c r="H978" s="84"/>
      <c r="I978" s="84"/>
      <c r="J978" s="129"/>
      <c r="K978" s="84"/>
      <c r="L978" s="84"/>
      <c r="M978" s="84"/>
      <c r="N978" s="84"/>
      <c r="O978" s="84"/>
      <c r="P978" s="84"/>
      <c r="Q978" s="84"/>
      <c r="R978" s="84"/>
      <c r="S978" s="84"/>
      <c r="T978" s="84"/>
      <c r="U978" s="84"/>
      <c r="V978" s="84"/>
      <c r="W978" s="84"/>
      <c r="X978" s="84"/>
      <c r="Y978" s="84"/>
      <c r="Z978" s="84"/>
    </row>
    <row r="979" ht="20.25" customHeight="1">
      <c r="A979" s="84"/>
      <c r="B979" s="84"/>
      <c r="C979" s="84"/>
      <c r="D979" s="84"/>
      <c r="E979" s="84"/>
      <c r="F979" s="84"/>
      <c r="G979" s="84"/>
      <c r="H979" s="84"/>
      <c r="I979" s="84"/>
      <c r="J979" s="129"/>
      <c r="K979" s="84"/>
      <c r="L979" s="84"/>
      <c r="M979" s="84"/>
      <c r="N979" s="84"/>
      <c r="O979" s="84"/>
      <c r="P979" s="84"/>
      <c r="Q979" s="84"/>
      <c r="R979" s="84"/>
      <c r="S979" s="84"/>
      <c r="T979" s="84"/>
      <c r="U979" s="84"/>
      <c r="V979" s="84"/>
      <c r="W979" s="84"/>
      <c r="X979" s="84"/>
      <c r="Y979" s="84"/>
      <c r="Z979" s="84"/>
    </row>
    <row r="980" ht="20.25" customHeight="1">
      <c r="A980" s="84"/>
      <c r="B980" s="84"/>
      <c r="C980" s="84"/>
      <c r="D980" s="84"/>
      <c r="E980" s="84"/>
      <c r="F980" s="84"/>
      <c r="G980" s="84"/>
      <c r="H980" s="84"/>
      <c r="I980" s="84"/>
      <c r="J980" s="129"/>
      <c r="K980" s="84"/>
      <c r="L980" s="84"/>
      <c r="M980" s="84"/>
      <c r="N980" s="84"/>
      <c r="O980" s="84"/>
      <c r="P980" s="84"/>
      <c r="Q980" s="84"/>
      <c r="R980" s="84"/>
      <c r="S980" s="84"/>
      <c r="T980" s="84"/>
      <c r="U980" s="84"/>
      <c r="V980" s="84"/>
      <c r="W980" s="84"/>
      <c r="X980" s="84"/>
      <c r="Y980" s="84"/>
      <c r="Z980" s="84"/>
    </row>
    <row r="981" ht="20.25" customHeight="1">
      <c r="A981" s="84"/>
      <c r="B981" s="84"/>
      <c r="C981" s="84"/>
      <c r="D981" s="84"/>
      <c r="E981" s="84"/>
      <c r="F981" s="84"/>
      <c r="G981" s="84"/>
      <c r="H981" s="84"/>
      <c r="I981" s="84"/>
      <c r="J981" s="129"/>
      <c r="K981" s="84"/>
      <c r="L981" s="84"/>
      <c r="M981" s="84"/>
      <c r="N981" s="84"/>
      <c r="O981" s="84"/>
      <c r="P981" s="84"/>
      <c r="Q981" s="84"/>
      <c r="R981" s="84"/>
      <c r="S981" s="84"/>
      <c r="T981" s="84"/>
      <c r="U981" s="84"/>
      <c r="V981" s="84"/>
      <c r="W981" s="84"/>
      <c r="X981" s="84"/>
      <c r="Y981" s="84"/>
      <c r="Z981" s="84"/>
    </row>
    <row r="982" ht="20.25" customHeight="1">
      <c r="A982" s="84"/>
      <c r="B982" s="84"/>
      <c r="C982" s="84"/>
      <c r="D982" s="84"/>
      <c r="E982" s="84"/>
      <c r="F982" s="84"/>
      <c r="G982" s="84"/>
      <c r="H982" s="84"/>
      <c r="I982" s="84"/>
      <c r="J982" s="129"/>
      <c r="K982" s="84"/>
      <c r="L982" s="84"/>
      <c r="M982" s="84"/>
      <c r="N982" s="84"/>
      <c r="O982" s="84"/>
      <c r="P982" s="84"/>
      <c r="Q982" s="84"/>
      <c r="R982" s="84"/>
      <c r="S982" s="84"/>
      <c r="T982" s="84"/>
      <c r="U982" s="84"/>
      <c r="V982" s="84"/>
      <c r="W982" s="84"/>
      <c r="X982" s="84"/>
      <c r="Y982" s="84"/>
      <c r="Z982" s="84"/>
    </row>
    <row r="983" ht="20.25" customHeight="1">
      <c r="A983" s="84"/>
      <c r="B983" s="84"/>
      <c r="C983" s="84"/>
      <c r="D983" s="84"/>
      <c r="E983" s="84"/>
      <c r="F983" s="84"/>
      <c r="G983" s="84"/>
      <c r="H983" s="84"/>
      <c r="I983" s="84"/>
      <c r="J983" s="129"/>
      <c r="K983" s="84"/>
      <c r="L983" s="84"/>
      <c r="M983" s="84"/>
      <c r="N983" s="84"/>
      <c r="O983" s="84"/>
      <c r="P983" s="84"/>
      <c r="Q983" s="84"/>
      <c r="R983" s="84"/>
      <c r="S983" s="84"/>
      <c r="T983" s="84"/>
      <c r="U983" s="84"/>
      <c r="V983" s="84"/>
      <c r="W983" s="84"/>
      <c r="X983" s="84"/>
      <c r="Y983" s="84"/>
      <c r="Z983" s="84"/>
    </row>
    <row r="984" ht="20.25" customHeight="1">
      <c r="A984" s="84"/>
      <c r="B984" s="84"/>
      <c r="C984" s="84"/>
      <c r="D984" s="84"/>
      <c r="E984" s="84"/>
      <c r="F984" s="84"/>
      <c r="G984" s="84"/>
      <c r="H984" s="84"/>
      <c r="I984" s="84"/>
      <c r="J984" s="129"/>
      <c r="K984" s="84"/>
      <c r="L984" s="84"/>
      <c r="M984" s="84"/>
      <c r="N984" s="84"/>
      <c r="O984" s="84"/>
      <c r="P984" s="84"/>
      <c r="Q984" s="84"/>
      <c r="R984" s="84"/>
      <c r="S984" s="84"/>
      <c r="T984" s="84"/>
      <c r="U984" s="84"/>
      <c r="V984" s="84"/>
      <c r="W984" s="84"/>
      <c r="X984" s="84"/>
      <c r="Y984" s="84"/>
      <c r="Z984" s="84"/>
    </row>
    <row r="985" ht="20.25" customHeight="1">
      <c r="A985" s="84"/>
      <c r="B985" s="84"/>
      <c r="C985" s="84"/>
      <c r="D985" s="84"/>
      <c r="E985" s="84"/>
      <c r="F985" s="84"/>
      <c r="G985" s="84"/>
      <c r="H985" s="84"/>
      <c r="I985" s="84"/>
      <c r="J985" s="129"/>
      <c r="K985" s="84"/>
      <c r="L985" s="84"/>
      <c r="M985" s="84"/>
      <c r="N985" s="84"/>
      <c r="O985" s="84"/>
      <c r="P985" s="84"/>
      <c r="Q985" s="84"/>
      <c r="R985" s="84"/>
      <c r="S985" s="84"/>
      <c r="T985" s="84"/>
      <c r="U985" s="84"/>
      <c r="V985" s="84"/>
      <c r="W985" s="84"/>
      <c r="X985" s="84"/>
      <c r="Y985" s="84"/>
      <c r="Z985" s="84"/>
    </row>
    <row r="986" ht="20.25" customHeight="1">
      <c r="A986" s="84"/>
      <c r="B986" s="84"/>
      <c r="C986" s="84"/>
      <c r="D986" s="84"/>
      <c r="E986" s="84"/>
      <c r="F986" s="84"/>
      <c r="G986" s="84"/>
      <c r="H986" s="84"/>
      <c r="I986" s="84"/>
      <c r="J986" s="129"/>
      <c r="K986" s="84"/>
      <c r="L986" s="84"/>
      <c r="M986" s="84"/>
      <c r="N986" s="84"/>
      <c r="O986" s="84"/>
      <c r="P986" s="84"/>
      <c r="Q986" s="84"/>
      <c r="R986" s="84"/>
      <c r="S986" s="84"/>
      <c r="T986" s="84"/>
      <c r="U986" s="84"/>
      <c r="V986" s="84"/>
      <c r="W986" s="84"/>
      <c r="X986" s="84"/>
      <c r="Y986" s="84"/>
      <c r="Z986" s="84"/>
    </row>
    <row r="987" ht="20.25" customHeight="1">
      <c r="A987" s="84"/>
      <c r="B987" s="84"/>
      <c r="C987" s="84"/>
      <c r="D987" s="84"/>
      <c r="E987" s="84"/>
      <c r="F987" s="84"/>
      <c r="G987" s="84"/>
      <c r="H987" s="84"/>
      <c r="I987" s="84"/>
      <c r="J987" s="129"/>
      <c r="K987" s="84"/>
      <c r="L987" s="84"/>
      <c r="M987" s="84"/>
      <c r="N987" s="84"/>
      <c r="O987" s="84"/>
      <c r="P987" s="84"/>
      <c r="Q987" s="84"/>
      <c r="R987" s="84"/>
      <c r="S987" s="84"/>
      <c r="T987" s="84"/>
      <c r="U987" s="84"/>
      <c r="V987" s="84"/>
      <c r="W987" s="84"/>
      <c r="X987" s="84"/>
      <c r="Y987" s="84"/>
      <c r="Z987" s="84"/>
    </row>
    <row r="988" ht="20.25" customHeight="1">
      <c r="A988" s="84"/>
      <c r="B988" s="84"/>
      <c r="C988" s="84"/>
      <c r="D988" s="84"/>
      <c r="E988" s="84"/>
      <c r="F988" s="84"/>
      <c r="G988" s="84"/>
      <c r="H988" s="84"/>
      <c r="I988" s="84"/>
      <c r="J988" s="129"/>
      <c r="K988" s="84"/>
      <c r="L988" s="84"/>
      <c r="M988" s="84"/>
      <c r="N988" s="84"/>
      <c r="O988" s="84"/>
      <c r="P988" s="84"/>
      <c r="Q988" s="84"/>
      <c r="R988" s="84"/>
      <c r="S988" s="84"/>
      <c r="T988" s="84"/>
      <c r="U988" s="84"/>
      <c r="V988" s="84"/>
      <c r="W988" s="84"/>
      <c r="X988" s="84"/>
      <c r="Y988" s="84"/>
      <c r="Z988" s="84"/>
    </row>
    <row r="989" ht="20.25" customHeight="1">
      <c r="A989" s="84"/>
      <c r="B989" s="84"/>
      <c r="C989" s="84"/>
      <c r="D989" s="84"/>
      <c r="E989" s="84"/>
      <c r="F989" s="84"/>
      <c r="G989" s="84"/>
      <c r="H989" s="84"/>
      <c r="I989" s="84"/>
      <c r="J989" s="129"/>
      <c r="K989" s="84"/>
      <c r="L989" s="84"/>
      <c r="M989" s="84"/>
      <c r="N989" s="84"/>
      <c r="O989" s="84"/>
      <c r="P989" s="84"/>
      <c r="Q989" s="84"/>
      <c r="R989" s="84"/>
      <c r="S989" s="84"/>
      <c r="T989" s="84"/>
      <c r="U989" s="84"/>
      <c r="V989" s="84"/>
      <c r="W989" s="84"/>
      <c r="X989" s="84"/>
      <c r="Y989" s="84"/>
      <c r="Z989" s="84"/>
    </row>
    <row r="990" ht="20.25" customHeight="1">
      <c r="A990" s="84"/>
      <c r="B990" s="84"/>
      <c r="C990" s="84"/>
      <c r="D990" s="84"/>
      <c r="E990" s="84"/>
      <c r="F990" s="84"/>
      <c r="G990" s="84"/>
      <c r="H990" s="84"/>
      <c r="I990" s="84"/>
      <c r="J990" s="129"/>
      <c r="K990" s="84"/>
      <c r="L990" s="84"/>
      <c r="M990" s="84"/>
      <c r="N990" s="84"/>
      <c r="O990" s="84"/>
      <c r="P990" s="84"/>
      <c r="Q990" s="84"/>
      <c r="R990" s="84"/>
      <c r="S990" s="84"/>
      <c r="T990" s="84"/>
      <c r="U990" s="84"/>
      <c r="V990" s="84"/>
      <c r="W990" s="84"/>
      <c r="X990" s="84"/>
      <c r="Y990" s="84"/>
      <c r="Z990" s="84"/>
    </row>
    <row r="991" ht="20.25" customHeight="1">
      <c r="A991" s="84"/>
      <c r="B991" s="84"/>
      <c r="C991" s="84"/>
      <c r="D991" s="84"/>
      <c r="E991" s="84"/>
      <c r="F991" s="84"/>
      <c r="G991" s="84"/>
      <c r="H991" s="84"/>
      <c r="I991" s="84"/>
      <c r="J991" s="129"/>
      <c r="K991" s="84"/>
      <c r="L991" s="84"/>
      <c r="M991" s="84"/>
      <c r="N991" s="84"/>
      <c r="O991" s="84"/>
      <c r="P991" s="84"/>
      <c r="Q991" s="84"/>
      <c r="R991" s="84"/>
      <c r="S991" s="84"/>
      <c r="T991" s="84"/>
      <c r="U991" s="84"/>
      <c r="V991" s="84"/>
      <c r="W991" s="84"/>
      <c r="X991" s="84"/>
      <c r="Y991" s="84"/>
      <c r="Z991" s="84"/>
    </row>
    <row r="992" ht="20.25" customHeight="1">
      <c r="A992" s="84"/>
      <c r="B992" s="84"/>
      <c r="C992" s="84"/>
      <c r="D992" s="84"/>
      <c r="E992" s="84"/>
      <c r="F992" s="84"/>
      <c r="G992" s="84"/>
      <c r="H992" s="84"/>
      <c r="I992" s="84"/>
      <c r="J992" s="129"/>
      <c r="K992" s="84"/>
      <c r="L992" s="84"/>
      <c r="M992" s="84"/>
      <c r="N992" s="84"/>
      <c r="O992" s="84"/>
      <c r="P992" s="84"/>
      <c r="Q992" s="84"/>
      <c r="R992" s="84"/>
      <c r="S992" s="84"/>
      <c r="T992" s="84"/>
      <c r="U992" s="84"/>
      <c r="V992" s="84"/>
      <c r="W992" s="84"/>
      <c r="X992" s="84"/>
      <c r="Y992" s="84"/>
      <c r="Z992" s="84"/>
    </row>
    <row r="993" ht="20.25" customHeight="1">
      <c r="A993" s="84"/>
      <c r="B993" s="84"/>
      <c r="C993" s="84"/>
      <c r="D993" s="84"/>
      <c r="E993" s="84"/>
      <c r="F993" s="84"/>
      <c r="G993" s="84"/>
      <c r="H993" s="84"/>
      <c r="I993" s="84"/>
      <c r="J993" s="129"/>
      <c r="K993" s="84"/>
      <c r="L993" s="84"/>
      <c r="M993" s="84"/>
      <c r="N993" s="84"/>
      <c r="O993" s="84"/>
      <c r="P993" s="84"/>
      <c r="Q993" s="84"/>
      <c r="R993" s="84"/>
      <c r="S993" s="84"/>
      <c r="T993" s="84"/>
      <c r="U993" s="84"/>
      <c r="V993" s="84"/>
      <c r="W993" s="84"/>
      <c r="X993" s="84"/>
      <c r="Y993" s="84"/>
      <c r="Z993" s="84"/>
    </row>
    <row r="994" ht="20.25" customHeight="1">
      <c r="A994" s="84"/>
      <c r="B994" s="84"/>
      <c r="C994" s="84"/>
      <c r="D994" s="84"/>
      <c r="E994" s="84"/>
      <c r="F994" s="84"/>
      <c r="G994" s="84"/>
      <c r="H994" s="84"/>
      <c r="I994" s="84"/>
      <c r="J994" s="129"/>
      <c r="K994" s="84"/>
      <c r="L994" s="84"/>
      <c r="M994" s="84"/>
      <c r="N994" s="84"/>
      <c r="O994" s="84"/>
      <c r="P994" s="84"/>
      <c r="Q994" s="84"/>
      <c r="R994" s="84"/>
      <c r="S994" s="84"/>
      <c r="T994" s="84"/>
      <c r="U994" s="84"/>
      <c r="V994" s="84"/>
      <c r="W994" s="84"/>
      <c r="X994" s="84"/>
      <c r="Y994" s="84"/>
      <c r="Z994" s="84"/>
    </row>
    <row r="995" ht="20.25" customHeight="1">
      <c r="A995" s="84"/>
      <c r="B995" s="84"/>
      <c r="C995" s="84"/>
      <c r="D995" s="84"/>
      <c r="E995" s="84"/>
      <c r="F995" s="84"/>
      <c r="G995" s="84"/>
      <c r="H995" s="84"/>
      <c r="I995" s="84"/>
      <c r="J995" s="129"/>
      <c r="K995" s="84"/>
      <c r="L995" s="84"/>
      <c r="M995" s="84"/>
      <c r="N995" s="84"/>
      <c r="O995" s="84"/>
      <c r="P995" s="84"/>
      <c r="Q995" s="84"/>
      <c r="R995" s="84"/>
      <c r="S995" s="84"/>
      <c r="T995" s="84"/>
      <c r="U995" s="84"/>
      <c r="V995" s="84"/>
      <c r="W995" s="84"/>
      <c r="X995" s="84"/>
      <c r="Y995" s="84"/>
      <c r="Z995" s="84"/>
    </row>
    <row r="996" ht="20.25" customHeight="1">
      <c r="A996" s="84"/>
      <c r="B996" s="84"/>
      <c r="C996" s="84"/>
      <c r="D996" s="84"/>
      <c r="E996" s="84"/>
      <c r="F996" s="84"/>
      <c r="G996" s="84"/>
      <c r="H996" s="84"/>
      <c r="I996" s="84"/>
      <c r="J996" s="129"/>
      <c r="K996" s="84"/>
      <c r="L996" s="84"/>
      <c r="M996" s="84"/>
      <c r="N996" s="84"/>
      <c r="O996" s="84"/>
      <c r="P996" s="84"/>
      <c r="Q996" s="84"/>
      <c r="R996" s="84"/>
      <c r="S996" s="84"/>
      <c r="T996" s="84"/>
      <c r="U996" s="84"/>
      <c r="V996" s="84"/>
      <c r="W996" s="84"/>
      <c r="X996" s="84"/>
      <c r="Y996" s="84"/>
      <c r="Z996" s="84"/>
    </row>
    <row r="997" ht="20.25" customHeight="1">
      <c r="A997" s="84"/>
      <c r="B997" s="84"/>
      <c r="C997" s="84"/>
      <c r="D997" s="84"/>
      <c r="E997" s="84"/>
      <c r="F997" s="84"/>
      <c r="G997" s="84"/>
      <c r="H997" s="84"/>
      <c r="I997" s="84"/>
      <c r="J997" s="129"/>
      <c r="K997" s="84"/>
      <c r="L997" s="84"/>
      <c r="M997" s="84"/>
      <c r="N997" s="84"/>
      <c r="O997" s="84"/>
      <c r="P997" s="84"/>
      <c r="Q997" s="84"/>
      <c r="R997" s="84"/>
      <c r="S997" s="84"/>
      <c r="T997" s="84"/>
      <c r="U997" s="84"/>
      <c r="V997" s="84"/>
      <c r="W997" s="84"/>
      <c r="X997" s="84"/>
      <c r="Y997" s="84"/>
      <c r="Z997" s="84"/>
    </row>
    <row r="998" ht="20.25" customHeight="1">
      <c r="A998" s="84"/>
      <c r="B998" s="84"/>
      <c r="C998" s="84"/>
      <c r="D998" s="84"/>
      <c r="E998" s="84"/>
      <c r="F998" s="84"/>
      <c r="G998" s="84"/>
      <c r="H998" s="84"/>
      <c r="I998" s="84"/>
      <c r="J998" s="129"/>
      <c r="K998" s="84"/>
      <c r="L998" s="84"/>
      <c r="M998" s="84"/>
      <c r="N998" s="84"/>
      <c r="O998" s="84"/>
      <c r="P998" s="84"/>
      <c r="Q998" s="84"/>
      <c r="R998" s="84"/>
      <c r="S998" s="84"/>
      <c r="T998" s="84"/>
      <c r="U998" s="84"/>
      <c r="V998" s="84"/>
      <c r="W998" s="84"/>
      <c r="X998" s="84"/>
      <c r="Y998" s="84"/>
      <c r="Z998" s="84"/>
    </row>
    <row r="999" ht="20.25" customHeight="1">
      <c r="A999" s="84"/>
      <c r="B999" s="84"/>
      <c r="C999" s="84"/>
      <c r="D999" s="84"/>
      <c r="E999" s="84"/>
      <c r="F999" s="84"/>
      <c r="G999" s="84"/>
      <c r="H999" s="84"/>
      <c r="I999" s="84"/>
      <c r="J999" s="129"/>
      <c r="K999" s="84"/>
      <c r="L999" s="84"/>
      <c r="M999" s="84"/>
      <c r="N999" s="84"/>
      <c r="O999" s="84"/>
      <c r="P999" s="84"/>
      <c r="Q999" s="84"/>
      <c r="R999" s="84"/>
      <c r="S999" s="84"/>
      <c r="T999" s="84"/>
      <c r="U999" s="84"/>
      <c r="V999" s="84"/>
      <c r="W999" s="84"/>
      <c r="X999" s="84"/>
      <c r="Y999" s="84"/>
      <c r="Z999" s="84"/>
    </row>
    <row r="1000" ht="20.25" customHeight="1">
      <c r="A1000" s="84"/>
      <c r="B1000" s="84"/>
      <c r="C1000" s="84"/>
      <c r="D1000" s="84"/>
      <c r="E1000" s="84"/>
      <c r="F1000" s="84"/>
      <c r="G1000" s="84"/>
      <c r="H1000" s="84"/>
      <c r="I1000" s="84"/>
      <c r="J1000" s="129"/>
      <c r="K1000" s="84"/>
      <c r="L1000" s="84"/>
      <c r="M1000" s="84"/>
      <c r="N1000" s="84"/>
      <c r="O1000" s="84"/>
      <c r="P1000" s="84"/>
      <c r="Q1000" s="84"/>
      <c r="R1000" s="84"/>
      <c r="S1000" s="84"/>
      <c r="T1000" s="84"/>
      <c r="U1000" s="84"/>
      <c r="V1000" s="84"/>
      <c r="W1000" s="84"/>
      <c r="X1000" s="84"/>
      <c r="Y1000" s="84"/>
      <c r="Z1000" s="84"/>
    </row>
  </sheetData>
  <mergeCells count="25">
    <mergeCell ref="B2:C2"/>
    <mergeCell ref="D2:J2"/>
    <mergeCell ref="A3:P3"/>
    <mergeCell ref="E6:H6"/>
    <mergeCell ref="K6:Q7"/>
    <mergeCell ref="E8:H8"/>
    <mergeCell ref="G10:H10"/>
    <mergeCell ref="M10:N10"/>
    <mergeCell ref="I10:J10"/>
    <mergeCell ref="K10:L10"/>
    <mergeCell ref="G11:H11"/>
    <mergeCell ref="I11:J11"/>
    <mergeCell ref="K11:L11"/>
    <mergeCell ref="M11:N11"/>
    <mergeCell ref="G13:H13"/>
    <mergeCell ref="M13:N13"/>
    <mergeCell ref="G36:J36"/>
    <mergeCell ref="L36:P36"/>
    <mergeCell ref="I13:J13"/>
    <mergeCell ref="K13:L13"/>
    <mergeCell ref="G15:H15"/>
    <mergeCell ref="I15:J15"/>
    <mergeCell ref="K15:L15"/>
    <mergeCell ref="M15:N15"/>
    <mergeCell ref="B36:E36"/>
  </mergeCells>
  <printOptions/>
  <pageMargins bottom="0.7086614173228347" footer="0.0" header="0.0" left="0.4330708661417323" right="0.4330708661417323" top="0.9055118110236221"/>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3" width="2.14"/>
    <col customWidth="1" min="4" max="4" width="0.57"/>
    <col customWidth="1" min="5" max="5" width="5.86"/>
    <col customWidth="1" min="6" max="6" width="0.57"/>
    <col customWidth="1" min="7" max="7" width="5.86"/>
    <col customWidth="1" min="8" max="9" width="0.57"/>
    <col customWidth="1" min="10" max="10" width="5.86"/>
    <col customWidth="1" min="11" max="11" width="0.57"/>
    <col customWidth="1" min="12" max="12" width="5.86"/>
    <col customWidth="1" min="13" max="14" width="0.57"/>
    <col customWidth="1" min="15" max="16" width="2.14"/>
    <col customWidth="1" min="17" max="17" width="0.57"/>
    <col customWidth="1" min="18" max="18" width="5.86"/>
    <col customWidth="1" min="19" max="19" width="0.57"/>
    <col customWidth="1" min="20" max="20" width="5.86"/>
    <col customWidth="1" min="21" max="22" width="0.57"/>
    <col customWidth="1" min="23" max="23" width="5.86"/>
    <col customWidth="1" min="24" max="24" width="0.57"/>
    <col customWidth="1" min="25" max="25" width="5.86"/>
    <col customWidth="1" min="26" max="27" width="0.57"/>
    <col customWidth="1" min="28" max="29" width="2.14"/>
    <col customWidth="1" min="30" max="30" width="0.57"/>
    <col customWidth="1" min="31" max="31" width="5.86"/>
    <col customWidth="1" min="32" max="32" width="0.57"/>
    <col customWidth="1" min="33" max="33" width="5.86"/>
    <col customWidth="1" min="34" max="35" width="0.57"/>
    <col customWidth="1" min="36" max="36" width="5.86"/>
    <col customWidth="1" min="37" max="37" width="1.29"/>
    <col customWidth="1" min="38" max="38" width="5.86"/>
    <col customWidth="1" min="39" max="39" width="0.57"/>
    <col customWidth="1" min="40" max="50" width="2.14"/>
  </cols>
  <sheetData>
    <row r="1" ht="31.5" customHeight="1">
      <c r="A1" s="134" t="s">
        <v>167</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84"/>
      <c r="AO1" s="84"/>
      <c r="AP1" s="84"/>
      <c r="AQ1" s="84"/>
      <c r="AR1" s="84"/>
      <c r="AS1" s="84"/>
      <c r="AT1" s="84"/>
      <c r="AU1" s="84"/>
      <c r="AV1" s="84"/>
      <c r="AW1" s="84"/>
      <c r="AX1" s="84"/>
    </row>
    <row r="2" ht="12.75" customHeight="1">
      <c r="A2" s="84"/>
      <c r="B2" s="84" t="s">
        <v>168</v>
      </c>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row>
    <row r="3" ht="12.75" customHeight="1">
      <c r="A3" s="84"/>
      <c r="B3" s="135" t="s">
        <v>169</v>
      </c>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136"/>
      <c r="AF3" s="84"/>
      <c r="AG3" s="84"/>
      <c r="AH3" s="84"/>
      <c r="AI3" s="84"/>
      <c r="AJ3" s="84"/>
      <c r="AK3" s="84"/>
      <c r="AL3" s="84"/>
      <c r="AM3" s="84"/>
      <c r="AN3" s="84"/>
      <c r="AO3" s="84"/>
      <c r="AP3" s="84"/>
      <c r="AQ3" s="84"/>
      <c r="AR3" s="84"/>
      <c r="AS3" s="84"/>
      <c r="AT3" s="84"/>
      <c r="AU3" s="84"/>
      <c r="AV3" s="84"/>
      <c r="AW3" s="84"/>
      <c r="AX3" s="84"/>
    </row>
    <row r="4" ht="15.0" customHeight="1">
      <c r="A4" s="84"/>
      <c r="B4" s="84"/>
      <c r="C4" s="84"/>
      <c r="D4" s="84"/>
      <c r="E4" s="137" t="s">
        <v>170</v>
      </c>
      <c r="F4" s="84"/>
      <c r="G4" s="84"/>
      <c r="H4" s="84"/>
      <c r="I4" s="84"/>
      <c r="J4" s="84"/>
      <c r="K4" s="84"/>
      <c r="L4" s="84" t="s">
        <v>171</v>
      </c>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row>
    <row r="5" ht="15.0" customHeight="1">
      <c r="A5" s="84"/>
      <c r="B5" s="84"/>
      <c r="C5" s="84"/>
      <c r="D5" s="84"/>
      <c r="E5" s="137" t="s">
        <v>172</v>
      </c>
      <c r="F5" s="84"/>
      <c r="G5" s="84"/>
      <c r="H5" s="84"/>
      <c r="I5" s="84"/>
      <c r="J5" s="84"/>
      <c r="K5" s="84"/>
      <c r="L5" s="84" t="s">
        <v>173</v>
      </c>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row>
    <row r="6" ht="15.0" customHeight="1">
      <c r="A6" s="84"/>
      <c r="B6" s="84"/>
      <c r="C6" s="84"/>
      <c r="D6" s="84"/>
      <c r="E6" s="137" t="s">
        <v>174</v>
      </c>
      <c r="F6" s="84"/>
      <c r="G6" s="84"/>
      <c r="H6" s="84"/>
      <c r="I6" s="84"/>
      <c r="J6" s="84"/>
      <c r="K6" s="84"/>
      <c r="L6" s="84" t="s">
        <v>175</v>
      </c>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row>
    <row r="7" ht="15.0" customHeight="1">
      <c r="A7" s="138"/>
      <c r="B7" s="138"/>
      <c r="C7" s="138"/>
      <c r="D7" s="138"/>
      <c r="E7" s="139" t="s">
        <v>176</v>
      </c>
      <c r="F7" s="138"/>
      <c r="G7" s="138"/>
      <c r="H7" s="138"/>
      <c r="I7" s="138"/>
      <c r="J7" s="138"/>
      <c r="K7" s="138"/>
      <c r="L7" s="138" t="s">
        <v>177</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84"/>
      <c r="AN7" s="84"/>
      <c r="AO7" s="84"/>
      <c r="AP7" s="84"/>
      <c r="AQ7" s="84"/>
      <c r="AR7" s="84"/>
      <c r="AS7" s="84"/>
      <c r="AT7" s="84"/>
      <c r="AU7" s="84"/>
      <c r="AV7" s="84"/>
      <c r="AW7" s="84"/>
      <c r="AX7" s="84"/>
    </row>
    <row r="8" ht="6.0" customHeight="1">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row>
    <row r="9" ht="24.0" customHeight="1">
      <c r="A9" s="84"/>
      <c r="B9" s="92" t="s">
        <v>178</v>
      </c>
      <c r="C9" s="84"/>
      <c r="D9" s="84"/>
      <c r="E9" s="84"/>
      <c r="F9" s="84"/>
      <c r="G9" s="84"/>
      <c r="H9" s="84"/>
      <c r="I9" s="84"/>
      <c r="J9" s="84"/>
      <c r="K9" s="84"/>
      <c r="L9" s="84"/>
      <c r="M9" s="84"/>
      <c r="N9" s="84"/>
      <c r="O9" s="84"/>
      <c r="P9" s="84"/>
      <c r="Q9" s="84"/>
      <c r="R9" s="84"/>
      <c r="S9" s="84"/>
      <c r="T9" s="84"/>
      <c r="U9" s="84"/>
      <c r="V9" s="84"/>
      <c r="W9" s="140" t="s">
        <v>179</v>
      </c>
      <c r="X9" s="141"/>
      <c r="Y9" s="141"/>
      <c r="Z9" s="141"/>
      <c r="AA9" s="141"/>
      <c r="AB9" s="141"/>
      <c r="AC9" s="141"/>
      <c r="AD9" s="141"/>
      <c r="AE9" s="141"/>
      <c r="AF9" s="141"/>
      <c r="AG9" s="141"/>
      <c r="AH9" s="141"/>
      <c r="AI9" s="141"/>
      <c r="AJ9" s="141"/>
      <c r="AK9" s="141"/>
      <c r="AL9" s="110"/>
      <c r="AM9" s="84"/>
      <c r="AN9" s="84"/>
      <c r="AO9" s="84"/>
      <c r="AP9" s="84"/>
      <c r="AQ9" s="84"/>
      <c r="AR9" s="84"/>
      <c r="AS9" s="84"/>
      <c r="AT9" s="84"/>
      <c r="AU9" s="84"/>
      <c r="AV9" s="84"/>
      <c r="AW9" s="84"/>
      <c r="AX9" s="84"/>
    </row>
    <row r="10" ht="6.0" customHeight="1">
      <c r="A10" s="142"/>
      <c r="B10" s="143"/>
      <c r="C10" s="142"/>
      <c r="D10" s="142"/>
      <c r="E10" s="84"/>
      <c r="F10" s="142"/>
      <c r="G10" s="142"/>
      <c r="H10" s="142"/>
      <c r="I10" s="142"/>
      <c r="J10" s="142"/>
      <c r="K10" s="142"/>
      <c r="L10" s="142"/>
      <c r="M10" s="142"/>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row>
    <row r="11" ht="3.0" customHeight="1">
      <c r="A11" s="144"/>
      <c r="B11" s="145"/>
      <c r="C11" s="145"/>
      <c r="D11" s="145"/>
      <c r="E11" s="145"/>
      <c r="F11" s="146"/>
      <c r="G11" s="145"/>
      <c r="H11" s="146"/>
      <c r="I11" s="146"/>
      <c r="J11" s="146"/>
      <c r="K11" s="146"/>
      <c r="L11" s="146"/>
      <c r="M11" s="146"/>
      <c r="N11" s="147"/>
      <c r="O11" s="145"/>
      <c r="P11" s="145"/>
      <c r="Q11" s="145"/>
      <c r="R11" s="145"/>
      <c r="S11" s="146"/>
      <c r="T11" s="145"/>
      <c r="U11" s="146"/>
      <c r="V11" s="146"/>
      <c r="W11" s="146"/>
      <c r="X11" s="146"/>
      <c r="Y11" s="146"/>
      <c r="Z11" s="148"/>
      <c r="AA11" s="146"/>
      <c r="AB11" s="145"/>
      <c r="AC11" s="145"/>
      <c r="AD11" s="145"/>
      <c r="AE11" s="145"/>
      <c r="AF11" s="146"/>
      <c r="AG11" s="145"/>
      <c r="AH11" s="146"/>
      <c r="AI11" s="146"/>
      <c r="AJ11" s="146"/>
      <c r="AK11" s="146"/>
      <c r="AL11" s="146"/>
      <c r="AM11" s="149"/>
      <c r="AN11" s="84"/>
      <c r="AO11" s="84"/>
      <c r="AP11" s="84"/>
      <c r="AQ11" s="84"/>
      <c r="AR11" s="84"/>
      <c r="AS11" s="84"/>
      <c r="AT11" s="84"/>
      <c r="AU11" s="84"/>
      <c r="AV11" s="84"/>
      <c r="AW11" s="84"/>
      <c r="AX11" s="84"/>
    </row>
    <row r="12" ht="18.75" customHeight="1">
      <c r="A12" s="150"/>
      <c r="B12" s="151">
        <v>1.0</v>
      </c>
      <c r="C12" s="152"/>
      <c r="D12" s="153"/>
      <c r="E12" s="154" t="s">
        <v>180</v>
      </c>
      <c r="F12" s="155"/>
      <c r="G12" s="155"/>
      <c r="H12" s="155"/>
      <c r="I12" s="155"/>
      <c r="J12" s="155"/>
      <c r="K12" s="155"/>
      <c r="L12" s="156"/>
      <c r="M12" s="157"/>
      <c r="N12" s="158"/>
      <c r="O12" s="151">
        <v>2.0</v>
      </c>
      <c r="P12" s="152"/>
      <c r="Q12" s="153"/>
      <c r="R12" s="154" t="s">
        <v>181</v>
      </c>
      <c r="S12" s="155"/>
      <c r="T12" s="155"/>
      <c r="U12" s="155"/>
      <c r="V12" s="155"/>
      <c r="W12" s="155"/>
      <c r="X12" s="155"/>
      <c r="Y12" s="156"/>
      <c r="Z12" s="159"/>
      <c r="AA12" s="160"/>
      <c r="AB12" s="151">
        <v>3.0</v>
      </c>
      <c r="AC12" s="152"/>
      <c r="AD12" s="153"/>
      <c r="AE12" s="154" t="s">
        <v>182</v>
      </c>
      <c r="AF12" s="155"/>
      <c r="AG12" s="155"/>
      <c r="AH12" s="155"/>
      <c r="AI12" s="155"/>
      <c r="AJ12" s="155"/>
      <c r="AK12" s="155"/>
      <c r="AL12" s="156"/>
      <c r="AM12" s="161"/>
      <c r="AN12" s="84"/>
      <c r="AO12" s="84"/>
      <c r="AP12" s="84"/>
      <c r="AQ12" s="84"/>
      <c r="AR12" s="84"/>
      <c r="AS12" s="84"/>
      <c r="AT12" s="84"/>
      <c r="AU12" s="84"/>
      <c r="AV12" s="84"/>
      <c r="AW12" s="84"/>
      <c r="AX12" s="84"/>
    </row>
    <row r="13" ht="18.75" customHeight="1">
      <c r="A13" s="150"/>
      <c r="B13" s="162"/>
      <c r="C13" s="163"/>
      <c r="D13" s="153"/>
      <c r="E13" s="164"/>
      <c r="F13" s="165"/>
      <c r="G13" s="165"/>
      <c r="H13" s="165"/>
      <c r="I13" s="165"/>
      <c r="J13" s="165"/>
      <c r="K13" s="165"/>
      <c r="L13" s="166"/>
      <c r="M13" s="157"/>
      <c r="N13" s="158"/>
      <c r="O13" s="162"/>
      <c r="P13" s="163"/>
      <c r="Q13" s="153"/>
      <c r="R13" s="164"/>
      <c r="S13" s="165"/>
      <c r="T13" s="165"/>
      <c r="U13" s="165"/>
      <c r="V13" s="165"/>
      <c r="W13" s="165"/>
      <c r="X13" s="165"/>
      <c r="Y13" s="166"/>
      <c r="Z13" s="159"/>
      <c r="AA13" s="160"/>
      <c r="AB13" s="162"/>
      <c r="AC13" s="163"/>
      <c r="AD13" s="153"/>
      <c r="AE13" s="164"/>
      <c r="AF13" s="165"/>
      <c r="AG13" s="165"/>
      <c r="AH13" s="165"/>
      <c r="AI13" s="165"/>
      <c r="AJ13" s="165"/>
      <c r="AK13" s="165"/>
      <c r="AL13" s="166"/>
      <c r="AM13" s="161"/>
      <c r="AN13" s="84"/>
      <c r="AO13" s="84"/>
      <c r="AP13" s="84"/>
      <c r="AQ13" s="84"/>
      <c r="AR13" s="84"/>
      <c r="AS13" s="84"/>
      <c r="AT13" s="84"/>
      <c r="AU13" s="84"/>
      <c r="AV13" s="84"/>
      <c r="AW13" s="84"/>
      <c r="AX13" s="84"/>
    </row>
    <row r="14" ht="3.0" customHeight="1">
      <c r="A14" s="150"/>
      <c r="B14" s="84"/>
      <c r="C14" s="84"/>
      <c r="D14" s="84"/>
      <c r="E14" s="84"/>
      <c r="F14" s="84"/>
      <c r="G14" s="84"/>
      <c r="H14" s="84"/>
      <c r="I14" s="84"/>
      <c r="J14" s="84"/>
      <c r="K14" s="84"/>
      <c r="L14" s="84"/>
      <c r="M14" s="84"/>
      <c r="N14" s="150"/>
      <c r="O14" s="84"/>
      <c r="P14" s="84"/>
      <c r="Q14" s="84"/>
      <c r="R14" s="84"/>
      <c r="S14" s="84"/>
      <c r="T14" s="84"/>
      <c r="U14" s="84"/>
      <c r="V14" s="84"/>
      <c r="W14" s="84"/>
      <c r="X14" s="84"/>
      <c r="Y14" s="84"/>
      <c r="Z14" s="161"/>
      <c r="AA14" s="84"/>
      <c r="AB14" s="84"/>
      <c r="AC14" s="84"/>
      <c r="AD14" s="84"/>
      <c r="AE14" s="84"/>
      <c r="AF14" s="84"/>
      <c r="AG14" s="84"/>
      <c r="AH14" s="84"/>
      <c r="AI14" s="84"/>
      <c r="AJ14" s="84"/>
      <c r="AK14" s="84"/>
      <c r="AL14" s="84"/>
      <c r="AM14" s="161"/>
      <c r="AN14" s="84"/>
      <c r="AO14" s="84"/>
      <c r="AP14" s="84"/>
      <c r="AQ14" s="84"/>
      <c r="AR14" s="84"/>
      <c r="AS14" s="84"/>
      <c r="AT14" s="84"/>
      <c r="AU14" s="84"/>
      <c r="AV14" s="84"/>
      <c r="AW14" s="84"/>
      <c r="AX14" s="84"/>
    </row>
    <row r="15" ht="12.75" customHeight="1">
      <c r="A15" s="150"/>
      <c r="B15" s="84"/>
      <c r="C15" s="84"/>
      <c r="D15" s="84"/>
      <c r="E15" s="167" t="s">
        <v>183</v>
      </c>
      <c r="F15" s="84"/>
      <c r="G15" s="167" t="s">
        <v>184</v>
      </c>
      <c r="H15" s="84"/>
      <c r="I15" s="84"/>
      <c r="J15" s="167" t="s">
        <v>20</v>
      </c>
      <c r="K15" s="84"/>
      <c r="L15" s="167" t="s">
        <v>185</v>
      </c>
      <c r="M15" s="129"/>
      <c r="N15" s="150"/>
      <c r="O15" s="84"/>
      <c r="P15" s="84"/>
      <c r="Q15" s="84"/>
      <c r="R15" s="167" t="s">
        <v>183</v>
      </c>
      <c r="S15" s="84"/>
      <c r="T15" s="167" t="s">
        <v>184</v>
      </c>
      <c r="U15" s="84"/>
      <c r="V15" s="84"/>
      <c r="W15" s="167" t="s">
        <v>20</v>
      </c>
      <c r="X15" s="84"/>
      <c r="Y15" s="167" t="s">
        <v>185</v>
      </c>
      <c r="Z15" s="168"/>
      <c r="AA15" s="84"/>
      <c r="AB15" s="84"/>
      <c r="AC15" s="84"/>
      <c r="AD15" s="84"/>
      <c r="AE15" s="167" t="s">
        <v>183</v>
      </c>
      <c r="AF15" s="84"/>
      <c r="AG15" s="167" t="s">
        <v>184</v>
      </c>
      <c r="AH15" s="84"/>
      <c r="AI15" s="84"/>
      <c r="AJ15" s="167" t="s">
        <v>20</v>
      </c>
      <c r="AK15" s="126"/>
      <c r="AL15" s="167" t="s">
        <v>185</v>
      </c>
      <c r="AM15" s="161"/>
      <c r="AN15" s="84"/>
      <c r="AO15" s="84"/>
      <c r="AP15" s="84"/>
      <c r="AQ15" s="84"/>
      <c r="AR15" s="84"/>
      <c r="AS15" s="84"/>
      <c r="AT15" s="84"/>
      <c r="AU15" s="84"/>
      <c r="AV15" s="84"/>
      <c r="AW15" s="84"/>
      <c r="AX15" s="84"/>
    </row>
    <row r="16" ht="3.0" customHeight="1">
      <c r="A16" s="150"/>
      <c r="B16" s="84"/>
      <c r="C16" s="84"/>
      <c r="D16" s="84"/>
      <c r="E16" s="169"/>
      <c r="F16" s="169"/>
      <c r="G16" s="169"/>
      <c r="H16" s="169"/>
      <c r="I16" s="169"/>
      <c r="J16" s="169"/>
      <c r="K16" s="169"/>
      <c r="L16" s="169"/>
      <c r="M16" s="84"/>
      <c r="N16" s="150"/>
      <c r="O16" s="84"/>
      <c r="P16" s="84"/>
      <c r="Q16" s="84"/>
      <c r="R16" s="84"/>
      <c r="S16" s="84"/>
      <c r="T16" s="84"/>
      <c r="U16" s="84"/>
      <c r="V16" s="84"/>
      <c r="W16" s="84"/>
      <c r="X16" s="84"/>
      <c r="Y16" s="84"/>
      <c r="Z16" s="161"/>
      <c r="AA16" s="84"/>
      <c r="AB16" s="84"/>
      <c r="AC16" s="84"/>
      <c r="AD16" s="84"/>
      <c r="AE16" s="84"/>
      <c r="AF16" s="84"/>
      <c r="AG16" s="84"/>
      <c r="AH16" s="84"/>
      <c r="AI16" s="84"/>
      <c r="AJ16" s="84"/>
      <c r="AK16" s="126"/>
      <c r="AL16" s="84"/>
      <c r="AM16" s="161"/>
      <c r="AN16" s="84"/>
      <c r="AO16" s="84"/>
      <c r="AP16" s="84"/>
      <c r="AQ16" s="84"/>
      <c r="AR16" s="84"/>
      <c r="AS16" s="84"/>
      <c r="AT16" s="84"/>
      <c r="AU16" s="84"/>
      <c r="AV16" s="84"/>
      <c r="AW16" s="84"/>
      <c r="AX16" s="84"/>
    </row>
    <row r="17" ht="12.75" customHeight="1">
      <c r="A17" s="150"/>
      <c r="B17" s="84"/>
      <c r="C17" s="84"/>
      <c r="D17" s="84"/>
      <c r="E17" s="170"/>
      <c r="F17" s="129"/>
      <c r="G17" s="171"/>
      <c r="H17" s="129"/>
      <c r="I17" s="129"/>
      <c r="J17" s="171" t="s">
        <v>186</v>
      </c>
      <c r="K17" s="129"/>
      <c r="L17" s="171"/>
      <c r="M17" s="129"/>
      <c r="N17" s="172"/>
      <c r="O17" s="129"/>
      <c r="P17" s="84"/>
      <c r="Q17" s="84"/>
      <c r="R17" s="171"/>
      <c r="S17" s="129"/>
      <c r="T17" s="171"/>
      <c r="U17" s="129"/>
      <c r="V17" s="129"/>
      <c r="W17" s="171" t="s">
        <v>186</v>
      </c>
      <c r="X17" s="129"/>
      <c r="Y17" s="171"/>
      <c r="Z17" s="168"/>
      <c r="AA17" s="129"/>
      <c r="AB17" s="129"/>
      <c r="AC17" s="84"/>
      <c r="AD17" s="84"/>
      <c r="AE17" s="171"/>
      <c r="AF17" s="129"/>
      <c r="AG17" s="171"/>
      <c r="AH17" s="129"/>
      <c r="AI17" s="129"/>
      <c r="AJ17" s="171"/>
      <c r="AK17" s="173"/>
      <c r="AL17" s="171" t="s">
        <v>186</v>
      </c>
      <c r="AM17" s="161"/>
      <c r="AN17" s="84"/>
      <c r="AO17" s="84"/>
      <c r="AP17" s="84"/>
      <c r="AQ17" s="84"/>
      <c r="AR17" s="84"/>
      <c r="AS17" s="84"/>
      <c r="AT17" s="84"/>
      <c r="AU17" s="84"/>
      <c r="AV17" s="84"/>
      <c r="AW17" s="84"/>
      <c r="AX17" s="84"/>
    </row>
    <row r="18" ht="3.0" customHeight="1">
      <c r="A18" s="174"/>
      <c r="B18" s="142"/>
      <c r="C18" s="142"/>
      <c r="D18" s="142"/>
      <c r="E18" s="142"/>
      <c r="F18" s="142"/>
      <c r="G18" s="142"/>
      <c r="H18" s="142"/>
      <c r="I18" s="142"/>
      <c r="J18" s="142"/>
      <c r="K18" s="142"/>
      <c r="L18" s="142"/>
      <c r="M18" s="142"/>
      <c r="N18" s="174"/>
      <c r="O18" s="142"/>
      <c r="P18" s="142"/>
      <c r="Q18" s="142"/>
      <c r="R18" s="142"/>
      <c r="S18" s="142"/>
      <c r="T18" s="142"/>
      <c r="U18" s="142"/>
      <c r="V18" s="142"/>
      <c r="W18" s="142"/>
      <c r="X18" s="142"/>
      <c r="Y18" s="142"/>
      <c r="Z18" s="175"/>
      <c r="AA18" s="142"/>
      <c r="AB18" s="142"/>
      <c r="AC18" s="142"/>
      <c r="AD18" s="142"/>
      <c r="AE18" s="142"/>
      <c r="AF18" s="142"/>
      <c r="AG18" s="142"/>
      <c r="AH18" s="142"/>
      <c r="AI18" s="142"/>
      <c r="AJ18" s="142"/>
      <c r="AK18" s="142"/>
      <c r="AL18" s="142"/>
      <c r="AM18" s="175"/>
      <c r="AN18" s="84"/>
      <c r="AO18" s="84"/>
      <c r="AP18" s="84"/>
      <c r="AQ18" s="84"/>
      <c r="AR18" s="84"/>
      <c r="AS18" s="84"/>
      <c r="AT18" s="84"/>
      <c r="AU18" s="84"/>
      <c r="AV18" s="84"/>
      <c r="AW18" s="84"/>
      <c r="AX18" s="84"/>
    </row>
    <row r="19" ht="3.0" customHeight="1">
      <c r="A19" s="150"/>
      <c r="B19" s="84"/>
      <c r="C19" s="84"/>
      <c r="D19" s="84"/>
      <c r="E19" s="84"/>
      <c r="F19" s="84"/>
      <c r="G19" s="84"/>
      <c r="H19" s="84"/>
      <c r="I19" s="84"/>
      <c r="J19" s="84"/>
      <c r="K19" s="84"/>
      <c r="L19" s="84"/>
      <c r="M19" s="84"/>
      <c r="N19" s="150"/>
      <c r="O19" s="84"/>
      <c r="P19" s="84"/>
      <c r="Q19" s="84"/>
      <c r="R19" s="84"/>
      <c r="S19" s="84"/>
      <c r="T19" s="84"/>
      <c r="U19" s="84"/>
      <c r="V19" s="84"/>
      <c r="W19" s="84"/>
      <c r="X19" s="84"/>
      <c r="Y19" s="84"/>
      <c r="Z19" s="161"/>
      <c r="AA19" s="84"/>
      <c r="AB19" s="84"/>
      <c r="AC19" s="84"/>
      <c r="AD19" s="84"/>
      <c r="AE19" s="84"/>
      <c r="AF19" s="84"/>
      <c r="AG19" s="84"/>
      <c r="AH19" s="84"/>
      <c r="AI19" s="84"/>
      <c r="AJ19" s="84"/>
      <c r="AK19" s="84"/>
      <c r="AL19" s="84"/>
      <c r="AM19" s="161"/>
      <c r="AN19" s="84"/>
      <c r="AO19" s="84"/>
      <c r="AP19" s="84"/>
      <c r="AQ19" s="84"/>
      <c r="AR19" s="84"/>
      <c r="AS19" s="84"/>
      <c r="AT19" s="84"/>
      <c r="AU19" s="84"/>
      <c r="AV19" s="84"/>
      <c r="AW19" s="84"/>
      <c r="AX19" s="84"/>
    </row>
    <row r="20" ht="18.75" customHeight="1">
      <c r="A20" s="150"/>
      <c r="B20" s="151">
        <v>4.0</v>
      </c>
      <c r="C20" s="152"/>
      <c r="D20" s="153"/>
      <c r="E20" s="154" t="s">
        <v>187</v>
      </c>
      <c r="F20" s="155"/>
      <c r="G20" s="155"/>
      <c r="H20" s="155"/>
      <c r="I20" s="155"/>
      <c r="J20" s="155"/>
      <c r="K20" s="155"/>
      <c r="L20" s="156"/>
      <c r="M20" s="157"/>
      <c r="N20" s="158"/>
      <c r="O20" s="151">
        <v>5.0</v>
      </c>
      <c r="P20" s="152"/>
      <c r="Q20" s="153"/>
      <c r="R20" s="154" t="s">
        <v>188</v>
      </c>
      <c r="S20" s="155"/>
      <c r="T20" s="155"/>
      <c r="U20" s="155"/>
      <c r="V20" s="155"/>
      <c r="W20" s="155"/>
      <c r="X20" s="155"/>
      <c r="Y20" s="156"/>
      <c r="Z20" s="159"/>
      <c r="AA20" s="160"/>
      <c r="AB20" s="151">
        <v>6.0</v>
      </c>
      <c r="AC20" s="152"/>
      <c r="AD20" s="153"/>
      <c r="AE20" s="154" t="s">
        <v>189</v>
      </c>
      <c r="AF20" s="155"/>
      <c r="AG20" s="155"/>
      <c r="AH20" s="155"/>
      <c r="AI20" s="155"/>
      <c r="AJ20" s="155"/>
      <c r="AK20" s="155"/>
      <c r="AL20" s="156"/>
      <c r="AM20" s="161"/>
      <c r="AN20" s="84"/>
      <c r="AO20" s="84"/>
      <c r="AP20" s="84"/>
      <c r="AQ20" s="84"/>
      <c r="AR20" s="84"/>
      <c r="AS20" s="84"/>
      <c r="AT20" s="84"/>
      <c r="AU20" s="84"/>
      <c r="AV20" s="84"/>
      <c r="AW20" s="84"/>
      <c r="AX20" s="84"/>
    </row>
    <row r="21" ht="18.75" customHeight="1">
      <c r="A21" s="150"/>
      <c r="B21" s="162"/>
      <c r="C21" s="163"/>
      <c r="D21" s="153"/>
      <c r="E21" s="164"/>
      <c r="F21" s="165"/>
      <c r="G21" s="165"/>
      <c r="H21" s="165"/>
      <c r="I21" s="165"/>
      <c r="J21" s="165"/>
      <c r="K21" s="165"/>
      <c r="L21" s="166"/>
      <c r="M21" s="157"/>
      <c r="N21" s="158"/>
      <c r="O21" s="162"/>
      <c r="P21" s="163"/>
      <c r="Q21" s="153"/>
      <c r="R21" s="164"/>
      <c r="S21" s="165"/>
      <c r="T21" s="165"/>
      <c r="U21" s="165"/>
      <c r="V21" s="165"/>
      <c r="W21" s="165"/>
      <c r="X21" s="165"/>
      <c r="Y21" s="166"/>
      <c r="Z21" s="159"/>
      <c r="AA21" s="160"/>
      <c r="AB21" s="162"/>
      <c r="AC21" s="163"/>
      <c r="AD21" s="153"/>
      <c r="AE21" s="164"/>
      <c r="AF21" s="165"/>
      <c r="AG21" s="165"/>
      <c r="AH21" s="165"/>
      <c r="AI21" s="165"/>
      <c r="AJ21" s="165"/>
      <c r="AK21" s="165"/>
      <c r="AL21" s="166"/>
      <c r="AM21" s="161"/>
      <c r="AN21" s="84"/>
      <c r="AO21" s="84"/>
      <c r="AP21" s="84"/>
      <c r="AQ21" s="84"/>
      <c r="AR21" s="84"/>
      <c r="AS21" s="84"/>
      <c r="AT21" s="84"/>
      <c r="AU21" s="84"/>
      <c r="AV21" s="84"/>
      <c r="AW21" s="84"/>
      <c r="AX21" s="84"/>
    </row>
    <row r="22" ht="3.0" customHeight="1">
      <c r="A22" s="150"/>
      <c r="B22" s="84"/>
      <c r="C22" s="84"/>
      <c r="D22" s="84"/>
      <c r="E22" s="84"/>
      <c r="F22" s="84"/>
      <c r="G22" s="84"/>
      <c r="H22" s="84"/>
      <c r="I22" s="84"/>
      <c r="J22" s="84"/>
      <c r="K22" s="84"/>
      <c r="L22" s="84"/>
      <c r="M22" s="84"/>
      <c r="N22" s="150"/>
      <c r="O22" s="84"/>
      <c r="P22" s="84"/>
      <c r="Q22" s="84"/>
      <c r="R22" s="84"/>
      <c r="S22" s="84"/>
      <c r="T22" s="84"/>
      <c r="U22" s="84"/>
      <c r="V22" s="84"/>
      <c r="W22" s="84"/>
      <c r="X22" s="84"/>
      <c r="Y22" s="84"/>
      <c r="Z22" s="161"/>
      <c r="AA22" s="84"/>
      <c r="AB22" s="84"/>
      <c r="AC22" s="84"/>
      <c r="AD22" s="84"/>
      <c r="AE22" s="84"/>
      <c r="AF22" s="84"/>
      <c r="AG22" s="84"/>
      <c r="AH22" s="84"/>
      <c r="AI22" s="84"/>
      <c r="AJ22" s="84"/>
      <c r="AK22" s="84"/>
      <c r="AL22" s="84"/>
      <c r="AM22" s="161"/>
      <c r="AN22" s="84"/>
      <c r="AO22" s="84"/>
      <c r="AP22" s="84"/>
      <c r="AQ22" s="84"/>
      <c r="AR22" s="84"/>
      <c r="AS22" s="84"/>
      <c r="AT22" s="84"/>
      <c r="AU22" s="84"/>
      <c r="AV22" s="84"/>
      <c r="AW22" s="84"/>
      <c r="AX22" s="84"/>
    </row>
    <row r="23" ht="12.75" customHeight="1">
      <c r="A23" s="150"/>
      <c r="B23" s="84"/>
      <c r="C23" s="84"/>
      <c r="D23" s="84"/>
      <c r="E23" s="167" t="s">
        <v>183</v>
      </c>
      <c r="F23" s="84"/>
      <c r="G23" s="167" t="s">
        <v>184</v>
      </c>
      <c r="H23" s="84"/>
      <c r="I23" s="84"/>
      <c r="J23" s="167" t="s">
        <v>20</v>
      </c>
      <c r="K23" s="84"/>
      <c r="L23" s="167" t="s">
        <v>185</v>
      </c>
      <c r="M23" s="129"/>
      <c r="N23" s="150"/>
      <c r="O23" s="84"/>
      <c r="P23" s="84"/>
      <c r="Q23" s="84"/>
      <c r="R23" s="167" t="s">
        <v>183</v>
      </c>
      <c r="S23" s="84"/>
      <c r="T23" s="167" t="s">
        <v>184</v>
      </c>
      <c r="U23" s="84"/>
      <c r="V23" s="84"/>
      <c r="W23" s="167" t="s">
        <v>20</v>
      </c>
      <c r="X23" s="84"/>
      <c r="Y23" s="167" t="s">
        <v>185</v>
      </c>
      <c r="Z23" s="168"/>
      <c r="AA23" s="84"/>
      <c r="AB23" s="84"/>
      <c r="AC23" s="84"/>
      <c r="AD23" s="84"/>
      <c r="AE23" s="167" t="s">
        <v>183</v>
      </c>
      <c r="AF23" s="84"/>
      <c r="AG23" s="167" t="s">
        <v>184</v>
      </c>
      <c r="AH23" s="84"/>
      <c r="AI23" s="84"/>
      <c r="AJ23" s="167" t="s">
        <v>20</v>
      </c>
      <c r="AK23" s="84"/>
      <c r="AL23" s="167" t="s">
        <v>185</v>
      </c>
      <c r="AM23" s="161"/>
      <c r="AN23" s="84"/>
      <c r="AO23" s="84"/>
      <c r="AP23" s="84"/>
      <c r="AQ23" s="84"/>
      <c r="AR23" s="84"/>
      <c r="AS23" s="84"/>
      <c r="AT23" s="84"/>
      <c r="AU23" s="84"/>
      <c r="AV23" s="84"/>
      <c r="AW23" s="84"/>
      <c r="AX23" s="84"/>
    </row>
    <row r="24" ht="3.0" customHeight="1">
      <c r="A24" s="150"/>
      <c r="B24" s="84"/>
      <c r="C24" s="84"/>
      <c r="D24" s="84"/>
      <c r="E24" s="84"/>
      <c r="F24" s="84"/>
      <c r="G24" s="84"/>
      <c r="H24" s="84"/>
      <c r="I24" s="84"/>
      <c r="J24" s="84"/>
      <c r="K24" s="84"/>
      <c r="L24" s="84"/>
      <c r="M24" s="84"/>
      <c r="N24" s="150"/>
      <c r="O24" s="84"/>
      <c r="P24" s="84"/>
      <c r="Q24" s="84"/>
      <c r="R24" s="84"/>
      <c r="S24" s="84"/>
      <c r="T24" s="84"/>
      <c r="U24" s="84"/>
      <c r="V24" s="84"/>
      <c r="W24" s="84"/>
      <c r="X24" s="84"/>
      <c r="Y24" s="84"/>
      <c r="Z24" s="161"/>
      <c r="AA24" s="84"/>
      <c r="AB24" s="84"/>
      <c r="AC24" s="84"/>
      <c r="AD24" s="84"/>
      <c r="AE24" s="84"/>
      <c r="AF24" s="84"/>
      <c r="AG24" s="84"/>
      <c r="AH24" s="84"/>
      <c r="AI24" s="84"/>
      <c r="AJ24" s="84"/>
      <c r="AK24" s="84"/>
      <c r="AL24" s="84"/>
      <c r="AM24" s="161"/>
      <c r="AN24" s="84"/>
      <c r="AO24" s="84"/>
      <c r="AP24" s="84"/>
      <c r="AQ24" s="84"/>
      <c r="AR24" s="84"/>
      <c r="AS24" s="84"/>
      <c r="AT24" s="84"/>
      <c r="AU24" s="84"/>
      <c r="AV24" s="84"/>
      <c r="AW24" s="84"/>
      <c r="AX24" s="84"/>
    </row>
    <row r="25" ht="12.75" customHeight="1">
      <c r="A25" s="150"/>
      <c r="B25" s="84"/>
      <c r="C25" s="84"/>
      <c r="D25" s="84"/>
      <c r="E25" s="171" t="s">
        <v>186</v>
      </c>
      <c r="F25" s="129"/>
      <c r="G25" s="171"/>
      <c r="H25" s="129"/>
      <c r="I25" s="129"/>
      <c r="J25" s="171"/>
      <c r="K25" s="129"/>
      <c r="L25" s="171"/>
      <c r="M25" s="129"/>
      <c r="N25" s="172"/>
      <c r="O25" s="129"/>
      <c r="P25" s="84"/>
      <c r="Q25" s="84"/>
      <c r="R25" s="171"/>
      <c r="S25" s="129"/>
      <c r="T25" s="171"/>
      <c r="U25" s="129"/>
      <c r="V25" s="129"/>
      <c r="W25" s="171" t="s">
        <v>186</v>
      </c>
      <c r="X25" s="129"/>
      <c r="Y25" s="171"/>
      <c r="Z25" s="168"/>
      <c r="AA25" s="129"/>
      <c r="AB25" s="129"/>
      <c r="AC25" s="84"/>
      <c r="AD25" s="84"/>
      <c r="AE25" s="171" t="s">
        <v>186</v>
      </c>
      <c r="AF25" s="129"/>
      <c r="AG25" s="171"/>
      <c r="AH25" s="129"/>
      <c r="AI25" s="129"/>
      <c r="AJ25" s="171"/>
      <c r="AK25" s="129"/>
      <c r="AL25" s="171"/>
      <c r="AM25" s="161"/>
      <c r="AN25" s="84"/>
      <c r="AO25" s="84"/>
      <c r="AP25" s="84"/>
      <c r="AQ25" s="84"/>
      <c r="AR25" s="84"/>
      <c r="AS25" s="84"/>
      <c r="AT25" s="84"/>
      <c r="AU25" s="84"/>
      <c r="AV25" s="84"/>
      <c r="AW25" s="84"/>
      <c r="AX25" s="84"/>
    </row>
    <row r="26" ht="3.0" customHeight="1">
      <c r="A26" s="150"/>
      <c r="B26" s="84"/>
      <c r="C26" s="84"/>
      <c r="D26" s="84"/>
      <c r="E26" s="84"/>
      <c r="F26" s="84"/>
      <c r="G26" s="84"/>
      <c r="H26" s="84"/>
      <c r="I26" s="84"/>
      <c r="J26" s="84"/>
      <c r="K26" s="84"/>
      <c r="L26" s="84"/>
      <c r="M26" s="84"/>
      <c r="N26" s="150"/>
      <c r="O26" s="84"/>
      <c r="P26" s="84"/>
      <c r="Q26" s="84"/>
      <c r="R26" s="84"/>
      <c r="S26" s="84"/>
      <c r="T26" s="84"/>
      <c r="U26" s="84"/>
      <c r="V26" s="84"/>
      <c r="W26" s="84"/>
      <c r="X26" s="84"/>
      <c r="Y26" s="84"/>
      <c r="Z26" s="161"/>
      <c r="AA26" s="84"/>
      <c r="AB26" s="84"/>
      <c r="AC26" s="84"/>
      <c r="AD26" s="84"/>
      <c r="AE26" s="84"/>
      <c r="AF26" s="84"/>
      <c r="AG26" s="84"/>
      <c r="AH26" s="84"/>
      <c r="AI26" s="84"/>
      <c r="AJ26" s="84"/>
      <c r="AK26" s="84"/>
      <c r="AL26" s="84"/>
      <c r="AM26" s="161"/>
      <c r="AN26" s="84"/>
      <c r="AO26" s="84"/>
      <c r="AP26" s="84"/>
      <c r="AQ26" s="84"/>
      <c r="AR26" s="84"/>
      <c r="AS26" s="84"/>
      <c r="AT26" s="84"/>
      <c r="AU26" s="84"/>
      <c r="AV26" s="84"/>
      <c r="AW26" s="84"/>
      <c r="AX26" s="84"/>
    </row>
    <row r="27" ht="3.0" customHeight="1">
      <c r="A27" s="144"/>
      <c r="B27" s="145"/>
      <c r="C27" s="145"/>
      <c r="D27" s="145"/>
      <c r="E27" s="145"/>
      <c r="F27" s="145"/>
      <c r="G27" s="145"/>
      <c r="H27" s="145"/>
      <c r="I27" s="145"/>
      <c r="J27" s="145"/>
      <c r="K27" s="145"/>
      <c r="L27" s="145"/>
      <c r="M27" s="145"/>
      <c r="N27" s="144"/>
      <c r="O27" s="145"/>
      <c r="P27" s="145"/>
      <c r="Q27" s="145"/>
      <c r="R27" s="145"/>
      <c r="S27" s="145"/>
      <c r="T27" s="145"/>
      <c r="U27" s="145"/>
      <c r="V27" s="145"/>
      <c r="W27" s="145"/>
      <c r="X27" s="145"/>
      <c r="Y27" s="145"/>
      <c r="Z27" s="149"/>
      <c r="AA27" s="145"/>
      <c r="AB27" s="145"/>
      <c r="AC27" s="145"/>
      <c r="AD27" s="145"/>
      <c r="AE27" s="145"/>
      <c r="AF27" s="145"/>
      <c r="AG27" s="145"/>
      <c r="AH27" s="145"/>
      <c r="AI27" s="145"/>
      <c r="AJ27" s="145"/>
      <c r="AK27" s="145"/>
      <c r="AL27" s="145"/>
      <c r="AM27" s="149"/>
      <c r="AN27" s="84"/>
      <c r="AO27" s="84"/>
      <c r="AP27" s="84"/>
      <c r="AQ27" s="84"/>
      <c r="AR27" s="84"/>
      <c r="AS27" s="84"/>
      <c r="AT27" s="84"/>
      <c r="AU27" s="84"/>
      <c r="AV27" s="84"/>
      <c r="AW27" s="84"/>
      <c r="AX27" s="84"/>
    </row>
    <row r="28" ht="18.75" customHeight="1">
      <c r="A28" s="150"/>
      <c r="B28" s="151">
        <v>7.0</v>
      </c>
      <c r="C28" s="152"/>
      <c r="D28" s="153"/>
      <c r="E28" s="154" t="s">
        <v>190</v>
      </c>
      <c r="F28" s="155"/>
      <c r="G28" s="155"/>
      <c r="H28" s="155"/>
      <c r="I28" s="155"/>
      <c r="J28" s="155"/>
      <c r="K28" s="155"/>
      <c r="L28" s="156"/>
      <c r="M28" s="157"/>
      <c r="N28" s="158"/>
      <c r="O28" s="151">
        <v>8.0</v>
      </c>
      <c r="P28" s="152"/>
      <c r="Q28" s="153"/>
      <c r="R28" s="154" t="s">
        <v>191</v>
      </c>
      <c r="S28" s="155"/>
      <c r="T28" s="155"/>
      <c r="U28" s="155"/>
      <c r="V28" s="155"/>
      <c r="W28" s="155"/>
      <c r="X28" s="155"/>
      <c r="Y28" s="156"/>
      <c r="Z28" s="159"/>
      <c r="AA28" s="160"/>
      <c r="AB28" s="151">
        <v>9.0</v>
      </c>
      <c r="AC28" s="152"/>
      <c r="AD28" s="153"/>
      <c r="AE28" s="154" t="s">
        <v>192</v>
      </c>
      <c r="AF28" s="155"/>
      <c r="AG28" s="155"/>
      <c r="AH28" s="155"/>
      <c r="AI28" s="155"/>
      <c r="AJ28" s="155"/>
      <c r="AK28" s="155"/>
      <c r="AL28" s="156"/>
      <c r="AM28" s="161"/>
      <c r="AN28" s="84"/>
      <c r="AO28" s="84"/>
      <c r="AP28" s="84"/>
      <c r="AQ28" s="84"/>
      <c r="AR28" s="84"/>
      <c r="AS28" s="84"/>
      <c r="AT28" s="84"/>
      <c r="AU28" s="84"/>
      <c r="AV28" s="84"/>
      <c r="AW28" s="84"/>
      <c r="AX28" s="84"/>
    </row>
    <row r="29" ht="18.75" customHeight="1">
      <c r="A29" s="150"/>
      <c r="B29" s="162"/>
      <c r="C29" s="163"/>
      <c r="D29" s="153"/>
      <c r="E29" s="164"/>
      <c r="F29" s="165"/>
      <c r="G29" s="165"/>
      <c r="H29" s="165"/>
      <c r="I29" s="165"/>
      <c r="J29" s="165"/>
      <c r="K29" s="165"/>
      <c r="L29" s="166"/>
      <c r="M29" s="157"/>
      <c r="N29" s="158"/>
      <c r="O29" s="162"/>
      <c r="P29" s="163"/>
      <c r="Q29" s="153"/>
      <c r="R29" s="164"/>
      <c r="S29" s="165"/>
      <c r="T29" s="165"/>
      <c r="U29" s="165"/>
      <c r="V29" s="165"/>
      <c r="W29" s="165"/>
      <c r="X29" s="165"/>
      <c r="Y29" s="166"/>
      <c r="Z29" s="159"/>
      <c r="AA29" s="160"/>
      <c r="AB29" s="162"/>
      <c r="AC29" s="163"/>
      <c r="AD29" s="153"/>
      <c r="AE29" s="164"/>
      <c r="AF29" s="165"/>
      <c r="AG29" s="165"/>
      <c r="AH29" s="165"/>
      <c r="AI29" s="165"/>
      <c r="AJ29" s="165"/>
      <c r="AK29" s="165"/>
      <c r="AL29" s="166"/>
      <c r="AM29" s="161"/>
      <c r="AN29" s="84"/>
      <c r="AO29" s="84"/>
      <c r="AP29" s="84"/>
      <c r="AQ29" s="84"/>
      <c r="AR29" s="84"/>
      <c r="AS29" s="84"/>
      <c r="AT29" s="84"/>
      <c r="AU29" s="84"/>
      <c r="AV29" s="84"/>
      <c r="AW29" s="84"/>
      <c r="AX29" s="84"/>
    </row>
    <row r="30" ht="3.0" customHeight="1">
      <c r="A30" s="150"/>
      <c r="B30" s="84"/>
      <c r="C30" s="84"/>
      <c r="D30" s="84"/>
      <c r="E30" s="84"/>
      <c r="F30" s="84"/>
      <c r="G30" s="84"/>
      <c r="H30" s="84"/>
      <c r="I30" s="84"/>
      <c r="J30" s="84"/>
      <c r="K30" s="84"/>
      <c r="L30" s="84"/>
      <c r="M30" s="84"/>
      <c r="N30" s="150"/>
      <c r="O30" s="84"/>
      <c r="P30" s="84"/>
      <c r="Q30" s="84"/>
      <c r="R30" s="84"/>
      <c r="S30" s="84"/>
      <c r="T30" s="84"/>
      <c r="U30" s="84"/>
      <c r="V30" s="84"/>
      <c r="W30" s="84"/>
      <c r="X30" s="84"/>
      <c r="Y30" s="84"/>
      <c r="Z30" s="161"/>
      <c r="AA30" s="84"/>
      <c r="AB30" s="84"/>
      <c r="AC30" s="84"/>
      <c r="AD30" s="84"/>
      <c r="AE30" s="84"/>
      <c r="AF30" s="84"/>
      <c r="AG30" s="84"/>
      <c r="AH30" s="84"/>
      <c r="AI30" s="84"/>
      <c r="AJ30" s="84"/>
      <c r="AK30" s="84"/>
      <c r="AL30" s="84"/>
      <c r="AM30" s="161"/>
      <c r="AN30" s="84"/>
      <c r="AO30" s="84"/>
      <c r="AP30" s="84"/>
      <c r="AQ30" s="84"/>
      <c r="AR30" s="84"/>
      <c r="AS30" s="84"/>
      <c r="AT30" s="84"/>
      <c r="AU30" s="84"/>
      <c r="AV30" s="84"/>
      <c r="AW30" s="84"/>
      <c r="AX30" s="84"/>
    </row>
    <row r="31" ht="12.75" customHeight="1">
      <c r="A31" s="150"/>
      <c r="B31" s="84"/>
      <c r="C31" s="84"/>
      <c r="D31" s="84"/>
      <c r="E31" s="167" t="s">
        <v>183</v>
      </c>
      <c r="F31" s="84"/>
      <c r="G31" s="167" t="s">
        <v>184</v>
      </c>
      <c r="H31" s="84"/>
      <c r="I31" s="84"/>
      <c r="J31" s="167" t="s">
        <v>20</v>
      </c>
      <c r="K31" s="84"/>
      <c r="L31" s="167" t="s">
        <v>185</v>
      </c>
      <c r="M31" s="129"/>
      <c r="N31" s="150"/>
      <c r="O31" s="84"/>
      <c r="P31" s="84"/>
      <c r="Q31" s="84"/>
      <c r="R31" s="167" t="s">
        <v>183</v>
      </c>
      <c r="S31" s="84"/>
      <c r="T31" s="167" t="s">
        <v>184</v>
      </c>
      <c r="U31" s="84"/>
      <c r="V31" s="84"/>
      <c r="W31" s="167" t="s">
        <v>20</v>
      </c>
      <c r="X31" s="84"/>
      <c r="Y31" s="167" t="s">
        <v>185</v>
      </c>
      <c r="Z31" s="168"/>
      <c r="AA31" s="84"/>
      <c r="AB31" s="84"/>
      <c r="AC31" s="84"/>
      <c r="AD31" s="84"/>
      <c r="AE31" s="167" t="s">
        <v>183</v>
      </c>
      <c r="AF31" s="84"/>
      <c r="AG31" s="167" t="s">
        <v>184</v>
      </c>
      <c r="AH31" s="84"/>
      <c r="AI31" s="84"/>
      <c r="AJ31" s="167" t="s">
        <v>20</v>
      </c>
      <c r="AK31" s="84"/>
      <c r="AL31" s="167" t="s">
        <v>185</v>
      </c>
      <c r="AM31" s="161"/>
      <c r="AN31" s="84"/>
      <c r="AO31" s="84"/>
      <c r="AP31" s="84"/>
      <c r="AQ31" s="84"/>
      <c r="AR31" s="84"/>
      <c r="AS31" s="84"/>
      <c r="AT31" s="84"/>
      <c r="AU31" s="84"/>
      <c r="AV31" s="84"/>
      <c r="AW31" s="84"/>
      <c r="AX31" s="84"/>
    </row>
    <row r="32" ht="3.0" customHeight="1">
      <c r="A32" s="150"/>
      <c r="B32" s="84"/>
      <c r="C32" s="84"/>
      <c r="D32" s="84"/>
      <c r="E32" s="84"/>
      <c r="F32" s="84"/>
      <c r="G32" s="84"/>
      <c r="H32" s="84"/>
      <c r="I32" s="84"/>
      <c r="J32" s="84"/>
      <c r="K32" s="84"/>
      <c r="L32" s="84"/>
      <c r="M32" s="84"/>
      <c r="N32" s="150"/>
      <c r="O32" s="84"/>
      <c r="P32" s="84"/>
      <c r="Q32" s="84"/>
      <c r="R32" s="84"/>
      <c r="S32" s="84"/>
      <c r="T32" s="84"/>
      <c r="U32" s="84"/>
      <c r="V32" s="84"/>
      <c r="W32" s="84"/>
      <c r="X32" s="84"/>
      <c r="Y32" s="84"/>
      <c r="Z32" s="161"/>
      <c r="AA32" s="84"/>
      <c r="AB32" s="84"/>
      <c r="AC32" s="84"/>
      <c r="AD32" s="84"/>
      <c r="AE32" s="84"/>
      <c r="AF32" s="84"/>
      <c r="AG32" s="84"/>
      <c r="AH32" s="84"/>
      <c r="AI32" s="84"/>
      <c r="AJ32" s="84"/>
      <c r="AK32" s="84"/>
      <c r="AL32" s="84"/>
      <c r="AM32" s="161"/>
      <c r="AN32" s="84"/>
      <c r="AO32" s="84"/>
      <c r="AP32" s="84"/>
      <c r="AQ32" s="84"/>
      <c r="AR32" s="84"/>
      <c r="AS32" s="84"/>
      <c r="AT32" s="84"/>
      <c r="AU32" s="84"/>
      <c r="AV32" s="84"/>
      <c r="AW32" s="84"/>
      <c r="AX32" s="84"/>
    </row>
    <row r="33" ht="12.75" customHeight="1">
      <c r="A33" s="150"/>
      <c r="B33" s="84"/>
      <c r="C33" s="84"/>
      <c r="D33" s="84"/>
      <c r="E33" s="171"/>
      <c r="F33" s="129"/>
      <c r="G33" s="171"/>
      <c r="H33" s="129"/>
      <c r="I33" s="129"/>
      <c r="J33" s="171"/>
      <c r="K33" s="129"/>
      <c r="L33" s="171" t="s">
        <v>186</v>
      </c>
      <c r="M33" s="129"/>
      <c r="N33" s="172"/>
      <c r="O33" s="129"/>
      <c r="P33" s="84"/>
      <c r="Q33" s="84"/>
      <c r="R33" s="171"/>
      <c r="S33" s="129"/>
      <c r="T33" s="171" t="s">
        <v>186</v>
      </c>
      <c r="U33" s="129"/>
      <c r="V33" s="129"/>
      <c r="W33" s="171"/>
      <c r="X33" s="129"/>
      <c r="Y33" s="171"/>
      <c r="Z33" s="168"/>
      <c r="AA33" s="129"/>
      <c r="AB33" s="129"/>
      <c r="AC33" s="84"/>
      <c r="AD33" s="84"/>
      <c r="AE33" s="171"/>
      <c r="AF33" s="129"/>
      <c r="AG33" s="171" t="s">
        <v>186</v>
      </c>
      <c r="AH33" s="129"/>
      <c r="AI33" s="129"/>
      <c r="AJ33" s="171"/>
      <c r="AK33" s="129"/>
      <c r="AL33" s="171"/>
      <c r="AM33" s="161"/>
      <c r="AN33" s="84"/>
      <c r="AO33" s="84"/>
      <c r="AP33" s="84"/>
      <c r="AQ33" s="84"/>
      <c r="AR33" s="84"/>
      <c r="AS33" s="84"/>
      <c r="AT33" s="84"/>
      <c r="AU33" s="84"/>
      <c r="AV33" s="84"/>
      <c r="AW33" s="84"/>
      <c r="AX33" s="84"/>
    </row>
    <row r="34" ht="3.0" customHeight="1">
      <c r="A34" s="174"/>
      <c r="B34" s="142"/>
      <c r="C34" s="142"/>
      <c r="D34" s="142"/>
      <c r="E34" s="142"/>
      <c r="F34" s="142"/>
      <c r="G34" s="142"/>
      <c r="H34" s="142"/>
      <c r="I34" s="142"/>
      <c r="J34" s="142"/>
      <c r="K34" s="142"/>
      <c r="L34" s="142"/>
      <c r="M34" s="142"/>
      <c r="N34" s="174"/>
      <c r="O34" s="142"/>
      <c r="P34" s="142"/>
      <c r="Q34" s="142"/>
      <c r="R34" s="142"/>
      <c r="S34" s="142"/>
      <c r="T34" s="142"/>
      <c r="U34" s="142"/>
      <c r="V34" s="142"/>
      <c r="W34" s="142"/>
      <c r="X34" s="142"/>
      <c r="Y34" s="142"/>
      <c r="Z34" s="175"/>
      <c r="AA34" s="142"/>
      <c r="AB34" s="142"/>
      <c r="AC34" s="142"/>
      <c r="AD34" s="142"/>
      <c r="AE34" s="142"/>
      <c r="AF34" s="142"/>
      <c r="AG34" s="142"/>
      <c r="AH34" s="142"/>
      <c r="AI34" s="142"/>
      <c r="AJ34" s="142"/>
      <c r="AK34" s="142"/>
      <c r="AL34" s="142"/>
      <c r="AM34" s="175"/>
      <c r="AN34" s="84"/>
      <c r="AO34" s="84"/>
      <c r="AP34" s="84"/>
      <c r="AQ34" s="84"/>
      <c r="AR34" s="84"/>
      <c r="AS34" s="84"/>
      <c r="AT34" s="84"/>
      <c r="AU34" s="84"/>
      <c r="AV34" s="84"/>
      <c r="AW34" s="84"/>
      <c r="AX34" s="84"/>
    </row>
    <row r="35" ht="3.0" customHeight="1">
      <c r="A35" s="150"/>
      <c r="B35" s="84"/>
      <c r="C35" s="84"/>
      <c r="D35" s="84"/>
      <c r="E35" s="84"/>
      <c r="F35" s="84"/>
      <c r="G35" s="84"/>
      <c r="H35" s="84"/>
      <c r="I35" s="84"/>
      <c r="J35" s="84"/>
      <c r="K35" s="84"/>
      <c r="L35" s="84"/>
      <c r="M35" s="84"/>
      <c r="N35" s="150"/>
      <c r="O35" s="84"/>
      <c r="P35" s="84"/>
      <c r="Q35" s="84"/>
      <c r="R35" s="84"/>
      <c r="S35" s="84"/>
      <c r="T35" s="84"/>
      <c r="U35" s="84"/>
      <c r="V35" s="84"/>
      <c r="W35" s="84"/>
      <c r="X35" s="84"/>
      <c r="Y35" s="84"/>
      <c r="Z35" s="161"/>
      <c r="AA35" s="84"/>
      <c r="AB35" s="84"/>
      <c r="AC35" s="84"/>
      <c r="AD35" s="84"/>
      <c r="AE35" s="84"/>
      <c r="AF35" s="84"/>
      <c r="AG35" s="84"/>
      <c r="AH35" s="84"/>
      <c r="AI35" s="84"/>
      <c r="AJ35" s="84"/>
      <c r="AK35" s="84"/>
      <c r="AL35" s="84"/>
      <c r="AM35" s="161"/>
      <c r="AN35" s="84"/>
      <c r="AO35" s="84"/>
      <c r="AP35" s="84"/>
      <c r="AQ35" s="84"/>
      <c r="AR35" s="84"/>
      <c r="AS35" s="84"/>
      <c r="AT35" s="84"/>
      <c r="AU35" s="84"/>
      <c r="AV35" s="84"/>
      <c r="AW35" s="84"/>
      <c r="AX35" s="84"/>
    </row>
    <row r="36" ht="18.75" customHeight="1">
      <c r="A36" s="150"/>
      <c r="B36" s="151">
        <v>10.0</v>
      </c>
      <c r="C36" s="152"/>
      <c r="D36" s="153"/>
      <c r="E36" s="154" t="s">
        <v>193</v>
      </c>
      <c r="F36" s="155"/>
      <c r="G36" s="155"/>
      <c r="H36" s="155"/>
      <c r="I36" s="155"/>
      <c r="J36" s="155"/>
      <c r="K36" s="155"/>
      <c r="L36" s="156"/>
      <c r="M36" s="157"/>
      <c r="N36" s="158"/>
      <c r="O36" s="151">
        <v>11.0</v>
      </c>
      <c r="P36" s="152"/>
      <c r="Q36" s="153"/>
      <c r="R36" s="154" t="s">
        <v>194</v>
      </c>
      <c r="S36" s="155"/>
      <c r="T36" s="155"/>
      <c r="U36" s="155"/>
      <c r="V36" s="155"/>
      <c r="W36" s="155"/>
      <c r="X36" s="155"/>
      <c r="Y36" s="156"/>
      <c r="Z36" s="159"/>
      <c r="AA36" s="160"/>
      <c r="AB36" s="151">
        <v>12.0</v>
      </c>
      <c r="AC36" s="152"/>
      <c r="AD36" s="153"/>
      <c r="AE36" s="176" t="s">
        <v>195</v>
      </c>
      <c r="AF36" s="155"/>
      <c r="AG36" s="155"/>
      <c r="AH36" s="155"/>
      <c r="AI36" s="155"/>
      <c r="AJ36" s="155"/>
      <c r="AK36" s="155"/>
      <c r="AL36" s="156"/>
      <c r="AM36" s="161"/>
      <c r="AN36" s="84"/>
      <c r="AO36" s="84"/>
      <c r="AP36" s="84"/>
      <c r="AQ36" s="84"/>
      <c r="AR36" s="84"/>
      <c r="AS36" s="84"/>
      <c r="AT36" s="84"/>
      <c r="AU36" s="84"/>
      <c r="AV36" s="84"/>
      <c r="AW36" s="84"/>
      <c r="AX36" s="84"/>
    </row>
    <row r="37" ht="18.75" customHeight="1">
      <c r="A37" s="150"/>
      <c r="B37" s="162"/>
      <c r="C37" s="163"/>
      <c r="D37" s="153"/>
      <c r="E37" s="164"/>
      <c r="F37" s="165"/>
      <c r="G37" s="165"/>
      <c r="H37" s="165"/>
      <c r="I37" s="165"/>
      <c r="J37" s="165"/>
      <c r="K37" s="165"/>
      <c r="L37" s="166"/>
      <c r="M37" s="157"/>
      <c r="N37" s="158"/>
      <c r="O37" s="162"/>
      <c r="P37" s="163"/>
      <c r="Q37" s="153"/>
      <c r="R37" s="164"/>
      <c r="S37" s="165"/>
      <c r="T37" s="165"/>
      <c r="U37" s="165"/>
      <c r="V37" s="165"/>
      <c r="W37" s="165"/>
      <c r="X37" s="165"/>
      <c r="Y37" s="166"/>
      <c r="Z37" s="159"/>
      <c r="AA37" s="160"/>
      <c r="AB37" s="162"/>
      <c r="AC37" s="163"/>
      <c r="AD37" s="153"/>
      <c r="AE37" s="164"/>
      <c r="AF37" s="165"/>
      <c r="AG37" s="165"/>
      <c r="AH37" s="165"/>
      <c r="AI37" s="165"/>
      <c r="AJ37" s="165"/>
      <c r="AK37" s="165"/>
      <c r="AL37" s="166"/>
      <c r="AM37" s="161"/>
      <c r="AN37" s="84"/>
      <c r="AO37" s="84"/>
      <c r="AP37" s="84"/>
      <c r="AQ37" s="84"/>
      <c r="AR37" s="84"/>
      <c r="AS37" s="84"/>
      <c r="AT37" s="84"/>
      <c r="AU37" s="84"/>
      <c r="AV37" s="84"/>
      <c r="AW37" s="84"/>
      <c r="AX37" s="84"/>
    </row>
    <row r="38" ht="3.0" customHeight="1">
      <c r="A38" s="150"/>
      <c r="B38" s="84"/>
      <c r="C38" s="84"/>
      <c r="D38" s="84"/>
      <c r="E38" s="84"/>
      <c r="F38" s="84"/>
      <c r="G38" s="84"/>
      <c r="H38" s="84"/>
      <c r="I38" s="84"/>
      <c r="J38" s="84"/>
      <c r="K38" s="84"/>
      <c r="L38" s="84"/>
      <c r="M38" s="84"/>
      <c r="N38" s="150"/>
      <c r="O38" s="84"/>
      <c r="P38" s="84"/>
      <c r="Q38" s="84"/>
      <c r="R38" s="84"/>
      <c r="S38" s="84"/>
      <c r="T38" s="84"/>
      <c r="U38" s="84"/>
      <c r="V38" s="84"/>
      <c r="W38" s="84"/>
      <c r="X38" s="84"/>
      <c r="Y38" s="84"/>
      <c r="Z38" s="161"/>
      <c r="AA38" s="84"/>
      <c r="AB38" s="84"/>
      <c r="AC38" s="84"/>
      <c r="AD38" s="84"/>
      <c r="AE38" s="84"/>
      <c r="AF38" s="84"/>
      <c r="AG38" s="84"/>
      <c r="AH38" s="84"/>
      <c r="AI38" s="84"/>
      <c r="AJ38" s="84"/>
      <c r="AK38" s="84"/>
      <c r="AL38" s="84"/>
      <c r="AM38" s="161"/>
      <c r="AN38" s="84"/>
      <c r="AO38" s="84"/>
      <c r="AP38" s="84"/>
      <c r="AQ38" s="84"/>
      <c r="AR38" s="84"/>
      <c r="AS38" s="84"/>
      <c r="AT38" s="84"/>
      <c r="AU38" s="84"/>
      <c r="AV38" s="84"/>
      <c r="AW38" s="84"/>
      <c r="AX38" s="84"/>
    </row>
    <row r="39" ht="12.75" customHeight="1">
      <c r="A39" s="150"/>
      <c r="B39" s="84"/>
      <c r="C39" s="84"/>
      <c r="D39" s="84"/>
      <c r="E39" s="167" t="s">
        <v>183</v>
      </c>
      <c r="F39" s="84"/>
      <c r="G39" s="167" t="s">
        <v>184</v>
      </c>
      <c r="H39" s="84"/>
      <c r="I39" s="84"/>
      <c r="J39" s="167" t="s">
        <v>20</v>
      </c>
      <c r="K39" s="84"/>
      <c r="L39" s="167" t="s">
        <v>185</v>
      </c>
      <c r="M39" s="129"/>
      <c r="N39" s="150"/>
      <c r="O39" s="84"/>
      <c r="P39" s="84"/>
      <c r="Q39" s="84"/>
      <c r="R39" s="167" t="s">
        <v>183</v>
      </c>
      <c r="S39" s="84"/>
      <c r="T39" s="167" t="s">
        <v>184</v>
      </c>
      <c r="U39" s="84"/>
      <c r="V39" s="84"/>
      <c r="W39" s="167" t="s">
        <v>20</v>
      </c>
      <c r="X39" s="84"/>
      <c r="Y39" s="167" t="s">
        <v>185</v>
      </c>
      <c r="Z39" s="168"/>
      <c r="AA39" s="84"/>
      <c r="AB39" s="84"/>
      <c r="AC39" s="84"/>
      <c r="AD39" s="84"/>
      <c r="AE39" s="167" t="s">
        <v>183</v>
      </c>
      <c r="AF39" s="84"/>
      <c r="AG39" s="167" t="s">
        <v>184</v>
      </c>
      <c r="AH39" s="84"/>
      <c r="AI39" s="84"/>
      <c r="AJ39" s="167" t="s">
        <v>20</v>
      </c>
      <c r="AK39" s="84"/>
      <c r="AL39" s="167" t="s">
        <v>185</v>
      </c>
      <c r="AM39" s="161"/>
      <c r="AN39" s="84"/>
      <c r="AO39" s="84"/>
      <c r="AP39" s="84"/>
      <c r="AQ39" s="84"/>
      <c r="AR39" s="84"/>
      <c r="AS39" s="84"/>
      <c r="AT39" s="84"/>
      <c r="AU39" s="84"/>
      <c r="AV39" s="84"/>
      <c r="AW39" s="84"/>
      <c r="AX39" s="84"/>
    </row>
    <row r="40" ht="3.0" customHeight="1">
      <c r="A40" s="150"/>
      <c r="B40" s="84"/>
      <c r="C40" s="84"/>
      <c r="D40" s="84"/>
      <c r="E40" s="84"/>
      <c r="F40" s="84"/>
      <c r="G40" s="84"/>
      <c r="H40" s="84"/>
      <c r="I40" s="84"/>
      <c r="J40" s="84"/>
      <c r="K40" s="84"/>
      <c r="L40" s="84"/>
      <c r="M40" s="84"/>
      <c r="N40" s="150"/>
      <c r="O40" s="84"/>
      <c r="P40" s="84"/>
      <c r="Q40" s="84"/>
      <c r="R40" s="84"/>
      <c r="S40" s="84"/>
      <c r="T40" s="84"/>
      <c r="U40" s="84"/>
      <c r="V40" s="84"/>
      <c r="W40" s="84"/>
      <c r="X40" s="84"/>
      <c r="Y40" s="84"/>
      <c r="Z40" s="161"/>
      <c r="AA40" s="84"/>
      <c r="AB40" s="84"/>
      <c r="AC40" s="84"/>
      <c r="AD40" s="84"/>
      <c r="AE40" s="84"/>
      <c r="AF40" s="84"/>
      <c r="AG40" s="84"/>
      <c r="AH40" s="84"/>
      <c r="AI40" s="84"/>
      <c r="AJ40" s="84"/>
      <c r="AK40" s="84"/>
      <c r="AL40" s="84"/>
      <c r="AM40" s="161"/>
      <c r="AN40" s="84"/>
      <c r="AO40" s="84"/>
      <c r="AP40" s="84"/>
      <c r="AQ40" s="84"/>
      <c r="AR40" s="84"/>
      <c r="AS40" s="84"/>
      <c r="AT40" s="84"/>
      <c r="AU40" s="84"/>
      <c r="AV40" s="84"/>
      <c r="AW40" s="84"/>
      <c r="AX40" s="84"/>
    </row>
    <row r="41" ht="12.75" customHeight="1">
      <c r="A41" s="150"/>
      <c r="B41" s="84"/>
      <c r="C41" s="84"/>
      <c r="D41" s="84"/>
      <c r="E41" s="171"/>
      <c r="F41" s="129"/>
      <c r="G41" s="171"/>
      <c r="H41" s="129"/>
      <c r="I41" s="129"/>
      <c r="J41" s="171"/>
      <c r="K41" s="129"/>
      <c r="L41" s="171" t="s">
        <v>186</v>
      </c>
      <c r="M41" s="129"/>
      <c r="N41" s="172"/>
      <c r="O41" s="129"/>
      <c r="P41" s="84"/>
      <c r="Q41" s="84"/>
      <c r="R41" s="171" t="s">
        <v>186</v>
      </c>
      <c r="S41" s="129"/>
      <c r="T41" s="171"/>
      <c r="U41" s="129"/>
      <c r="V41" s="129"/>
      <c r="W41" s="171"/>
      <c r="X41" s="129"/>
      <c r="Y41" s="171"/>
      <c r="Z41" s="168"/>
      <c r="AA41" s="129"/>
      <c r="AB41" s="129"/>
      <c r="AC41" s="84"/>
      <c r="AD41" s="84"/>
      <c r="AE41" s="171"/>
      <c r="AF41" s="129"/>
      <c r="AG41" s="171"/>
      <c r="AH41" s="129"/>
      <c r="AI41" s="129"/>
      <c r="AJ41" s="171"/>
      <c r="AK41" s="129"/>
      <c r="AL41" s="171" t="s">
        <v>186</v>
      </c>
      <c r="AM41" s="161"/>
      <c r="AN41" s="84"/>
      <c r="AO41" s="84"/>
      <c r="AP41" s="84"/>
      <c r="AQ41" s="84"/>
      <c r="AR41" s="84"/>
      <c r="AS41" s="84"/>
      <c r="AT41" s="84"/>
      <c r="AU41" s="84"/>
      <c r="AV41" s="84"/>
      <c r="AW41" s="84"/>
      <c r="AX41" s="84"/>
    </row>
    <row r="42" ht="3.0" customHeight="1">
      <c r="A42" s="150"/>
      <c r="B42" s="84"/>
      <c r="C42" s="84"/>
      <c r="D42" s="84"/>
      <c r="E42" s="84"/>
      <c r="F42" s="84"/>
      <c r="G42" s="84"/>
      <c r="H42" s="84"/>
      <c r="I42" s="84"/>
      <c r="J42" s="84"/>
      <c r="K42" s="84"/>
      <c r="L42" s="84"/>
      <c r="M42" s="84"/>
      <c r="N42" s="150"/>
      <c r="O42" s="84"/>
      <c r="P42" s="84"/>
      <c r="Q42" s="84"/>
      <c r="R42" s="84"/>
      <c r="S42" s="84"/>
      <c r="T42" s="84"/>
      <c r="U42" s="84"/>
      <c r="V42" s="84"/>
      <c r="W42" s="84"/>
      <c r="X42" s="84"/>
      <c r="Y42" s="84"/>
      <c r="Z42" s="161"/>
      <c r="AA42" s="84"/>
      <c r="AB42" s="84"/>
      <c r="AC42" s="84"/>
      <c r="AD42" s="84"/>
      <c r="AE42" s="84"/>
      <c r="AF42" s="84"/>
      <c r="AG42" s="84"/>
      <c r="AH42" s="84"/>
      <c r="AI42" s="84"/>
      <c r="AJ42" s="84"/>
      <c r="AK42" s="84"/>
      <c r="AL42" s="84"/>
      <c r="AM42" s="161"/>
      <c r="AN42" s="84"/>
      <c r="AO42" s="84"/>
      <c r="AP42" s="84"/>
      <c r="AQ42" s="84"/>
      <c r="AR42" s="84"/>
      <c r="AS42" s="84"/>
      <c r="AT42" s="84"/>
      <c r="AU42" s="84"/>
      <c r="AV42" s="84"/>
      <c r="AW42" s="84"/>
      <c r="AX42" s="84"/>
    </row>
    <row r="43" ht="3.0" customHeight="1">
      <c r="A43" s="144"/>
      <c r="B43" s="145"/>
      <c r="C43" s="145"/>
      <c r="D43" s="145"/>
      <c r="E43" s="145"/>
      <c r="F43" s="145"/>
      <c r="G43" s="145"/>
      <c r="H43" s="145"/>
      <c r="I43" s="145"/>
      <c r="J43" s="145"/>
      <c r="K43" s="145"/>
      <c r="L43" s="145"/>
      <c r="M43" s="145"/>
      <c r="N43" s="144"/>
      <c r="O43" s="145"/>
      <c r="P43" s="145"/>
      <c r="Q43" s="145"/>
      <c r="R43" s="145"/>
      <c r="S43" s="145"/>
      <c r="T43" s="145"/>
      <c r="U43" s="145"/>
      <c r="V43" s="145"/>
      <c r="W43" s="145"/>
      <c r="X43" s="145"/>
      <c r="Y43" s="145"/>
      <c r="Z43" s="149"/>
      <c r="AA43" s="145"/>
      <c r="AB43" s="145"/>
      <c r="AC43" s="145"/>
      <c r="AD43" s="145"/>
      <c r="AE43" s="145"/>
      <c r="AF43" s="145"/>
      <c r="AG43" s="145"/>
      <c r="AH43" s="145"/>
      <c r="AI43" s="145"/>
      <c r="AJ43" s="145"/>
      <c r="AK43" s="145"/>
      <c r="AL43" s="145"/>
      <c r="AM43" s="149"/>
      <c r="AN43" s="84"/>
      <c r="AO43" s="84"/>
      <c r="AP43" s="84"/>
      <c r="AQ43" s="84"/>
      <c r="AR43" s="84"/>
      <c r="AS43" s="84"/>
      <c r="AT43" s="84"/>
      <c r="AU43" s="84"/>
      <c r="AV43" s="84"/>
      <c r="AW43" s="84"/>
      <c r="AX43" s="84"/>
    </row>
    <row r="44" ht="18.75" customHeight="1">
      <c r="A44" s="150"/>
      <c r="B44" s="151">
        <v>13.0</v>
      </c>
      <c r="C44" s="152"/>
      <c r="D44" s="153"/>
      <c r="E44" s="154" t="s">
        <v>196</v>
      </c>
      <c r="F44" s="155"/>
      <c r="G44" s="155"/>
      <c r="H44" s="155"/>
      <c r="I44" s="155"/>
      <c r="J44" s="155"/>
      <c r="K44" s="155"/>
      <c r="L44" s="156"/>
      <c r="M44" s="157"/>
      <c r="N44" s="158"/>
      <c r="O44" s="151">
        <v>14.0</v>
      </c>
      <c r="P44" s="152"/>
      <c r="Q44" s="153"/>
      <c r="R44" s="154" t="s">
        <v>197</v>
      </c>
      <c r="S44" s="155"/>
      <c r="T44" s="155"/>
      <c r="U44" s="155"/>
      <c r="V44" s="155"/>
      <c r="W44" s="155"/>
      <c r="X44" s="155"/>
      <c r="Y44" s="156"/>
      <c r="Z44" s="159"/>
      <c r="AA44" s="160"/>
      <c r="AB44" s="151">
        <v>15.0</v>
      </c>
      <c r="AC44" s="152"/>
      <c r="AD44" s="153"/>
      <c r="AE44" s="154" t="s">
        <v>198</v>
      </c>
      <c r="AF44" s="155"/>
      <c r="AG44" s="155"/>
      <c r="AH44" s="155"/>
      <c r="AI44" s="155"/>
      <c r="AJ44" s="155"/>
      <c r="AK44" s="155"/>
      <c r="AL44" s="156"/>
      <c r="AM44" s="161"/>
      <c r="AN44" s="84"/>
      <c r="AO44" s="84"/>
      <c r="AP44" s="84"/>
      <c r="AQ44" s="84"/>
      <c r="AR44" s="84"/>
      <c r="AS44" s="84"/>
      <c r="AT44" s="84"/>
      <c r="AU44" s="84"/>
      <c r="AV44" s="84"/>
      <c r="AW44" s="84"/>
      <c r="AX44" s="84"/>
    </row>
    <row r="45" ht="32.25" customHeight="1">
      <c r="A45" s="150"/>
      <c r="B45" s="162"/>
      <c r="C45" s="163"/>
      <c r="D45" s="153"/>
      <c r="E45" s="164"/>
      <c r="F45" s="165"/>
      <c r="G45" s="165"/>
      <c r="H45" s="165"/>
      <c r="I45" s="165"/>
      <c r="J45" s="165"/>
      <c r="K45" s="165"/>
      <c r="L45" s="166"/>
      <c r="M45" s="157"/>
      <c r="N45" s="158"/>
      <c r="O45" s="162"/>
      <c r="P45" s="163"/>
      <c r="Q45" s="153"/>
      <c r="R45" s="164"/>
      <c r="S45" s="165"/>
      <c r="T45" s="165"/>
      <c r="U45" s="165"/>
      <c r="V45" s="165"/>
      <c r="W45" s="165"/>
      <c r="X45" s="165"/>
      <c r="Y45" s="166"/>
      <c r="Z45" s="159"/>
      <c r="AA45" s="160"/>
      <c r="AB45" s="162"/>
      <c r="AC45" s="163"/>
      <c r="AD45" s="153"/>
      <c r="AE45" s="164"/>
      <c r="AF45" s="165"/>
      <c r="AG45" s="165"/>
      <c r="AH45" s="165"/>
      <c r="AI45" s="165"/>
      <c r="AJ45" s="165"/>
      <c r="AK45" s="165"/>
      <c r="AL45" s="166"/>
      <c r="AM45" s="161"/>
      <c r="AN45" s="84"/>
      <c r="AO45" s="84"/>
      <c r="AP45" s="84"/>
      <c r="AQ45" s="84"/>
      <c r="AR45" s="84"/>
      <c r="AS45" s="84"/>
      <c r="AT45" s="84"/>
      <c r="AU45" s="84"/>
      <c r="AV45" s="84"/>
      <c r="AW45" s="84"/>
      <c r="AX45" s="84"/>
    </row>
    <row r="46" ht="3.0" customHeight="1">
      <c r="A46" s="150"/>
      <c r="B46" s="84"/>
      <c r="C46" s="84"/>
      <c r="D46" s="84"/>
      <c r="E46" s="84"/>
      <c r="F46" s="84"/>
      <c r="G46" s="84"/>
      <c r="H46" s="84"/>
      <c r="I46" s="84"/>
      <c r="J46" s="84"/>
      <c r="K46" s="84"/>
      <c r="L46" s="84"/>
      <c r="M46" s="84"/>
      <c r="N46" s="150"/>
      <c r="O46" s="84"/>
      <c r="P46" s="84"/>
      <c r="Q46" s="84"/>
      <c r="R46" s="84"/>
      <c r="S46" s="84"/>
      <c r="T46" s="84"/>
      <c r="U46" s="84"/>
      <c r="V46" s="84"/>
      <c r="W46" s="84"/>
      <c r="X46" s="84"/>
      <c r="Y46" s="84"/>
      <c r="Z46" s="161"/>
      <c r="AA46" s="84"/>
      <c r="AB46" s="84"/>
      <c r="AC46" s="84"/>
      <c r="AD46" s="84"/>
      <c r="AE46" s="84"/>
      <c r="AF46" s="84"/>
      <c r="AG46" s="84"/>
      <c r="AH46" s="84"/>
      <c r="AI46" s="84"/>
      <c r="AJ46" s="84"/>
      <c r="AK46" s="84"/>
      <c r="AL46" s="84"/>
      <c r="AM46" s="161"/>
      <c r="AN46" s="84"/>
      <c r="AO46" s="84"/>
      <c r="AP46" s="84"/>
      <c r="AQ46" s="84"/>
      <c r="AR46" s="84"/>
      <c r="AS46" s="84"/>
      <c r="AT46" s="84"/>
      <c r="AU46" s="84"/>
      <c r="AV46" s="84"/>
      <c r="AW46" s="84"/>
      <c r="AX46" s="84"/>
    </row>
    <row r="47" ht="12.75" customHeight="1">
      <c r="A47" s="150"/>
      <c r="B47" s="84"/>
      <c r="C47" s="84"/>
      <c r="D47" s="84"/>
      <c r="E47" s="167" t="s">
        <v>183</v>
      </c>
      <c r="F47" s="84"/>
      <c r="G47" s="167" t="s">
        <v>184</v>
      </c>
      <c r="H47" s="84"/>
      <c r="I47" s="84"/>
      <c r="J47" s="167" t="s">
        <v>20</v>
      </c>
      <c r="K47" s="84"/>
      <c r="L47" s="167" t="s">
        <v>185</v>
      </c>
      <c r="M47" s="129"/>
      <c r="N47" s="150"/>
      <c r="O47" s="84"/>
      <c r="P47" s="84"/>
      <c r="Q47" s="84"/>
      <c r="R47" s="167" t="s">
        <v>183</v>
      </c>
      <c r="S47" s="84"/>
      <c r="T47" s="167" t="s">
        <v>184</v>
      </c>
      <c r="U47" s="84"/>
      <c r="V47" s="84"/>
      <c r="W47" s="167" t="s">
        <v>20</v>
      </c>
      <c r="X47" s="84"/>
      <c r="Y47" s="167" t="s">
        <v>185</v>
      </c>
      <c r="Z47" s="168"/>
      <c r="AA47" s="84"/>
      <c r="AB47" s="84"/>
      <c r="AC47" s="84"/>
      <c r="AD47" s="84"/>
      <c r="AE47" s="167" t="s">
        <v>183</v>
      </c>
      <c r="AF47" s="84"/>
      <c r="AG47" s="167" t="s">
        <v>184</v>
      </c>
      <c r="AH47" s="84"/>
      <c r="AI47" s="84"/>
      <c r="AJ47" s="167" t="s">
        <v>20</v>
      </c>
      <c r="AK47" s="84"/>
      <c r="AL47" s="167" t="s">
        <v>185</v>
      </c>
      <c r="AM47" s="161"/>
      <c r="AN47" s="84"/>
      <c r="AO47" s="84"/>
      <c r="AP47" s="84"/>
      <c r="AQ47" s="84"/>
      <c r="AR47" s="84"/>
      <c r="AS47" s="84"/>
      <c r="AT47" s="84"/>
      <c r="AU47" s="84"/>
      <c r="AV47" s="84"/>
      <c r="AW47" s="84"/>
      <c r="AX47" s="84"/>
    </row>
    <row r="48" ht="3.0" customHeight="1">
      <c r="A48" s="150"/>
      <c r="B48" s="84"/>
      <c r="C48" s="84"/>
      <c r="D48" s="84"/>
      <c r="E48" s="84"/>
      <c r="F48" s="84"/>
      <c r="G48" s="84"/>
      <c r="H48" s="84"/>
      <c r="I48" s="84"/>
      <c r="J48" s="84"/>
      <c r="K48" s="84"/>
      <c r="L48" s="84"/>
      <c r="M48" s="84"/>
      <c r="N48" s="150"/>
      <c r="O48" s="84"/>
      <c r="P48" s="84"/>
      <c r="Q48" s="84"/>
      <c r="R48" s="84"/>
      <c r="S48" s="84"/>
      <c r="T48" s="84"/>
      <c r="U48" s="84"/>
      <c r="V48" s="84"/>
      <c r="W48" s="84"/>
      <c r="X48" s="84"/>
      <c r="Y48" s="84"/>
      <c r="Z48" s="161"/>
      <c r="AA48" s="84"/>
      <c r="AB48" s="84"/>
      <c r="AC48" s="84"/>
      <c r="AD48" s="84"/>
      <c r="AE48" s="84"/>
      <c r="AF48" s="84"/>
      <c r="AG48" s="84"/>
      <c r="AH48" s="84"/>
      <c r="AI48" s="84"/>
      <c r="AJ48" s="84"/>
      <c r="AK48" s="84"/>
      <c r="AL48" s="84"/>
      <c r="AM48" s="161"/>
      <c r="AN48" s="84"/>
      <c r="AO48" s="84"/>
      <c r="AP48" s="84"/>
      <c r="AQ48" s="84"/>
      <c r="AR48" s="84"/>
      <c r="AS48" s="84"/>
      <c r="AT48" s="84"/>
      <c r="AU48" s="84"/>
      <c r="AV48" s="84"/>
      <c r="AW48" s="84"/>
      <c r="AX48" s="84"/>
    </row>
    <row r="49" ht="12.75" customHeight="1">
      <c r="A49" s="150"/>
      <c r="B49" s="84"/>
      <c r="C49" s="84"/>
      <c r="D49" s="84"/>
      <c r="E49" s="171"/>
      <c r="F49" s="129"/>
      <c r="G49" s="171"/>
      <c r="H49" s="129"/>
      <c r="I49" s="129"/>
      <c r="J49" s="171"/>
      <c r="K49" s="129"/>
      <c r="L49" s="171" t="s">
        <v>186</v>
      </c>
      <c r="M49" s="129"/>
      <c r="N49" s="172"/>
      <c r="O49" s="129"/>
      <c r="P49" s="84"/>
      <c r="Q49" s="84"/>
      <c r="R49" s="171" t="s">
        <v>186</v>
      </c>
      <c r="S49" s="129"/>
      <c r="T49" s="171"/>
      <c r="U49" s="129"/>
      <c r="V49" s="129"/>
      <c r="W49" s="171"/>
      <c r="X49" s="129"/>
      <c r="Y49" s="171"/>
      <c r="Z49" s="168"/>
      <c r="AA49" s="129"/>
      <c r="AB49" s="129"/>
      <c r="AC49" s="84"/>
      <c r="AD49" s="84"/>
      <c r="AE49" s="171"/>
      <c r="AF49" s="129"/>
      <c r="AG49" s="171"/>
      <c r="AH49" s="129"/>
      <c r="AI49" s="129"/>
      <c r="AJ49" s="171"/>
      <c r="AK49" s="129"/>
      <c r="AL49" s="171" t="s">
        <v>186</v>
      </c>
      <c r="AM49" s="161"/>
      <c r="AN49" s="84"/>
      <c r="AO49" s="84"/>
      <c r="AP49" s="84"/>
      <c r="AQ49" s="84"/>
      <c r="AR49" s="84"/>
      <c r="AS49" s="84"/>
      <c r="AT49" s="84"/>
      <c r="AU49" s="84"/>
      <c r="AV49" s="84"/>
      <c r="AW49" s="84"/>
      <c r="AX49" s="84"/>
    </row>
    <row r="50" ht="3.0" customHeight="1">
      <c r="A50" s="174"/>
      <c r="B50" s="142"/>
      <c r="C50" s="142"/>
      <c r="D50" s="142"/>
      <c r="E50" s="142"/>
      <c r="F50" s="142"/>
      <c r="G50" s="142"/>
      <c r="H50" s="142"/>
      <c r="I50" s="142"/>
      <c r="J50" s="142"/>
      <c r="K50" s="142"/>
      <c r="L50" s="142"/>
      <c r="M50" s="142"/>
      <c r="N50" s="174"/>
      <c r="O50" s="142"/>
      <c r="P50" s="142"/>
      <c r="Q50" s="142"/>
      <c r="R50" s="142"/>
      <c r="S50" s="142"/>
      <c r="T50" s="142"/>
      <c r="U50" s="142"/>
      <c r="V50" s="142"/>
      <c r="W50" s="142"/>
      <c r="X50" s="142"/>
      <c r="Y50" s="142"/>
      <c r="Z50" s="175"/>
      <c r="AA50" s="142"/>
      <c r="AB50" s="142"/>
      <c r="AC50" s="142"/>
      <c r="AD50" s="142"/>
      <c r="AE50" s="142"/>
      <c r="AF50" s="142"/>
      <c r="AG50" s="142"/>
      <c r="AH50" s="142"/>
      <c r="AI50" s="142"/>
      <c r="AJ50" s="142"/>
      <c r="AK50" s="142"/>
      <c r="AL50" s="142"/>
      <c r="AM50" s="175"/>
      <c r="AN50" s="84"/>
      <c r="AO50" s="84"/>
      <c r="AP50" s="84"/>
      <c r="AQ50" s="84"/>
      <c r="AR50" s="84"/>
      <c r="AS50" s="84"/>
      <c r="AT50" s="84"/>
      <c r="AU50" s="84"/>
      <c r="AV50" s="84"/>
      <c r="AW50" s="84"/>
      <c r="AX50" s="84"/>
    </row>
    <row r="51" ht="3.0" customHeight="1">
      <c r="A51" s="150"/>
      <c r="B51" s="84"/>
      <c r="C51" s="84"/>
      <c r="D51" s="84"/>
      <c r="E51" s="84"/>
      <c r="F51" s="84"/>
      <c r="G51" s="84"/>
      <c r="H51" s="84"/>
      <c r="I51" s="84"/>
      <c r="J51" s="84"/>
      <c r="K51" s="84"/>
      <c r="L51" s="84"/>
      <c r="M51" s="84"/>
      <c r="N51" s="150"/>
      <c r="O51" s="84"/>
      <c r="P51" s="84"/>
      <c r="Q51" s="84"/>
      <c r="R51" s="84"/>
      <c r="S51" s="84"/>
      <c r="T51" s="84"/>
      <c r="U51" s="84"/>
      <c r="V51" s="84"/>
      <c r="W51" s="84"/>
      <c r="X51" s="84"/>
      <c r="Y51" s="84"/>
      <c r="Z51" s="161"/>
      <c r="AA51" s="84"/>
      <c r="AB51" s="84"/>
      <c r="AC51" s="84"/>
      <c r="AD51" s="84"/>
      <c r="AE51" s="84"/>
      <c r="AF51" s="84"/>
      <c r="AG51" s="84"/>
      <c r="AH51" s="84"/>
      <c r="AI51" s="84"/>
      <c r="AJ51" s="84"/>
      <c r="AK51" s="84"/>
      <c r="AL51" s="84"/>
      <c r="AM51" s="161"/>
      <c r="AN51" s="84"/>
      <c r="AO51" s="84"/>
      <c r="AP51" s="84"/>
      <c r="AQ51" s="84"/>
      <c r="AR51" s="84"/>
      <c r="AS51" s="84"/>
      <c r="AT51" s="84"/>
      <c r="AU51" s="84"/>
      <c r="AV51" s="84"/>
      <c r="AW51" s="84"/>
      <c r="AX51" s="84"/>
    </row>
    <row r="52" ht="18.75" customHeight="1">
      <c r="A52" s="150"/>
      <c r="B52" s="151">
        <v>16.0</v>
      </c>
      <c r="C52" s="152"/>
      <c r="D52" s="153"/>
      <c r="E52" s="154" t="s">
        <v>199</v>
      </c>
      <c r="F52" s="155"/>
      <c r="G52" s="155"/>
      <c r="H52" s="155"/>
      <c r="I52" s="155"/>
      <c r="J52" s="155"/>
      <c r="K52" s="155"/>
      <c r="L52" s="156"/>
      <c r="M52" s="157"/>
      <c r="N52" s="158"/>
      <c r="O52" s="151">
        <v>17.0</v>
      </c>
      <c r="P52" s="152"/>
      <c r="Q52" s="153"/>
      <c r="R52" s="154" t="s">
        <v>200</v>
      </c>
      <c r="S52" s="155"/>
      <c r="T52" s="155"/>
      <c r="U52" s="155"/>
      <c r="V52" s="155"/>
      <c r="W52" s="155"/>
      <c r="X52" s="155"/>
      <c r="Y52" s="156"/>
      <c r="Z52" s="159"/>
      <c r="AA52" s="160"/>
      <c r="AB52" s="151">
        <v>18.0</v>
      </c>
      <c r="AC52" s="152"/>
      <c r="AD52" s="153"/>
      <c r="AE52" s="154" t="s">
        <v>201</v>
      </c>
      <c r="AF52" s="155"/>
      <c r="AG52" s="155"/>
      <c r="AH52" s="155"/>
      <c r="AI52" s="155"/>
      <c r="AJ52" s="155"/>
      <c r="AK52" s="155"/>
      <c r="AL52" s="156"/>
      <c r="AM52" s="161"/>
      <c r="AN52" s="84"/>
      <c r="AO52" s="84"/>
      <c r="AP52" s="84"/>
      <c r="AQ52" s="84"/>
      <c r="AR52" s="84"/>
      <c r="AS52" s="84"/>
      <c r="AT52" s="84"/>
      <c r="AU52" s="84"/>
      <c r="AV52" s="84"/>
      <c r="AW52" s="84"/>
      <c r="AX52" s="84"/>
    </row>
    <row r="53" ht="18.75" customHeight="1">
      <c r="A53" s="150"/>
      <c r="B53" s="162"/>
      <c r="C53" s="163"/>
      <c r="D53" s="153"/>
      <c r="E53" s="164"/>
      <c r="F53" s="165"/>
      <c r="G53" s="165"/>
      <c r="H53" s="165"/>
      <c r="I53" s="165"/>
      <c r="J53" s="165"/>
      <c r="K53" s="165"/>
      <c r="L53" s="166"/>
      <c r="M53" s="157"/>
      <c r="N53" s="158"/>
      <c r="O53" s="162"/>
      <c r="P53" s="163"/>
      <c r="Q53" s="153"/>
      <c r="R53" s="164"/>
      <c r="S53" s="165"/>
      <c r="T53" s="165"/>
      <c r="U53" s="165"/>
      <c r="V53" s="165"/>
      <c r="W53" s="165"/>
      <c r="X53" s="165"/>
      <c r="Y53" s="166"/>
      <c r="Z53" s="159"/>
      <c r="AA53" s="160"/>
      <c r="AB53" s="162"/>
      <c r="AC53" s="163"/>
      <c r="AD53" s="153"/>
      <c r="AE53" s="164"/>
      <c r="AF53" s="165"/>
      <c r="AG53" s="165"/>
      <c r="AH53" s="165"/>
      <c r="AI53" s="165"/>
      <c r="AJ53" s="165"/>
      <c r="AK53" s="165"/>
      <c r="AL53" s="166"/>
      <c r="AM53" s="161"/>
      <c r="AN53" s="84"/>
      <c r="AO53" s="84"/>
      <c r="AP53" s="84"/>
      <c r="AQ53" s="84"/>
      <c r="AR53" s="84"/>
      <c r="AS53" s="84"/>
      <c r="AT53" s="84"/>
      <c r="AU53" s="84"/>
      <c r="AV53" s="84"/>
      <c r="AW53" s="84"/>
      <c r="AX53" s="84"/>
    </row>
    <row r="54" ht="3.0" customHeight="1">
      <c r="A54" s="150"/>
      <c r="B54" s="84"/>
      <c r="C54" s="84"/>
      <c r="D54" s="84"/>
      <c r="E54" s="84"/>
      <c r="F54" s="84"/>
      <c r="G54" s="84"/>
      <c r="H54" s="84"/>
      <c r="I54" s="84"/>
      <c r="J54" s="84"/>
      <c r="K54" s="84"/>
      <c r="L54" s="84"/>
      <c r="M54" s="84"/>
      <c r="N54" s="150"/>
      <c r="O54" s="84"/>
      <c r="P54" s="84"/>
      <c r="Q54" s="84"/>
      <c r="R54" s="84"/>
      <c r="S54" s="84"/>
      <c r="T54" s="84"/>
      <c r="U54" s="84"/>
      <c r="V54" s="84"/>
      <c r="W54" s="84"/>
      <c r="X54" s="84"/>
      <c r="Y54" s="84"/>
      <c r="Z54" s="161"/>
      <c r="AA54" s="84"/>
      <c r="AB54" s="84"/>
      <c r="AC54" s="84"/>
      <c r="AD54" s="84"/>
      <c r="AE54" s="84"/>
      <c r="AF54" s="84"/>
      <c r="AG54" s="84"/>
      <c r="AH54" s="84"/>
      <c r="AI54" s="84"/>
      <c r="AJ54" s="84"/>
      <c r="AK54" s="84"/>
      <c r="AL54" s="84"/>
      <c r="AM54" s="161"/>
      <c r="AN54" s="84"/>
      <c r="AO54" s="84"/>
      <c r="AP54" s="84"/>
      <c r="AQ54" s="84"/>
      <c r="AR54" s="84"/>
      <c r="AS54" s="84"/>
      <c r="AT54" s="84"/>
      <c r="AU54" s="84"/>
      <c r="AV54" s="84"/>
      <c r="AW54" s="84"/>
      <c r="AX54" s="84"/>
    </row>
    <row r="55" ht="12.75" customHeight="1">
      <c r="A55" s="150"/>
      <c r="B55" s="84"/>
      <c r="C55" s="84"/>
      <c r="D55" s="84"/>
      <c r="E55" s="167" t="s">
        <v>183</v>
      </c>
      <c r="F55" s="84"/>
      <c r="G55" s="167" t="s">
        <v>184</v>
      </c>
      <c r="H55" s="84"/>
      <c r="I55" s="84"/>
      <c r="J55" s="167" t="s">
        <v>20</v>
      </c>
      <c r="K55" s="84"/>
      <c r="L55" s="167" t="s">
        <v>185</v>
      </c>
      <c r="M55" s="129"/>
      <c r="N55" s="150"/>
      <c r="O55" s="84"/>
      <c r="P55" s="84"/>
      <c r="Q55" s="84"/>
      <c r="R55" s="167" t="s">
        <v>183</v>
      </c>
      <c r="S55" s="84"/>
      <c r="T55" s="167" t="s">
        <v>184</v>
      </c>
      <c r="U55" s="84"/>
      <c r="V55" s="84"/>
      <c r="W55" s="167" t="s">
        <v>20</v>
      </c>
      <c r="X55" s="84"/>
      <c r="Y55" s="167" t="s">
        <v>185</v>
      </c>
      <c r="Z55" s="168"/>
      <c r="AA55" s="84"/>
      <c r="AB55" s="84"/>
      <c r="AC55" s="84"/>
      <c r="AD55" s="84"/>
      <c r="AE55" s="167" t="s">
        <v>183</v>
      </c>
      <c r="AF55" s="84"/>
      <c r="AG55" s="167" t="s">
        <v>184</v>
      </c>
      <c r="AH55" s="84"/>
      <c r="AI55" s="84"/>
      <c r="AJ55" s="167" t="s">
        <v>20</v>
      </c>
      <c r="AK55" s="84"/>
      <c r="AL55" s="167" t="s">
        <v>185</v>
      </c>
      <c r="AM55" s="161"/>
      <c r="AN55" s="84"/>
      <c r="AO55" s="84"/>
      <c r="AP55" s="84"/>
      <c r="AQ55" s="84"/>
      <c r="AR55" s="84"/>
      <c r="AS55" s="84"/>
      <c r="AT55" s="84"/>
      <c r="AU55" s="84"/>
      <c r="AV55" s="84"/>
      <c r="AW55" s="84"/>
      <c r="AX55" s="84"/>
    </row>
    <row r="56" ht="3.0" customHeight="1">
      <c r="A56" s="150"/>
      <c r="B56" s="84"/>
      <c r="C56" s="84"/>
      <c r="D56" s="84"/>
      <c r="E56" s="84"/>
      <c r="F56" s="84"/>
      <c r="G56" s="84"/>
      <c r="H56" s="84"/>
      <c r="I56" s="84"/>
      <c r="J56" s="84"/>
      <c r="K56" s="84"/>
      <c r="L56" s="84"/>
      <c r="M56" s="84"/>
      <c r="N56" s="150"/>
      <c r="O56" s="84"/>
      <c r="P56" s="84"/>
      <c r="Q56" s="84"/>
      <c r="R56" s="84"/>
      <c r="S56" s="84"/>
      <c r="T56" s="84"/>
      <c r="U56" s="84"/>
      <c r="V56" s="84"/>
      <c r="W56" s="84"/>
      <c r="X56" s="84"/>
      <c r="Y56" s="84"/>
      <c r="Z56" s="161"/>
      <c r="AA56" s="84"/>
      <c r="AB56" s="84"/>
      <c r="AC56" s="84"/>
      <c r="AD56" s="84"/>
      <c r="AE56" s="84"/>
      <c r="AF56" s="84"/>
      <c r="AG56" s="84"/>
      <c r="AH56" s="84"/>
      <c r="AI56" s="84"/>
      <c r="AJ56" s="84"/>
      <c r="AK56" s="84"/>
      <c r="AL56" s="84"/>
      <c r="AM56" s="161"/>
      <c r="AN56" s="84"/>
      <c r="AO56" s="84"/>
      <c r="AP56" s="84"/>
      <c r="AQ56" s="84"/>
      <c r="AR56" s="84"/>
      <c r="AS56" s="84"/>
      <c r="AT56" s="84"/>
      <c r="AU56" s="84"/>
      <c r="AV56" s="84"/>
      <c r="AW56" s="84"/>
      <c r="AX56" s="84"/>
    </row>
    <row r="57" ht="12.75" customHeight="1">
      <c r="A57" s="150"/>
      <c r="B57" s="84"/>
      <c r="C57" s="84"/>
      <c r="D57" s="84"/>
      <c r="E57" s="171"/>
      <c r="F57" s="129"/>
      <c r="G57" s="171"/>
      <c r="H57" s="129"/>
      <c r="I57" s="129"/>
      <c r="J57" s="171"/>
      <c r="K57" s="129"/>
      <c r="L57" s="171" t="s">
        <v>186</v>
      </c>
      <c r="M57" s="129"/>
      <c r="N57" s="172"/>
      <c r="O57" s="129"/>
      <c r="P57" s="84"/>
      <c r="Q57" s="84"/>
      <c r="R57" s="171" t="s">
        <v>186</v>
      </c>
      <c r="S57" s="129"/>
      <c r="T57" s="171"/>
      <c r="U57" s="129"/>
      <c r="V57" s="129"/>
      <c r="W57" s="171"/>
      <c r="X57" s="129"/>
      <c r="Y57" s="171"/>
      <c r="Z57" s="168"/>
      <c r="AA57" s="129"/>
      <c r="AB57" s="129"/>
      <c r="AC57" s="84"/>
      <c r="AD57" s="84"/>
      <c r="AE57" s="171"/>
      <c r="AF57" s="129"/>
      <c r="AG57" s="171"/>
      <c r="AH57" s="129"/>
      <c r="AI57" s="129"/>
      <c r="AJ57" s="171" t="s">
        <v>186</v>
      </c>
      <c r="AK57" s="129"/>
      <c r="AL57" s="171"/>
      <c r="AM57" s="161"/>
      <c r="AN57" s="84"/>
      <c r="AO57" s="84"/>
      <c r="AP57" s="84"/>
      <c r="AQ57" s="84"/>
      <c r="AR57" s="84"/>
      <c r="AS57" s="84"/>
      <c r="AT57" s="84"/>
      <c r="AU57" s="84"/>
      <c r="AV57" s="84"/>
      <c r="AW57" s="84"/>
      <c r="AX57" s="84"/>
    </row>
    <row r="58" ht="3.0" customHeight="1">
      <c r="A58" s="150"/>
      <c r="B58" s="84"/>
      <c r="C58" s="84"/>
      <c r="D58" s="84"/>
      <c r="E58" s="84"/>
      <c r="F58" s="84"/>
      <c r="G58" s="84"/>
      <c r="H58" s="84"/>
      <c r="I58" s="84"/>
      <c r="J58" s="84"/>
      <c r="K58" s="84"/>
      <c r="L58" s="84"/>
      <c r="M58" s="84"/>
      <c r="N58" s="150"/>
      <c r="O58" s="84"/>
      <c r="P58" s="84"/>
      <c r="Q58" s="84"/>
      <c r="R58" s="84"/>
      <c r="S58" s="84"/>
      <c r="T58" s="84"/>
      <c r="U58" s="84"/>
      <c r="V58" s="84"/>
      <c r="W58" s="84"/>
      <c r="X58" s="84"/>
      <c r="Y58" s="84"/>
      <c r="Z58" s="161"/>
      <c r="AA58" s="84"/>
      <c r="AB58" s="84"/>
      <c r="AC58" s="84"/>
      <c r="AD58" s="84"/>
      <c r="AE58" s="84"/>
      <c r="AF58" s="84"/>
      <c r="AG58" s="84" t="s">
        <v>202</v>
      </c>
      <c r="AH58" s="84"/>
      <c r="AI58" s="84"/>
      <c r="AJ58" s="84"/>
      <c r="AK58" s="84"/>
      <c r="AL58" s="84"/>
      <c r="AM58" s="161"/>
      <c r="AN58" s="84"/>
      <c r="AO58" s="84"/>
      <c r="AP58" s="84"/>
      <c r="AQ58" s="84"/>
      <c r="AR58" s="84"/>
      <c r="AS58" s="84"/>
      <c r="AT58" s="84"/>
      <c r="AU58" s="84"/>
      <c r="AV58" s="84"/>
      <c r="AW58" s="84"/>
      <c r="AX58" s="84"/>
    </row>
    <row r="59" ht="3.0" customHeight="1">
      <c r="A59" s="144"/>
      <c r="B59" s="145"/>
      <c r="C59" s="145"/>
      <c r="D59" s="145"/>
      <c r="E59" s="145"/>
      <c r="F59" s="145"/>
      <c r="G59" s="145"/>
      <c r="H59" s="145"/>
      <c r="I59" s="145"/>
      <c r="J59" s="145"/>
      <c r="K59" s="145"/>
      <c r="L59" s="145"/>
      <c r="M59" s="145"/>
      <c r="N59" s="144"/>
      <c r="O59" s="145"/>
      <c r="P59" s="145"/>
      <c r="Q59" s="145"/>
      <c r="R59" s="145"/>
      <c r="S59" s="145"/>
      <c r="T59" s="145"/>
      <c r="U59" s="145"/>
      <c r="V59" s="145"/>
      <c r="W59" s="145"/>
      <c r="X59" s="145"/>
      <c r="Y59" s="145"/>
      <c r="Z59" s="149"/>
      <c r="AA59" s="145"/>
      <c r="AB59" s="145"/>
      <c r="AC59" s="145"/>
      <c r="AD59" s="145"/>
      <c r="AE59" s="145"/>
      <c r="AF59" s="145"/>
      <c r="AG59" s="145"/>
      <c r="AH59" s="145"/>
      <c r="AI59" s="145"/>
      <c r="AJ59" s="145"/>
      <c r="AK59" s="145"/>
      <c r="AL59" s="145"/>
      <c r="AM59" s="149"/>
      <c r="AN59" s="84"/>
      <c r="AO59" s="84"/>
      <c r="AP59" s="84"/>
      <c r="AQ59" s="84"/>
      <c r="AR59" s="84"/>
      <c r="AS59" s="84"/>
      <c r="AT59" s="84"/>
      <c r="AU59" s="84"/>
      <c r="AV59" s="84"/>
      <c r="AW59" s="84"/>
      <c r="AX59" s="84"/>
    </row>
    <row r="60" ht="18.75" customHeight="1">
      <c r="A60" s="150"/>
      <c r="B60" s="151">
        <v>19.0</v>
      </c>
      <c r="C60" s="152"/>
      <c r="D60" s="153"/>
      <c r="E60" s="154" t="s">
        <v>203</v>
      </c>
      <c r="F60" s="155"/>
      <c r="G60" s="155"/>
      <c r="H60" s="155"/>
      <c r="I60" s="155"/>
      <c r="J60" s="155"/>
      <c r="K60" s="155"/>
      <c r="L60" s="156"/>
      <c r="M60" s="157"/>
      <c r="N60" s="158"/>
      <c r="O60" s="151">
        <v>20.0</v>
      </c>
      <c r="P60" s="152"/>
      <c r="Q60" s="153"/>
      <c r="R60" s="154" t="s">
        <v>204</v>
      </c>
      <c r="S60" s="155"/>
      <c r="T60" s="155"/>
      <c r="U60" s="155"/>
      <c r="V60" s="155"/>
      <c r="W60" s="155"/>
      <c r="X60" s="155"/>
      <c r="Y60" s="156"/>
      <c r="Z60" s="159"/>
      <c r="AA60" s="160"/>
      <c r="AB60" s="151">
        <v>21.0</v>
      </c>
      <c r="AC60" s="152"/>
      <c r="AD60" s="153"/>
      <c r="AE60" s="154" t="s">
        <v>205</v>
      </c>
      <c r="AF60" s="155"/>
      <c r="AG60" s="155"/>
      <c r="AH60" s="155"/>
      <c r="AI60" s="155"/>
      <c r="AJ60" s="155"/>
      <c r="AK60" s="155"/>
      <c r="AL60" s="156"/>
      <c r="AM60" s="161"/>
      <c r="AN60" s="84"/>
      <c r="AO60" s="84"/>
      <c r="AP60" s="84"/>
      <c r="AQ60" s="84"/>
      <c r="AR60" s="84"/>
      <c r="AS60" s="84"/>
      <c r="AT60" s="84"/>
      <c r="AU60" s="84"/>
      <c r="AV60" s="84"/>
      <c r="AW60" s="84"/>
      <c r="AX60" s="84"/>
    </row>
    <row r="61" ht="18.75" customHeight="1">
      <c r="A61" s="150"/>
      <c r="B61" s="162"/>
      <c r="C61" s="163"/>
      <c r="D61" s="153"/>
      <c r="E61" s="164"/>
      <c r="F61" s="165"/>
      <c r="G61" s="165"/>
      <c r="H61" s="165"/>
      <c r="I61" s="165"/>
      <c r="J61" s="165"/>
      <c r="K61" s="165"/>
      <c r="L61" s="166"/>
      <c r="M61" s="157"/>
      <c r="N61" s="158"/>
      <c r="O61" s="162"/>
      <c r="P61" s="163"/>
      <c r="Q61" s="153"/>
      <c r="R61" s="164"/>
      <c r="S61" s="165"/>
      <c r="T61" s="165"/>
      <c r="U61" s="165"/>
      <c r="V61" s="165"/>
      <c r="W61" s="165"/>
      <c r="X61" s="165"/>
      <c r="Y61" s="166"/>
      <c r="Z61" s="159"/>
      <c r="AA61" s="160"/>
      <c r="AB61" s="162"/>
      <c r="AC61" s="163"/>
      <c r="AD61" s="153"/>
      <c r="AE61" s="164"/>
      <c r="AF61" s="165"/>
      <c r="AG61" s="165"/>
      <c r="AH61" s="165"/>
      <c r="AI61" s="165"/>
      <c r="AJ61" s="165"/>
      <c r="AK61" s="165"/>
      <c r="AL61" s="166"/>
      <c r="AM61" s="161"/>
      <c r="AN61" s="84"/>
      <c r="AO61" s="84"/>
      <c r="AP61" s="84"/>
      <c r="AQ61" s="84"/>
      <c r="AR61" s="84"/>
      <c r="AS61" s="84"/>
      <c r="AT61" s="84"/>
      <c r="AU61" s="84"/>
      <c r="AV61" s="84"/>
      <c r="AW61" s="84"/>
      <c r="AX61" s="84"/>
    </row>
    <row r="62" ht="3.0" customHeight="1">
      <c r="A62" s="150"/>
      <c r="B62" s="84"/>
      <c r="C62" s="84"/>
      <c r="D62" s="84"/>
      <c r="E62" s="84"/>
      <c r="F62" s="84"/>
      <c r="G62" s="84"/>
      <c r="H62" s="84"/>
      <c r="I62" s="84"/>
      <c r="J62" s="84"/>
      <c r="K62" s="84"/>
      <c r="L62" s="84"/>
      <c r="M62" s="84"/>
      <c r="N62" s="150"/>
      <c r="O62" s="84"/>
      <c r="P62" s="84"/>
      <c r="Q62" s="84"/>
      <c r="R62" s="84"/>
      <c r="S62" s="84"/>
      <c r="T62" s="84"/>
      <c r="U62" s="84"/>
      <c r="V62" s="84"/>
      <c r="W62" s="84"/>
      <c r="X62" s="84"/>
      <c r="Y62" s="84"/>
      <c r="Z62" s="161"/>
      <c r="AA62" s="84"/>
      <c r="AB62" s="84"/>
      <c r="AC62" s="84"/>
      <c r="AD62" s="84"/>
      <c r="AE62" s="84"/>
      <c r="AF62" s="84"/>
      <c r="AG62" s="84"/>
      <c r="AH62" s="84"/>
      <c r="AI62" s="84"/>
      <c r="AJ62" s="84"/>
      <c r="AK62" s="84"/>
      <c r="AL62" s="84"/>
      <c r="AM62" s="161"/>
      <c r="AN62" s="84"/>
      <c r="AO62" s="84"/>
      <c r="AP62" s="84"/>
      <c r="AQ62" s="84"/>
      <c r="AR62" s="84"/>
      <c r="AS62" s="84"/>
      <c r="AT62" s="84"/>
      <c r="AU62" s="84"/>
      <c r="AV62" s="84"/>
      <c r="AW62" s="84"/>
      <c r="AX62" s="84"/>
    </row>
    <row r="63" ht="12.75" customHeight="1">
      <c r="A63" s="150"/>
      <c r="B63" s="84"/>
      <c r="C63" s="84"/>
      <c r="D63" s="84"/>
      <c r="E63" s="167" t="s">
        <v>183</v>
      </c>
      <c r="F63" s="84"/>
      <c r="G63" s="167" t="s">
        <v>184</v>
      </c>
      <c r="H63" s="84"/>
      <c r="I63" s="84"/>
      <c r="J63" s="167" t="s">
        <v>20</v>
      </c>
      <c r="K63" s="84"/>
      <c r="L63" s="167" t="s">
        <v>185</v>
      </c>
      <c r="M63" s="129"/>
      <c r="N63" s="150"/>
      <c r="O63" s="84"/>
      <c r="P63" s="84"/>
      <c r="Q63" s="84"/>
      <c r="R63" s="167" t="s">
        <v>183</v>
      </c>
      <c r="S63" s="84"/>
      <c r="T63" s="167" t="s">
        <v>184</v>
      </c>
      <c r="U63" s="84"/>
      <c r="V63" s="84"/>
      <c r="W63" s="167" t="s">
        <v>20</v>
      </c>
      <c r="X63" s="84"/>
      <c r="Y63" s="167" t="s">
        <v>185</v>
      </c>
      <c r="Z63" s="168"/>
      <c r="AA63" s="84"/>
      <c r="AB63" s="84"/>
      <c r="AC63" s="84"/>
      <c r="AD63" s="84"/>
      <c r="AE63" s="167" t="s">
        <v>183</v>
      </c>
      <c r="AF63" s="84"/>
      <c r="AG63" s="167" t="s">
        <v>184</v>
      </c>
      <c r="AH63" s="84"/>
      <c r="AI63" s="84"/>
      <c r="AJ63" s="167" t="s">
        <v>20</v>
      </c>
      <c r="AK63" s="84"/>
      <c r="AL63" s="167" t="s">
        <v>185</v>
      </c>
      <c r="AM63" s="161"/>
      <c r="AN63" s="84"/>
      <c r="AO63" s="84"/>
      <c r="AP63" s="84"/>
      <c r="AQ63" s="84"/>
      <c r="AR63" s="84"/>
      <c r="AS63" s="84"/>
      <c r="AT63" s="84"/>
      <c r="AU63" s="84"/>
      <c r="AV63" s="84"/>
      <c r="AW63" s="84"/>
      <c r="AX63" s="84"/>
    </row>
    <row r="64" ht="3.0" customHeight="1">
      <c r="A64" s="150"/>
      <c r="B64" s="84"/>
      <c r="C64" s="84"/>
      <c r="D64" s="84"/>
      <c r="E64" s="84"/>
      <c r="F64" s="84"/>
      <c r="G64" s="84"/>
      <c r="H64" s="84"/>
      <c r="I64" s="84"/>
      <c r="J64" s="84"/>
      <c r="K64" s="84"/>
      <c r="L64" s="84"/>
      <c r="M64" s="84"/>
      <c r="N64" s="150"/>
      <c r="O64" s="84"/>
      <c r="P64" s="84"/>
      <c r="Q64" s="84"/>
      <c r="R64" s="84"/>
      <c r="S64" s="84"/>
      <c r="T64" s="84"/>
      <c r="U64" s="84"/>
      <c r="V64" s="84"/>
      <c r="W64" s="84"/>
      <c r="X64" s="84"/>
      <c r="Y64" s="84"/>
      <c r="Z64" s="161"/>
      <c r="AA64" s="84"/>
      <c r="AB64" s="84"/>
      <c r="AC64" s="84"/>
      <c r="AD64" s="84"/>
      <c r="AE64" s="84"/>
      <c r="AF64" s="84"/>
      <c r="AG64" s="84"/>
      <c r="AH64" s="84"/>
      <c r="AI64" s="84"/>
      <c r="AJ64" s="84"/>
      <c r="AK64" s="84"/>
      <c r="AL64" s="84"/>
      <c r="AM64" s="161"/>
      <c r="AN64" s="84"/>
      <c r="AO64" s="84"/>
      <c r="AP64" s="84"/>
      <c r="AQ64" s="84"/>
      <c r="AR64" s="84"/>
      <c r="AS64" s="84"/>
      <c r="AT64" s="84"/>
      <c r="AU64" s="84"/>
      <c r="AV64" s="84"/>
      <c r="AW64" s="84"/>
      <c r="AX64" s="84"/>
    </row>
    <row r="65" ht="12.75" customHeight="1">
      <c r="A65" s="150"/>
      <c r="B65" s="84"/>
      <c r="C65" s="84"/>
      <c r="D65" s="84"/>
      <c r="E65" s="171" t="s">
        <v>186</v>
      </c>
      <c r="F65" s="129"/>
      <c r="G65" s="171"/>
      <c r="H65" s="129"/>
      <c r="I65" s="129"/>
      <c r="J65" s="171"/>
      <c r="K65" s="129"/>
      <c r="L65" s="171"/>
      <c r="M65" s="129"/>
      <c r="N65" s="172"/>
      <c r="O65" s="129"/>
      <c r="P65" s="84"/>
      <c r="Q65" s="84"/>
      <c r="R65" s="171"/>
      <c r="S65" s="129"/>
      <c r="T65" s="171"/>
      <c r="U65" s="129"/>
      <c r="V65" s="129"/>
      <c r="W65" s="171" t="s">
        <v>186</v>
      </c>
      <c r="X65" s="129"/>
      <c r="Y65" s="171"/>
      <c r="Z65" s="168"/>
      <c r="AA65" s="129"/>
      <c r="AB65" s="129"/>
      <c r="AC65" s="84"/>
      <c r="AD65" s="84"/>
      <c r="AE65" s="171" t="s">
        <v>186</v>
      </c>
      <c r="AF65" s="129"/>
      <c r="AG65" s="171"/>
      <c r="AH65" s="129"/>
      <c r="AI65" s="129"/>
      <c r="AJ65" s="171"/>
      <c r="AK65" s="129"/>
      <c r="AL65" s="171"/>
      <c r="AM65" s="161"/>
      <c r="AN65" s="84"/>
      <c r="AO65" s="84"/>
      <c r="AP65" s="84"/>
      <c r="AQ65" s="84"/>
      <c r="AR65" s="84"/>
      <c r="AS65" s="84"/>
      <c r="AT65" s="84"/>
      <c r="AU65" s="84"/>
      <c r="AV65" s="84"/>
      <c r="AW65" s="84"/>
      <c r="AX65" s="84"/>
    </row>
    <row r="66" ht="3.0" customHeight="1">
      <c r="A66" s="174"/>
      <c r="B66" s="142"/>
      <c r="C66" s="142"/>
      <c r="D66" s="142"/>
      <c r="E66" s="142"/>
      <c r="F66" s="142"/>
      <c r="G66" s="142"/>
      <c r="H66" s="142"/>
      <c r="I66" s="142"/>
      <c r="J66" s="142"/>
      <c r="K66" s="142"/>
      <c r="L66" s="142"/>
      <c r="M66" s="142"/>
      <c r="N66" s="174"/>
      <c r="O66" s="142"/>
      <c r="P66" s="142"/>
      <c r="Q66" s="142"/>
      <c r="R66" s="142"/>
      <c r="S66" s="142"/>
      <c r="T66" s="142"/>
      <c r="U66" s="142"/>
      <c r="V66" s="142"/>
      <c r="W66" s="142"/>
      <c r="X66" s="142"/>
      <c r="Y66" s="142"/>
      <c r="Z66" s="175"/>
      <c r="AA66" s="142"/>
      <c r="AB66" s="142"/>
      <c r="AC66" s="142"/>
      <c r="AD66" s="142"/>
      <c r="AE66" s="142"/>
      <c r="AF66" s="142"/>
      <c r="AG66" s="142"/>
      <c r="AH66" s="142"/>
      <c r="AI66" s="142"/>
      <c r="AJ66" s="142"/>
      <c r="AK66" s="142"/>
      <c r="AL66" s="142"/>
      <c r="AM66" s="175"/>
      <c r="AN66" s="84"/>
      <c r="AO66" s="84"/>
      <c r="AP66" s="84"/>
      <c r="AQ66" s="84"/>
      <c r="AR66" s="84"/>
      <c r="AS66" s="84"/>
      <c r="AT66" s="84"/>
      <c r="AU66" s="84"/>
      <c r="AV66" s="84"/>
      <c r="AW66" s="84"/>
      <c r="AX66" s="84"/>
    </row>
    <row r="67" ht="3.0" customHeight="1">
      <c r="A67" s="150"/>
      <c r="B67" s="84"/>
      <c r="C67" s="84"/>
      <c r="D67" s="84"/>
      <c r="E67" s="84"/>
      <c r="F67" s="84"/>
      <c r="G67" s="84"/>
      <c r="H67" s="84"/>
      <c r="I67" s="84"/>
      <c r="J67" s="84"/>
      <c r="K67" s="84"/>
      <c r="L67" s="84"/>
      <c r="M67" s="84"/>
      <c r="N67" s="150"/>
      <c r="O67" s="84"/>
      <c r="P67" s="84"/>
      <c r="Q67" s="84"/>
      <c r="R67" s="84"/>
      <c r="S67" s="84"/>
      <c r="T67" s="84"/>
      <c r="U67" s="84"/>
      <c r="V67" s="84"/>
      <c r="W67" s="84"/>
      <c r="X67" s="84"/>
      <c r="Y67" s="84"/>
      <c r="Z67" s="161"/>
      <c r="AA67" s="84"/>
      <c r="AB67" s="84"/>
      <c r="AC67" s="84"/>
      <c r="AD67" s="84"/>
      <c r="AE67" s="84"/>
      <c r="AF67" s="84"/>
      <c r="AG67" s="84"/>
      <c r="AH67" s="84"/>
      <c r="AI67" s="84"/>
      <c r="AJ67" s="84"/>
      <c r="AK67" s="84"/>
      <c r="AL67" s="84"/>
      <c r="AM67" s="161"/>
      <c r="AN67" s="84"/>
      <c r="AO67" s="84"/>
      <c r="AP67" s="84"/>
      <c r="AQ67" s="84"/>
      <c r="AR67" s="84"/>
      <c r="AS67" s="84"/>
      <c r="AT67" s="84"/>
      <c r="AU67" s="84"/>
      <c r="AV67" s="84"/>
      <c r="AW67" s="84"/>
      <c r="AX67" s="84"/>
    </row>
    <row r="68" ht="18.75" customHeight="1">
      <c r="A68" s="150"/>
      <c r="B68" s="151">
        <v>22.0</v>
      </c>
      <c r="C68" s="152"/>
      <c r="D68" s="153"/>
      <c r="E68" s="154" t="s">
        <v>206</v>
      </c>
      <c r="F68" s="155"/>
      <c r="G68" s="155"/>
      <c r="H68" s="155"/>
      <c r="I68" s="155"/>
      <c r="J68" s="155"/>
      <c r="K68" s="155"/>
      <c r="L68" s="156"/>
      <c r="M68" s="157"/>
      <c r="N68" s="158"/>
      <c r="O68" s="151">
        <v>23.0</v>
      </c>
      <c r="P68" s="152"/>
      <c r="Q68" s="153"/>
      <c r="R68" s="154" t="s">
        <v>207</v>
      </c>
      <c r="S68" s="155"/>
      <c r="T68" s="155"/>
      <c r="U68" s="155"/>
      <c r="V68" s="155"/>
      <c r="W68" s="155"/>
      <c r="X68" s="155"/>
      <c r="Y68" s="156"/>
      <c r="Z68" s="159"/>
      <c r="AA68" s="160"/>
      <c r="AB68" s="151">
        <v>24.0</v>
      </c>
      <c r="AC68" s="152"/>
      <c r="AD68" s="153"/>
      <c r="AE68" s="154" t="s">
        <v>208</v>
      </c>
      <c r="AF68" s="155"/>
      <c r="AG68" s="155"/>
      <c r="AH68" s="155"/>
      <c r="AI68" s="155"/>
      <c r="AJ68" s="155"/>
      <c r="AK68" s="155"/>
      <c r="AL68" s="156"/>
      <c r="AM68" s="161"/>
      <c r="AN68" s="84"/>
      <c r="AO68" s="84"/>
      <c r="AP68" s="84"/>
      <c r="AQ68" s="84"/>
      <c r="AR68" s="84"/>
      <c r="AS68" s="84"/>
      <c r="AT68" s="84"/>
      <c r="AU68" s="84"/>
      <c r="AV68" s="84"/>
      <c r="AW68" s="84"/>
      <c r="AX68" s="84"/>
    </row>
    <row r="69" ht="18.75" customHeight="1">
      <c r="A69" s="150"/>
      <c r="B69" s="162"/>
      <c r="C69" s="163"/>
      <c r="D69" s="153"/>
      <c r="E69" s="164"/>
      <c r="F69" s="165"/>
      <c r="G69" s="165"/>
      <c r="H69" s="165"/>
      <c r="I69" s="165"/>
      <c r="J69" s="165"/>
      <c r="K69" s="165"/>
      <c r="L69" s="166"/>
      <c r="M69" s="157"/>
      <c r="N69" s="158"/>
      <c r="O69" s="162"/>
      <c r="P69" s="163"/>
      <c r="Q69" s="153"/>
      <c r="R69" s="164"/>
      <c r="S69" s="165"/>
      <c r="T69" s="165"/>
      <c r="U69" s="165"/>
      <c r="V69" s="165"/>
      <c r="W69" s="165"/>
      <c r="X69" s="165"/>
      <c r="Y69" s="166"/>
      <c r="Z69" s="159"/>
      <c r="AA69" s="160"/>
      <c r="AB69" s="162"/>
      <c r="AC69" s="163"/>
      <c r="AD69" s="153"/>
      <c r="AE69" s="164"/>
      <c r="AF69" s="165"/>
      <c r="AG69" s="165"/>
      <c r="AH69" s="165"/>
      <c r="AI69" s="165"/>
      <c r="AJ69" s="165"/>
      <c r="AK69" s="165"/>
      <c r="AL69" s="166"/>
      <c r="AM69" s="161"/>
      <c r="AN69" s="84"/>
      <c r="AO69" s="84"/>
      <c r="AP69" s="84"/>
      <c r="AQ69" s="84"/>
      <c r="AR69" s="84"/>
      <c r="AS69" s="84"/>
      <c r="AT69" s="84"/>
      <c r="AU69" s="84"/>
      <c r="AV69" s="84"/>
      <c r="AW69" s="84"/>
      <c r="AX69" s="84"/>
    </row>
    <row r="70" ht="3.0" customHeight="1">
      <c r="A70" s="150"/>
      <c r="B70" s="84"/>
      <c r="C70" s="84"/>
      <c r="D70" s="84"/>
      <c r="E70" s="84"/>
      <c r="F70" s="84"/>
      <c r="G70" s="84"/>
      <c r="H70" s="84"/>
      <c r="I70" s="84"/>
      <c r="J70" s="84"/>
      <c r="K70" s="84"/>
      <c r="L70" s="84"/>
      <c r="M70" s="84"/>
      <c r="N70" s="150"/>
      <c r="O70" s="84"/>
      <c r="P70" s="84"/>
      <c r="Q70" s="84"/>
      <c r="R70" s="84"/>
      <c r="S70" s="84"/>
      <c r="T70" s="84"/>
      <c r="U70" s="84"/>
      <c r="V70" s="84"/>
      <c r="W70" s="84"/>
      <c r="X70" s="84"/>
      <c r="Y70" s="84"/>
      <c r="Z70" s="161"/>
      <c r="AA70" s="84"/>
      <c r="AB70" s="84"/>
      <c r="AC70" s="84"/>
      <c r="AD70" s="84"/>
      <c r="AE70" s="84"/>
      <c r="AF70" s="84"/>
      <c r="AG70" s="84"/>
      <c r="AH70" s="84"/>
      <c r="AI70" s="84"/>
      <c r="AJ70" s="84"/>
      <c r="AK70" s="84"/>
      <c r="AL70" s="84"/>
      <c r="AM70" s="161"/>
      <c r="AN70" s="84"/>
      <c r="AO70" s="84"/>
      <c r="AP70" s="84"/>
      <c r="AQ70" s="84"/>
      <c r="AR70" s="84"/>
      <c r="AS70" s="84"/>
      <c r="AT70" s="84"/>
      <c r="AU70" s="84"/>
      <c r="AV70" s="84"/>
      <c r="AW70" s="84"/>
      <c r="AX70" s="84"/>
    </row>
    <row r="71" ht="12.75" customHeight="1">
      <c r="A71" s="150"/>
      <c r="B71" s="84"/>
      <c r="C71" s="84"/>
      <c r="D71" s="84"/>
      <c r="E71" s="167" t="s">
        <v>183</v>
      </c>
      <c r="F71" s="84"/>
      <c r="G71" s="167" t="s">
        <v>184</v>
      </c>
      <c r="H71" s="84"/>
      <c r="I71" s="84"/>
      <c r="J71" s="167" t="s">
        <v>20</v>
      </c>
      <c r="K71" s="84"/>
      <c r="L71" s="167" t="s">
        <v>185</v>
      </c>
      <c r="M71" s="129"/>
      <c r="N71" s="150"/>
      <c r="O71" s="84"/>
      <c r="P71" s="84"/>
      <c r="Q71" s="84"/>
      <c r="R71" s="167" t="s">
        <v>183</v>
      </c>
      <c r="S71" s="84"/>
      <c r="T71" s="167" t="s">
        <v>184</v>
      </c>
      <c r="U71" s="84"/>
      <c r="V71" s="84"/>
      <c r="W71" s="167" t="s">
        <v>20</v>
      </c>
      <c r="X71" s="84"/>
      <c r="Y71" s="167" t="s">
        <v>185</v>
      </c>
      <c r="Z71" s="168"/>
      <c r="AA71" s="84"/>
      <c r="AB71" s="84"/>
      <c r="AC71" s="84"/>
      <c r="AD71" s="84"/>
      <c r="AE71" s="167" t="s">
        <v>183</v>
      </c>
      <c r="AF71" s="84"/>
      <c r="AG71" s="167" t="s">
        <v>184</v>
      </c>
      <c r="AH71" s="84"/>
      <c r="AI71" s="84"/>
      <c r="AJ71" s="167" t="s">
        <v>20</v>
      </c>
      <c r="AK71" s="84"/>
      <c r="AL71" s="167" t="s">
        <v>185</v>
      </c>
      <c r="AM71" s="161"/>
      <c r="AN71" s="84"/>
      <c r="AO71" s="84"/>
      <c r="AP71" s="84"/>
      <c r="AQ71" s="84"/>
      <c r="AR71" s="84"/>
      <c r="AS71" s="84"/>
      <c r="AT71" s="84"/>
      <c r="AU71" s="84"/>
      <c r="AV71" s="84"/>
      <c r="AW71" s="84"/>
      <c r="AX71" s="84"/>
    </row>
    <row r="72" ht="3.0" customHeight="1">
      <c r="A72" s="150"/>
      <c r="B72" s="84"/>
      <c r="C72" s="84"/>
      <c r="D72" s="84"/>
      <c r="E72" s="84"/>
      <c r="F72" s="84"/>
      <c r="G72" s="84"/>
      <c r="H72" s="84"/>
      <c r="I72" s="84"/>
      <c r="J72" s="84"/>
      <c r="K72" s="84"/>
      <c r="L72" s="84"/>
      <c r="M72" s="84"/>
      <c r="N72" s="150"/>
      <c r="O72" s="84"/>
      <c r="P72" s="84"/>
      <c r="Q72" s="84"/>
      <c r="R72" s="84"/>
      <c r="S72" s="84"/>
      <c r="T72" s="84"/>
      <c r="U72" s="84"/>
      <c r="V72" s="84"/>
      <c r="W72" s="84"/>
      <c r="X72" s="84"/>
      <c r="Y72" s="84"/>
      <c r="Z72" s="161"/>
      <c r="AA72" s="84"/>
      <c r="AB72" s="84"/>
      <c r="AC72" s="84"/>
      <c r="AD72" s="84"/>
      <c r="AE72" s="84"/>
      <c r="AF72" s="84"/>
      <c r="AG72" s="84"/>
      <c r="AH72" s="84"/>
      <c r="AI72" s="84"/>
      <c r="AJ72" s="84"/>
      <c r="AK72" s="84"/>
      <c r="AL72" s="84"/>
      <c r="AM72" s="161"/>
      <c r="AN72" s="84"/>
      <c r="AO72" s="84"/>
      <c r="AP72" s="84"/>
      <c r="AQ72" s="84"/>
      <c r="AR72" s="84"/>
      <c r="AS72" s="84"/>
      <c r="AT72" s="84"/>
      <c r="AU72" s="84"/>
      <c r="AV72" s="84"/>
      <c r="AW72" s="84"/>
      <c r="AX72" s="84"/>
    </row>
    <row r="73" ht="12.75" customHeight="1">
      <c r="A73" s="150"/>
      <c r="B73" s="84"/>
      <c r="C73" s="84"/>
      <c r="D73" s="84"/>
      <c r="E73" s="171"/>
      <c r="F73" s="129"/>
      <c r="G73" s="171"/>
      <c r="H73" s="129"/>
      <c r="I73" s="129"/>
      <c r="J73" s="171" t="s">
        <v>186</v>
      </c>
      <c r="K73" s="129"/>
      <c r="L73" s="171"/>
      <c r="M73" s="129"/>
      <c r="N73" s="172"/>
      <c r="O73" s="129"/>
      <c r="P73" s="84"/>
      <c r="Q73" s="84"/>
      <c r="R73" s="171"/>
      <c r="S73" s="129"/>
      <c r="T73" s="171" t="s">
        <v>186</v>
      </c>
      <c r="U73" s="129"/>
      <c r="V73" s="129"/>
      <c r="W73" s="171"/>
      <c r="X73" s="129"/>
      <c r="Y73" s="171"/>
      <c r="Z73" s="168"/>
      <c r="AA73" s="129"/>
      <c r="AB73" s="129"/>
      <c r="AC73" s="84"/>
      <c r="AD73" s="84"/>
      <c r="AE73" s="171" t="s">
        <v>186</v>
      </c>
      <c r="AF73" s="129"/>
      <c r="AG73" s="171"/>
      <c r="AH73" s="129"/>
      <c r="AI73" s="129"/>
      <c r="AJ73" s="171"/>
      <c r="AK73" s="129"/>
      <c r="AL73" s="171"/>
      <c r="AM73" s="161"/>
      <c r="AN73" s="84"/>
      <c r="AO73" s="84"/>
      <c r="AP73" s="84"/>
      <c r="AQ73" s="84"/>
      <c r="AR73" s="84"/>
      <c r="AS73" s="84"/>
      <c r="AT73" s="84"/>
      <c r="AU73" s="84"/>
      <c r="AV73" s="84"/>
      <c r="AW73" s="84"/>
      <c r="AX73" s="84"/>
    </row>
    <row r="74" ht="3.0" customHeight="1">
      <c r="A74" s="174"/>
      <c r="B74" s="142"/>
      <c r="C74" s="142"/>
      <c r="D74" s="142"/>
      <c r="E74" s="142"/>
      <c r="F74" s="142"/>
      <c r="G74" s="142"/>
      <c r="H74" s="142"/>
      <c r="I74" s="142"/>
      <c r="J74" s="142"/>
      <c r="K74" s="142"/>
      <c r="L74" s="142"/>
      <c r="M74" s="142"/>
      <c r="N74" s="174"/>
      <c r="O74" s="142"/>
      <c r="P74" s="142"/>
      <c r="Q74" s="142"/>
      <c r="R74" s="142"/>
      <c r="S74" s="142"/>
      <c r="T74" s="142"/>
      <c r="U74" s="142"/>
      <c r="V74" s="142"/>
      <c r="W74" s="142"/>
      <c r="X74" s="142"/>
      <c r="Y74" s="142"/>
      <c r="Z74" s="175"/>
      <c r="AA74" s="142"/>
      <c r="AB74" s="142"/>
      <c r="AC74" s="142"/>
      <c r="AD74" s="142"/>
      <c r="AE74" s="142"/>
      <c r="AF74" s="142"/>
      <c r="AG74" s="142"/>
      <c r="AH74" s="142"/>
      <c r="AI74" s="142"/>
      <c r="AJ74" s="142"/>
      <c r="AK74" s="142"/>
      <c r="AL74" s="142"/>
      <c r="AM74" s="175"/>
      <c r="AN74" s="84"/>
      <c r="AO74" s="84"/>
      <c r="AP74" s="84"/>
      <c r="AQ74" s="84"/>
      <c r="AR74" s="84"/>
      <c r="AS74" s="84"/>
      <c r="AT74" s="84"/>
      <c r="AU74" s="84"/>
      <c r="AV74" s="84"/>
      <c r="AW74" s="84"/>
      <c r="AX74" s="84"/>
    </row>
    <row r="75" ht="3.0"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row>
    <row r="76" ht="5.2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row>
    <row r="77" ht="12.75" customHeight="1">
      <c r="A77" s="177"/>
      <c r="AN77" s="84"/>
      <c r="AO77" s="84"/>
      <c r="AP77" s="84"/>
      <c r="AQ77" s="84"/>
      <c r="AR77" s="84"/>
      <c r="AS77" s="84"/>
      <c r="AT77" s="84"/>
      <c r="AU77" s="84"/>
      <c r="AV77" s="84"/>
      <c r="AW77" s="84"/>
      <c r="AX77" s="84"/>
    </row>
    <row r="78" ht="12.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row>
    <row r="79" ht="31.5" customHeight="1">
      <c r="A79" s="134" t="s">
        <v>167</v>
      </c>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84"/>
      <c r="AO79" s="84"/>
      <c r="AP79" s="84"/>
      <c r="AQ79" s="84"/>
      <c r="AR79" s="84"/>
      <c r="AS79" s="84"/>
      <c r="AT79" s="84"/>
      <c r="AU79" s="84"/>
      <c r="AV79" s="84"/>
      <c r="AW79" s="84"/>
      <c r="AX79" s="84"/>
    </row>
    <row r="80" ht="12.75" customHeight="1">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84"/>
      <c r="AQ80" s="84"/>
      <c r="AR80" s="84"/>
      <c r="AS80" s="84"/>
      <c r="AT80" s="84"/>
      <c r="AU80" s="84"/>
      <c r="AV80" s="84"/>
      <c r="AW80" s="84"/>
      <c r="AX80" s="84"/>
    </row>
    <row r="81" ht="12.75" customHeight="1">
      <c r="A81" s="7"/>
      <c r="B81" s="7" t="s">
        <v>209</v>
      </c>
      <c r="C81" s="7"/>
      <c r="D81" s="7"/>
      <c r="E81" s="84"/>
      <c r="F81" s="84"/>
      <c r="G81" s="84"/>
      <c r="H81" s="84"/>
      <c r="I81" s="84"/>
      <c r="J81" s="179">
        <f>TODAY()</f>
        <v>46121</v>
      </c>
      <c r="K81" s="180"/>
      <c r="L81" s="180"/>
      <c r="M81" s="180"/>
      <c r="N81" s="180"/>
      <c r="O81" s="180"/>
      <c r="P81" s="180"/>
      <c r="Q81" s="181"/>
      <c r="R81" s="7"/>
      <c r="S81" s="7"/>
      <c r="T81" s="7"/>
      <c r="U81" s="7"/>
      <c r="V81" s="7"/>
      <c r="W81" s="7"/>
      <c r="X81" s="7"/>
      <c r="Y81" s="7"/>
      <c r="Z81" s="7"/>
      <c r="AA81" s="7"/>
      <c r="AB81" s="7"/>
      <c r="AC81" s="7"/>
      <c r="AD81" s="7"/>
      <c r="AE81" s="7"/>
      <c r="AF81" s="7"/>
      <c r="AG81" s="7"/>
      <c r="AH81" s="7"/>
      <c r="AI81" s="7"/>
      <c r="AJ81" s="7"/>
      <c r="AK81" s="7"/>
      <c r="AL81" s="7"/>
      <c r="AM81" s="7"/>
      <c r="AN81" s="7"/>
      <c r="AO81" s="7"/>
      <c r="AP81" s="84"/>
      <c r="AQ81" s="84"/>
      <c r="AR81" s="84"/>
      <c r="AS81" s="84"/>
      <c r="AT81" s="84"/>
      <c r="AU81" s="84"/>
      <c r="AV81" s="84"/>
      <c r="AW81" s="84"/>
      <c r="AX81" s="84"/>
    </row>
    <row r="82" ht="12.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row>
    <row r="83" ht="12.75" customHeight="1">
      <c r="A83" s="5" t="str">
        <f>B9</f>
        <v>PEKERJAAN/POSISI YANG DIANALISIS :</v>
      </c>
      <c r="B83" s="137"/>
      <c r="C83" s="84"/>
      <c r="D83" s="84"/>
      <c r="E83" s="84"/>
      <c r="F83" s="84"/>
      <c r="G83" s="84"/>
      <c r="H83" s="84"/>
      <c r="I83" s="84"/>
      <c r="J83" s="84"/>
      <c r="K83" s="84"/>
      <c r="L83" s="84"/>
      <c r="M83" s="84"/>
      <c r="N83" s="84"/>
      <c r="O83" s="84"/>
      <c r="P83" s="84"/>
      <c r="Q83" s="84"/>
      <c r="R83" s="84"/>
      <c r="S83" s="84"/>
      <c r="T83" s="182" t="str">
        <f>W9</f>
        <v>Pelaksana Assessment Center</v>
      </c>
      <c r="U83" s="180"/>
      <c r="V83" s="180"/>
      <c r="W83" s="180"/>
      <c r="X83" s="180"/>
      <c r="Y83" s="180"/>
      <c r="Z83" s="180"/>
      <c r="AA83" s="180"/>
      <c r="AB83" s="180"/>
      <c r="AC83" s="180"/>
      <c r="AD83" s="180"/>
      <c r="AE83" s="180"/>
      <c r="AF83" s="180"/>
      <c r="AG83" s="180"/>
      <c r="AH83" s="180"/>
      <c r="AI83" s="180"/>
      <c r="AJ83" s="180"/>
      <c r="AK83" s="180"/>
      <c r="AL83" s="181"/>
      <c r="AM83" s="84"/>
      <c r="AN83" s="84"/>
      <c r="AO83" s="84"/>
      <c r="AP83" s="84"/>
      <c r="AQ83" s="84"/>
      <c r="AR83" s="84"/>
      <c r="AS83" s="84"/>
      <c r="AT83" s="84"/>
      <c r="AU83" s="84"/>
      <c r="AV83" s="84"/>
      <c r="AW83" s="84"/>
      <c r="AX83" s="84"/>
    </row>
    <row r="84" ht="12.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row>
    <row r="85" ht="12.75" customHeight="1">
      <c r="A85" s="5" t="s">
        <v>210</v>
      </c>
      <c r="B85" s="84"/>
      <c r="C85" s="84"/>
      <c r="D85" s="84"/>
      <c r="E85" s="84"/>
      <c r="F85" s="84"/>
      <c r="G85" s="84"/>
      <c r="H85" s="84"/>
      <c r="I85" s="84"/>
      <c r="J85" s="84"/>
      <c r="K85" s="84"/>
      <c r="L85" s="182" t="str">
        <f>log!A2</f>
        <v>HRDBC</v>
      </c>
      <c r="M85" s="180"/>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1"/>
      <c r="AM85" s="84"/>
      <c r="AN85" s="84"/>
      <c r="AO85" s="84"/>
      <c r="AP85" s="84"/>
      <c r="AQ85" s="84"/>
      <c r="AR85" s="84"/>
      <c r="AS85" s="84"/>
      <c r="AT85" s="84"/>
      <c r="AU85" s="84"/>
      <c r="AV85" s="84"/>
      <c r="AW85" s="84"/>
      <c r="AX85" s="84"/>
    </row>
    <row r="86" ht="12.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row>
    <row r="87" ht="12.75" customHeight="1">
      <c r="A87" s="84"/>
      <c r="B87" s="5"/>
      <c r="C87" s="5"/>
      <c r="D87" s="5"/>
      <c r="E87" s="5"/>
      <c r="F87" s="5"/>
      <c r="G87" s="5"/>
      <c r="H87" s="5"/>
      <c r="I87" s="5"/>
      <c r="J87" s="5"/>
      <c r="K87" s="5"/>
      <c r="L87" s="5"/>
      <c r="M87" s="5"/>
      <c r="N87" s="5"/>
      <c r="O87" s="5"/>
      <c r="P87" s="5"/>
      <c r="Q87" s="84"/>
      <c r="R87" s="84"/>
      <c r="S87" s="84"/>
      <c r="T87" s="84"/>
      <c r="U87" s="84"/>
      <c r="V87" s="84"/>
      <c r="W87" s="84"/>
      <c r="X87" s="84"/>
      <c r="Y87" s="84"/>
      <c r="Z87" s="84"/>
      <c r="AA87" s="5">
        <v>7.0</v>
      </c>
      <c r="AB87" s="5"/>
      <c r="AC87" s="5"/>
      <c r="AD87" s="5"/>
      <c r="AE87" s="5"/>
      <c r="AF87" s="5"/>
      <c r="AG87" s="5"/>
      <c r="AH87" s="5"/>
      <c r="AI87" s="5"/>
      <c r="AJ87" s="5"/>
      <c r="AK87" s="5"/>
      <c r="AL87" s="5"/>
      <c r="AM87" s="5"/>
      <c r="AN87" s="5"/>
      <c r="AO87" s="5"/>
      <c r="AP87" s="84"/>
      <c r="AQ87" s="84"/>
      <c r="AR87" s="84"/>
      <c r="AS87" s="84"/>
      <c r="AT87" s="84"/>
      <c r="AU87" s="84"/>
      <c r="AV87" s="84"/>
      <c r="AW87" s="84"/>
      <c r="AX87" s="84"/>
    </row>
    <row r="88" ht="12.75" customHeight="1">
      <c r="A88" s="84"/>
      <c r="B88" s="5"/>
      <c r="C88" s="5"/>
      <c r="D88" s="5"/>
      <c r="E88" s="5"/>
      <c r="F88" s="5"/>
      <c r="G88" s="5"/>
      <c r="H88" s="5"/>
      <c r="I88" s="5"/>
      <c r="J88" s="5"/>
      <c r="K88" s="5"/>
      <c r="L88" s="5"/>
      <c r="M88" s="5"/>
      <c r="N88" s="5"/>
      <c r="O88" s="5"/>
      <c r="P88" s="5"/>
      <c r="Q88" s="84"/>
      <c r="R88" s="84"/>
      <c r="S88" s="84"/>
      <c r="T88" s="84"/>
      <c r="U88" s="84"/>
      <c r="V88" s="84"/>
      <c r="W88" s="84"/>
      <c r="X88" s="84"/>
      <c r="Y88" s="84"/>
      <c r="Z88" s="84"/>
      <c r="AA88" s="5">
        <v>8.0</v>
      </c>
      <c r="AB88" s="5"/>
      <c r="AC88" s="5"/>
      <c r="AD88" s="5"/>
      <c r="AE88" s="5"/>
      <c r="AF88" s="5"/>
      <c r="AG88" s="5"/>
      <c r="AH88" s="5"/>
      <c r="AI88" s="5"/>
      <c r="AJ88" s="5"/>
      <c r="AK88" s="5"/>
      <c r="AL88" s="5"/>
      <c r="AM88" s="5"/>
      <c r="AN88" s="5"/>
      <c r="AO88" s="5"/>
      <c r="AP88" s="84"/>
      <c r="AQ88" s="84"/>
      <c r="AR88" s="84"/>
      <c r="AS88" s="84"/>
      <c r="AT88" s="84"/>
      <c r="AU88" s="84"/>
      <c r="AV88" s="84"/>
      <c r="AW88" s="84"/>
      <c r="AX88" s="84"/>
    </row>
    <row r="89" ht="21.75" customHeight="1">
      <c r="A89" s="84"/>
      <c r="B89" s="84"/>
      <c r="C89" s="100" t="s">
        <v>211</v>
      </c>
      <c r="Q89" s="84"/>
      <c r="R89" s="100" t="s">
        <v>212</v>
      </c>
      <c r="AM89" s="84"/>
      <c r="AN89" s="84"/>
      <c r="AO89" s="84"/>
      <c r="AP89" s="84"/>
      <c r="AQ89" s="84"/>
      <c r="AR89" s="84"/>
      <c r="AS89" s="84"/>
      <c r="AT89" s="84"/>
      <c r="AU89" s="84"/>
      <c r="AV89" s="84"/>
      <c r="AW89" s="84"/>
      <c r="AX89" s="84"/>
    </row>
    <row r="90" ht="12.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row>
    <row r="91" ht="12.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row>
    <row r="92" ht="12.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row>
    <row r="93" ht="12.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row>
    <row r="94" ht="12.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row>
    <row r="95" ht="12.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row>
    <row r="96" ht="12.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row>
    <row r="97" ht="12.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row>
    <row r="98" ht="12.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row>
    <row r="99" ht="12.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row>
    <row r="100" ht="12.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row>
    <row r="101" ht="12.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row>
    <row r="102" ht="12.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row>
    <row r="103" ht="12.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row>
    <row r="104" ht="12.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row>
    <row r="105" ht="12.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row>
    <row r="106" ht="12.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row>
    <row r="107" ht="12.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row>
    <row r="108" ht="12.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row>
    <row r="109" ht="12.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row>
    <row r="110" ht="12.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row>
    <row r="111" ht="12.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row>
    <row r="112" ht="12.75" customHeight="1">
      <c r="A112" s="84"/>
      <c r="B112" s="84"/>
      <c r="C112" s="84"/>
      <c r="D112" s="84"/>
      <c r="E112" s="183" t="s">
        <v>18</v>
      </c>
      <c r="F112" s="184"/>
      <c r="G112" s="183" t="s">
        <v>19</v>
      </c>
      <c r="H112" s="185"/>
      <c r="I112" s="184"/>
      <c r="J112" s="183" t="s">
        <v>20</v>
      </c>
      <c r="K112" s="184"/>
      <c r="L112" s="183" t="s">
        <v>21</v>
      </c>
      <c r="M112" s="1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row>
    <row r="113" ht="12.75" customHeight="1">
      <c r="A113" s="84"/>
      <c r="B113" s="84"/>
      <c r="C113" s="84"/>
      <c r="D113" s="84"/>
      <c r="E113" s="183">
        <f>key!F2</f>
        <v>-9</v>
      </c>
      <c r="F113" s="184"/>
      <c r="G113" s="183">
        <f>key!F3</f>
        <v>-9</v>
      </c>
      <c r="H113" s="185"/>
      <c r="I113" s="184"/>
      <c r="J113" s="183">
        <f>key!F4</f>
        <v>8</v>
      </c>
      <c r="K113" s="184"/>
      <c r="L113" s="183">
        <f>key!F5</f>
        <v>11</v>
      </c>
      <c r="M113" s="1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row>
    <row r="114" ht="12.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row>
    <row r="115" ht="12.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row>
    <row r="116" ht="12.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row>
    <row r="117" ht="12.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row>
    <row r="118" ht="12.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row>
    <row r="119" ht="12.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row>
    <row r="120" ht="12.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row>
    <row r="121" ht="12.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row>
    <row r="122" ht="12.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row>
    <row r="123" ht="12.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c r="AS123" s="84"/>
      <c r="AT123" s="84"/>
      <c r="AU123" s="84"/>
      <c r="AV123" s="84"/>
      <c r="AW123" s="84"/>
      <c r="AX123" s="84"/>
    </row>
    <row r="124" ht="12.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row>
    <row r="125" ht="12.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row>
    <row r="126" ht="12.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row>
    <row r="127" ht="12.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row>
    <row r="128" ht="12.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row>
    <row r="129" ht="12.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row>
    <row r="130" ht="12.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row>
    <row r="131" ht="12.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row>
    <row r="132" ht="12.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row>
    <row r="133" ht="12.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row>
    <row r="134" ht="12.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row>
    <row r="135" ht="12.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row>
    <row r="136" ht="12.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row>
    <row r="137" ht="12.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row>
    <row r="138" ht="12.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row>
    <row r="139" ht="12.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row>
    <row r="140" ht="12.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c r="AV140" s="84"/>
      <c r="AW140" s="84"/>
      <c r="AX140" s="84"/>
    </row>
    <row r="141" ht="12.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c r="AS141" s="84"/>
      <c r="AT141" s="84"/>
      <c r="AU141" s="84"/>
      <c r="AV141" s="84"/>
      <c r="AW141" s="84"/>
      <c r="AX141" s="84"/>
    </row>
    <row r="142" ht="12.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c r="AS142" s="84"/>
      <c r="AT142" s="84"/>
      <c r="AU142" s="84"/>
      <c r="AV142" s="84"/>
      <c r="AW142" s="84"/>
      <c r="AX142" s="84"/>
    </row>
    <row r="143" ht="12.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row>
    <row r="144" ht="12.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c r="AV144" s="84"/>
      <c r="AW144" s="84"/>
      <c r="AX144" s="84"/>
    </row>
    <row r="145" ht="12.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row>
    <row r="146" ht="12.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84"/>
      <c r="AW146" s="84"/>
      <c r="AX146" s="84"/>
    </row>
    <row r="147" ht="12.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row>
    <row r="148" ht="12.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c r="AV148" s="84"/>
      <c r="AW148" s="84"/>
      <c r="AX148" s="84"/>
    </row>
    <row r="149" ht="12.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c r="AS149" s="84"/>
      <c r="AT149" s="84"/>
      <c r="AU149" s="84"/>
      <c r="AV149" s="84"/>
      <c r="AW149" s="84"/>
      <c r="AX149" s="84"/>
    </row>
    <row r="150" ht="12.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row>
    <row r="151" ht="12.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c r="AV151" s="84"/>
      <c r="AW151" s="84"/>
      <c r="AX151" s="84"/>
    </row>
    <row r="152" ht="12.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row>
    <row r="153" ht="12.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row>
    <row r="154" ht="12.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c r="AV154" s="84"/>
      <c r="AW154" s="84"/>
      <c r="AX154" s="84"/>
    </row>
    <row r="155" ht="12.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row>
    <row r="156" ht="12.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84"/>
      <c r="AW156" s="84"/>
      <c r="AX156" s="84"/>
    </row>
    <row r="157" ht="12.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84"/>
      <c r="AW157" s="84"/>
      <c r="AX157" s="84"/>
    </row>
    <row r="158" ht="12.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84"/>
      <c r="AU158" s="84"/>
      <c r="AV158" s="84"/>
      <c r="AW158" s="84"/>
      <c r="AX158" s="84"/>
    </row>
    <row r="159" ht="12.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row>
    <row r="160" ht="12.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row>
    <row r="161" ht="12.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84"/>
      <c r="AW161" s="84"/>
      <c r="AX161" s="84"/>
    </row>
    <row r="162" ht="12.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row>
    <row r="163" ht="12.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84"/>
      <c r="AW163" s="84"/>
      <c r="AX163" s="84"/>
    </row>
    <row r="164" ht="12.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row>
    <row r="165" ht="12.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84"/>
      <c r="AW165" s="84"/>
      <c r="AX165" s="84"/>
    </row>
    <row r="166" ht="12.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row>
    <row r="167" ht="12.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row>
    <row r="168" ht="12.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row>
    <row r="169" ht="12.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row>
    <row r="170" ht="12.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row>
    <row r="171" ht="12.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row>
    <row r="172" ht="12.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row>
    <row r="173" ht="12.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c r="AX173" s="84"/>
    </row>
    <row r="174" ht="12.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c r="AS174" s="84"/>
      <c r="AT174" s="84"/>
      <c r="AU174" s="84"/>
      <c r="AV174" s="84"/>
      <c r="AW174" s="84"/>
      <c r="AX174" s="84"/>
    </row>
    <row r="175" ht="12.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c r="AV175" s="84"/>
      <c r="AW175" s="84"/>
      <c r="AX175" s="84"/>
    </row>
    <row r="176" ht="12.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c r="AS176" s="84"/>
      <c r="AT176" s="84"/>
      <c r="AU176" s="84"/>
      <c r="AV176" s="84"/>
      <c r="AW176" s="84"/>
      <c r="AX176" s="84"/>
    </row>
    <row r="177" ht="12.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row>
    <row r="178" ht="12.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row>
    <row r="179" ht="12.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row>
    <row r="180" ht="12.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row>
    <row r="181" ht="12.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row>
    <row r="182" ht="12.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row>
    <row r="183" ht="12.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row>
    <row r="184" ht="12.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row>
    <row r="185" ht="12.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c r="AV185" s="84"/>
      <c r="AW185" s="84"/>
      <c r="AX185" s="84"/>
    </row>
    <row r="186" ht="12.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row>
    <row r="187" ht="12.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row>
    <row r="188" ht="12.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row>
    <row r="189" ht="12.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row>
    <row r="190" ht="12.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row>
    <row r="191" ht="12.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row>
    <row r="192" ht="12.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row>
    <row r="193" ht="12.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row>
    <row r="194" ht="12.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row>
    <row r="195" ht="12.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row>
    <row r="196" ht="12.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row>
    <row r="197" ht="12.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row>
    <row r="198" ht="12.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row>
    <row r="199" ht="12.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row>
    <row r="200" ht="12.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row>
    <row r="201" ht="12.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c r="AV201" s="84"/>
      <c r="AW201" s="84"/>
      <c r="AX201" s="84"/>
    </row>
    <row r="202" ht="12.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c r="AN202" s="84"/>
      <c r="AO202" s="84"/>
      <c r="AP202" s="84"/>
      <c r="AQ202" s="84"/>
      <c r="AR202" s="84"/>
      <c r="AS202" s="84"/>
      <c r="AT202" s="84"/>
      <c r="AU202" s="84"/>
      <c r="AV202" s="84"/>
      <c r="AW202" s="84"/>
      <c r="AX202" s="84"/>
    </row>
    <row r="203" ht="12.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row>
    <row r="204" ht="12.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row>
    <row r="205" ht="12.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c r="AS205" s="84"/>
      <c r="AT205" s="84"/>
      <c r="AU205" s="84"/>
      <c r="AV205" s="84"/>
      <c r="AW205" s="84"/>
      <c r="AX205" s="84"/>
    </row>
    <row r="206" ht="12.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row>
    <row r="207" ht="12.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row>
    <row r="208" ht="12.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row>
    <row r="209" ht="12.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row>
    <row r="210" ht="12.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row>
    <row r="211" ht="12.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c r="AN211" s="84"/>
      <c r="AO211" s="84"/>
      <c r="AP211" s="84"/>
      <c r="AQ211" s="84"/>
      <c r="AR211" s="84"/>
      <c r="AS211" s="84"/>
      <c r="AT211" s="84"/>
      <c r="AU211" s="84"/>
      <c r="AV211" s="84"/>
      <c r="AW211" s="84"/>
      <c r="AX211" s="84"/>
    </row>
    <row r="212" ht="12.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84"/>
      <c r="AW212" s="84"/>
      <c r="AX212" s="84"/>
    </row>
    <row r="213" ht="12.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row>
    <row r="214" ht="12.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row>
    <row r="215" ht="12.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row>
    <row r="216" ht="12.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row>
    <row r="217" ht="12.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row>
    <row r="218" ht="12.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row>
    <row r="219" ht="12.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row>
    <row r="220" ht="12.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84"/>
      <c r="AP220" s="84"/>
      <c r="AQ220" s="84"/>
      <c r="AR220" s="84"/>
      <c r="AS220" s="84"/>
      <c r="AT220" s="84"/>
      <c r="AU220" s="84"/>
      <c r="AV220" s="84"/>
      <c r="AW220" s="84"/>
      <c r="AX220" s="84"/>
    </row>
    <row r="221" ht="12.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84"/>
      <c r="AP221" s="84"/>
      <c r="AQ221" s="84"/>
      <c r="AR221" s="84"/>
      <c r="AS221" s="84"/>
      <c r="AT221" s="84"/>
      <c r="AU221" s="84"/>
      <c r="AV221" s="84"/>
      <c r="AW221" s="84"/>
      <c r="AX221" s="84"/>
    </row>
    <row r="222" ht="12.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84"/>
      <c r="AP222" s="84"/>
      <c r="AQ222" s="84"/>
      <c r="AR222" s="84"/>
      <c r="AS222" s="84"/>
      <c r="AT222" s="84"/>
      <c r="AU222" s="84"/>
      <c r="AV222" s="84"/>
      <c r="AW222" s="84"/>
      <c r="AX222" s="84"/>
    </row>
    <row r="223" ht="12.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84"/>
      <c r="AW223" s="84"/>
      <c r="AX223" s="84"/>
    </row>
    <row r="224" ht="12.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84"/>
      <c r="AW224" s="84"/>
      <c r="AX224" s="84"/>
    </row>
    <row r="225" ht="12.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c r="AN225" s="84"/>
      <c r="AO225" s="84"/>
      <c r="AP225" s="84"/>
      <c r="AQ225" s="84"/>
      <c r="AR225" s="84"/>
      <c r="AS225" s="84"/>
      <c r="AT225" s="84"/>
      <c r="AU225" s="84"/>
      <c r="AV225" s="84"/>
      <c r="AW225" s="84"/>
      <c r="AX225" s="84"/>
    </row>
    <row r="226" ht="12.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c r="AN226" s="84"/>
      <c r="AO226" s="84"/>
      <c r="AP226" s="84"/>
      <c r="AQ226" s="84"/>
      <c r="AR226" s="84"/>
      <c r="AS226" s="84"/>
      <c r="AT226" s="84"/>
      <c r="AU226" s="84"/>
      <c r="AV226" s="84"/>
      <c r="AW226" s="84"/>
      <c r="AX226" s="84"/>
    </row>
    <row r="227" ht="12.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c r="AP227" s="84"/>
      <c r="AQ227" s="84"/>
      <c r="AR227" s="84"/>
      <c r="AS227" s="84"/>
      <c r="AT227" s="84"/>
      <c r="AU227" s="84"/>
      <c r="AV227" s="84"/>
      <c r="AW227" s="84"/>
      <c r="AX227" s="84"/>
    </row>
    <row r="228" ht="12.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c r="AN228" s="84"/>
      <c r="AO228" s="84"/>
      <c r="AP228" s="84"/>
      <c r="AQ228" s="84"/>
      <c r="AR228" s="84"/>
      <c r="AS228" s="84"/>
      <c r="AT228" s="84"/>
      <c r="AU228" s="84"/>
      <c r="AV228" s="84"/>
      <c r="AW228" s="84"/>
      <c r="AX228" s="84"/>
    </row>
    <row r="229" ht="12.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c r="AS229" s="84"/>
      <c r="AT229" s="84"/>
      <c r="AU229" s="84"/>
      <c r="AV229" s="84"/>
      <c r="AW229" s="84"/>
      <c r="AX229" s="84"/>
    </row>
    <row r="230" ht="12.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c r="AN230" s="84"/>
      <c r="AO230" s="84"/>
      <c r="AP230" s="84"/>
      <c r="AQ230" s="84"/>
      <c r="AR230" s="84"/>
      <c r="AS230" s="84"/>
      <c r="AT230" s="84"/>
      <c r="AU230" s="84"/>
      <c r="AV230" s="84"/>
      <c r="AW230" s="84"/>
      <c r="AX230" s="84"/>
    </row>
    <row r="231" ht="12.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c r="AN231" s="84"/>
      <c r="AO231" s="84"/>
      <c r="AP231" s="84"/>
      <c r="AQ231" s="84"/>
      <c r="AR231" s="84"/>
      <c r="AS231" s="84"/>
      <c r="AT231" s="84"/>
      <c r="AU231" s="84"/>
      <c r="AV231" s="84"/>
      <c r="AW231" s="84"/>
      <c r="AX231" s="84"/>
    </row>
    <row r="232" ht="12.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c r="AP232" s="84"/>
      <c r="AQ232" s="84"/>
      <c r="AR232" s="84"/>
      <c r="AS232" s="84"/>
      <c r="AT232" s="84"/>
      <c r="AU232" s="84"/>
      <c r="AV232" s="84"/>
      <c r="AW232" s="84"/>
      <c r="AX232" s="84"/>
    </row>
    <row r="233" ht="12.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c r="AP233" s="84"/>
      <c r="AQ233" s="84"/>
      <c r="AR233" s="84"/>
      <c r="AS233" s="84"/>
      <c r="AT233" s="84"/>
      <c r="AU233" s="84"/>
      <c r="AV233" s="84"/>
      <c r="AW233" s="84"/>
      <c r="AX233" s="84"/>
    </row>
    <row r="234" ht="12.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c r="AP234" s="84"/>
      <c r="AQ234" s="84"/>
      <c r="AR234" s="84"/>
      <c r="AS234" s="84"/>
      <c r="AT234" s="84"/>
      <c r="AU234" s="84"/>
      <c r="AV234" s="84"/>
      <c r="AW234" s="84"/>
      <c r="AX234" s="84"/>
    </row>
    <row r="235" ht="12.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c r="AN235" s="84"/>
      <c r="AO235" s="84"/>
      <c r="AP235" s="84"/>
      <c r="AQ235" s="84"/>
      <c r="AR235" s="84"/>
      <c r="AS235" s="84"/>
      <c r="AT235" s="84"/>
      <c r="AU235" s="84"/>
      <c r="AV235" s="84"/>
      <c r="AW235" s="84"/>
      <c r="AX235" s="84"/>
    </row>
    <row r="236" ht="12.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c r="AN236" s="84"/>
      <c r="AO236" s="84"/>
      <c r="AP236" s="84"/>
      <c r="AQ236" s="84"/>
      <c r="AR236" s="84"/>
      <c r="AS236" s="84"/>
      <c r="AT236" s="84"/>
      <c r="AU236" s="84"/>
      <c r="AV236" s="84"/>
      <c r="AW236" s="84"/>
      <c r="AX236" s="84"/>
    </row>
    <row r="237" ht="12.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c r="AN237" s="84"/>
      <c r="AO237" s="84"/>
      <c r="AP237" s="84"/>
      <c r="AQ237" s="84"/>
      <c r="AR237" s="84"/>
      <c r="AS237" s="84"/>
      <c r="AT237" s="84"/>
      <c r="AU237" s="84"/>
      <c r="AV237" s="84"/>
      <c r="AW237" s="84"/>
      <c r="AX237" s="84"/>
    </row>
    <row r="238" ht="12.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c r="AP238" s="84"/>
      <c r="AQ238" s="84"/>
      <c r="AR238" s="84"/>
      <c r="AS238" s="84"/>
      <c r="AT238" s="84"/>
      <c r="AU238" s="84"/>
      <c r="AV238" s="84"/>
      <c r="AW238" s="84"/>
      <c r="AX238" s="84"/>
    </row>
    <row r="239" ht="12.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84"/>
      <c r="AW239" s="84"/>
      <c r="AX239" s="84"/>
    </row>
    <row r="240" ht="12.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c r="AN240" s="84"/>
      <c r="AO240" s="84"/>
      <c r="AP240" s="84"/>
      <c r="AQ240" s="84"/>
      <c r="AR240" s="84"/>
      <c r="AS240" s="84"/>
      <c r="AT240" s="84"/>
      <c r="AU240" s="84"/>
      <c r="AV240" s="84"/>
      <c r="AW240" s="84"/>
      <c r="AX240" s="84"/>
    </row>
    <row r="241" ht="12.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c r="AN241" s="84"/>
      <c r="AO241" s="84"/>
      <c r="AP241" s="84"/>
      <c r="AQ241" s="84"/>
      <c r="AR241" s="84"/>
      <c r="AS241" s="84"/>
      <c r="AT241" s="84"/>
      <c r="AU241" s="84"/>
      <c r="AV241" s="84"/>
      <c r="AW241" s="84"/>
      <c r="AX241" s="84"/>
    </row>
    <row r="242" ht="12.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c r="AN242" s="84"/>
      <c r="AO242" s="84"/>
      <c r="AP242" s="84"/>
      <c r="AQ242" s="84"/>
      <c r="AR242" s="84"/>
      <c r="AS242" s="84"/>
      <c r="AT242" s="84"/>
      <c r="AU242" s="84"/>
      <c r="AV242" s="84"/>
      <c r="AW242" s="84"/>
      <c r="AX242" s="84"/>
    </row>
    <row r="243" ht="12.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84"/>
      <c r="AW243" s="84"/>
      <c r="AX243" s="84"/>
    </row>
    <row r="244" ht="12.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c r="AS244" s="84"/>
      <c r="AT244" s="84"/>
      <c r="AU244" s="84"/>
      <c r="AV244" s="84"/>
      <c r="AW244" s="84"/>
      <c r="AX244" s="84"/>
    </row>
    <row r="245" ht="12.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c r="AP245" s="84"/>
      <c r="AQ245" s="84"/>
      <c r="AR245" s="84"/>
      <c r="AS245" s="84"/>
      <c r="AT245" s="84"/>
      <c r="AU245" s="84"/>
      <c r="AV245" s="84"/>
      <c r="AW245" s="84"/>
      <c r="AX245" s="84"/>
    </row>
    <row r="246" ht="12.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c r="AS246" s="84"/>
      <c r="AT246" s="84"/>
      <c r="AU246" s="84"/>
      <c r="AV246" s="84"/>
      <c r="AW246" s="84"/>
      <c r="AX246" s="84"/>
    </row>
    <row r="247" ht="12.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84"/>
      <c r="AW247" s="84"/>
      <c r="AX247" s="84"/>
    </row>
    <row r="248" ht="12.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c r="AS248" s="84"/>
      <c r="AT248" s="84"/>
      <c r="AU248" s="84"/>
      <c r="AV248" s="84"/>
      <c r="AW248" s="84"/>
      <c r="AX248" s="84"/>
    </row>
    <row r="249" ht="12.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84"/>
      <c r="AW249" s="84"/>
      <c r="AX249" s="84"/>
    </row>
    <row r="250" ht="12.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c r="AS250" s="84"/>
      <c r="AT250" s="84"/>
      <c r="AU250" s="84"/>
      <c r="AV250" s="84"/>
      <c r="AW250" s="84"/>
      <c r="AX250" s="84"/>
    </row>
    <row r="251" ht="12.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84"/>
      <c r="AW251" s="84"/>
      <c r="AX251" s="84"/>
    </row>
    <row r="252" ht="12.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row>
    <row r="253" ht="12.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84"/>
      <c r="AW253" s="84"/>
      <c r="AX253" s="84"/>
    </row>
    <row r="254" ht="12.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row>
    <row r="255" ht="12.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row>
    <row r="256" ht="12.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c r="AN256" s="84"/>
      <c r="AO256" s="84"/>
      <c r="AP256" s="84"/>
      <c r="AQ256" s="84"/>
      <c r="AR256" s="84"/>
      <c r="AS256" s="84"/>
      <c r="AT256" s="84"/>
      <c r="AU256" s="84"/>
      <c r="AV256" s="84"/>
      <c r="AW256" s="84"/>
      <c r="AX256" s="84"/>
    </row>
    <row r="257" ht="12.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84"/>
      <c r="AW257" s="84"/>
      <c r="AX257" s="84"/>
    </row>
    <row r="258" ht="12.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c r="AN258" s="84"/>
      <c r="AO258" s="84"/>
      <c r="AP258" s="84"/>
      <c r="AQ258" s="84"/>
      <c r="AR258" s="84"/>
      <c r="AS258" s="84"/>
      <c r="AT258" s="84"/>
      <c r="AU258" s="84"/>
      <c r="AV258" s="84"/>
      <c r="AW258" s="84"/>
      <c r="AX258" s="84"/>
    </row>
    <row r="259" ht="12.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84"/>
      <c r="AW259" s="84"/>
      <c r="AX259" s="84"/>
    </row>
    <row r="260" ht="12.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c r="AN260" s="84"/>
      <c r="AO260" s="84"/>
      <c r="AP260" s="84"/>
      <c r="AQ260" s="84"/>
      <c r="AR260" s="84"/>
      <c r="AS260" s="84"/>
      <c r="AT260" s="84"/>
      <c r="AU260" s="84"/>
      <c r="AV260" s="84"/>
      <c r="AW260" s="84"/>
      <c r="AX260" s="84"/>
    </row>
    <row r="261" ht="12.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c r="AP261" s="84"/>
      <c r="AQ261" s="84"/>
      <c r="AR261" s="84"/>
      <c r="AS261" s="84"/>
      <c r="AT261" s="84"/>
      <c r="AU261" s="84"/>
      <c r="AV261" s="84"/>
      <c r="AW261" s="84"/>
      <c r="AX261" s="84"/>
    </row>
    <row r="262" ht="12.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c r="AN262" s="84"/>
      <c r="AO262" s="84"/>
      <c r="AP262" s="84"/>
      <c r="AQ262" s="84"/>
      <c r="AR262" s="84"/>
      <c r="AS262" s="84"/>
      <c r="AT262" s="84"/>
      <c r="AU262" s="84"/>
      <c r="AV262" s="84"/>
      <c r="AW262" s="84"/>
      <c r="AX262" s="84"/>
    </row>
    <row r="263" ht="12.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c r="AN263" s="84"/>
      <c r="AO263" s="84"/>
      <c r="AP263" s="84"/>
      <c r="AQ263" s="84"/>
      <c r="AR263" s="84"/>
      <c r="AS263" s="84"/>
      <c r="AT263" s="84"/>
      <c r="AU263" s="84"/>
      <c r="AV263" s="84"/>
      <c r="AW263" s="84"/>
      <c r="AX263" s="84"/>
    </row>
    <row r="264" ht="12.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c r="AN264" s="84"/>
      <c r="AO264" s="84"/>
      <c r="AP264" s="84"/>
      <c r="AQ264" s="84"/>
      <c r="AR264" s="84"/>
      <c r="AS264" s="84"/>
      <c r="AT264" s="84"/>
      <c r="AU264" s="84"/>
      <c r="AV264" s="84"/>
      <c r="AW264" s="84"/>
      <c r="AX264" s="84"/>
    </row>
    <row r="265" ht="12.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c r="AN265" s="84"/>
      <c r="AO265" s="84"/>
      <c r="AP265" s="84"/>
      <c r="AQ265" s="84"/>
      <c r="AR265" s="84"/>
      <c r="AS265" s="84"/>
      <c r="AT265" s="84"/>
      <c r="AU265" s="84"/>
      <c r="AV265" s="84"/>
      <c r="AW265" s="84"/>
      <c r="AX265" s="84"/>
    </row>
    <row r="266" ht="12.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c r="AN266" s="84"/>
      <c r="AO266" s="84"/>
      <c r="AP266" s="84"/>
      <c r="AQ266" s="84"/>
      <c r="AR266" s="84"/>
      <c r="AS266" s="84"/>
      <c r="AT266" s="84"/>
      <c r="AU266" s="84"/>
      <c r="AV266" s="84"/>
      <c r="AW266" s="84"/>
      <c r="AX266" s="84"/>
    </row>
    <row r="267" ht="12.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row>
    <row r="268" ht="12.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c r="AP268" s="84"/>
      <c r="AQ268" s="84"/>
      <c r="AR268" s="84"/>
      <c r="AS268" s="84"/>
      <c r="AT268" s="84"/>
      <c r="AU268" s="84"/>
      <c r="AV268" s="84"/>
      <c r="AW268" s="84"/>
      <c r="AX268" s="84"/>
    </row>
    <row r="269" ht="12.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c r="AP269" s="84"/>
      <c r="AQ269" s="84"/>
      <c r="AR269" s="84"/>
      <c r="AS269" s="84"/>
      <c r="AT269" s="84"/>
      <c r="AU269" s="84"/>
      <c r="AV269" s="84"/>
      <c r="AW269" s="84"/>
      <c r="AX269" s="84"/>
    </row>
    <row r="270" ht="12.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84"/>
      <c r="AW270" s="84"/>
      <c r="AX270" s="84"/>
    </row>
    <row r="271" ht="12.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c r="AN271" s="84"/>
      <c r="AO271" s="84"/>
      <c r="AP271" s="84"/>
      <c r="AQ271" s="84"/>
      <c r="AR271" s="84"/>
      <c r="AS271" s="84"/>
      <c r="AT271" s="84"/>
      <c r="AU271" s="84"/>
      <c r="AV271" s="84"/>
      <c r="AW271" s="84"/>
      <c r="AX271" s="84"/>
    </row>
    <row r="272" ht="12.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84"/>
      <c r="AW272" s="84"/>
      <c r="AX272" s="84"/>
    </row>
    <row r="273" ht="12.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c r="AN273" s="84"/>
      <c r="AO273" s="84"/>
      <c r="AP273" s="84"/>
      <c r="AQ273" s="84"/>
      <c r="AR273" s="84"/>
      <c r="AS273" s="84"/>
      <c r="AT273" s="84"/>
      <c r="AU273" s="84"/>
      <c r="AV273" s="84"/>
      <c r="AW273" s="84"/>
      <c r="AX273" s="84"/>
    </row>
    <row r="274" ht="12.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c r="AP274" s="84"/>
      <c r="AQ274" s="84"/>
      <c r="AR274" s="84"/>
      <c r="AS274" s="84"/>
      <c r="AT274" s="84"/>
      <c r="AU274" s="84"/>
      <c r="AV274" s="84"/>
      <c r="AW274" s="84"/>
      <c r="AX274" s="84"/>
    </row>
    <row r="275" ht="12.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c r="AN275" s="84"/>
      <c r="AO275" s="84"/>
      <c r="AP275" s="84"/>
      <c r="AQ275" s="84"/>
      <c r="AR275" s="84"/>
      <c r="AS275" s="84"/>
      <c r="AT275" s="84"/>
      <c r="AU275" s="84"/>
      <c r="AV275" s="84"/>
      <c r="AW275" s="84"/>
      <c r="AX275" s="84"/>
    </row>
    <row r="276" ht="12.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c r="AN276" s="84"/>
      <c r="AO276" s="84"/>
      <c r="AP276" s="84"/>
      <c r="AQ276" s="84"/>
      <c r="AR276" s="84"/>
      <c r="AS276" s="84"/>
      <c r="AT276" s="84"/>
      <c r="AU276" s="84"/>
      <c r="AV276" s="84"/>
      <c r="AW276" s="84"/>
      <c r="AX276" s="84"/>
    </row>
    <row r="277" ht="12.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row>
    <row r="278" ht="12.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c r="AN278" s="84"/>
      <c r="AO278" s="84"/>
      <c r="AP278" s="84"/>
      <c r="AQ278" s="84"/>
      <c r="AR278" s="84"/>
      <c r="AS278" s="84"/>
      <c r="AT278" s="84"/>
      <c r="AU278" s="84"/>
      <c r="AV278" s="84"/>
      <c r="AW278" s="84"/>
      <c r="AX278" s="84"/>
    </row>
    <row r="279" ht="12.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c r="AN279" s="84"/>
      <c r="AO279" s="84"/>
      <c r="AP279" s="84"/>
      <c r="AQ279" s="84"/>
      <c r="AR279" s="84"/>
      <c r="AS279" s="84"/>
      <c r="AT279" s="84"/>
      <c r="AU279" s="84"/>
      <c r="AV279" s="84"/>
      <c r="AW279" s="84"/>
      <c r="AX279" s="84"/>
    </row>
    <row r="280" ht="12.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c r="AN280" s="84"/>
      <c r="AO280" s="84"/>
      <c r="AP280" s="84"/>
      <c r="AQ280" s="84"/>
      <c r="AR280" s="84"/>
      <c r="AS280" s="84"/>
      <c r="AT280" s="84"/>
      <c r="AU280" s="84"/>
      <c r="AV280" s="84"/>
      <c r="AW280" s="84"/>
      <c r="AX280" s="84"/>
    </row>
    <row r="281" ht="12.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c r="AN281" s="84"/>
      <c r="AO281" s="84"/>
      <c r="AP281" s="84"/>
      <c r="AQ281" s="84"/>
      <c r="AR281" s="84"/>
      <c r="AS281" s="84"/>
      <c r="AT281" s="84"/>
      <c r="AU281" s="84"/>
      <c r="AV281" s="84"/>
      <c r="AW281" s="84"/>
      <c r="AX281" s="84"/>
    </row>
    <row r="282" ht="12.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c r="AP282" s="84"/>
      <c r="AQ282" s="84"/>
      <c r="AR282" s="84"/>
      <c r="AS282" s="84"/>
      <c r="AT282" s="84"/>
      <c r="AU282" s="84"/>
      <c r="AV282" s="84"/>
      <c r="AW282" s="84"/>
      <c r="AX282" s="84"/>
    </row>
    <row r="283" ht="12.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84"/>
      <c r="AW283" s="84"/>
      <c r="AX283" s="84"/>
    </row>
    <row r="284" ht="12.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c r="AX284" s="84"/>
    </row>
    <row r="285" ht="12.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c r="AP285" s="84"/>
      <c r="AQ285" s="84"/>
      <c r="AR285" s="84"/>
      <c r="AS285" s="84"/>
      <c r="AT285" s="84"/>
      <c r="AU285" s="84"/>
      <c r="AV285" s="84"/>
      <c r="AW285" s="84"/>
      <c r="AX285" s="84"/>
    </row>
    <row r="286" ht="12.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c r="AP286" s="84"/>
      <c r="AQ286" s="84"/>
      <c r="AR286" s="84"/>
      <c r="AS286" s="84"/>
      <c r="AT286" s="84"/>
      <c r="AU286" s="84"/>
      <c r="AV286" s="84"/>
      <c r="AW286" s="84"/>
      <c r="AX286" s="84"/>
    </row>
    <row r="287" ht="12.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c r="AX287" s="84"/>
    </row>
    <row r="288" ht="12.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c r="AP288" s="84"/>
      <c r="AQ288" s="84"/>
      <c r="AR288" s="84"/>
      <c r="AS288" s="84"/>
      <c r="AT288" s="84"/>
      <c r="AU288" s="84"/>
      <c r="AV288" s="84"/>
      <c r="AW288" s="84"/>
      <c r="AX288" s="84"/>
    </row>
    <row r="289" ht="12.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c r="AN289" s="84"/>
      <c r="AO289" s="84"/>
      <c r="AP289" s="84"/>
      <c r="AQ289" s="84"/>
      <c r="AR289" s="84"/>
      <c r="AS289" s="84"/>
      <c r="AT289" s="84"/>
      <c r="AU289" s="84"/>
      <c r="AV289" s="84"/>
      <c r="AW289" s="84"/>
      <c r="AX289" s="84"/>
    </row>
    <row r="290" ht="12.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c r="AN290" s="84"/>
      <c r="AO290" s="84"/>
      <c r="AP290" s="84"/>
      <c r="AQ290" s="84"/>
      <c r="AR290" s="84"/>
      <c r="AS290" s="84"/>
      <c r="AT290" s="84"/>
      <c r="AU290" s="84"/>
      <c r="AV290" s="84"/>
      <c r="AW290" s="84"/>
      <c r="AX290" s="84"/>
    </row>
    <row r="291" ht="12.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c r="AN291" s="84"/>
      <c r="AO291" s="84"/>
      <c r="AP291" s="84"/>
      <c r="AQ291" s="84"/>
      <c r="AR291" s="84"/>
      <c r="AS291" s="84"/>
      <c r="AT291" s="84"/>
      <c r="AU291" s="84"/>
      <c r="AV291" s="84"/>
      <c r="AW291" s="84"/>
      <c r="AX291" s="84"/>
    </row>
    <row r="292" ht="12.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c r="AN292" s="84"/>
      <c r="AO292" s="84"/>
      <c r="AP292" s="84"/>
      <c r="AQ292" s="84"/>
      <c r="AR292" s="84"/>
      <c r="AS292" s="84"/>
      <c r="AT292" s="84"/>
      <c r="AU292" s="84"/>
      <c r="AV292" s="84"/>
      <c r="AW292" s="84"/>
      <c r="AX292" s="84"/>
    </row>
    <row r="293" ht="12.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c r="AN293" s="84"/>
      <c r="AO293" s="84"/>
      <c r="AP293" s="84"/>
      <c r="AQ293" s="84"/>
      <c r="AR293" s="84"/>
      <c r="AS293" s="84"/>
      <c r="AT293" s="84"/>
      <c r="AU293" s="84"/>
      <c r="AV293" s="84"/>
      <c r="AW293" s="84"/>
      <c r="AX293" s="84"/>
    </row>
    <row r="294" ht="12.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c r="AN294" s="84"/>
      <c r="AO294" s="84"/>
      <c r="AP294" s="84"/>
      <c r="AQ294" s="84"/>
      <c r="AR294" s="84"/>
      <c r="AS294" s="84"/>
      <c r="AT294" s="84"/>
      <c r="AU294" s="84"/>
      <c r="AV294" s="84"/>
      <c r="AW294" s="84"/>
      <c r="AX294" s="84"/>
    </row>
    <row r="295" ht="12.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84"/>
      <c r="AW295" s="84"/>
      <c r="AX295" s="84"/>
    </row>
    <row r="296" ht="12.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c r="AN296" s="84"/>
      <c r="AO296" s="84"/>
      <c r="AP296" s="84"/>
      <c r="AQ296" s="84"/>
      <c r="AR296" s="84"/>
      <c r="AS296" s="84"/>
      <c r="AT296" s="84"/>
      <c r="AU296" s="84"/>
      <c r="AV296" s="84"/>
      <c r="AW296" s="84"/>
      <c r="AX296" s="84"/>
    </row>
    <row r="297" ht="12.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c r="AP297" s="84"/>
      <c r="AQ297" s="84"/>
      <c r="AR297" s="84"/>
      <c r="AS297" s="84"/>
      <c r="AT297" s="84"/>
      <c r="AU297" s="84"/>
      <c r="AV297" s="84"/>
      <c r="AW297" s="84"/>
      <c r="AX297" s="84"/>
    </row>
    <row r="298" ht="12.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c r="AN298" s="84"/>
      <c r="AO298" s="84"/>
      <c r="AP298" s="84"/>
      <c r="AQ298" s="84"/>
      <c r="AR298" s="84"/>
      <c r="AS298" s="84"/>
      <c r="AT298" s="84"/>
      <c r="AU298" s="84"/>
      <c r="AV298" s="84"/>
      <c r="AW298" s="84"/>
      <c r="AX298" s="84"/>
    </row>
    <row r="299" ht="12.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c r="AL299" s="84"/>
      <c r="AM299" s="84"/>
      <c r="AN299" s="84"/>
      <c r="AO299" s="84"/>
      <c r="AP299" s="84"/>
      <c r="AQ299" s="84"/>
      <c r="AR299" s="84"/>
      <c r="AS299" s="84"/>
      <c r="AT299" s="84"/>
      <c r="AU299" s="84"/>
      <c r="AV299" s="84"/>
      <c r="AW299" s="84"/>
      <c r="AX299" s="84"/>
    </row>
    <row r="300" ht="12.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c r="AL300" s="84"/>
      <c r="AM300" s="84"/>
      <c r="AN300" s="84"/>
      <c r="AO300" s="84"/>
      <c r="AP300" s="84"/>
      <c r="AQ300" s="84"/>
      <c r="AR300" s="84"/>
      <c r="AS300" s="84"/>
      <c r="AT300" s="84"/>
      <c r="AU300" s="84"/>
      <c r="AV300" s="84"/>
      <c r="AW300" s="84"/>
      <c r="AX300" s="84"/>
    </row>
    <row r="301" ht="12.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c r="AL301" s="84"/>
      <c r="AM301" s="84"/>
      <c r="AN301" s="84"/>
      <c r="AO301" s="84"/>
      <c r="AP301" s="84"/>
      <c r="AQ301" s="84"/>
      <c r="AR301" s="84"/>
      <c r="AS301" s="84"/>
      <c r="AT301" s="84"/>
      <c r="AU301" s="84"/>
      <c r="AV301" s="84"/>
      <c r="AW301" s="84"/>
      <c r="AX301" s="84"/>
    </row>
    <row r="302" ht="12.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c r="AN302" s="84"/>
      <c r="AO302" s="84"/>
      <c r="AP302" s="84"/>
      <c r="AQ302" s="84"/>
      <c r="AR302" s="84"/>
      <c r="AS302" s="84"/>
      <c r="AT302" s="84"/>
      <c r="AU302" s="84"/>
      <c r="AV302" s="84"/>
      <c r="AW302" s="84"/>
      <c r="AX302" s="84"/>
    </row>
    <row r="303" ht="12.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c r="AN303" s="84"/>
      <c r="AO303" s="84"/>
      <c r="AP303" s="84"/>
      <c r="AQ303" s="84"/>
      <c r="AR303" s="84"/>
      <c r="AS303" s="84"/>
      <c r="AT303" s="84"/>
      <c r="AU303" s="84"/>
      <c r="AV303" s="84"/>
      <c r="AW303" s="84"/>
      <c r="AX303" s="84"/>
    </row>
    <row r="304" ht="12.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c r="AN304" s="84"/>
      <c r="AO304" s="84"/>
      <c r="AP304" s="84"/>
      <c r="AQ304" s="84"/>
      <c r="AR304" s="84"/>
      <c r="AS304" s="84"/>
      <c r="AT304" s="84"/>
      <c r="AU304" s="84"/>
      <c r="AV304" s="84"/>
      <c r="AW304" s="84"/>
      <c r="AX304" s="84"/>
    </row>
    <row r="305" ht="12.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c r="AL305" s="84"/>
      <c r="AM305" s="84"/>
      <c r="AN305" s="84"/>
      <c r="AO305" s="84"/>
      <c r="AP305" s="84"/>
      <c r="AQ305" s="84"/>
      <c r="AR305" s="84"/>
      <c r="AS305" s="84"/>
      <c r="AT305" s="84"/>
      <c r="AU305" s="84"/>
      <c r="AV305" s="84"/>
      <c r="AW305" s="84"/>
      <c r="AX305" s="84"/>
    </row>
    <row r="306" ht="12.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c r="AL306" s="84"/>
      <c r="AM306" s="84"/>
      <c r="AN306" s="84"/>
      <c r="AO306" s="84"/>
      <c r="AP306" s="84"/>
      <c r="AQ306" s="84"/>
      <c r="AR306" s="84"/>
      <c r="AS306" s="84"/>
      <c r="AT306" s="84"/>
      <c r="AU306" s="84"/>
      <c r="AV306" s="84"/>
      <c r="AW306" s="84"/>
      <c r="AX306" s="84"/>
    </row>
    <row r="307" ht="12.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c r="AL307" s="84"/>
      <c r="AM307" s="84"/>
      <c r="AN307" s="84"/>
      <c r="AO307" s="84"/>
      <c r="AP307" s="84"/>
      <c r="AQ307" s="84"/>
      <c r="AR307" s="84"/>
      <c r="AS307" s="84"/>
      <c r="AT307" s="84"/>
      <c r="AU307" s="84"/>
      <c r="AV307" s="84"/>
      <c r="AW307" s="84"/>
      <c r="AX307" s="84"/>
    </row>
    <row r="308" ht="12.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4"/>
      <c r="AM308" s="84"/>
      <c r="AN308" s="84"/>
      <c r="AO308" s="84"/>
      <c r="AP308" s="84"/>
      <c r="AQ308" s="84"/>
      <c r="AR308" s="84"/>
      <c r="AS308" s="84"/>
      <c r="AT308" s="84"/>
      <c r="AU308" s="84"/>
      <c r="AV308" s="84"/>
      <c r="AW308" s="84"/>
      <c r="AX308" s="84"/>
    </row>
    <row r="309" ht="12.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c r="AL309" s="84"/>
      <c r="AM309" s="84"/>
      <c r="AN309" s="84"/>
      <c r="AO309" s="84"/>
      <c r="AP309" s="84"/>
      <c r="AQ309" s="84"/>
      <c r="AR309" s="84"/>
      <c r="AS309" s="84"/>
      <c r="AT309" s="84"/>
      <c r="AU309" s="84"/>
      <c r="AV309" s="84"/>
      <c r="AW309" s="84"/>
      <c r="AX309" s="84"/>
    </row>
    <row r="310" ht="12.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c r="AL310" s="84"/>
      <c r="AM310" s="84"/>
      <c r="AN310" s="84"/>
      <c r="AO310" s="84"/>
      <c r="AP310" s="84"/>
      <c r="AQ310" s="84"/>
      <c r="AR310" s="84"/>
      <c r="AS310" s="84"/>
      <c r="AT310" s="84"/>
      <c r="AU310" s="84"/>
      <c r="AV310" s="84"/>
      <c r="AW310" s="84"/>
      <c r="AX310" s="84"/>
    </row>
    <row r="311" ht="12.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c r="AL311" s="84"/>
      <c r="AM311" s="84"/>
      <c r="AN311" s="84"/>
      <c r="AO311" s="84"/>
      <c r="AP311" s="84"/>
      <c r="AQ311" s="84"/>
      <c r="AR311" s="84"/>
      <c r="AS311" s="84"/>
      <c r="AT311" s="84"/>
      <c r="AU311" s="84"/>
      <c r="AV311" s="84"/>
      <c r="AW311" s="84"/>
      <c r="AX311" s="84"/>
    </row>
    <row r="312" ht="12.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c r="AN312" s="84"/>
      <c r="AO312" s="84"/>
      <c r="AP312" s="84"/>
      <c r="AQ312" s="84"/>
      <c r="AR312" s="84"/>
      <c r="AS312" s="84"/>
      <c r="AT312" s="84"/>
      <c r="AU312" s="84"/>
      <c r="AV312" s="84"/>
      <c r="AW312" s="84"/>
      <c r="AX312" s="84"/>
    </row>
    <row r="313" ht="12.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c r="AL313" s="84"/>
      <c r="AM313" s="84"/>
      <c r="AN313" s="84"/>
      <c r="AO313" s="84"/>
      <c r="AP313" s="84"/>
      <c r="AQ313" s="84"/>
      <c r="AR313" s="84"/>
      <c r="AS313" s="84"/>
      <c r="AT313" s="84"/>
      <c r="AU313" s="84"/>
      <c r="AV313" s="84"/>
      <c r="AW313" s="84"/>
      <c r="AX313" s="84"/>
    </row>
    <row r="314" ht="12.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c r="AL314" s="84"/>
      <c r="AM314" s="84"/>
      <c r="AN314" s="84"/>
      <c r="AO314" s="84"/>
      <c r="AP314" s="84"/>
      <c r="AQ314" s="84"/>
      <c r="AR314" s="84"/>
      <c r="AS314" s="84"/>
      <c r="AT314" s="84"/>
      <c r="AU314" s="84"/>
      <c r="AV314" s="84"/>
      <c r="AW314" s="84"/>
      <c r="AX314" s="84"/>
    </row>
    <row r="315" ht="12.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c r="AN315" s="84"/>
      <c r="AO315" s="84"/>
      <c r="AP315" s="84"/>
      <c r="AQ315" s="84"/>
      <c r="AR315" s="84"/>
      <c r="AS315" s="84"/>
      <c r="AT315" s="84"/>
      <c r="AU315" s="84"/>
      <c r="AV315" s="84"/>
      <c r="AW315" s="84"/>
      <c r="AX315" s="84"/>
    </row>
    <row r="316" ht="12.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c r="AN316" s="84"/>
      <c r="AO316" s="84"/>
      <c r="AP316" s="84"/>
      <c r="AQ316" s="84"/>
      <c r="AR316" s="84"/>
      <c r="AS316" s="84"/>
      <c r="AT316" s="84"/>
      <c r="AU316" s="84"/>
      <c r="AV316" s="84"/>
      <c r="AW316" s="84"/>
      <c r="AX316" s="84"/>
    </row>
    <row r="317" ht="12.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c r="AN317" s="84"/>
      <c r="AO317" s="84"/>
      <c r="AP317" s="84"/>
      <c r="AQ317" s="84"/>
      <c r="AR317" s="84"/>
      <c r="AS317" s="84"/>
      <c r="AT317" s="84"/>
      <c r="AU317" s="84"/>
      <c r="AV317" s="84"/>
      <c r="AW317" s="84"/>
      <c r="AX317" s="84"/>
    </row>
    <row r="318" ht="12.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c r="AN318" s="84"/>
      <c r="AO318" s="84"/>
      <c r="AP318" s="84"/>
      <c r="AQ318" s="84"/>
      <c r="AR318" s="84"/>
      <c r="AS318" s="84"/>
      <c r="AT318" s="84"/>
      <c r="AU318" s="84"/>
      <c r="AV318" s="84"/>
      <c r="AW318" s="84"/>
      <c r="AX318" s="84"/>
    </row>
    <row r="319" ht="12.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c r="AN319" s="84"/>
      <c r="AO319" s="84"/>
      <c r="AP319" s="84"/>
      <c r="AQ319" s="84"/>
      <c r="AR319" s="84"/>
      <c r="AS319" s="84"/>
      <c r="AT319" s="84"/>
      <c r="AU319" s="84"/>
      <c r="AV319" s="84"/>
      <c r="AW319" s="84"/>
      <c r="AX319" s="84"/>
    </row>
    <row r="320" ht="12.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c r="AN320" s="84"/>
      <c r="AO320" s="84"/>
      <c r="AP320" s="84"/>
      <c r="AQ320" s="84"/>
      <c r="AR320" s="84"/>
      <c r="AS320" s="84"/>
      <c r="AT320" s="84"/>
      <c r="AU320" s="84"/>
      <c r="AV320" s="84"/>
      <c r="AW320" s="84"/>
      <c r="AX320" s="84"/>
    </row>
    <row r="321" ht="12.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c r="AN321" s="84"/>
      <c r="AO321" s="84"/>
      <c r="AP321" s="84"/>
      <c r="AQ321" s="84"/>
      <c r="AR321" s="84"/>
      <c r="AS321" s="84"/>
      <c r="AT321" s="84"/>
      <c r="AU321" s="84"/>
      <c r="AV321" s="84"/>
      <c r="AW321" s="84"/>
      <c r="AX321" s="84"/>
    </row>
    <row r="322" ht="12.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c r="AP322" s="84"/>
      <c r="AQ322" s="84"/>
      <c r="AR322" s="84"/>
      <c r="AS322" s="84"/>
      <c r="AT322" s="84"/>
      <c r="AU322" s="84"/>
      <c r="AV322" s="84"/>
      <c r="AW322" s="84"/>
      <c r="AX322" s="84"/>
    </row>
    <row r="323" ht="12.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c r="AN323" s="84"/>
      <c r="AO323" s="84"/>
      <c r="AP323" s="84"/>
      <c r="AQ323" s="84"/>
      <c r="AR323" s="84"/>
      <c r="AS323" s="84"/>
      <c r="AT323" s="84"/>
      <c r="AU323" s="84"/>
      <c r="AV323" s="84"/>
      <c r="AW323" s="84"/>
      <c r="AX323" s="84"/>
    </row>
    <row r="324" ht="12.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c r="AP324" s="84"/>
      <c r="AQ324" s="84"/>
      <c r="AR324" s="84"/>
      <c r="AS324" s="84"/>
      <c r="AT324" s="84"/>
      <c r="AU324" s="84"/>
      <c r="AV324" s="84"/>
      <c r="AW324" s="84"/>
      <c r="AX324" s="84"/>
    </row>
    <row r="325" ht="12.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c r="AN325" s="84"/>
      <c r="AO325" s="84"/>
      <c r="AP325" s="84"/>
      <c r="AQ325" s="84"/>
      <c r="AR325" s="84"/>
      <c r="AS325" s="84"/>
      <c r="AT325" s="84"/>
      <c r="AU325" s="84"/>
      <c r="AV325" s="84"/>
      <c r="AW325" s="84"/>
      <c r="AX325" s="84"/>
    </row>
    <row r="326" ht="12.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c r="AN326" s="84"/>
      <c r="AO326" s="84"/>
      <c r="AP326" s="84"/>
      <c r="AQ326" s="84"/>
      <c r="AR326" s="84"/>
      <c r="AS326" s="84"/>
      <c r="AT326" s="84"/>
      <c r="AU326" s="84"/>
      <c r="AV326" s="84"/>
      <c r="AW326" s="84"/>
      <c r="AX326" s="84"/>
    </row>
    <row r="327" ht="12.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c r="AP327" s="84"/>
      <c r="AQ327" s="84"/>
      <c r="AR327" s="84"/>
      <c r="AS327" s="84"/>
      <c r="AT327" s="84"/>
      <c r="AU327" s="84"/>
      <c r="AV327" s="84"/>
      <c r="AW327" s="84"/>
      <c r="AX327" s="84"/>
    </row>
    <row r="328" ht="12.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4"/>
      <c r="AM328" s="84"/>
      <c r="AN328" s="84"/>
      <c r="AO328" s="84"/>
      <c r="AP328" s="84"/>
      <c r="AQ328" s="84"/>
      <c r="AR328" s="84"/>
      <c r="AS328" s="84"/>
      <c r="AT328" s="84"/>
      <c r="AU328" s="84"/>
      <c r="AV328" s="84"/>
      <c r="AW328" s="84"/>
      <c r="AX328" s="84"/>
    </row>
    <row r="329" ht="12.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c r="AL329" s="84"/>
      <c r="AM329" s="84"/>
      <c r="AN329" s="84"/>
      <c r="AO329" s="84"/>
      <c r="AP329" s="84"/>
      <c r="AQ329" s="84"/>
      <c r="AR329" s="84"/>
      <c r="AS329" s="84"/>
      <c r="AT329" s="84"/>
      <c r="AU329" s="84"/>
      <c r="AV329" s="84"/>
      <c r="AW329" s="84"/>
      <c r="AX329" s="84"/>
    </row>
    <row r="330" ht="12.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c r="AL330" s="84"/>
      <c r="AM330" s="84"/>
      <c r="AN330" s="84"/>
      <c r="AO330" s="84"/>
      <c r="AP330" s="84"/>
      <c r="AQ330" s="84"/>
      <c r="AR330" s="84"/>
      <c r="AS330" s="84"/>
      <c r="AT330" s="84"/>
      <c r="AU330" s="84"/>
      <c r="AV330" s="84"/>
      <c r="AW330" s="84"/>
      <c r="AX330" s="84"/>
    </row>
    <row r="331" ht="12.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c r="AN331" s="84"/>
      <c r="AO331" s="84"/>
      <c r="AP331" s="84"/>
      <c r="AQ331" s="84"/>
      <c r="AR331" s="84"/>
      <c r="AS331" s="84"/>
      <c r="AT331" s="84"/>
      <c r="AU331" s="84"/>
      <c r="AV331" s="84"/>
      <c r="AW331" s="84"/>
      <c r="AX331" s="84"/>
    </row>
    <row r="332" ht="12.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4"/>
      <c r="AM332" s="84"/>
      <c r="AN332" s="84"/>
      <c r="AO332" s="84"/>
      <c r="AP332" s="84"/>
      <c r="AQ332" s="84"/>
      <c r="AR332" s="84"/>
      <c r="AS332" s="84"/>
      <c r="AT332" s="84"/>
      <c r="AU332" s="84"/>
      <c r="AV332" s="84"/>
      <c r="AW332" s="84"/>
      <c r="AX332" s="84"/>
    </row>
    <row r="333" ht="12.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c r="AN333" s="84"/>
      <c r="AO333" s="84"/>
      <c r="AP333" s="84"/>
      <c r="AQ333" s="84"/>
      <c r="AR333" s="84"/>
      <c r="AS333" s="84"/>
      <c r="AT333" s="84"/>
      <c r="AU333" s="84"/>
      <c r="AV333" s="84"/>
      <c r="AW333" s="84"/>
      <c r="AX333" s="84"/>
    </row>
    <row r="334" ht="12.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84"/>
      <c r="AO334" s="84"/>
      <c r="AP334" s="84"/>
      <c r="AQ334" s="84"/>
      <c r="AR334" s="84"/>
      <c r="AS334" s="84"/>
      <c r="AT334" s="84"/>
      <c r="AU334" s="84"/>
      <c r="AV334" s="84"/>
      <c r="AW334" s="84"/>
      <c r="AX334" s="84"/>
    </row>
    <row r="335" ht="12.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c r="AN335" s="84"/>
      <c r="AO335" s="84"/>
      <c r="AP335" s="84"/>
      <c r="AQ335" s="84"/>
      <c r="AR335" s="84"/>
      <c r="AS335" s="84"/>
      <c r="AT335" s="84"/>
      <c r="AU335" s="84"/>
      <c r="AV335" s="84"/>
      <c r="AW335" s="84"/>
      <c r="AX335" s="84"/>
    </row>
    <row r="336" ht="12.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c r="AN336" s="84"/>
      <c r="AO336" s="84"/>
      <c r="AP336" s="84"/>
      <c r="AQ336" s="84"/>
      <c r="AR336" s="84"/>
      <c r="AS336" s="84"/>
      <c r="AT336" s="84"/>
      <c r="AU336" s="84"/>
      <c r="AV336" s="84"/>
      <c r="AW336" s="84"/>
      <c r="AX336" s="84"/>
    </row>
    <row r="337" ht="12.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c r="AN337" s="84"/>
      <c r="AO337" s="84"/>
      <c r="AP337" s="84"/>
      <c r="AQ337" s="84"/>
      <c r="AR337" s="84"/>
      <c r="AS337" s="84"/>
      <c r="AT337" s="84"/>
      <c r="AU337" s="84"/>
      <c r="AV337" s="84"/>
      <c r="AW337" s="84"/>
      <c r="AX337" s="84"/>
    </row>
    <row r="338" ht="12.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c r="AN338" s="84"/>
      <c r="AO338" s="84"/>
      <c r="AP338" s="84"/>
      <c r="AQ338" s="84"/>
      <c r="AR338" s="84"/>
      <c r="AS338" s="84"/>
      <c r="AT338" s="84"/>
      <c r="AU338" s="84"/>
      <c r="AV338" s="84"/>
      <c r="AW338" s="84"/>
      <c r="AX338" s="84"/>
    </row>
    <row r="339" ht="12.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c r="AL339" s="84"/>
      <c r="AM339" s="84"/>
      <c r="AN339" s="84"/>
      <c r="AO339" s="84"/>
      <c r="AP339" s="84"/>
      <c r="AQ339" s="84"/>
      <c r="AR339" s="84"/>
      <c r="AS339" s="84"/>
      <c r="AT339" s="84"/>
      <c r="AU339" s="84"/>
      <c r="AV339" s="84"/>
      <c r="AW339" s="84"/>
      <c r="AX339" s="84"/>
    </row>
    <row r="340" ht="12.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4"/>
      <c r="AM340" s="84"/>
      <c r="AN340" s="84"/>
      <c r="AO340" s="84"/>
      <c r="AP340" s="84"/>
      <c r="AQ340" s="84"/>
      <c r="AR340" s="84"/>
      <c r="AS340" s="84"/>
      <c r="AT340" s="84"/>
      <c r="AU340" s="84"/>
      <c r="AV340" s="84"/>
      <c r="AW340" s="84"/>
      <c r="AX340" s="84"/>
    </row>
    <row r="341" ht="12.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c r="AL341" s="84"/>
      <c r="AM341" s="84"/>
      <c r="AN341" s="84"/>
      <c r="AO341" s="84"/>
      <c r="AP341" s="84"/>
      <c r="AQ341" s="84"/>
      <c r="AR341" s="84"/>
      <c r="AS341" s="84"/>
      <c r="AT341" s="84"/>
      <c r="AU341" s="84"/>
      <c r="AV341" s="84"/>
      <c r="AW341" s="84"/>
      <c r="AX341" s="84"/>
    </row>
    <row r="342" ht="12.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c r="AL342" s="84"/>
      <c r="AM342" s="84"/>
      <c r="AN342" s="84"/>
      <c r="AO342" s="84"/>
      <c r="AP342" s="84"/>
      <c r="AQ342" s="84"/>
      <c r="AR342" s="84"/>
      <c r="AS342" s="84"/>
      <c r="AT342" s="84"/>
      <c r="AU342" s="84"/>
      <c r="AV342" s="84"/>
      <c r="AW342" s="84"/>
      <c r="AX342" s="84"/>
    </row>
    <row r="343" ht="12.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c r="AN343" s="84"/>
      <c r="AO343" s="84"/>
      <c r="AP343" s="84"/>
      <c r="AQ343" s="84"/>
      <c r="AR343" s="84"/>
      <c r="AS343" s="84"/>
      <c r="AT343" s="84"/>
      <c r="AU343" s="84"/>
      <c r="AV343" s="84"/>
      <c r="AW343" s="84"/>
      <c r="AX343" s="84"/>
    </row>
    <row r="344" ht="12.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c r="AN344" s="84"/>
      <c r="AO344" s="84"/>
      <c r="AP344" s="84"/>
      <c r="AQ344" s="84"/>
      <c r="AR344" s="84"/>
      <c r="AS344" s="84"/>
      <c r="AT344" s="84"/>
      <c r="AU344" s="84"/>
      <c r="AV344" s="84"/>
      <c r="AW344" s="84"/>
      <c r="AX344" s="84"/>
    </row>
    <row r="345" ht="12.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c r="AL345" s="84"/>
      <c r="AM345" s="84"/>
      <c r="AN345" s="84"/>
      <c r="AO345" s="84"/>
      <c r="AP345" s="84"/>
      <c r="AQ345" s="84"/>
      <c r="AR345" s="84"/>
      <c r="AS345" s="84"/>
      <c r="AT345" s="84"/>
      <c r="AU345" s="84"/>
      <c r="AV345" s="84"/>
      <c r="AW345" s="84"/>
      <c r="AX345" s="84"/>
    </row>
    <row r="346" ht="12.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c r="AL346" s="84"/>
      <c r="AM346" s="84"/>
      <c r="AN346" s="84"/>
      <c r="AO346" s="84"/>
      <c r="AP346" s="84"/>
      <c r="AQ346" s="84"/>
      <c r="AR346" s="84"/>
      <c r="AS346" s="84"/>
      <c r="AT346" s="84"/>
      <c r="AU346" s="84"/>
      <c r="AV346" s="84"/>
      <c r="AW346" s="84"/>
      <c r="AX346" s="84"/>
    </row>
    <row r="347" ht="12.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c r="AL347" s="84"/>
      <c r="AM347" s="84"/>
      <c r="AN347" s="84"/>
      <c r="AO347" s="84"/>
      <c r="AP347" s="84"/>
      <c r="AQ347" s="84"/>
      <c r="AR347" s="84"/>
      <c r="AS347" s="84"/>
      <c r="AT347" s="84"/>
      <c r="AU347" s="84"/>
      <c r="AV347" s="84"/>
      <c r="AW347" s="84"/>
      <c r="AX347" s="84"/>
    </row>
    <row r="348" ht="12.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c r="AN348" s="84"/>
      <c r="AO348" s="84"/>
      <c r="AP348" s="84"/>
      <c r="AQ348" s="84"/>
      <c r="AR348" s="84"/>
      <c r="AS348" s="84"/>
      <c r="AT348" s="84"/>
      <c r="AU348" s="84"/>
      <c r="AV348" s="84"/>
      <c r="AW348" s="84"/>
      <c r="AX348" s="84"/>
    </row>
    <row r="349" ht="12.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c r="AN349" s="84"/>
      <c r="AO349" s="84"/>
      <c r="AP349" s="84"/>
      <c r="AQ349" s="84"/>
      <c r="AR349" s="84"/>
      <c r="AS349" s="84"/>
      <c r="AT349" s="84"/>
      <c r="AU349" s="84"/>
      <c r="AV349" s="84"/>
      <c r="AW349" s="84"/>
      <c r="AX349" s="84"/>
    </row>
    <row r="350" ht="12.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c r="AN350" s="84"/>
      <c r="AO350" s="84"/>
      <c r="AP350" s="84"/>
      <c r="AQ350" s="84"/>
      <c r="AR350" s="84"/>
      <c r="AS350" s="84"/>
      <c r="AT350" s="84"/>
      <c r="AU350" s="84"/>
      <c r="AV350" s="84"/>
      <c r="AW350" s="84"/>
      <c r="AX350" s="84"/>
    </row>
    <row r="351" ht="12.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c r="AN351" s="84"/>
      <c r="AO351" s="84"/>
      <c r="AP351" s="84"/>
      <c r="AQ351" s="84"/>
      <c r="AR351" s="84"/>
      <c r="AS351" s="84"/>
      <c r="AT351" s="84"/>
      <c r="AU351" s="84"/>
      <c r="AV351" s="84"/>
      <c r="AW351" s="84"/>
      <c r="AX351" s="84"/>
    </row>
    <row r="352" ht="12.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c r="AN352" s="84"/>
      <c r="AO352" s="84"/>
      <c r="AP352" s="84"/>
      <c r="AQ352" s="84"/>
      <c r="AR352" s="84"/>
      <c r="AS352" s="84"/>
      <c r="AT352" s="84"/>
      <c r="AU352" s="84"/>
      <c r="AV352" s="84"/>
      <c r="AW352" s="84"/>
      <c r="AX352" s="84"/>
    </row>
    <row r="353" ht="12.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c r="AN353" s="84"/>
      <c r="AO353" s="84"/>
      <c r="AP353" s="84"/>
      <c r="AQ353" s="84"/>
      <c r="AR353" s="84"/>
      <c r="AS353" s="84"/>
      <c r="AT353" s="84"/>
      <c r="AU353" s="84"/>
      <c r="AV353" s="84"/>
      <c r="AW353" s="84"/>
      <c r="AX353" s="84"/>
    </row>
    <row r="354" ht="12.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c r="AN354" s="84"/>
      <c r="AO354" s="84"/>
      <c r="AP354" s="84"/>
      <c r="AQ354" s="84"/>
      <c r="AR354" s="84"/>
      <c r="AS354" s="84"/>
      <c r="AT354" s="84"/>
      <c r="AU354" s="84"/>
      <c r="AV354" s="84"/>
      <c r="AW354" s="84"/>
      <c r="AX354" s="84"/>
    </row>
    <row r="355" ht="12.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c r="AN355" s="84"/>
      <c r="AO355" s="84"/>
      <c r="AP355" s="84"/>
      <c r="AQ355" s="84"/>
      <c r="AR355" s="84"/>
      <c r="AS355" s="84"/>
      <c r="AT355" s="84"/>
      <c r="AU355" s="84"/>
      <c r="AV355" s="84"/>
      <c r="AW355" s="84"/>
      <c r="AX355" s="84"/>
    </row>
    <row r="356" ht="12.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c r="AN356" s="84"/>
      <c r="AO356" s="84"/>
      <c r="AP356" s="84"/>
      <c r="AQ356" s="84"/>
      <c r="AR356" s="84"/>
      <c r="AS356" s="84"/>
      <c r="AT356" s="84"/>
      <c r="AU356" s="84"/>
      <c r="AV356" s="84"/>
      <c r="AW356" s="84"/>
      <c r="AX356" s="84"/>
    </row>
    <row r="357" ht="12.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c r="AN357" s="84"/>
      <c r="AO357" s="84"/>
      <c r="AP357" s="84"/>
      <c r="AQ357" s="84"/>
      <c r="AR357" s="84"/>
      <c r="AS357" s="84"/>
      <c r="AT357" s="84"/>
      <c r="AU357" s="84"/>
      <c r="AV357" s="84"/>
      <c r="AW357" s="84"/>
      <c r="AX357" s="84"/>
    </row>
    <row r="358" ht="12.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c r="AN358" s="84"/>
      <c r="AO358" s="84"/>
      <c r="AP358" s="84"/>
      <c r="AQ358" s="84"/>
      <c r="AR358" s="84"/>
      <c r="AS358" s="84"/>
      <c r="AT358" s="84"/>
      <c r="AU358" s="84"/>
      <c r="AV358" s="84"/>
      <c r="AW358" s="84"/>
      <c r="AX358" s="84"/>
    </row>
    <row r="359" ht="12.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c r="AN359" s="84"/>
      <c r="AO359" s="84"/>
      <c r="AP359" s="84"/>
      <c r="AQ359" s="84"/>
      <c r="AR359" s="84"/>
      <c r="AS359" s="84"/>
      <c r="AT359" s="84"/>
      <c r="AU359" s="84"/>
      <c r="AV359" s="84"/>
      <c r="AW359" s="84"/>
      <c r="AX359" s="84"/>
    </row>
    <row r="360" ht="12.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c r="AN360" s="84"/>
      <c r="AO360" s="84"/>
      <c r="AP360" s="84"/>
      <c r="AQ360" s="84"/>
      <c r="AR360" s="84"/>
      <c r="AS360" s="84"/>
      <c r="AT360" s="84"/>
      <c r="AU360" s="84"/>
      <c r="AV360" s="84"/>
      <c r="AW360" s="84"/>
      <c r="AX360" s="84"/>
    </row>
    <row r="361" ht="12.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c r="AN361" s="84"/>
      <c r="AO361" s="84"/>
      <c r="AP361" s="84"/>
      <c r="AQ361" s="84"/>
      <c r="AR361" s="84"/>
      <c r="AS361" s="84"/>
      <c r="AT361" s="84"/>
      <c r="AU361" s="84"/>
      <c r="AV361" s="84"/>
      <c r="AW361" s="84"/>
      <c r="AX361" s="84"/>
    </row>
    <row r="362" ht="12.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c r="AN362" s="84"/>
      <c r="AO362" s="84"/>
      <c r="AP362" s="84"/>
      <c r="AQ362" s="84"/>
      <c r="AR362" s="84"/>
      <c r="AS362" s="84"/>
      <c r="AT362" s="84"/>
      <c r="AU362" s="84"/>
      <c r="AV362" s="84"/>
      <c r="AW362" s="84"/>
      <c r="AX362" s="84"/>
    </row>
    <row r="363" ht="12.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c r="AN363" s="84"/>
      <c r="AO363" s="84"/>
      <c r="AP363" s="84"/>
      <c r="AQ363" s="84"/>
      <c r="AR363" s="84"/>
      <c r="AS363" s="84"/>
      <c r="AT363" s="84"/>
      <c r="AU363" s="84"/>
      <c r="AV363" s="84"/>
      <c r="AW363" s="84"/>
      <c r="AX363" s="84"/>
    </row>
    <row r="364" ht="12.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c r="AN364" s="84"/>
      <c r="AO364" s="84"/>
      <c r="AP364" s="84"/>
      <c r="AQ364" s="84"/>
      <c r="AR364" s="84"/>
      <c r="AS364" s="84"/>
      <c r="AT364" s="84"/>
      <c r="AU364" s="84"/>
      <c r="AV364" s="84"/>
      <c r="AW364" s="84"/>
      <c r="AX364" s="84"/>
    </row>
    <row r="365" ht="12.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c r="AN365" s="84"/>
      <c r="AO365" s="84"/>
      <c r="AP365" s="84"/>
      <c r="AQ365" s="84"/>
      <c r="AR365" s="84"/>
      <c r="AS365" s="84"/>
      <c r="AT365" s="84"/>
      <c r="AU365" s="84"/>
      <c r="AV365" s="84"/>
      <c r="AW365" s="84"/>
      <c r="AX365" s="84"/>
    </row>
    <row r="366" ht="12.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c r="AN366" s="84"/>
      <c r="AO366" s="84"/>
      <c r="AP366" s="84"/>
      <c r="AQ366" s="84"/>
      <c r="AR366" s="84"/>
      <c r="AS366" s="84"/>
      <c r="AT366" s="84"/>
      <c r="AU366" s="84"/>
      <c r="AV366" s="84"/>
      <c r="AW366" s="84"/>
      <c r="AX366" s="84"/>
    </row>
    <row r="367" ht="12.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c r="AN367" s="84"/>
      <c r="AO367" s="84"/>
      <c r="AP367" s="84"/>
      <c r="AQ367" s="84"/>
      <c r="AR367" s="84"/>
      <c r="AS367" s="84"/>
      <c r="AT367" s="84"/>
      <c r="AU367" s="84"/>
      <c r="AV367" s="84"/>
      <c r="AW367" s="84"/>
      <c r="AX367" s="84"/>
    </row>
    <row r="368" ht="12.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c r="AN368" s="84"/>
      <c r="AO368" s="84"/>
      <c r="AP368" s="84"/>
      <c r="AQ368" s="84"/>
      <c r="AR368" s="84"/>
      <c r="AS368" s="84"/>
      <c r="AT368" s="84"/>
      <c r="AU368" s="84"/>
      <c r="AV368" s="84"/>
      <c r="AW368" s="84"/>
      <c r="AX368" s="84"/>
    </row>
    <row r="369" ht="12.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c r="AN369" s="84"/>
      <c r="AO369" s="84"/>
      <c r="AP369" s="84"/>
      <c r="AQ369" s="84"/>
      <c r="AR369" s="84"/>
      <c r="AS369" s="84"/>
      <c r="AT369" s="84"/>
      <c r="AU369" s="84"/>
      <c r="AV369" s="84"/>
      <c r="AW369" s="84"/>
      <c r="AX369" s="84"/>
    </row>
    <row r="370" ht="12.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c r="AN370" s="84"/>
      <c r="AO370" s="84"/>
      <c r="AP370" s="84"/>
      <c r="AQ370" s="84"/>
      <c r="AR370" s="84"/>
      <c r="AS370" s="84"/>
      <c r="AT370" s="84"/>
      <c r="AU370" s="84"/>
      <c r="AV370" s="84"/>
      <c r="AW370" s="84"/>
      <c r="AX370" s="84"/>
    </row>
    <row r="371" ht="12.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c r="AN371" s="84"/>
      <c r="AO371" s="84"/>
      <c r="AP371" s="84"/>
      <c r="AQ371" s="84"/>
      <c r="AR371" s="84"/>
      <c r="AS371" s="84"/>
      <c r="AT371" s="84"/>
      <c r="AU371" s="84"/>
      <c r="AV371" s="84"/>
      <c r="AW371" s="84"/>
      <c r="AX371" s="84"/>
    </row>
    <row r="372" ht="12.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c r="AN372" s="84"/>
      <c r="AO372" s="84"/>
      <c r="AP372" s="84"/>
      <c r="AQ372" s="84"/>
      <c r="AR372" s="84"/>
      <c r="AS372" s="84"/>
      <c r="AT372" s="84"/>
      <c r="AU372" s="84"/>
      <c r="AV372" s="84"/>
      <c r="AW372" s="84"/>
      <c r="AX372" s="84"/>
    </row>
    <row r="373" ht="12.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c r="AN373" s="84"/>
      <c r="AO373" s="84"/>
      <c r="AP373" s="84"/>
      <c r="AQ373" s="84"/>
      <c r="AR373" s="84"/>
      <c r="AS373" s="84"/>
      <c r="AT373" s="84"/>
      <c r="AU373" s="84"/>
      <c r="AV373" s="84"/>
      <c r="AW373" s="84"/>
      <c r="AX373" s="84"/>
    </row>
    <row r="374" ht="12.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c r="AN374" s="84"/>
      <c r="AO374" s="84"/>
      <c r="AP374" s="84"/>
      <c r="AQ374" s="84"/>
      <c r="AR374" s="84"/>
      <c r="AS374" s="84"/>
      <c r="AT374" s="84"/>
      <c r="AU374" s="84"/>
      <c r="AV374" s="84"/>
      <c r="AW374" s="84"/>
      <c r="AX374" s="84"/>
    </row>
    <row r="375" ht="12.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c r="AN375" s="84"/>
      <c r="AO375" s="84"/>
      <c r="AP375" s="84"/>
      <c r="AQ375" s="84"/>
      <c r="AR375" s="84"/>
      <c r="AS375" s="84"/>
      <c r="AT375" s="84"/>
      <c r="AU375" s="84"/>
      <c r="AV375" s="84"/>
      <c r="AW375" s="84"/>
      <c r="AX375" s="84"/>
    </row>
    <row r="376" ht="12.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c r="AN376" s="84"/>
      <c r="AO376" s="84"/>
      <c r="AP376" s="84"/>
      <c r="AQ376" s="84"/>
      <c r="AR376" s="84"/>
      <c r="AS376" s="84"/>
      <c r="AT376" s="84"/>
      <c r="AU376" s="84"/>
      <c r="AV376" s="84"/>
      <c r="AW376" s="84"/>
      <c r="AX376" s="84"/>
    </row>
    <row r="377" ht="12.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c r="AL377" s="84"/>
      <c r="AM377" s="84"/>
      <c r="AN377" s="84"/>
      <c r="AO377" s="84"/>
      <c r="AP377" s="84"/>
      <c r="AQ377" s="84"/>
      <c r="AR377" s="84"/>
      <c r="AS377" s="84"/>
      <c r="AT377" s="84"/>
      <c r="AU377" s="84"/>
      <c r="AV377" s="84"/>
      <c r="AW377" s="84"/>
      <c r="AX377" s="84"/>
    </row>
    <row r="378" ht="12.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c r="AL378" s="84"/>
      <c r="AM378" s="84"/>
      <c r="AN378" s="84"/>
      <c r="AO378" s="84"/>
      <c r="AP378" s="84"/>
      <c r="AQ378" s="84"/>
      <c r="AR378" s="84"/>
      <c r="AS378" s="84"/>
      <c r="AT378" s="84"/>
      <c r="AU378" s="84"/>
      <c r="AV378" s="84"/>
      <c r="AW378" s="84"/>
      <c r="AX378" s="84"/>
    </row>
    <row r="379" ht="12.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c r="AL379" s="84"/>
      <c r="AM379" s="84"/>
      <c r="AN379" s="84"/>
      <c r="AO379" s="84"/>
      <c r="AP379" s="84"/>
      <c r="AQ379" s="84"/>
      <c r="AR379" s="84"/>
      <c r="AS379" s="84"/>
      <c r="AT379" s="84"/>
      <c r="AU379" s="84"/>
      <c r="AV379" s="84"/>
      <c r="AW379" s="84"/>
      <c r="AX379" s="84"/>
    </row>
    <row r="380" ht="12.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4"/>
      <c r="AM380" s="84"/>
      <c r="AN380" s="84"/>
      <c r="AO380" s="84"/>
      <c r="AP380" s="84"/>
      <c r="AQ380" s="84"/>
      <c r="AR380" s="84"/>
      <c r="AS380" s="84"/>
      <c r="AT380" s="84"/>
      <c r="AU380" s="84"/>
      <c r="AV380" s="84"/>
      <c r="AW380" s="84"/>
      <c r="AX380" s="84"/>
    </row>
    <row r="381" ht="12.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c r="AL381" s="84"/>
      <c r="AM381" s="84"/>
      <c r="AN381" s="84"/>
      <c r="AO381" s="84"/>
      <c r="AP381" s="84"/>
      <c r="AQ381" s="84"/>
      <c r="AR381" s="84"/>
      <c r="AS381" s="84"/>
      <c r="AT381" s="84"/>
      <c r="AU381" s="84"/>
      <c r="AV381" s="84"/>
      <c r="AW381" s="84"/>
      <c r="AX381" s="84"/>
    </row>
    <row r="382" ht="12.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c r="AL382" s="84"/>
      <c r="AM382" s="84"/>
      <c r="AN382" s="84"/>
      <c r="AO382" s="84"/>
      <c r="AP382" s="84"/>
      <c r="AQ382" s="84"/>
      <c r="AR382" s="84"/>
      <c r="AS382" s="84"/>
      <c r="AT382" s="84"/>
      <c r="AU382" s="84"/>
      <c r="AV382" s="84"/>
      <c r="AW382" s="84"/>
      <c r="AX382" s="84"/>
    </row>
    <row r="383" ht="12.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c r="AN383" s="84"/>
      <c r="AO383" s="84"/>
      <c r="AP383" s="84"/>
      <c r="AQ383" s="84"/>
      <c r="AR383" s="84"/>
      <c r="AS383" s="84"/>
      <c r="AT383" s="84"/>
      <c r="AU383" s="84"/>
      <c r="AV383" s="84"/>
      <c r="AW383" s="84"/>
      <c r="AX383" s="84"/>
    </row>
    <row r="384" ht="12.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c r="AN384" s="84"/>
      <c r="AO384" s="84"/>
      <c r="AP384" s="84"/>
      <c r="AQ384" s="84"/>
      <c r="AR384" s="84"/>
      <c r="AS384" s="84"/>
      <c r="AT384" s="84"/>
      <c r="AU384" s="84"/>
      <c r="AV384" s="84"/>
      <c r="AW384" s="84"/>
      <c r="AX384" s="84"/>
    </row>
    <row r="385" ht="12.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c r="AL385" s="84"/>
      <c r="AM385" s="84"/>
      <c r="AN385" s="84"/>
      <c r="AO385" s="84"/>
      <c r="AP385" s="84"/>
      <c r="AQ385" s="84"/>
      <c r="AR385" s="84"/>
      <c r="AS385" s="84"/>
      <c r="AT385" s="84"/>
      <c r="AU385" s="84"/>
      <c r="AV385" s="84"/>
      <c r="AW385" s="84"/>
      <c r="AX385" s="84"/>
    </row>
    <row r="386" ht="12.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c r="AL386" s="84"/>
      <c r="AM386" s="84"/>
      <c r="AN386" s="84"/>
      <c r="AO386" s="84"/>
      <c r="AP386" s="84"/>
      <c r="AQ386" s="84"/>
      <c r="AR386" s="84"/>
      <c r="AS386" s="84"/>
      <c r="AT386" s="84"/>
      <c r="AU386" s="84"/>
      <c r="AV386" s="84"/>
      <c r="AW386" s="84"/>
      <c r="AX386" s="84"/>
    </row>
    <row r="387" ht="12.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c r="AL387" s="84"/>
      <c r="AM387" s="84"/>
      <c r="AN387" s="84"/>
      <c r="AO387" s="84"/>
      <c r="AP387" s="84"/>
      <c r="AQ387" s="84"/>
      <c r="AR387" s="84"/>
      <c r="AS387" s="84"/>
      <c r="AT387" s="84"/>
      <c r="AU387" s="84"/>
      <c r="AV387" s="84"/>
      <c r="AW387" s="84"/>
      <c r="AX387" s="84"/>
    </row>
    <row r="388" ht="12.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c r="AL388" s="84"/>
      <c r="AM388" s="84"/>
      <c r="AN388" s="84"/>
      <c r="AO388" s="84"/>
      <c r="AP388" s="84"/>
      <c r="AQ388" s="84"/>
      <c r="AR388" s="84"/>
      <c r="AS388" s="84"/>
      <c r="AT388" s="84"/>
      <c r="AU388" s="84"/>
      <c r="AV388" s="84"/>
      <c r="AW388" s="84"/>
      <c r="AX388" s="84"/>
    </row>
    <row r="389" ht="12.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c r="AL389" s="84"/>
      <c r="AM389" s="84"/>
      <c r="AN389" s="84"/>
      <c r="AO389" s="84"/>
      <c r="AP389" s="84"/>
      <c r="AQ389" s="84"/>
      <c r="AR389" s="84"/>
      <c r="AS389" s="84"/>
      <c r="AT389" s="84"/>
      <c r="AU389" s="84"/>
      <c r="AV389" s="84"/>
      <c r="AW389" s="84"/>
      <c r="AX389" s="84"/>
    </row>
    <row r="390" ht="12.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c r="AN390" s="84"/>
      <c r="AO390" s="84"/>
      <c r="AP390" s="84"/>
      <c r="AQ390" s="84"/>
      <c r="AR390" s="84"/>
      <c r="AS390" s="84"/>
      <c r="AT390" s="84"/>
      <c r="AU390" s="84"/>
      <c r="AV390" s="84"/>
      <c r="AW390" s="84"/>
      <c r="AX390" s="84"/>
    </row>
    <row r="391" ht="12.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c r="AL391" s="84"/>
      <c r="AM391" s="84"/>
      <c r="AN391" s="84"/>
      <c r="AO391" s="84"/>
      <c r="AP391" s="84"/>
      <c r="AQ391" s="84"/>
      <c r="AR391" s="84"/>
      <c r="AS391" s="84"/>
      <c r="AT391" s="84"/>
      <c r="AU391" s="84"/>
      <c r="AV391" s="84"/>
      <c r="AW391" s="84"/>
      <c r="AX391" s="84"/>
    </row>
    <row r="392" ht="12.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4"/>
      <c r="AM392" s="84"/>
      <c r="AN392" s="84"/>
      <c r="AO392" s="84"/>
      <c r="AP392" s="84"/>
      <c r="AQ392" s="84"/>
      <c r="AR392" s="84"/>
      <c r="AS392" s="84"/>
      <c r="AT392" s="84"/>
      <c r="AU392" s="84"/>
      <c r="AV392" s="84"/>
      <c r="AW392" s="84"/>
      <c r="AX392" s="84"/>
    </row>
    <row r="393" ht="12.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c r="AL393" s="84"/>
      <c r="AM393" s="84"/>
      <c r="AN393" s="84"/>
      <c r="AO393" s="84"/>
      <c r="AP393" s="84"/>
      <c r="AQ393" s="84"/>
      <c r="AR393" s="84"/>
      <c r="AS393" s="84"/>
      <c r="AT393" s="84"/>
      <c r="AU393" s="84"/>
      <c r="AV393" s="84"/>
      <c r="AW393" s="84"/>
      <c r="AX393" s="84"/>
    </row>
    <row r="394" ht="12.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c r="AL394" s="84"/>
      <c r="AM394" s="84"/>
      <c r="AN394" s="84"/>
      <c r="AO394" s="84"/>
      <c r="AP394" s="84"/>
      <c r="AQ394" s="84"/>
      <c r="AR394" s="84"/>
      <c r="AS394" s="84"/>
      <c r="AT394" s="84"/>
      <c r="AU394" s="84"/>
      <c r="AV394" s="84"/>
      <c r="AW394" s="84"/>
      <c r="AX394" s="84"/>
    </row>
    <row r="395" ht="12.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c r="AL395" s="84"/>
      <c r="AM395" s="84"/>
      <c r="AN395" s="84"/>
      <c r="AO395" s="84"/>
      <c r="AP395" s="84"/>
      <c r="AQ395" s="84"/>
      <c r="AR395" s="84"/>
      <c r="AS395" s="84"/>
      <c r="AT395" s="84"/>
      <c r="AU395" s="84"/>
      <c r="AV395" s="84"/>
      <c r="AW395" s="84"/>
      <c r="AX395" s="84"/>
    </row>
    <row r="396" ht="12.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4"/>
      <c r="AM396" s="84"/>
      <c r="AN396" s="84"/>
      <c r="AO396" s="84"/>
      <c r="AP396" s="84"/>
      <c r="AQ396" s="84"/>
      <c r="AR396" s="84"/>
      <c r="AS396" s="84"/>
      <c r="AT396" s="84"/>
      <c r="AU396" s="84"/>
      <c r="AV396" s="84"/>
      <c r="AW396" s="84"/>
      <c r="AX396" s="84"/>
    </row>
    <row r="397" ht="12.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c r="AN397" s="84"/>
      <c r="AO397" s="84"/>
      <c r="AP397" s="84"/>
      <c r="AQ397" s="84"/>
      <c r="AR397" s="84"/>
      <c r="AS397" s="84"/>
      <c r="AT397" s="84"/>
      <c r="AU397" s="84"/>
      <c r="AV397" s="84"/>
      <c r="AW397" s="84"/>
      <c r="AX397" s="84"/>
    </row>
    <row r="398" ht="12.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c r="AN398" s="84"/>
      <c r="AO398" s="84"/>
      <c r="AP398" s="84"/>
      <c r="AQ398" s="84"/>
      <c r="AR398" s="84"/>
      <c r="AS398" s="84"/>
      <c r="AT398" s="84"/>
      <c r="AU398" s="84"/>
      <c r="AV398" s="84"/>
      <c r="AW398" s="84"/>
      <c r="AX398" s="84"/>
    </row>
    <row r="399" ht="12.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c r="AN399" s="84"/>
      <c r="AO399" s="84"/>
      <c r="AP399" s="84"/>
      <c r="AQ399" s="84"/>
      <c r="AR399" s="84"/>
      <c r="AS399" s="84"/>
      <c r="AT399" s="84"/>
      <c r="AU399" s="84"/>
      <c r="AV399" s="84"/>
      <c r="AW399" s="84"/>
      <c r="AX399" s="84"/>
    </row>
    <row r="400" ht="12.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c r="AN400" s="84"/>
      <c r="AO400" s="84"/>
      <c r="AP400" s="84"/>
      <c r="AQ400" s="84"/>
      <c r="AR400" s="84"/>
      <c r="AS400" s="84"/>
      <c r="AT400" s="84"/>
      <c r="AU400" s="84"/>
      <c r="AV400" s="84"/>
      <c r="AW400" s="84"/>
      <c r="AX400" s="84"/>
    </row>
    <row r="401" ht="12.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c r="AN401" s="84"/>
      <c r="AO401" s="84"/>
      <c r="AP401" s="84"/>
      <c r="AQ401" s="84"/>
      <c r="AR401" s="84"/>
      <c r="AS401" s="84"/>
      <c r="AT401" s="84"/>
      <c r="AU401" s="84"/>
      <c r="AV401" s="84"/>
      <c r="AW401" s="84"/>
      <c r="AX401" s="84"/>
    </row>
    <row r="402" ht="12.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c r="AN402" s="84"/>
      <c r="AO402" s="84"/>
      <c r="AP402" s="84"/>
      <c r="AQ402" s="84"/>
      <c r="AR402" s="84"/>
      <c r="AS402" s="84"/>
      <c r="AT402" s="84"/>
      <c r="AU402" s="84"/>
      <c r="AV402" s="84"/>
      <c r="AW402" s="84"/>
      <c r="AX402" s="84"/>
    </row>
    <row r="403" ht="12.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c r="AN403" s="84"/>
      <c r="AO403" s="84"/>
      <c r="AP403" s="84"/>
      <c r="AQ403" s="84"/>
      <c r="AR403" s="84"/>
      <c r="AS403" s="84"/>
      <c r="AT403" s="84"/>
      <c r="AU403" s="84"/>
      <c r="AV403" s="84"/>
      <c r="AW403" s="84"/>
      <c r="AX403" s="84"/>
    </row>
    <row r="404" ht="12.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4"/>
      <c r="AM404" s="84"/>
      <c r="AN404" s="84"/>
      <c r="AO404" s="84"/>
      <c r="AP404" s="84"/>
      <c r="AQ404" s="84"/>
      <c r="AR404" s="84"/>
      <c r="AS404" s="84"/>
      <c r="AT404" s="84"/>
      <c r="AU404" s="84"/>
      <c r="AV404" s="84"/>
      <c r="AW404" s="84"/>
      <c r="AX404" s="84"/>
    </row>
    <row r="405" ht="12.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c r="AL405" s="84"/>
      <c r="AM405" s="84"/>
      <c r="AN405" s="84"/>
      <c r="AO405" s="84"/>
      <c r="AP405" s="84"/>
      <c r="AQ405" s="84"/>
      <c r="AR405" s="84"/>
      <c r="AS405" s="84"/>
      <c r="AT405" s="84"/>
      <c r="AU405" s="84"/>
      <c r="AV405" s="84"/>
      <c r="AW405" s="84"/>
      <c r="AX405" s="84"/>
    </row>
    <row r="406" ht="12.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c r="AL406" s="84"/>
      <c r="AM406" s="84"/>
      <c r="AN406" s="84"/>
      <c r="AO406" s="84"/>
      <c r="AP406" s="84"/>
      <c r="AQ406" s="84"/>
      <c r="AR406" s="84"/>
      <c r="AS406" s="84"/>
      <c r="AT406" s="84"/>
      <c r="AU406" s="84"/>
      <c r="AV406" s="84"/>
      <c r="AW406" s="84"/>
      <c r="AX406" s="84"/>
    </row>
    <row r="407" ht="12.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c r="AL407" s="84"/>
      <c r="AM407" s="84"/>
      <c r="AN407" s="84"/>
      <c r="AO407" s="84"/>
      <c r="AP407" s="84"/>
      <c r="AQ407" s="84"/>
      <c r="AR407" s="84"/>
      <c r="AS407" s="84"/>
      <c r="AT407" s="84"/>
      <c r="AU407" s="84"/>
      <c r="AV407" s="84"/>
      <c r="AW407" s="84"/>
      <c r="AX407" s="84"/>
    </row>
    <row r="408" ht="12.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c r="AL408" s="84"/>
      <c r="AM408" s="84"/>
      <c r="AN408" s="84"/>
      <c r="AO408" s="84"/>
      <c r="AP408" s="84"/>
      <c r="AQ408" s="84"/>
      <c r="AR408" s="84"/>
      <c r="AS408" s="84"/>
      <c r="AT408" s="84"/>
      <c r="AU408" s="84"/>
      <c r="AV408" s="84"/>
      <c r="AW408" s="84"/>
      <c r="AX408" s="84"/>
    </row>
    <row r="409" ht="12.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c r="AL409" s="84"/>
      <c r="AM409" s="84"/>
      <c r="AN409" s="84"/>
      <c r="AO409" s="84"/>
      <c r="AP409" s="84"/>
      <c r="AQ409" s="84"/>
      <c r="AR409" s="84"/>
      <c r="AS409" s="84"/>
      <c r="AT409" s="84"/>
      <c r="AU409" s="84"/>
      <c r="AV409" s="84"/>
      <c r="AW409" s="84"/>
      <c r="AX409" s="84"/>
    </row>
    <row r="410" ht="12.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c r="AL410" s="84"/>
      <c r="AM410" s="84"/>
      <c r="AN410" s="84"/>
      <c r="AO410" s="84"/>
      <c r="AP410" s="84"/>
      <c r="AQ410" s="84"/>
      <c r="AR410" s="84"/>
      <c r="AS410" s="84"/>
      <c r="AT410" s="84"/>
      <c r="AU410" s="84"/>
      <c r="AV410" s="84"/>
      <c r="AW410" s="84"/>
      <c r="AX410" s="84"/>
    </row>
    <row r="411" ht="12.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c r="AL411" s="84"/>
      <c r="AM411" s="84"/>
      <c r="AN411" s="84"/>
      <c r="AO411" s="84"/>
      <c r="AP411" s="84"/>
      <c r="AQ411" s="84"/>
      <c r="AR411" s="84"/>
      <c r="AS411" s="84"/>
      <c r="AT411" s="84"/>
      <c r="AU411" s="84"/>
      <c r="AV411" s="84"/>
      <c r="AW411" s="84"/>
      <c r="AX411" s="84"/>
    </row>
    <row r="412" ht="12.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c r="AL412" s="84"/>
      <c r="AM412" s="84"/>
      <c r="AN412" s="84"/>
      <c r="AO412" s="84"/>
      <c r="AP412" s="84"/>
      <c r="AQ412" s="84"/>
      <c r="AR412" s="84"/>
      <c r="AS412" s="84"/>
      <c r="AT412" s="84"/>
      <c r="AU412" s="84"/>
      <c r="AV412" s="84"/>
      <c r="AW412" s="84"/>
      <c r="AX412" s="84"/>
    </row>
    <row r="413" ht="12.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c r="AL413" s="84"/>
      <c r="AM413" s="84"/>
      <c r="AN413" s="84"/>
      <c r="AO413" s="84"/>
      <c r="AP413" s="84"/>
      <c r="AQ413" s="84"/>
      <c r="AR413" s="84"/>
      <c r="AS413" s="84"/>
      <c r="AT413" s="84"/>
      <c r="AU413" s="84"/>
      <c r="AV413" s="84"/>
      <c r="AW413" s="84"/>
      <c r="AX413" s="84"/>
    </row>
    <row r="414" ht="12.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c r="AL414" s="84"/>
      <c r="AM414" s="84"/>
      <c r="AN414" s="84"/>
      <c r="AO414" s="84"/>
      <c r="AP414" s="84"/>
      <c r="AQ414" s="84"/>
      <c r="AR414" s="84"/>
      <c r="AS414" s="84"/>
      <c r="AT414" s="84"/>
      <c r="AU414" s="84"/>
      <c r="AV414" s="84"/>
      <c r="AW414" s="84"/>
      <c r="AX414" s="84"/>
    </row>
    <row r="415" ht="12.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c r="AL415" s="84"/>
      <c r="AM415" s="84"/>
      <c r="AN415" s="84"/>
      <c r="AO415" s="84"/>
      <c r="AP415" s="84"/>
      <c r="AQ415" s="84"/>
      <c r="AR415" s="84"/>
      <c r="AS415" s="84"/>
      <c r="AT415" s="84"/>
      <c r="AU415" s="84"/>
      <c r="AV415" s="84"/>
      <c r="AW415" s="84"/>
      <c r="AX415" s="84"/>
    </row>
    <row r="416" ht="12.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c r="AL416" s="84"/>
      <c r="AM416" s="84"/>
      <c r="AN416" s="84"/>
      <c r="AO416" s="84"/>
      <c r="AP416" s="84"/>
      <c r="AQ416" s="84"/>
      <c r="AR416" s="84"/>
      <c r="AS416" s="84"/>
      <c r="AT416" s="84"/>
      <c r="AU416" s="84"/>
      <c r="AV416" s="84"/>
      <c r="AW416" s="84"/>
      <c r="AX416" s="84"/>
    </row>
    <row r="417" ht="12.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c r="AL417" s="84"/>
      <c r="AM417" s="84"/>
      <c r="AN417" s="84"/>
      <c r="AO417" s="84"/>
      <c r="AP417" s="84"/>
      <c r="AQ417" s="84"/>
      <c r="AR417" s="84"/>
      <c r="AS417" s="84"/>
      <c r="AT417" s="84"/>
      <c r="AU417" s="84"/>
      <c r="AV417" s="84"/>
      <c r="AW417" s="84"/>
      <c r="AX417" s="84"/>
    </row>
    <row r="418" ht="12.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c r="AL418" s="84"/>
      <c r="AM418" s="84"/>
      <c r="AN418" s="84"/>
      <c r="AO418" s="84"/>
      <c r="AP418" s="84"/>
      <c r="AQ418" s="84"/>
      <c r="AR418" s="84"/>
      <c r="AS418" s="84"/>
      <c r="AT418" s="84"/>
      <c r="AU418" s="84"/>
      <c r="AV418" s="84"/>
      <c r="AW418" s="84"/>
      <c r="AX418" s="84"/>
    </row>
    <row r="419" ht="12.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c r="AL419" s="84"/>
      <c r="AM419" s="84"/>
      <c r="AN419" s="84"/>
      <c r="AO419" s="84"/>
      <c r="AP419" s="84"/>
      <c r="AQ419" s="84"/>
      <c r="AR419" s="84"/>
      <c r="AS419" s="84"/>
      <c r="AT419" s="84"/>
      <c r="AU419" s="84"/>
      <c r="AV419" s="84"/>
      <c r="AW419" s="84"/>
      <c r="AX419" s="84"/>
    </row>
    <row r="420" ht="12.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c r="AL420" s="84"/>
      <c r="AM420" s="84"/>
      <c r="AN420" s="84"/>
      <c r="AO420" s="84"/>
      <c r="AP420" s="84"/>
      <c r="AQ420" s="84"/>
      <c r="AR420" s="84"/>
      <c r="AS420" s="84"/>
      <c r="AT420" s="84"/>
      <c r="AU420" s="84"/>
      <c r="AV420" s="84"/>
      <c r="AW420" s="84"/>
      <c r="AX420" s="84"/>
    </row>
    <row r="421" ht="12.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c r="AL421" s="84"/>
      <c r="AM421" s="84"/>
      <c r="AN421" s="84"/>
      <c r="AO421" s="84"/>
      <c r="AP421" s="84"/>
      <c r="AQ421" s="84"/>
      <c r="AR421" s="84"/>
      <c r="AS421" s="84"/>
      <c r="AT421" s="84"/>
      <c r="AU421" s="84"/>
      <c r="AV421" s="84"/>
      <c r="AW421" s="84"/>
      <c r="AX421" s="84"/>
    </row>
    <row r="422" ht="12.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c r="AL422" s="84"/>
      <c r="AM422" s="84"/>
      <c r="AN422" s="84"/>
      <c r="AO422" s="84"/>
      <c r="AP422" s="84"/>
      <c r="AQ422" s="84"/>
      <c r="AR422" s="84"/>
      <c r="AS422" s="84"/>
      <c r="AT422" s="84"/>
      <c r="AU422" s="84"/>
      <c r="AV422" s="84"/>
      <c r="AW422" s="84"/>
      <c r="AX422" s="84"/>
    </row>
    <row r="423" ht="12.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c r="AL423" s="84"/>
      <c r="AM423" s="84"/>
      <c r="AN423" s="84"/>
      <c r="AO423" s="84"/>
      <c r="AP423" s="84"/>
      <c r="AQ423" s="84"/>
      <c r="AR423" s="84"/>
      <c r="AS423" s="84"/>
      <c r="AT423" s="84"/>
      <c r="AU423" s="84"/>
      <c r="AV423" s="84"/>
      <c r="AW423" s="84"/>
      <c r="AX423" s="84"/>
    </row>
    <row r="424" ht="12.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c r="AL424" s="84"/>
      <c r="AM424" s="84"/>
      <c r="AN424" s="84"/>
      <c r="AO424" s="84"/>
      <c r="AP424" s="84"/>
      <c r="AQ424" s="84"/>
      <c r="AR424" s="84"/>
      <c r="AS424" s="84"/>
      <c r="AT424" s="84"/>
      <c r="AU424" s="84"/>
      <c r="AV424" s="84"/>
      <c r="AW424" s="84"/>
      <c r="AX424" s="84"/>
    </row>
    <row r="425" ht="12.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c r="AL425" s="84"/>
      <c r="AM425" s="84"/>
      <c r="AN425" s="84"/>
      <c r="AO425" s="84"/>
      <c r="AP425" s="84"/>
      <c r="AQ425" s="84"/>
      <c r="AR425" s="84"/>
      <c r="AS425" s="84"/>
      <c r="AT425" s="84"/>
      <c r="AU425" s="84"/>
      <c r="AV425" s="84"/>
      <c r="AW425" s="84"/>
      <c r="AX425" s="84"/>
    </row>
    <row r="426" ht="12.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c r="AL426" s="84"/>
      <c r="AM426" s="84"/>
      <c r="AN426" s="84"/>
      <c r="AO426" s="84"/>
      <c r="AP426" s="84"/>
      <c r="AQ426" s="84"/>
      <c r="AR426" s="84"/>
      <c r="AS426" s="84"/>
      <c r="AT426" s="84"/>
      <c r="AU426" s="84"/>
      <c r="AV426" s="84"/>
      <c r="AW426" s="84"/>
      <c r="AX426" s="84"/>
    </row>
    <row r="427" ht="12.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c r="AL427" s="84"/>
      <c r="AM427" s="84"/>
      <c r="AN427" s="84"/>
      <c r="AO427" s="84"/>
      <c r="AP427" s="84"/>
      <c r="AQ427" s="84"/>
      <c r="AR427" s="84"/>
      <c r="AS427" s="84"/>
      <c r="AT427" s="84"/>
      <c r="AU427" s="84"/>
      <c r="AV427" s="84"/>
      <c r="AW427" s="84"/>
      <c r="AX427" s="84"/>
    </row>
    <row r="428" ht="12.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c r="AL428" s="84"/>
      <c r="AM428" s="84"/>
      <c r="AN428" s="84"/>
      <c r="AO428" s="84"/>
      <c r="AP428" s="84"/>
      <c r="AQ428" s="84"/>
      <c r="AR428" s="84"/>
      <c r="AS428" s="84"/>
      <c r="AT428" s="84"/>
      <c r="AU428" s="84"/>
      <c r="AV428" s="84"/>
      <c r="AW428" s="84"/>
      <c r="AX428" s="84"/>
    </row>
    <row r="429" ht="12.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c r="AN429" s="84"/>
      <c r="AO429" s="84"/>
      <c r="AP429" s="84"/>
      <c r="AQ429" s="84"/>
      <c r="AR429" s="84"/>
      <c r="AS429" s="84"/>
      <c r="AT429" s="84"/>
      <c r="AU429" s="84"/>
      <c r="AV429" s="84"/>
      <c r="AW429" s="84"/>
      <c r="AX429" s="84"/>
    </row>
    <row r="430" ht="12.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c r="AL430" s="84"/>
      <c r="AM430" s="84"/>
      <c r="AN430" s="84"/>
      <c r="AO430" s="84"/>
      <c r="AP430" s="84"/>
      <c r="AQ430" s="84"/>
      <c r="AR430" s="84"/>
      <c r="AS430" s="84"/>
      <c r="AT430" s="84"/>
      <c r="AU430" s="84"/>
      <c r="AV430" s="84"/>
      <c r="AW430" s="84"/>
      <c r="AX430" s="84"/>
    </row>
    <row r="431" ht="12.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c r="AL431" s="84"/>
      <c r="AM431" s="84"/>
      <c r="AN431" s="84"/>
      <c r="AO431" s="84"/>
      <c r="AP431" s="84"/>
      <c r="AQ431" s="84"/>
      <c r="AR431" s="84"/>
      <c r="AS431" s="84"/>
      <c r="AT431" s="84"/>
      <c r="AU431" s="84"/>
      <c r="AV431" s="84"/>
      <c r="AW431" s="84"/>
      <c r="AX431" s="84"/>
    </row>
    <row r="432" ht="12.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c r="AL432" s="84"/>
      <c r="AM432" s="84"/>
      <c r="AN432" s="84"/>
      <c r="AO432" s="84"/>
      <c r="AP432" s="84"/>
      <c r="AQ432" s="84"/>
      <c r="AR432" s="84"/>
      <c r="AS432" s="84"/>
      <c r="AT432" s="84"/>
      <c r="AU432" s="84"/>
      <c r="AV432" s="84"/>
      <c r="AW432" s="84"/>
      <c r="AX432" s="84"/>
    </row>
    <row r="433" ht="12.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c r="AL433" s="84"/>
      <c r="AM433" s="84"/>
      <c r="AN433" s="84"/>
      <c r="AO433" s="84"/>
      <c r="AP433" s="84"/>
      <c r="AQ433" s="84"/>
      <c r="AR433" s="84"/>
      <c r="AS433" s="84"/>
      <c r="AT433" s="84"/>
      <c r="AU433" s="84"/>
      <c r="AV433" s="84"/>
      <c r="AW433" s="84"/>
      <c r="AX433" s="84"/>
    </row>
    <row r="434" ht="12.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c r="AL434" s="84"/>
      <c r="AM434" s="84"/>
      <c r="AN434" s="84"/>
      <c r="AO434" s="84"/>
      <c r="AP434" s="84"/>
      <c r="AQ434" s="84"/>
      <c r="AR434" s="84"/>
      <c r="AS434" s="84"/>
      <c r="AT434" s="84"/>
      <c r="AU434" s="84"/>
      <c r="AV434" s="84"/>
      <c r="AW434" s="84"/>
      <c r="AX434" s="84"/>
    </row>
    <row r="435" ht="12.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c r="AL435" s="84"/>
      <c r="AM435" s="84"/>
      <c r="AN435" s="84"/>
      <c r="AO435" s="84"/>
      <c r="AP435" s="84"/>
      <c r="AQ435" s="84"/>
      <c r="AR435" s="84"/>
      <c r="AS435" s="84"/>
      <c r="AT435" s="84"/>
      <c r="AU435" s="84"/>
      <c r="AV435" s="84"/>
      <c r="AW435" s="84"/>
      <c r="AX435" s="84"/>
    </row>
    <row r="436" ht="12.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c r="AL436" s="84"/>
      <c r="AM436" s="84"/>
      <c r="AN436" s="84"/>
      <c r="AO436" s="84"/>
      <c r="AP436" s="84"/>
      <c r="AQ436" s="84"/>
      <c r="AR436" s="84"/>
      <c r="AS436" s="84"/>
      <c r="AT436" s="84"/>
      <c r="AU436" s="84"/>
      <c r="AV436" s="84"/>
      <c r="AW436" s="84"/>
      <c r="AX436" s="84"/>
    </row>
    <row r="437" ht="12.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c r="AL437" s="84"/>
      <c r="AM437" s="84"/>
      <c r="AN437" s="84"/>
      <c r="AO437" s="84"/>
      <c r="AP437" s="84"/>
      <c r="AQ437" s="84"/>
      <c r="AR437" s="84"/>
      <c r="AS437" s="84"/>
      <c r="AT437" s="84"/>
      <c r="AU437" s="84"/>
      <c r="AV437" s="84"/>
      <c r="AW437" s="84"/>
      <c r="AX437" s="84"/>
    </row>
    <row r="438" ht="12.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c r="AL438" s="84"/>
      <c r="AM438" s="84"/>
      <c r="AN438" s="84"/>
      <c r="AO438" s="84"/>
      <c r="AP438" s="84"/>
      <c r="AQ438" s="84"/>
      <c r="AR438" s="84"/>
      <c r="AS438" s="84"/>
      <c r="AT438" s="84"/>
      <c r="AU438" s="84"/>
      <c r="AV438" s="84"/>
      <c r="AW438" s="84"/>
      <c r="AX438" s="84"/>
    </row>
    <row r="439" ht="12.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c r="AL439" s="84"/>
      <c r="AM439" s="84"/>
      <c r="AN439" s="84"/>
      <c r="AO439" s="84"/>
      <c r="AP439" s="84"/>
      <c r="AQ439" s="84"/>
      <c r="AR439" s="84"/>
      <c r="AS439" s="84"/>
      <c r="AT439" s="84"/>
      <c r="AU439" s="84"/>
      <c r="AV439" s="84"/>
      <c r="AW439" s="84"/>
      <c r="AX439" s="84"/>
    </row>
    <row r="440" ht="12.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c r="AN440" s="84"/>
      <c r="AO440" s="84"/>
      <c r="AP440" s="84"/>
      <c r="AQ440" s="84"/>
      <c r="AR440" s="84"/>
      <c r="AS440" s="84"/>
      <c r="AT440" s="84"/>
      <c r="AU440" s="84"/>
      <c r="AV440" s="84"/>
      <c r="AW440" s="84"/>
      <c r="AX440" s="84"/>
    </row>
    <row r="441" ht="12.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c r="AL441" s="84"/>
      <c r="AM441" s="84"/>
      <c r="AN441" s="84"/>
      <c r="AO441" s="84"/>
      <c r="AP441" s="84"/>
      <c r="AQ441" s="84"/>
      <c r="AR441" s="84"/>
      <c r="AS441" s="84"/>
      <c r="AT441" s="84"/>
      <c r="AU441" s="84"/>
      <c r="AV441" s="84"/>
      <c r="AW441" s="84"/>
      <c r="AX441" s="84"/>
    </row>
    <row r="442" ht="12.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c r="AL442" s="84"/>
      <c r="AM442" s="84"/>
      <c r="AN442" s="84"/>
      <c r="AO442" s="84"/>
      <c r="AP442" s="84"/>
      <c r="AQ442" s="84"/>
      <c r="AR442" s="84"/>
      <c r="AS442" s="84"/>
      <c r="AT442" s="84"/>
      <c r="AU442" s="84"/>
      <c r="AV442" s="84"/>
      <c r="AW442" s="84"/>
      <c r="AX442" s="84"/>
    </row>
    <row r="443" ht="12.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c r="AL443" s="84"/>
      <c r="AM443" s="84"/>
      <c r="AN443" s="84"/>
      <c r="AO443" s="84"/>
      <c r="AP443" s="84"/>
      <c r="AQ443" s="84"/>
      <c r="AR443" s="84"/>
      <c r="AS443" s="84"/>
      <c r="AT443" s="84"/>
      <c r="AU443" s="84"/>
      <c r="AV443" s="84"/>
      <c r="AW443" s="84"/>
      <c r="AX443" s="84"/>
    </row>
    <row r="444" ht="12.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c r="AL444" s="84"/>
      <c r="AM444" s="84"/>
      <c r="AN444" s="84"/>
      <c r="AO444" s="84"/>
      <c r="AP444" s="84"/>
      <c r="AQ444" s="84"/>
      <c r="AR444" s="84"/>
      <c r="AS444" s="84"/>
      <c r="AT444" s="84"/>
      <c r="AU444" s="84"/>
      <c r="AV444" s="84"/>
      <c r="AW444" s="84"/>
      <c r="AX444" s="84"/>
    </row>
    <row r="445" ht="12.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c r="AL445" s="84"/>
      <c r="AM445" s="84"/>
      <c r="AN445" s="84"/>
      <c r="AO445" s="84"/>
      <c r="AP445" s="84"/>
      <c r="AQ445" s="84"/>
      <c r="AR445" s="84"/>
      <c r="AS445" s="84"/>
      <c r="AT445" s="84"/>
      <c r="AU445" s="84"/>
      <c r="AV445" s="84"/>
      <c r="AW445" s="84"/>
      <c r="AX445" s="84"/>
    </row>
    <row r="446" ht="12.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c r="AL446" s="84"/>
      <c r="AM446" s="84"/>
      <c r="AN446" s="84"/>
      <c r="AO446" s="84"/>
      <c r="AP446" s="84"/>
      <c r="AQ446" s="84"/>
      <c r="AR446" s="84"/>
      <c r="AS446" s="84"/>
      <c r="AT446" s="84"/>
      <c r="AU446" s="84"/>
      <c r="AV446" s="84"/>
      <c r="AW446" s="84"/>
      <c r="AX446" s="84"/>
    </row>
    <row r="447" ht="12.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c r="AL447" s="84"/>
      <c r="AM447" s="84"/>
      <c r="AN447" s="84"/>
      <c r="AO447" s="84"/>
      <c r="AP447" s="84"/>
      <c r="AQ447" s="84"/>
      <c r="AR447" s="84"/>
      <c r="AS447" s="84"/>
      <c r="AT447" s="84"/>
      <c r="AU447" s="84"/>
      <c r="AV447" s="84"/>
      <c r="AW447" s="84"/>
      <c r="AX447" s="84"/>
    </row>
    <row r="448" ht="12.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c r="AL448" s="84"/>
      <c r="AM448" s="84"/>
      <c r="AN448" s="84"/>
      <c r="AO448" s="84"/>
      <c r="AP448" s="84"/>
      <c r="AQ448" s="84"/>
      <c r="AR448" s="84"/>
      <c r="AS448" s="84"/>
      <c r="AT448" s="84"/>
      <c r="AU448" s="84"/>
      <c r="AV448" s="84"/>
      <c r="AW448" s="84"/>
      <c r="AX448" s="84"/>
    </row>
    <row r="449" ht="12.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c r="AN449" s="84"/>
      <c r="AO449" s="84"/>
      <c r="AP449" s="84"/>
      <c r="AQ449" s="84"/>
      <c r="AR449" s="84"/>
      <c r="AS449" s="84"/>
      <c r="AT449" s="84"/>
      <c r="AU449" s="84"/>
      <c r="AV449" s="84"/>
      <c r="AW449" s="84"/>
      <c r="AX449" s="84"/>
    </row>
    <row r="450" ht="12.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c r="AL450" s="84"/>
      <c r="AM450" s="84"/>
      <c r="AN450" s="84"/>
      <c r="AO450" s="84"/>
      <c r="AP450" s="84"/>
      <c r="AQ450" s="84"/>
      <c r="AR450" s="84"/>
      <c r="AS450" s="84"/>
      <c r="AT450" s="84"/>
      <c r="AU450" s="84"/>
      <c r="AV450" s="84"/>
      <c r="AW450" s="84"/>
      <c r="AX450" s="84"/>
    </row>
    <row r="451" ht="12.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c r="AL451" s="84"/>
      <c r="AM451" s="84"/>
      <c r="AN451" s="84"/>
      <c r="AO451" s="84"/>
      <c r="AP451" s="84"/>
      <c r="AQ451" s="84"/>
      <c r="AR451" s="84"/>
      <c r="AS451" s="84"/>
      <c r="AT451" s="84"/>
      <c r="AU451" s="84"/>
      <c r="AV451" s="84"/>
      <c r="AW451" s="84"/>
      <c r="AX451" s="84"/>
    </row>
    <row r="452" ht="12.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c r="AL452" s="84"/>
      <c r="AM452" s="84"/>
      <c r="AN452" s="84"/>
      <c r="AO452" s="84"/>
      <c r="AP452" s="84"/>
      <c r="AQ452" s="84"/>
      <c r="AR452" s="84"/>
      <c r="AS452" s="84"/>
      <c r="AT452" s="84"/>
      <c r="AU452" s="84"/>
      <c r="AV452" s="84"/>
      <c r="AW452" s="84"/>
      <c r="AX452" s="84"/>
    </row>
    <row r="453" ht="12.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c r="AL453" s="84"/>
      <c r="AM453" s="84"/>
      <c r="AN453" s="84"/>
      <c r="AO453" s="84"/>
      <c r="AP453" s="84"/>
      <c r="AQ453" s="84"/>
      <c r="AR453" s="84"/>
      <c r="AS453" s="84"/>
      <c r="AT453" s="84"/>
      <c r="AU453" s="84"/>
      <c r="AV453" s="84"/>
      <c r="AW453" s="84"/>
      <c r="AX453" s="84"/>
    </row>
    <row r="454" ht="12.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c r="AL454" s="84"/>
      <c r="AM454" s="84"/>
      <c r="AN454" s="84"/>
      <c r="AO454" s="84"/>
      <c r="AP454" s="84"/>
      <c r="AQ454" s="84"/>
      <c r="AR454" s="84"/>
      <c r="AS454" s="84"/>
      <c r="AT454" s="84"/>
      <c r="AU454" s="84"/>
      <c r="AV454" s="84"/>
      <c r="AW454" s="84"/>
      <c r="AX454" s="84"/>
    </row>
    <row r="455" ht="12.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c r="AN455" s="84"/>
      <c r="AO455" s="84"/>
      <c r="AP455" s="84"/>
      <c r="AQ455" s="84"/>
      <c r="AR455" s="84"/>
      <c r="AS455" s="84"/>
      <c r="AT455" s="84"/>
      <c r="AU455" s="84"/>
      <c r="AV455" s="84"/>
      <c r="AW455" s="84"/>
      <c r="AX455" s="84"/>
    </row>
    <row r="456" ht="12.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c r="AN456" s="84"/>
      <c r="AO456" s="84"/>
      <c r="AP456" s="84"/>
      <c r="AQ456" s="84"/>
      <c r="AR456" s="84"/>
      <c r="AS456" s="84"/>
      <c r="AT456" s="84"/>
      <c r="AU456" s="84"/>
      <c r="AV456" s="84"/>
      <c r="AW456" s="84"/>
      <c r="AX456" s="84"/>
    </row>
    <row r="457" ht="12.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c r="AN457" s="84"/>
      <c r="AO457" s="84"/>
      <c r="AP457" s="84"/>
      <c r="AQ457" s="84"/>
      <c r="AR457" s="84"/>
      <c r="AS457" s="84"/>
      <c r="AT457" s="84"/>
      <c r="AU457" s="84"/>
      <c r="AV457" s="84"/>
      <c r="AW457" s="84"/>
      <c r="AX457" s="84"/>
    </row>
    <row r="458" ht="12.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c r="AN458" s="84"/>
      <c r="AO458" s="84"/>
      <c r="AP458" s="84"/>
      <c r="AQ458" s="84"/>
      <c r="AR458" s="84"/>
      <c r="AS458" s="84"/>
      <c r="AT458" s="84"/>
      <c r="AU458" s="84"/>
      <c r="AV458" s="84"/>
      <c r="AW458" s="84"/>
      <c r="AX458" s="84"/>
    </row>
    <row r="459" ht="12.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c r="AN459" s="84"/>
      <c r="AO459" s="84"/>
      <c r="AP459" s="84"/>
      <c r="AQ459" s="84"/>
      <c r="AR459" s="84"/>
      <c r="AS459" s="84"/>
      <c r="AT459" s="84"/>
      <c r="AU459" s="84"/>
      <c r="AV459" s="84"/>
      <c r="AW459" s="84"/>
      <c r="AX459" s="84"/>
    </row>
    <row r="460" ht="12.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c r="AN460" s="84"/>
      <c r="AO460" s="84"/>
      <c r="AP460" s="84"/>
      <c r="AQ460" s="84"/>
      <c r="AR460" s="84"/>
      <c r="AS460" s="84"/>
      <c r="AT460" s="84"/>
      <c r="AU460" s="84"/>
      <c r="AV460" s="84"/>
      <c r="AW460" s="84"/>
      <c r="AX460" s="84"/>
    </row>
    <row r="461" ht="12.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c r="AN461" s="84"/>
      <c r="AO461" s="84"/>
      <c r="AP461" s="84"/>
      <c r="AQ461" s="84"/>
      <c r="AR461" s="84"/>
      <c r="AS461" s="84"/>
      <c r="AT461" s="84"/>
      <c r="AU461" s="84"/>
      <c r="AV461" s="84"/>
      <c r="AW461" s="84"/>
      <c r="AX461" s="84"/>
    </row>
    <row r="462" ht="12.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c r="AN462" s="84"/>
      <c r="AO462" s="84"/>
      <c r="AP462" s="84"/>
      <c r="AQ462" s="84"/>
      <c r="AR462" s="84"/>
      <c r="AS462" s="84"/>
      <c r="AT462" s="84"/>
      <c r="AU462" s="84"/>
      <c r="AV462" s="84"/>
      <c r="AW462" s="84"/>
      <c r="AX462" s="84"/>
    </row>
    <row r="463" ht="12.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c r="AN463" s="84"/>
      <c r="AO463" s="84"/>
      <c r="AP463" s="84"/>
      <c r="AQ463" s="84"/>
      <c r="AR463" s="84"/>
      <c r="AS463" s="84"/>
      <c r="AT463" s="84"/>
      <c r="AU463" s="84"/>
      <c r="AV463" s="84"/>
      <c r="AW463" s="84"/>
      <c r="AX463" s="84"/>
    </row>
    <row r="464" ht="12.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c r="AN464" s="84"/>
      <c r="AO464" s="84"/>
      <c r="AP464" s="84"/>
      <c r="AQ464" s="84"/>
      <c r="AR464" s="84"/>
      <c r="AS464" s="84"/>
      <c r="AT464" s="84"/>
      <c r="AU464" s="84"/>
      <c r="AV464" s="84"/>
      <c r="AW464" s="84"/>
      <c r="AX464" s="84"/>
    </row>
    <row r="465" ht="12.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c r="AN465" s="84"/>
      <c r="AO465" s="84"/>
      <c r="AP465" s="84"/>
      <c r="AQ465" s="84"/>
      <c r="AR465" s="84"/>
      <c r="AS465" s="84"/>
      <c r="AT465" s="84"/>
      <c r="AU465" s="84"/>
      <c r="AV465" s="84"/>
      <c r="AW465" s="84"/>
      <c r="AX465" s="84"/>
    </row>
    <row r="466" ht="12.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c r="AN466" s="84"/>
      <c r="AO466" s="84"/>
      <c r="AP466" s="84"/>
      <c r="AQ466" s="84"/>
      <c r="AR466" s="84"/>
      <c r="AS466" s="84"/>
      <c r="AT466" s="84"/>
      <c r="AU466" s="84"/>
      <c r="AV466" s="84"/>
      <c r="AW466" s="84"/>
      <c r="AX466" s="84"/>
    </row>
    <row r="467" ht="12.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c r="AN467" s="84"/>
      <c r="AO467" s="84"/>
      <c r="AP467" s="84"/>
      <c r="AQ467" s="84"/>
      <c r="AR467" s="84"/>
      <c r="AS467" s="84"/>
      <c r="AT467" s="84"/>
      <c r="AU467" s="84"/>
      <c r="AV467" s="84"/>
      <c r="AW467" s="84"/>
      <c r="AX467" s="84"/>
    </row>
    <row r="468" ht="12.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c r="AN468" s="84"/>
      <c r="AO468" s="84"/>
      <c r="AP468" s="84"/>
      <c r="AQ468" s="84"/>
      <c r="AR468" s="84"/>
      <c r="AS468" s="84"/>
      <c r="AT468" s="84"/>
      <c r="AU468" s="84"/>
      <c r="AV468" s="84"/>
      <c r="AW468" s="84"/>
      <c r="AX468" s="84"/>
    </row>
    <row r="469" ht="12.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c r="AN469" s="84"/>
      <c r="AO469" s="84"/>
      <c r="AP469" s="84"/>
      <c r="AQ469" s="84"/>
      <c r="AR469" s="84"/>
      <c r="AS469" s="84"/>
      <c r="AT469" s="84"/>
      <c r="AU469" s="84"/>
      <c r="AV469" s="84"/>
      <c r="AW469" s="84"/>
      <c r="AX469" s="84"/>
    </row>
    <row r="470" ht="12.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c r="AN470" s="84"/>
      <c r="AO470" s="84"/>
      <c r="AP470" s="84"/>
      <c r="AQ470" s="84"/>
      <c r="AR470" s="84"/>
      <c r="AS470" s="84"/>
      <c r="AT470" s="84"/>
      <c r="AU470" s="84"/>
      <c r="AV470" s="84"/>
      <c r="AW470" s="84"/>
      <c r="AX470" s="84"/>
    </row>
    <row r="471" ht="12.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c r="AN471" s="84"/>
      <c r="AO471" s="84"/>
      <c r="AP471" s="84"/>
      <c r="AQ471" s="84"/>
      <c r="AR471" s="84"/>
      <c r="AS471" s="84"/>
      <c r="AT471" s="84"/>
      <c r="AU471" s="84"/>
      <c r="AV471" s="84"/>
      <c r="AW471" s="84"/>
      <c r="AX471" s="84"/>
    </row>
    <row r="472" ht="12.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c r="AN472" s="84"/>
      <c r="AO472" s="84"/>
      <c r="AP472" s="84"/>
      <c r="AQ472" s="84"/>
      <c r="AR472" s="84"/>
      <c r="AS472" s="84"/>
      <c r="AT472" s="84"/>
      <c r="AU472" s="84"/>
      <c r="AV472" s="84"/>
      <c r="AW472" s="84"/>
      <c r="AX472" s="84"/>
    </row>
    <row r="473" ht="12.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c r="AN473" s="84"/>
      <c r="AO473" s="84"/>
      <c r="AP473" s="84"/>
      <c r="AQ473" s="84"/>
      <c r="AR473" s="84"/>
      <c r="AS473" s="84"/>
      <c r="AT473" s="84"/>
      <c r="AU473" s="84"/>
      <c r="AV473" s="84"/>
      <c r="AW473" s="84"/>
      <c r="AX473" s="84"/>
    </row>
    <row r="474" ht="12.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c r="AN474" s="84"/>
      <c r="AO474" s="84"/>
      <c r="AP474" s="84"/>
      <c r="AQ474" s="84"/>
      <c r="AR474" s="84"/>
      <c r="AS474" s="84"/>
      <c r="AT474" s="84"/>
      <c r="AU474" s="84"/>
      <c r="AV474" s="84"/>
      <c r="AW474" s="84"/>
      <c r="AX474" s="84"/>
    </row>
    <row r="475" ht="12.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c r="AN475" s="84"/>
      <c r="AO475" s="84"/>
      <c r="AP475" s="84"/>
      <c r="AQ475" s="84"/>
      <c r="AR475" s="84"/>
      <c r="AS475" s="84"/>
      <c r="AT475" s="84"/>
      <c r="AU475" s="84"/>
      <c r="AV475" s="84"/>
      <c r="AW475" s="84"/>
      <c r="AX475" s="84"/>
    </row>
    <row r="476" ht="12.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c r="AL476" s="84"/>
      <c r="AM476" s="84"/>
      <c r="AN476" s="84"/>
      <c r="AO476" s="84"/>
      <c r="AP476" s="84"/>
      <c r="AQ476" s="84"/>
      <c r="AR476" s="84"/>
      <c r="AS476" s="84"/>
      <c r="AT476" s="84"/>
      <c r="AU476" s="84"/>
      <c r="AV476" s="84"/>
      <c r="AW476" s="84"/>
      <c r="AX476" s="84"/>
    </row>
    <row r="477" ht="12.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c r="AL477" s="84"/>
      <c r="AM477" s="84"/>
      <c r="AN477" s="84"/>
      <c r="AO477" s="84"/>
      <c r="AP477" s="84"/>
      <c r="AQ477" s="84"/>
      <c r="AR477" s="84"/>
      <c r="AS477" s="84"/>
      <c r="AT477" s="84"/>
      <c r="AU477" s="84"/>
      <c r="AV477" s="84"/>
      <c r="AW477" s="84"/>
      <c r="AX477" s="84"/>
    </row>
    <row r="478" ht="12.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c r="AL478" s="84"/>
      <c r="AM478" s="84"/>
      <c r="AN478" s="84"/>
      <c r="AO478" s="84"/>
      <c r="AP478" s="84"/>
      <c r="AQ478" s="84"/>
      <c r="AR478" s="84"/>
      <c r="AS478" s="84"/>
      <c r="AT478" s="84"/>
      <c r="AU478" s="84"/>
      <c r="AV478" s="84"/>
      <c r="AW478" s="84"/>
      <c r="AX478" s="84"/>
    </row>
    <row r="479" ht="12.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c r="AL479" s="84"/>
      <c r="AM479" s="84"/>
      <c r="AN479" s="84"/>
      <c r="AO479" s="84"/>
      <c r="AP479" s="84"/>
      <c r="AQ479" s="84"/>
      <c r="AR479" s="84"/>
      <c r="AS479" s="84"/>
      <c r="AT479" s="84"/>
      <c r="AU479" s="84"/>
      <c r="AV479" s="84"/>
      <c r="AW479" s="84"/>
      <c r="AX479" s="84"/>
    </row>
    <row r="480" ht="12.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c r="AL480" s="84"/>
      <c r="AM480" s="84"/>
      <c r="AN480" s="84"/>
      <c r="AO480" s="84"/>
      <c r="AP480" s="84"/>
      <c r="AQ480" s="84"/>
      <c r="AR480" s="84"/>
      <c r="AS480" s="84"/>
      <c r="AT480" s="84"/>
      <c r="AU480" s="84"/>
      <c r="AV480" s="84"/>
      <c r="AW480" s="84"/>
      <c r="AX480" s="84"/>
    </row>
    <row r="481" ht="12.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c r="AL481" s="84"/>
      <c r="AM481" s="84"/>
      <c r="AN481" s="84"/>
      <c r="AO481" s="84"/>
      <c r="AP481" s="84"/>
      <c r="AQ481" s="84"/>
      <c r="AR481" s="84"/>
      <c r="AS481" s="84"/>
      <c r="AT481" s="84"/>
      <c r="AU481" s="84"/>
      <c r="AV481" s="84"/>
      <c r="AW481" s="84"/>
      <c r="AX481" s="84"/>
    </row>
    <row r="482" ht="12.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c r="AN482" s="84"/>
      <c r="AO482" s="84"/>
      <c r="AP482" s="84"/>
      <c r="AQ482" s="84"/>
      <c r="AR482" s="84"/>
      <c r="AS482" s="84"/>
      <c r="AT482" s="84"/>
      <c r="AU482" s="84"/>
      <c r="AV482" s="84"/>
      <c r="AW482" s="84"/>
      <c r="AX482" s="84"/>
    </row>
    <row r="483" ht="12.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c r="AL483" s="84"/>
      <c r="AM483" s="84"/>
      <c r="AN483" s="84"/>
      <c r="AO483" s="84"/>
      <c r="AP483" s="84"/>
      <c r="AQ483" s="84"/>
      <c r="AR483" s="84"/>
      <c r="AS483" s="84"/>
      <c r="AT483" s="84"/>
      <c r="AU483" s="84"/>
      <c r="AV483" s="84"/>
      <c r="AW483" s="84"/>
      <c r="AX483" s="84"/>
    </row>
    <row r="484" ht="12.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c r="AL484" s="84"/>
      <c r="AM484" s="84"/>
      <c r="AN484" s="84"/>
      <c r="AO484" s="84"/>
      <c r="AP484" s="84"/>
      <c r="AQ484" s="84"/>
      <c r="AR484" s="84"/>
      <c r="AS484" s="84"/>
      <c r="AT484" s="84"/>
      <c r="AU484" s="84"/>
      <c r="AV484" s="84"/>
      <c r="AW484" s="84"/>
      <c r="AX484" s="84"/>
    </row>
    <row r="485" ht="12.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c r="AL485" s="84"/>
      <c r="AM485" s="84"/>
      <c r="AN485" s="84"/>
      <c r="AO485" s="84"/>
      <c r="AP485" s="84"/>
      <c r="AQ485" s="84"/>
      <c r="AR485" s="84"/>
      <c r="AS485" s="84"/>
      <c r="AT485" s="84"/>
      <c r="AU485" s="84"/>
      <c r="AV485" s="84"/>
      <c r="AW485" s="84"/>
      <c r="AX485" s="84"/>
    </row>
    <row r="486" ht="12.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c r="AL486" s="84"/>
      <c r="AM486" s="84"/>
      <c r="AN486" s="84"/>
      <c r="AO486" s="84"/>
      <c r="AP486" s="84"/>
      <c r="AQ486" s="84"/>
      <c r="AR486" s="84"/>
      <c r="AS486" s="84"/>
      <c r="AT486" s="84"/>
      <c r="AU486" s="84"/>
      <c r="AV486" s="84"/>
      <c r="AW486" s="84"/>
      <c r="AX486" s="84"/>
    </row>
    <row r="487" ht="12.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c r="AN487" s="84"/>
      <c r="AO487" s="84"/>
      <c r="AP487" s="84"/>
      <c r="AQ487" s="84"/>
      <c r="AR487" s="84"/>
      <c r="AS487" s="84"/>
      <c r="AT487" s="84"/>
      <c r="AU487" s="84"/>
      <c r="AV487" s="84"/>
      <c r="AW487" s="84"/>
      <c r="AX487" s="84"/>
    </row>
    <row r="488" ht="12.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c r="AL488" s="84"/>
      <c r="AM488" s="84"/>
      <c r="AN488" s="84"/>
      <c r="AO488" s="84"/>
      <c r="AP488" s="84"/>
      <c r="AQ488" s="84"/>
      <c r="AR488" s="84"/>
      <c r="AS488" s="84"/>
      <c r="AT488" s="84"/>
      <c r="AU488" s="84"/>
      <c r="AV488" s="84"/>
      <c r="AW488" s="84"/>
      <c r="AX488" s="84"/>
    </row>
    <row r="489" ht="12.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c r="AL489" s="84"/>
      <c r="AM489" s="84"/>
      <c r="AN489" s="84"/>
      <c r="AO489" s="84"/>
      <c r="AP489" s="84"/>
      <c r="AQ489" s="84"/>
      <c r="AR489" s="84"/>
      <c r="AS489" s="84"/>
      <c r="AT489" s="84"/>
      <c r="AU489" s="84"/>
      <c r="AV489" s="84"/>
      <c r="AW489" s="84"/>
      <c r="AX489" s="84"/>
    </row>
    <row r="490" ht="12.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c r="AL490" s="84"/>
      <c r="AM490" s="84"/>
      <c r="AN490" s="84"/>
      <c r="AO490" s="84"/>
      <c r="AP490" s="84"/>
      <c r="AQ490" s="84"/>
      <c r="AR490" s="84"/>
      <c r="AS490" s="84"/>
      <c r="AT490" s="84"/>
      <c r="AU490" s="84"/>
      <c r="AV490" s="84"/>
      <c r="AW490" s="84"/>
      <c r="AX490" s="84"/>
    </row>
    <row r="491" ht="12.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c r="AL491" s="84"/>
      <c r="AM491" s="84"/>
      <c r="AN491" s="84"/>
      <c r="AO491" s="84"/>
      <c r="AP491" s="84"/>
      <c r="AQ491" s="84"/>
      <c r="AR491" s="84"/>
      <c r="AS491" s="84"/>
      <c r="AT491" s="84"/>
      <c r="AU491" s="84"/>
      <c r="AV491" s="84"/>
      <c r="AW491" s="84"/>
      <c r="AX491" s="84"/>
    </row>
    <row r="492" ht="12.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c r="AL492" s="84"/>
      <c r="AM492" s="84"/>
      <c r="AN492" s="84"/>
      <c r="AO492" s="84"/>
      <c r="AP492" s="84"/>
      <c r="AQ492" s="84"/>
      <c r="AR492" s="84"/>
      <c r="AS492" s="84"/>
      <c r="AT492" s="84"/>
      <c r="AU492" s="84"/>
      <c r="AV492" s="84"/>
      <c r="AW492" s="84"/>
      <c r="AX492" s="84"/>
    </row>
    <row r="493" ht="12.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c r="AL493" s="84"/>
      <c r="AM493" s="84"/>
      <c r="AN493" s="84"/>
      <c r="AO493" s="84"/>
      <c r="AP493" s="84"/>
      <c r="AQ493" s="84"/>
      <c r="AR493" s="84"/>
      <c r="AS493" s="84"/>
      <c r="AT493" s="84"/>
      <c r="AU493" s="84"/>
      <c r="AV493" s="84"/>
      <c r="AW493" s="84"/>
      <c r="AX493" s="84"/>
    </row>
    <row r="494" ht="12.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c r="AL494" s="84"/>
      <c r="AM494" s="84"/>
      <c r="AN494" s="84"/>
      <c r="AO494" s="84"/>
      <c r="AP494" s="84"/>
      <c r="AQ494" s="84"/>
      <c r="AR494" s="84"/>
      <c r="AS494" s="84"/>
      <c r="AT494" s="84"/>
      <c r="AU494" s="84"/>
      <c r="AV494" s="84"/>
      <c r="AW494" s="84"/>
      <c r="AX494" s="84"/>
    </row>
    <row r="495" ht="12.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c r="AL495" s="84"/>
      <c r="AM495" s="84"/>
      <c r="AN495" s="84"/>
      <c r="AO495" s="84"/>
      <c r="AP495" s="84"/>
      <c r="AQ495" s="84"/>
      <c r="AR495" s="84"/>
      <c r="AS495" s="84"/>
      <c r="AT495" s="84"/>
      <c r="AU495" s="84"/>
      <c r="AV495" s="84"/>
      <c r="AW495" s="84"/>
      <c r="AX495" s="84"/>
    </row>
    <row r="496" ht="12.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c r="AL496" s="84"/>
      <c r="AM496" s="84"/>
      <c r="AN496" s="84"/>
      <c r="AO496" s="84"/>
      <c r="AP496" s="84"/>
      <c r="AQ496" s="84"/>
      <c r="AR496" s="84"/>
      <c r="AS496" s="84"/>
      <c r="AT496" s="84"/>
      <c r="AU496" s="84"/>
      <c r="AV496" s="84"/>
      <c r="AW496" s="84"/>
      <c r="AX496" s="84"/>
    </row>
    <row r="497" ht="12.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c r="AN497" s="84"/>
      <c r="AO497" s="84"/>
      <c r="AP497" s="84"/>
      <c r="AQ497" s="84"/>
      <c r="AR497" s="84"/>
      <c r="AS497" s="84"/>
      <c r="AT497" s="84"/>
      <c r="AU497" s="84"/>
      <c r="AV497" s="84"/>
      <c r="AW497" s="84"/>
      <c r="AX497" s="84"/>
    </row>
    <row r="498" ht="12.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c r="AL498" s="84"/>
      <c r="AM498" s="84"/>
      <c r="AN498" s="84"/>
      <c r="AO498" s="84"/>
      <c r="AP498" s="84"/>
      <c r="AQ498" s="84"/>
      <c r="AR498" s="84"/>
      <c r="AS498" s="84"/>
      <c r="AT498" s="84"/>
      <c r="AU498" s="84"/>
      <c r="AV498" s="84"/>
      <c r="AW498" s="84"/>
      <c r="AX498" s="84"/>
    </row>
    <row r="499" ht="12.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c r="AN499" s="84"/>
      <c r="AO499" s="84"/>
      <c r="AP499" s="84"/>
      <c r="AQ499" s="84"/>
      <c r="AR499" s="84"/>
      <c r="AS499" s="84"/>
      <c r="AT499" s="84"/>
      <c r="AU499" s="84"/>
      <c r="AV499" s="84"/>
      <c r="AW499" s="84"/>
      <c r="AX499" s="84"/>
    </row>
    <row r="500" ht="12.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c r="AN500" s="84"/>
      <c r="AO500" s="84"/>
      <c r="AP500" s="84"/>
      <c r="AQ500" s="84"/>
      <c r="AR500" s="84"/>
      <c r="AS500" s="84"/>
      <c r="AT500" s="84"/>
      <c r="AU500" s="84"/>
      <c r="AV500" s="84"/>
      <c r="AW500" s="84"/>
      <c r="AX500" s="84"/>
    </row>
    <row r="501" ht="12.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c r="AN501" s="84"/>
      <c r="AO501" s="84"/>
      <c r="AP501" s="84"/>
      <c r="AQ501" s="84"/>
      <c r="AR501" s="84"/>
      <c r="AS501" s="84"/>
      <c r="AT501" s="84"/>
      <c r="AU501" s="84"/>
      <c r="AV501" s="84"/>
      <c r="AW501" s="84"/>
      <c r="AX501" s="84"/>
    </row>
    <row r="502" ht="12.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c r="AN502" s="84"/>
      <c r="AO502" s="84"/>
      <c r="AP502" s="84"/>
      <c r="AQ502" s="84"/>
      <c r="AR502" s="84"/>
      <c r="AS502" s="84"/>
      <c r="AT502" s="84"/>
      <c r="AU502" s="84"/>
      <c r="AV502" s="84"/>
      <c r="AW502" s="84"/>
      <c r="AX502" s="84"/>
    </row>
    <row r="503" ht="12.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c r="AN503" s="84"/>
      <c r="AO503" s="84"/>
      <c r="AP503" s="84"/>
      <c r="AQ503" s="84"/>
      <c r="AR503" s="84"/>
      <c r="AS503" s="84"/>
      <c r="AT503" s="84"/>
      <c r="AU503" s="84"/>
      <c r="AV503" s="84"/>
      <c r="AW503" s="84"/>
      <c r="AX503" s="84"/>
    </row>
    <row r="504" ht="12.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c r="AN504" s="84"/>
      <c r="AO504" s="84"/>
      <c r="AP504" s="84"/>
      <c r="AQ504" s="84"/>
      <c r="AR504" s="84"/>
      <c r="AS504" s="84"/>
      <c r="AT504" s="84"/>
      <c r="AU504" s="84"/>
      <c r="AV504" s="84"/>
      <c r="AW504" s="84"/>
      <c r="AX504" s="84"/>
    </row>
    <row r="505" ht="12.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c r="AN505" s="84"/>
      <c r="AO505" s="84"/>
      <c r="AP505" s="84"/>
      <c r="AQ505" s="84"/>
      <c r="AR505" s="84"/>
      <c r="AS505" s="84"/>
      <c r="AT505" s="84"/>
      <c r="AU505" s="84"/>
      <c r="AV505" s="84"/>
      <c r="AW505" s="84"/>
      <c r="AX505" s="84"/>
    </row>
    <row r="506" ht="12.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c r="AN506" s="84"/>
      <c r="AO506" s="84"/>
      <c r="AP506" s="84"/>
      <c r="AQ506" s="84"/>
      <c r="AR506" s="84"/>
      <c r="AS506" s="84"/>
      <c r="AT506" s="84"/>
      <c r="AU506" s="84"/>
      <c r="AV506" s="84"/>
      <c r="AW506" s="84"/>
      <c r="AX506" s="84"/>
    </row>
    <row r="507" ht="12.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c r="AN507" s="84"/>
      <c r="AO507" s="84"/>
      <c r="AP507" s="84"/>
      <c r="AQ507" s="84"/>
      <c r="AR507" s="84"/>
      <c r="AS507" s="84"/>
      <c r="AT507" s="84"/>
      <c r="AU507" s="84"/>
      <c r="AV507" s="84"/>
      <c r="AW507" s="84"/>
      <c r="AX507" s="84"/>
    </row>
    <row r="508" ht="12.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c r="AN508" s="84"/>
      <c r="AO508" s="84"/>
      <c r="AP508" s="84"/>
      <c r="AQ508" s="84"/>
      <c r="AR508" s="84"/>
      <c r="AS508" s="84"/>
      <c r="AT508" s="84"/>
      <c r="AU508" s="84"/>
      <c r="AV508" s="84"/>
      <c r="AW508" s="84"/>
      <c r="AX508" s="84"/>
    </row>
    <row r="509" ht="12.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c r="AN509" s="84"/>
      <c r="AO509" s="84"/>
      <c r="AP509" s="84"/>
      <c r="AQ509" s="84"/>
      <c r="AR509" s="84"/>
      <c r="AS509" s="84"/>
      <c r="AT509" s="84"/>
      <c r="AU509" s="84"/>
      <c r="AV509" s="84"/>
      <c r="AW509" s="84"/>
      <c r="AX509" s="84"/>
    </row>
    <row r="510" ht="12.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c r="AN510" s="84"/>
      <c r="AO510" s="84"/>
      <c r="AP510" s="84"/>
      <c r="AQ510" s="84"/>
      <c r="AR510" s="84"/>
      <c r="AS510" s="84"/>
      <c r="AT510" s="84"/>
      <c r="AU510" s="84"/>
      <c r="AV510" s="84"/>
      <c r="AW510" s="84"/>
      <c r="AX510" s="84"/>
    </row>
    <row r="511" ht="12.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c r="AN511" s="84"/>
      <c r="AO511" s="84"/>
      <c r="AP511" s="84"/>
      <c r="AQ511" s="84"/>
      <c r="AR511" s="84"/>
      <c r="AS511" s="84"/>
      <c r="AT511" s="84"/>
      <c r="AU511" s="84"/>
      <c r="AV511" s="84"/>
      <c r="AW511" s="84"/>
      <c r="AX511" s="84"/>
    </row>
    <row r="512" ht="12.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c r="AN512" s="84"/>
      <c r="AO512" s="84"/>
      <c r="AP512" s="84"/>
      <c r="AQ512" s="84"/>
      <c r="AR512" s="84"/>
      <c r="AS512" s="84"/>
      <c r="AT512" s="84"/>
      <c r="AU512" s="84"/>
      <c r="AV512" s="84"/>
      <c r="AW512" s="84"/>
      <c r="AX512" s="84"/>
    </row>
    <row r="513" ht="12.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c r="AN513" s="84"/>
      <c r="AO513" s="84"/>
      <c r="AP513" s="84"/>
      <c r="AQ513" s="84"/>
      <c r="AR513" s="84"/>
      <c r="AS513" s="84"/>
      <c r="AT513" s="84"/>
      <c r="AU513" s="84"/>
      <c r="AV513" s="84"/>
      <c r="AW513" s="84"/>
      <c r="AX513" s="84"/>
    </row>
    <row r="514" ht="12.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c r="AN514" s="84"/>
      <c r="AO514" s="84"/>
      <c r="AP514" s="84"/>
      <c r="AQ514" s="84"/>
      <c r="AR514" s="84"/>
      <c r="AS514" s="84"/>
      <c r="AT514" s="84"/>
      <c r="AU514" s="84"/>
      <c r="AV514" s="84"/>
      <c r="AW514" s="84"/>
      <c r="AX514" s="84"/>
    </row>
    <row r="515" ht="12.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c r="AN515" s="84"/>
      <c r="AO515" s="84"/>
      <c r="AP515" s="84"/>
      <c r="AQ515" s="84"/>
      <c r="AR515" s="84"/>
      <c r="AS515" s="84"/>
      <c r="AT515" s="84"/>
      <c r="AU515" s="84"/>
      <c r="AV515" s="84"/>
      <c r="AW515" s="84"/>
      <c r="AX515" s="84"/>
    </row>
    <row r="516" ht="12.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c r="AN516" s="84"/>
      <c r="AO516" s="84"/>
      <c r="AP516" s="84"/>
      <c r="AQ516" s="84"/>
      <c r="AR516" s="84"/>
      <c r="AS516" s="84"/>
      <c r="AT516" s="84"/>
      <c r="AU516" s="84"/>
      <c r="AV516" s="84"/>
      <c r="AW516" s="84"/>
      <c r="AX516" s="84"/>
    </row>
    <row r="517" ht="12.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c r="AN517" s="84"/>
      <c r="AO517" s="84"/>
      <c r="AP517" s="84"/>
      <c r="AQ517" s="84"/>
      <c r="AR517" s="84"/>
      <c r="AS517" s="84"/>
      <c r="AT517" s="84"/>
      <c r="AU517" s="84"/>
      <c r="AV517" s="84"/>
      <c r="AW517" s="84"/>
      <c r="AX517" s="84"/>
    </row>
    <row r="518" ht="12.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c r="AN518" s="84"/>
      <c r="AO518" s="84"/>
      <c r="AP518" s="84"/>
      <c r="AQ518" s="84"/>
      <c r="AR518" s="84"/>
      <c r="AS518" s="84"/>
      <c r="AT518" s="84"/>
      <c r="AU518" s="84"/>
      <c r="AV518" s="84"/>
      <c r="AW518" s="84"/>
      <c r="AX518" s="84"/>
    </row>
    <row r="519" ht="12.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c r="AN519" s="84"/>
      <c r="AO519" s="84"/>
      <c r="AP519" s="84"/>
      <c r="AQ519" s="84"/>
      <c r="AR519" s="84"/>
      <c r="AS519" s="84"/>
      <c r="AT519" s="84"/>
      <c r="AU519" s="84"/>
      <c r="AV519" s="84"/>
      <c r="AW519" s="84"/>
      <c r="AX519" s="84"/>
    </row>
    <row r="520" ht="12.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c r="AN520" s="84"/>
      <c r="AO520" s="84"/>
      <c r="AP520" s="84"/>
      <c r="AQ520" s="84"/>
      <c r="AR520" s="84"/>
      <c r="AS520" s="84"/>
      <c r="AT520" s="84"/>
      <c r="AU520" s="84"/>
      <c r="AV520" s="84"/>
      <c r="AW520" s="84"/>
      <c r="AX520" s="84"/>
    </row>
    <row r="521" ht="12.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c r="AN521" s="84"/>
      <c r="AO521" s="84"/>
      <c r="AP521" s="84"/>
      <c r="AQ521" s="84"/>
      <c r="AR521" s="84"/>
      <c r="AS521" s="84"/>
      <c r="AT521" s="84"/>
      <c r="AU521" s="84"/>
      <c r="AV521" s="84"/>
      <c r="AW521" s="84"/>
      <c r="AX521" s="84"/>
    </row>
    <row r="522" ht="12.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c r="AN522" s="84"/>
      <c r="AO522" s="84"/>
      <c r="AP522" s="84"/>
      <c r="AQ522" s="84"/>
      <c r="AR522" s="84"/>
      <c r="AS522" s="84"/>
      <c r="AT522" s="84"/>
      <c r="AU522" s="84"/>
      <c r="AV522" s="84"/>
      <c r="AW522" s="84"/>
      <c r="AX522" s="84"/>
    </row>
    <row r="523" ht="12.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c r="AN523" s="84"/>
      <c r="AO523" s="84"/>
      <c r="AP523" s="84"/>
      <c r="AQ523" s="84"/>
      <c r="AR523" s="84"/>
      <c r="AS523" s="84"/>
      <c r="AT523" s="84"/>
      <c r="AU523" s="84"/>
      <c r="AV523" s="84"/>
      <c r="AW523" s="84"/>
      <c r="AX523" s="84"/>
    </row>
    <row r="524" ht="12.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c r="AN524" s="84"/>
      <c r="AO524" s="84"/>
      <c r="AP524" s="84"/>
      <c r="AQ524" s="84"/>
      <c r="AR524" s="84"/>
      <c r="AS524" s="84"/>
      <c r="AT524" s="84"/>
      <c r="AU524" s="84"/>
      <c r="AV524" s="84"/>
      <c r="AW524" s="84"/>
      <c r="AX524" s="84"/>
    </row>
    <row r="525" ht="12.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c r="AN525" s="84"/>
      <c r="AO525" s="84"/>
      <c r="AP525" s="84"/>
      <c r="AQ525" s="84"/>
      <c r="AR525" s="84"/>
      <c r="AS525" s="84"/>
      <c r="AT525" s="84"/>
      <c r="AU525" s="84"/>
      <c r="AV525" s="84"/>
      <c r="AW525" s="84"/>
      <c r="AX525" s="84"/>
    </row>
    <row r="526" ht="12.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c r="AN526" s="84"/>
      <c r="AO526" s="84"/>
      <c r="AP526" s="84"/>
      <c r="AQ526" s="84"/>
      <c r="AR526" s="84"/>
      <c r="AS526" s="84"/>
      <c r="AT526" s="84"/>
      <c r="AU526" s="84"/>
      <c r="AV526" s="84"/>
      <c r="AW526" s="84"/>
      <c r="AX526" s="84"/>
    </row>
    <row r="527" ht="12.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c r="AN527" s="84"/>
      <c r="AO527" s="84"/>
      <c r="AP527" s="84"/>
      <c r="AQ527" s="84"/>
      <c r="AR527" s="84"/>
      <c r="AS527" s="84"/>
      <c r="AT527" s="84"/>
      <c r="AU527" s="84"/>
      <c r="AV527" s="84"/>
      <c r="AW527" s="84"/>
      <c r="AX527" s="84"/>
    </row>
    <row r="528" ht="12.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c r="AN528" s="84"/>
      <c r="AO528" s="84"/>
      <c r="AP528" s="84"/>
      <c r="AQ528" s="84"/>
      <c r="AR528" s="84"/>
      <c r="AS528" s="84"/>
      <c r="AT528" s="84"/>
      <c r="AU528" s="84"/>
      <c r="AV528" s="84"/>
      <c r="AW528" s="84"/>
      <c r="AX528" s="84"/>
    </row>
    <row r="529" ht="12.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c r="AN529" s="84"/>
      <c r="AO529" s="84"/>
      <c r="AP529" s="84"/>
      <c r="AQ529" s="84"/>
      <c r="AR529" s="84"/>
      <c r="AS529" s="84"/>
      <c r="AT529" s="84"/>
      <c r="AU529" s="84"/>
      <c r="AV529" s="84"/>
      <c r="AW529" s="84"/>
      <c r="AX529" s="84"/>
    </row>
    <row r="530" ht="12.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c r="AN530" s="84"/>
      <c r="AO530" s="84"/>
      <c r="AP530" s="84"/>
      <c r="AQ530" s="84"/>
      <c r="AR530" s="84"/>
      <c r="AS530" s="84"/>
      <c r="AT530" s="84"/>
      <c r="AU530" s="84"/>
      <c r="AV530" s="84"/>
      <c r="AW530" s="84"/>
      <c r="AX530" s="84"/>
    </row>
    <row r="531" ht="12.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c r="AN531" s="84"/>
      <c r="AO531" s="84"/>
      <c r="AP531" s="84"/>
      <c r="AQ531" s="84"/>
      <c r="AR531" s="84"/>
      <c r="AS531" s="84"/>
      <c r="AT531" s="84"/>
      <c r="AU531" s="84"/>
      <c r="AV531" s="84"/>
      <c r="AW531" s="84"/>
      <c r="AX531" s="84"/>
    </row>
    <row r="532" ht="12.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c r="AN532" s="84"/>
      <c r="AO532" s="84"/>
      <c r="AP532" s="84"/>
      <c r="AQ532" s="84"/>
      <c r="AR532" s="84"/>
      <c r="AS532" s="84"/>
      <c r="AT532" s="84"/>
      <c r="AU532" s="84"/>
      <c r="AV532" s="84"/>
      <c r="AW532" s="84"/>
      <c r="AX532" s="84"/>
    </row>
    <row r="533" ht="12.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c r="AN533" s="84"/>
      <c r="AO533" s="84"/>
      <c r="AP533" s="84"/>
      <c r="AQ533" s="84"/>
      <c r="AR533" s="84"/>
      <c r="AS533" s="84"/>
      <c r="AT533" s="84"/>
      <c r="AU533" s="84"/>
      <c r="AV533" s="84"/>
      <c r="AW533" s="84"/>
      <c r="AX533" s="84"/>
    </row>
    <row r="534" ht="12.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c r="AN534" s="84"/>
      <c r="AO534" s="84"/>
      <c r="AP534" s="84"/>
      <c r="AQ534" s="84"/>
      <c r="AR534" s="84"/>
      <c r="AS534" s="84"/>
      <c r="AT534" s="84"/>
      <c r="AU534" s="84"/>
      <c r="AV534" s="84"/>
      <c r="AW534" s="84"/>
      <c r="AX534" s="84"/>
    </row>
    <row r="535" ht="12.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c r="AP535" s="84"/>
      <c r="AQ535" s="84"/>
      <c r="AR535" s="84"/>
      <c r="AS535" s="84"/>
      <c r="AT535" s="84"/>
      <c r="AU535" s="84"/>
      <c r="AV535" s="84"/>
      <c r="AW535" s="84"/>
      <c r="AX535" s="84"/>
    </row>
    <row r="536" ht="12.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c r="AN536" s="84"/>
      <c r="AO536" s="84"/>
      <c r="AP536" s="84"/>
      <c r="AQ536" s="84"/>
      <c r="AR536" s="84"/>
      <c r="AS536" s="84"/>
      <c r="AT536" s="84"/>
      <c r="AU536" s="84"/>
      <c r="AV536" s="84"/>
      <c r="AW536" s="84"/>
      <c r="AX536" s="84"/>
    </row>
    <row r="537" ht="12.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c r="AN537" s="84"/>
      <c r="AO537" s="84"/>
      <c r="AP537" s="84"/>
      <c r="AQ537" s="84"/>
      <c r="AR537" s="84"/>
      <c r="AS537" s="84"/>
      <c r="AT537" s="84"/>
      <c r="AU537" s="84"/>
      <c r="AV537" s="84"/>
      <c r="AW537" s="84"/>
      <c r="AX537" s="84"/>
    </row>
    <row r="538" ht="12.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c r="AN538" s="84"/>
      <c r="AO538" s="84"/>
      <c r="AP538" s="84"/>
      <c r="AQ538" s="84"/>
      <c r="AR538" s="84"/>
      <c r="AS538" s="84"/>
      <c r="AT538" s="84"/>
      <c r="AU538" s="84"/>
      <c r="AV538" s="84"/>
      <c r="AW538" s="84"/>
      <c r="AX538" s="84"/>
    </row>
    <row r="539" ht="12.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c r="AN539" s="84"/>
      <c r="AO539" s="84"/>
      <c r="AP539" s="84"/>
      <c r="AQ539" s="84"/>
      <c r="AR539" s="84"/>
      <c r="AS539" s="84"/>
      <c r="AT539" s="84"/>
      <c r="AU539" s="84"/>
      <c r="AV539" s="84"/>
      <c r="AW539" s="84"/>
      <c r="AX539" s="84"/>
    </row>
    <row r="540" ht="12.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c r="AN540" s="84"/>
      <c r="AO540" s="84"/>
      <c r="AP540" s="84"/>
      <c r="AQ540" s="84"/>
      <c r="AR540" s="84"/>
      <c r="AS540" s="84"/>
      <c r="AT540" s="84"/>
      <c r="AU540" s="84"/>
      <c r="AV540" s="84"/>
      <c r="AW540" s="84"/>
      <c r="AX540" s="84"/>
    </row>
    <row r="541" ht="12.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c r="AN541" s="84"/>
      <c r="AO541" s="84"/>
      <c r="AP541" s="84"/>
      <c r="AQ541" s="84"/>
      <c r="AR541" s="84"/>
      <c r="AS541" s="84"/>
      <c r="AT541" s="84"/>
      <c r="AU541" s="84"/>
      <c r="AV541" s="84"/>
      <c r="AW541" s="84"/>
      <c r="AX541" s="84"/>
    </row>
    <row r="542" ht="12.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c r="AN542" s="84"/>
      <c r="AO542" s="84"/>
      <c r="AP542" s="84"/>
      <c r="AQ542" s="84"/>
      <c r="AR542" s="84"/>
      <c r="AS542" s="84"/>
      <c r="AT542" s="84"/>
      <c r="AU542" s="84"/>
      <c r="AV542" s="84"/>
      <c r="AW542" s="84"/>
      <c r="AX542" s="84"/>
    </row>
    <row r="543" ht="12.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c r="AN543" s="84"/>
      <c r="AO543" s="84"/>
      <c r="AP543" s="84"/>
      <c r="AQ543" s="84"/>
      <c r="AR543" s="84"/>
      <c r="AS543" s="84"/>
      <c r="AT543" s="84"/>
      <c r="AU543" s="84"/>
      <c r="AV543" s="84"/>
      <c r="AW543" s="84"/>
      <c r="AX543" s="84"/>
    </row>
    <row r="544" ht="12.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c r="AN544" s="84"/>
      <c r="AO544" s="84"/>
      <c r="AP544" s="84"/>
      <c r="AQ544" s="84"/>
      <c r="AR544" s="84"/>
      <c r="AS544" s="84"/>
      <c r="AT544" s="84"/>
      <c r="AU544" s="84"/>
      <c r="AV544" s="84"/>
      <c r="AW544" s="84"/>
      <c r="AX544" s="84"/>
    </row>
    <row r="545" ht="12.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c r="AN545" s="84"/>
      <c r="AO545" s="84"/>
      <c r="AP545" s="84"/>
      <c r="AQ545" s="84"/>
      <c r="AR545" s="84"/>
      <c r="AS545" s="84"/>
      <c r="AT545" s="84"/>
      <c r="AU545" s="84"/>
      <c r="AV545" s="84"/>
      <c r="AW545" s="84"/>
      <c r="AX545" s="84"/>
    </row>
    <row r="546" ht="12.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c r="AN546" s="84"/>
      <c r="AO546" s="84"/>
      <c r="AP546" s="84"/>
      <c r="AQ546" s="84"/>
      <c r="AR546" s="84"/>
      <c r="AS546" s="84"/>
      <c r="AT546" s="84"/>
      <c r="AU546" s="84"/>
      <c r="AV546" s="84"/>
      <c r="AW546" s="84"/>
      <c r="AX546" s="84"/>
    </row>
    <row r="547" ht="12.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c r="AP547" s="84"/>
      <c r="AQ547" s="84"/>
      <c r="AR547" s="84"/>
      <c r="AS547" s="84"/>
      <c r="AT547" s="84"/>
      <c r="AU547" s="84"/>
      <c r="AV547" s="84"/>
      <c r="AW547" s="84"/>
      <c r="AX547" s="84"/>
    </row>
    <row r="548" ht="12.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c r="AS548" s="84"/>
      <c r="AT548" s="84"/>
      <c r="AU548" s="84"/>
      <c r="AV548" s="84"/>
      <c r="AW548" s="84"/>
      <c r="AX548" s="84"/>
    </row>
    <row r="549" ht="12.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c r="AP549" s="84"/>
      <c r="AQ549" s="84"/>
      <c r="AR549" s="84"/>
      <c r="AS549" s="84"/>
      <c r="AT549" s="84"/>
      <c r="AU549" s="84"/>
      <c r="AV549" s="84"/>
      <c r="AW549" s="84"/>
      <c r="AX549" s="84"/>
    </row>
    <row r="550" ht="12.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c r="AN550" s="84"/>
      <c r="AO550" s="84"/>
      <c r="AP550" s="84"/>
      <c r="AQ550" s="84"/>
      <c r="AR550" s="84"/>
      <c r="AS550" s="84"/>
      <c r="AT550" s="84"/>
      <c r="AU550" s="84"/>
      <c r="AV550" s="84"/>
      <c r="AW550" s="84"/>
      <c r="AX550" s="84"/>
    </row>
    <row r="551" ht="12.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c r="AP551" s="84"/>
      <c r="AQ551" s="84"/>
      <c r="AR551" s="84"/>
      <c r="AS551" s="84"/>
      <c r="AT551" s="84"/>
      <c r="AU551" s="84"/>
      <c r="AV551" s="84"/>
      <c r="AW551" s="84"/>
      <c r="AX551" s="84"/>
    </row>
    <row r="552" ht="12.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c r="AN552" s="84"/>
      <c r="AO552" s="84"/>
      <c r="AP552" s="84"/>
      <c r="AQ552" s="84"/>
      <c r="AR552" s="84"/>
      <c r="AS552" s="84"/>
      <c r="AT552" s="84"/>
      <c r="AU552" s="84"/>
      <c r="AV552" s="84"/>
      <c r="AW552" s="84"/>
      <c r="AX552" s="84"/>
    </row>
    <row r="553" ht="12.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c r="AN553" s="84"/>
      <c r="AO553" s="84"/>
      <c r="AP553" s="84"/>
      <c r="AQ553" s="84"/>
      <c r="AR553" s="84"/>
      <c r="AS553" s="84"/>
      <c r="AT553" s="84"/>
      <c r="AU553" s="84"/>
      <c r="AV553" s="84"/>
      <c r="AW553" s="84"/>
      <c r="AX553" s="84"/>
    </row>
    <row r="554" ht="12.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c r="AP554" s="84"/>
      <c r="AQ554" s="84"/>
      <c r="AR554" s="84"/>
      <c r="AS554" s="84"/>
      <c r="AT554" s="84"/>
      <c r="AU554" s="84"/>
      <c r="AV554" s="84"/>
      <c r="AW554" s="84"/>
      <c r="AX554" s="84"/>
    </row>
    <row r="555" ht="12.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c r="AN555" s="84"/>
      <c r="AO555" s="84"/>
      <c r="AP555" s="84"/>
      <c r="AQ555" s="84"/>
      <c r="AR555" s="84"/>
      <c r="AS555" s="84"/>
      <c r="AT555" s="84"/>
      <c r="AU555" s="84"/>
      <c r="AV555" s="84"/>
      <c r="AW555" s="84"/>
      <c r="AX555" s="84"/>
    </row>
    <row r="556" ht="12.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c r="AN556" s="84"/>
      <c r="AO556" s="84"/>
      <c r="AP556" s="84"/>
      <c r="AQ556" s="84"/>
      <c r="AR556" s="84"/>
      <c r="AS556" s="84"/>
      <c r="AT556" s="84"/>
      <c r="AU556" s="84"/>
      <c r="AV556" s="84"/>
      <c r="AW556" s="84"/>
      <c r="AX556" s="84"/>
    </row>
    <row r="557" ht="12.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c r="AN557" s="84"/>
      <c r="AO557" s="84"/>
      <c r="AP557" s="84"/>
      <c r="AQ557" s="84"/>
      <c r="AR557" s="84"/>
      <c r="AS557" s="84"/>
      <c r="AT557" s="84"/>
      <c r="AU557" s="84"/>
      <c r="AV557" s="84"/>
      <c r="AW557" s="84"/>
      <c r="AX557" s="84"/>
    </row>
    <row r="558" ht="12.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c r="AN558" s="84"/>
      <c r="AO558" s="84"/>
      <c r="AP558" s="84"/>
      <c r="AQ558" s="84"/>
      <c r="AR558" s="84"/>
      <c r="AS558" s="84"/>
      <c r="AT558" s="84"/>
      <c r="AU558" s="84"/>
      <c r="AV558" s="84"/>
      <c r="AW558" s="84"/>
      <c r="AX558" s="84"/>
    </row>
    <row r="559" ht="12.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c r="AN559" s="84"/>
      <c r="AO559" s="84"/>
      <c r="AP559" s="84"/>
      <c r="AQ559" s="84"/>
      <c r="AR559" s="84"/>
      <c r="AS559" s="84"/>
      <c r="AT559" s="84"/>
      <c r="AU559" s="84"/>
      <c r="AV559" s="84"/>
      <c r="AW559" s="84"/>
      <c r="AX559" s="84"/>
    </row>
    <row r="560" ht="12.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c r="AN560" s="84"/>
      <c r="AO560" s="84"/>
      <c r="AP560" s="84"/>
      <c r="AQ560" s="84"/>
      <c r="AR560" s="84"/>
      <c r="AS560" s="84"/>
      <c r="AT560" s="84"/>
      <c r="AU560" s="84"/>
      <c r="AV560" s="84"/>
      <c r="AW560" s="84"/>
      <c r="AX560" s="84"/>
    </row>
    <row r="561" ht="12.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c r="AN561" s="84"/>
      <c r="AO561" s="84"/>
      <c r="AP561" s="84"/>
      <c r="AQ561" s="84"/>
      <c r="AR561" s="84"/>
      <c r="AS561" s="84"/>
      <c r="AT561" s="84"/>
      <c r="AU561" s="84"/>
      <c r="AV561" s="84"/>
      <c r="AW561" s="84"/>
      <c r="AX561" s="84"/>
    </row>
    <row r="562" ht="12.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c r="AN562" s="84"/>
      <c r="AO562" s="84"/>
      <c r="AP562" s="84"/>
      <c r="AQ562" s="84"/>
      <c r="AR562" s="84"/>
      <c r="AS562" s="84"/>
      <c r="AT562" s="84"/>
      <c r="AU562" s="84"/>
      <c r="AV562" s="84"/>
      <c r="AW562" s="84"/>
      <c r="AX562" s="84"/>
    </row>
    <row r="563" ht="12.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c r="AN563" s="84"/>
      <c r="AO563" s="84"/>
      <c r="AP563" s="84"/>
      <c r="AQ563" s="84"/>
      <c r="AR563" s="84"/>
      <c r="AS563" s="84"/>
      <c r="AT563" s="84"/>
      <c r="AU563" s="84"/>
      <c r="AV563" s="84"/>
      <c r="AW563" s="84"/>
      <c r="AX563" s="84"/>
    </row>
    <row r="564" ht="12.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c r="AN564" s="84"/>
      <c r="AO564" s="84"/>
      <c r="AP564" s="84"/>
      <c r="AQ564" s="84"/>
      <c r="AR564" s="84"/>
      <c r="AS564" s="84"/>
      <c r="AT564" s="84"/>
      <c r="AU564" s="84"/>
      <c r="AV564" s="84"/>
      <c r="AW564" s="84"/>
      <c r="AX564" s="84"/>
    </row>
    <row r="565" ht="12.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c r="AN565" s="84"/>
      <c r="AO565" s="84"/>
      <c r="AP565" s="84"/>
      <c r="AQ565" s="84"/>
      <c r="AR565" s="84"/>
      <c r="AS565" s="84"/>
      <c r="AT565" s="84"/>
      <c r="AU565" s="84"/>
      <c r="AV565" s="84"/>
      <c r="AW565" s="84"/>
      <c r="AX565" s="84"/>
    </row>
    <row r="566" ht="12.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c r="AN566" s="84"/>
      <c r="AO566" s="84"/>
      <c r="AP566" s="84"/>
      <c r="AQ566" s="84"/>
      <c r="AR566" s="84"/>
      <c r="AS566" s="84"/>
      <c r="AT566" s="84"/>
      <c r="AU566" s="84"/>
      <c r="AV566" s="84"/>
      <c r="AW566" s="84"/>
      <c r="AX566" s="84"/>
    </row>
    <row r="567" ht="12.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c r="AP567" s="84"/>
      <c r="AQ567" s="84"/>
      <c r="AR567" s="84"/>
      <c r="AS567" s="84"/>
      <c r="AT567" s="84"/>
      <c r="AU567" s="84"/>
      <c r="AV567" s="84"/>
      <c r="AW567" s="84"/>
      <c r="AX567" s="84"/>
    </row>
    <row r="568" ht="12.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c r="AN568" s="84"/>
      <c r="AO568" s="84"/>
      <c r="AP568" s="84"/>
      <c r="AQ568" s="84"/>
      <c r="AR568" s="84"/>
      <c r="AS568" s="84"/>
      <c r="AT568" s="84"/>
      <c r="AU568" s="84"/>
      <c r="AV568" s="84"/>
      <c r="AW568" s="84"/>
      <c r="AX568" s="84"/>
    </row>
    <row r="569" ht="12.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c r="AN569" s="84"/>
      <c r="AO569" s="84"/>
      <c r="AP569" s="84"/>
      <c r="AQ569" s="84"/>
      <c r="AR569" s="84"/>
      <c r="AS569" s="84"/>
      <c r="AT569" s="84"/>
      <c r="AU569" s="84"/>
      <c r="AV569" s="84"/>
      <c r="AW569" s="84"/>
      <c r="AX569" s="84"/>
    </row>
    <row r="570" ht="12.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c r="AN570" s="84"/>
      <c r="AO570" s="84"/>
      <c r="AP570" s="84"/>
      <c r="AQ570" s="84"/>
      <c r="AR570" s="84"/>
      <c r="AS570" s="84"/>
      <c r="AT570" s="84"/>
      <c r="AU570" s="84"/>
      <c r="AV570" s="84"/>
      <c r="AW570" s="84"/>
      <c r="AX570" s="84"/>
    </row>
    <row r="571" ht="12.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c r="AN571" s="84"/>
      <c r="AO571" s="84"/>
      <c r="AP571" s="84"/>
      <c r="AQ571" s="84"/>
      <c r="AR571" s="84"/>
      <c r="AS571" s="84"/>
      <c r="AT571" s="84"/>
      <c r="AU571" s="84"/>
      <c r="AV571" s="84"/>
      <c r="AW571" s="84"/>
      <c r="AX571" s="84"/>
    </row>
    <row r="572" ht="12.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c r="AN572" s="84"/>
      <c r="AO572" s="84"/>
      <c r="AP572" s="84"/>
      <c r="AQ572" s="84"/>
      <c r="AR572" s="84"/>
      <c r="AS572" s="84"/>
      <c r="AT572" s="84"/>
      <c r="AU572" s="84"/>
      <c r="AV572" s="84"/>
      <c r="AW572" s="84"/>
      <c r="AX572" s="84"/>
    </row>
    <row r="573" ht="12.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c r="AP573" s="84"/>
      <c r="AQ573" s="84"/>
      <c r="AR573" s="84"/>
      <c r="AS573" s="84"/>
      <c r="AT573" s="84"/>
      <c r="AU573" s="84"/>
      <c r="AV573" s="84"/>
      <c r="AW573" s="84"/>
      <c r="AX573" s="84"/>
    </row>
    <row r="574" ht="12.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c r="AN574" s="84"/>
      <c r="AO574" s="84"/>
      <c r="AP574" s="84"/>
      <c r="AQ574" s="84"/>
      <c r="AR574" s="84"/>
      <c r="AS574" s="84"/>
      <c r="AT574" s="84"/>
      <c r="AU574" s="84"/>
      <c r="AV574" s="84"/>
      <c r="AW574" s="84"/>
      <c r="AX574" s="84"/>
    </row>
    <row r="575" ht="12.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84"/>
      <c r="AU575" s="84"/>
      <c r="AV575" s="84"/>
      <c r="AW575" s="84"/>
      <c r="AX575" s="84"/>
    </row>
    <row r="576" ht="12.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c r="AN576" s="84"/>
      <c r="AO576" s="84"/>
      <c r="AP576" s="84"/>
      <c r="AQ576" s="84"/>
      <c r="AR576" s="84"/>
      <c r="AS576" s="84"/>
      <c r="AT576" s="84"/>
      <c r="AU576" s="84"/>
      <c r="AV576" s="84"/>
      <c r="AW576" s="84"/>
      <c r="AX576" s="84"/>
    </row>
    <row r="577" ht="12.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c r="AN577" s="84"/>
      <c r="AO577" s="84"/>
      <c r="AP577" s="84"/>
      <c r="AQ577" s="84"/>
      <c r="AR577" s="84"/>
      <c r="AS577" s="84"/>
      <c r="AT577" s="84"/>
      <c r="AU577" s="84"/>
      <c r="AV577" s="84"/>
      <c r="AW577" s="84"/>
      <c r="AX577" s="84"/>
    </row>
    <row r="578" ht="12.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c r="AN578" s="84"/>
      <c r="AO578" s="84"/>
      <c r="AP578" s="84"/>
      <c r="AQ578" s="84"/>
      <c r="AR578" s="84"/>
      <c r="AS578" s="84"/>
      <c r="AT578" s="84"/>
      <c r="AU578" s="84"/>
      <c r="AV578" s="84"/>
      <c r="AW578" s="84"/>
      <c r="AX578" s="84"/>
    </row>
    <row r="579" ht="12.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c r="AN579" s="84"/>
      <c r="AO579" s="84"/>
      <c r="AP579" s="84"/>
      <c r="AQ579" s="84"/>
      <c r="AR579" s="84"/>
      <c r="AS579" s="84"/>
      <c r="AT579" s="84"/>
      <c r="AU579" s="84"/>
      <c r="AV579" s="84"/>
      <c r="AW579" s="84"/>
      <c r="AX579" s="84"/>
    </row>
    <row r="580" ht="12.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84"/>
      <c r="AU580" s="84"/>
      <c r="AV580" s="84"/>
      <c r="AW580" s="84"/>
      <c r="AX580" s="84"/>
    </row>
    <row r="581" ht="12.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c r="AN581" s="84"/>
      <c r="AO581" s="84"/>
      <c r="AP581" s="84"/>
      <c r="AQ581" s="84"/>
      <c r="AR581" s="84"/>
      <c r="AS581" s="84"/>
      <c r="AT581" s="84"/>
      <c r="AU581" s="84"/>
      <c r="AV581" s="84"/>
      <c r="AW581" s="84"/>
      <c r="AX581" s="84"/>
    </row>
    <row r="582" ht="12.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c r="AN582" s="84"/>
      <c r="AO582" s="84"/>
      <c r="AP582" s="84"/>
      <c r="AQ582" s="84"/>
      <c r="AR582" s="84"/>
      <c r="AS582" s="84"/>
      <c r="AT582" s="84"/>
      <c r="AU582" s="84"/>
      <c r="AV582" s="84"/>
      <c r="AW582" s="84"/>
      <c r="AX582" s="84"/>
    </row>
    <row r="583" ht="12.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c r="AN583" s="84"/>
      <c r="AO583" s="84"/>
      <c r="AP583" s="84"/>
      <c r="AQ583" s="84"/>
      <c r="AR583" s="84"/>
      <c r="AS583" s="84"/>
      <c r="AT583" s="84"/>
      <c r="AU583" s="84"/>
      <c r="AV583" s="84"/>
      <c r="AW583" s="84"/>
      <c r="AX583" s="84"/>
    </row>
    <row r="584" ht="12.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c r="AN584" s="84"/>
      <c r="AO584" s="84"/>
      <c r="AP584" s="84"/>
      <c r="AQ584" s="84"/>
      <c r="AR584" s="84"/>
      <c r="AS584" s="84"/>
      <c r="AT584" s="84"/>
      <c r="AU584" s="84"/>
      <c r="AV584" s="84"/>
      <c r="AW584" s="84"/>
      <c r="AX584" s="84"/>
    </row>
    <row r="585" ht="12.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c r="AN585" s="84"/>
      <c r="AO585" s="84"/>
      <c r="AP585" s="84"/>
      <c r="AQ585" s="84"/>
      <c r="AR585" s="84"/>
      <c r="AS585" s="84"/>
      <c r="AT585" s="84"/>
      <c r="AU585" s="84"/>
      <c r="AV585" s="84"/>
      <c r="AW585" s="84"/>
      <c r="AX585" s="84"/>
    </row>
    <row r="586" ht="12.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c r="AN586" s="84"/>
      <c r="AO586" s="84"/>
      <c r="AP586" s="84"/>
      <c r="AQ586" s="84"/>
      <c r="AR586" s="84"/>
      <c r="AS586" s="84"/>
      <c r="AT586" s="84"/>
      <c r="AU586" s="84"/>
      <c r="AV586" s="84"/>
      <c r="AW586" s="84"/>
      <c r="AX586" s="84"/>
    </row>
    <row r="587" ht="12.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c r="AN587" s="84"/>
      <c r="AO587" s="84"/>
      <c r="AP587" s="84"/>
      <c r="AQ587" s="84"/>
      <c r="AR587" s="84"/>
      <c r="AS587" s="84"/>
      <c r="AT587" s="84"/>
      <c r="AU587" s="84"/>
      <c r="AV587" s="84"/>
      <c r="AW587" s="84"/>
      <c r="AX587" s="84"/>
    </row>
    <row r="588" ht="12.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c r="AN588" s="84"/>
      <c r="AO588" s="84"/>
      <c r="AP588" s="84"/>
      <c r="AQ588" s="84"/>
      <c r="AR588" s="84"/>
      <c r="AS588" s="84"/>
      <c r="AT588" s="84"/>
      <c r="AU588" s="84"/>
      <c r="AV588" s="84"/>
      <c r="AW588" s="84"/>
      <c r="AX588" s="84"/>
    </row>
    <row r="589" ht="12.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c r="AN589" s="84"/>
      <c r="AO589" s="84"/>
      <c r="AP589" s="84"/>
      <c r="AQ589" s="84"/>
      <c r="AR589" s="84"/>
      <c r="AS589" s="84"/>
      <c r="AT589" s="84"/>
      <c r="AU589" s="84"/>
      <c r="AV589" s="84"/>
      <c r="AW589" s="84"/>
      <c r="AX589" s="84"/>
    </row>
    <row r="590" ht="12.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c r="AN590" s="84"/>
      <c r="AO590" s="84"/>
      <c r="AP590" s="84"/>
      <c r="AQ590" s="84"/>
      <c r="AR590" s="84"/>
      <c r="AS590" s="84"/>
      <c r="AT590" s="84"/>
      <c r="AU590" s="84"/>
      <c r="AV590" s="84"/>
      <c r="AW590" s="84"/>
      <c r="AX590" s="84"/>
    </row>
    <row r="591" ht="12.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c r="AN591" s="84"/>
      <c r="AO591" s="84"/>
      <c r="AP591" s="84"/>
      <c r="AQ591" s="84"/>
      <c r="AR591" s="84"/>
      <c r="AS591" s="84"/>
      <c r="AT591" s="84"/>
      <c r="AU591" s="84"/>
      <c r="AV591" s="84"/>
      <c r="AW591" s="84"/>
      <c r="AX591" s="84"/>
    </row>
    <row r="592" ht="12.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c r="AN592" s="84"/>
      <c r="AO592" s="84"/>
      <c r="AP592" s="84"/>
      <c r="AQ592" s="84"/>
      <c r="AR592" s="84"/>
      <c r="AS592" s="84"/>
      <c r="AT592" s="84"/>
      <c r="AU592" s="84"/>
      <c r="AV592" s="84"/>
      <c r="AW592" s="84"/>
      <c r="AX592" s="84"/>
    </row>
    <row r="593" ht="12.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c r="AN593" s="84"/>
      <c r="AO593" s="84"/>
      <c r="AP593" s="84"/>
      <c r="AQ593" s="84"/>
      <c r="AR593" s="84"/>
      <c r="AS593" s="84"/>
      <c r="AT593" s="84"/>
      <c r="AU593" s="84"/>
      <c r="AV593" s="84"/>
      <c r="AW593" s="84"/>
      <c r="AX593" s="84"/>
    </row>
    <row r="594" ht="12.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c r="AN594" s="84"/>
      <c r="AO594" s="84"/>
      <c r="AP594" s="84"/>
      <c r="AQ594" s="84"/>
      <c r="AR594" s="84"/>
      <c r="AS594" s="84"/>
      <c r="AT594" s="84"/>
      <c r="AU594" s="84"/>
      <c r="AV594" s="84"/>
      <c r="AW594" s="84"/>
      <c r="AX594" s="84"/>
    </row>
    <row r="595" ht="12.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c r="AN595" s="84"/>
      <c r="AO595" s="84"/>
      <c r="AP595" s="84"/>
      <c r="AQ595" s="84"/>
      <c r="AR595" s="84"/>
      <c r="AS595" s="84"/>
      <c r="AT595" s="84"/>
      <c r="AU595" s="84"/>
      <c r="AV595" s="84"/>
      <c r="AW595" s="84"/>
      <c r="AX595" s="84"/>
    </row>
    <row r="596" ht="12.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c r="AN596" s="84"/>
      <c r="AO596" s="84"/>
      <c r="AP596" s="84"/>
      <c r="AQ596" s="84"/>
      <c r="AR596" s="84"/>
      <c r="AS596" s="84"/>
      <c r="AT596" s="84"/>
      <c r="AU596" s="84"/>
      <c r="AV596" s="84"/>
      <c r="AW596" s="84"/>
      <c r="AX596" s="84"/>
    </row>
    <row r="597" ht="12.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c r="AN597" s="84"/>
      <c r="AO597" s="84"/>
      <c r="AP597" s="84"/>
      <c r="AQ597" s="84"/>
      <c r="AR597" s="84"/>
      <c r="AS597" s="84"/>
      <c r="AT597" s="84"/>
      <c r="AU597" s="84"/>
      <c r="AV597" s="84"/>
      <c r="AW597" s="84"/>
      <c r="AX597" s="84"/>
    </row>
    <row r="598" ht="12.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c r="AN598" s="84"/>
      <c r="AO598" s="84"/>
      <c r="AP598" s="84"/>
      <c r="AQ598" s="84"/>
      <c r="AR598" s="84"/>
      <c r="AS598" s="84"/>
      <c r="AT598" s="84"/>
      <c r="AU598" s="84"/>
      <c r="AV598" s="84"/>
      <c r="AW598" s="84"/>
      <c r="AX598" s="84"/>
    </row>
    <row r="599" ht="12.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c r="AN599" s="84"/>
      <c r="AO599" s="84"/>
      <c r="AP599" s="84"/>
      <c r="AQ599" s="84"/>
      <c r="AR599" s="84"/>
      <c r="AS599" s="84"/>
      <c r="AT599" s="84"/>
      <c r="AU599" s="84"/>
      <c r="AV599" s="84"/>
      <c r="AW599" s="84"/>
      <c r="AX599" s="84"/>
    </row>
    <row r="600" ht="12.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c r="AN600" s="84"/>
      <c r="AO600" s="84"/>
      <c r="AP600" s="84"/>
      <c r="AQ600" s="84"/>
      <c r="AR600" s="84"/>
      <c r="AS600" s="84"/>
      <c r="AT600" s="84"/>
      <c r="AU600" s="84"/>
      <c r="AV600" s="84"/>
      <c r="AW600" s="84"/>
      <c r="AX600" s="84"/>
    </row>
    <row r="601" ht="12.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c r="AN601" s="84"/>
      <c r="AO601" s="84"/>
      <c r="AP601" s="84"/>
      <c r="AQ601" s="84"/>
      <c r="AR601" s="84"/>
      <c r="AS601" s="84"/>
      <c r="AT601" s="84"/>
      <c r="AU601" s="84"/>
      <c r="AV601" s="84"/>
      <c r="AW601" s="84"/>
      <c r="AX601" s="84"/>
    </row>
    <row r="602" ht="12.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c r="AN602" s="84"/>
      <c r="AO602" s="84"/>
      <c r="AP602" s="84"/>
      <c r="AQ602" s="84"/>
      <c r="AR602" s="84"/>
      <c r="AS602" s="84"/>
      <c r="AT602" s="84"/>
      <c r="AU602" s="84"/>
      <c r="AV602" s="84"/>
      <c r="AW602" s="84"/>
      <c r="AX602" s="84"/>
    </row>
    <row r="603" ht="12.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c r="AN603" s="84"/>
      <c r="AO603" s="84"/>
      <c r="AP603" s="84"/>
      <c r="AQ603" s="84"/>
      <c r="AR603" s="84"/>
      <c r="AS603" s="84"/>
      <c r="AT603" s="84"/>
      <c r="AU603" s="84"/>
      <c r="AV603" s="84"/>
      <c r="AW603" s="84"/>
      <c r="AX603" s="84"/>
    </row>
    <row r="604" ht="12.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c r="AN604" s="84"/>
      <c r="AO604" s="84"/>
      <c r="AP604" s="84"/>
      <c r="AQ604" s="84"/>
      <c r="AR604" s="84"/>
      <c r="AS604" s="84"/>
      <c r="AT604" s="84"/>
      <c r="AU604" s="84"/>
      <c r="AV604" s="84"/>
      <c r="AW604" s="84"/>
      <c r="AX604" s="84"/>
    </row>
    <row r="605" ht="12.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c r="AN605" s="84"/>
      <c r="AO605" s="84"/>
      <c r="AP605" s="84"/>
      <c r="AQ605" s="84"/>
      <c r="AR605" s="84"/>
      <c r="AS605" s="84"/>
      <c r="AT605" s="84"/>
      <c r="AU605" s="84"/>
      <c r="AV605" s="84"/>
      <c r="AW605" s="84"/>
      <c r="AX605" s="84"/>
    </row>
    <row r="606" ht="12.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c r="AN606" s="84"/>
      <c r="AO606" s="84"/>
      <c r="AP606" s="84"/>
      <c r="AQ606" s="84"/>
      <c r="AR606" s="84"/>
      <c r="AS606" s="84"/>
      <c r="AT606" s="84"/>
      <c r="AU606" s="84"/>
      <c r="AV606" s="84"/>
      <c r="AW606" s="84"/>
      <c r="AX606" s="84"/>
    </row>
    <row r="607" ht="12.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c r="AN607" s="84"/>
      <c r="AO607" s="84"/>
      <c r="AP607" s="84"/>
      <c r="AQ607" s="84"/>
      <c r="AR607" s="84"/>
      <c r="AS607" s="84"/>
      <c r="AT607" s="84"/>
      <c r="AU607" s="84"/>
      <c r="AV607" s="84"/>
      <c r="AW607" s="84"/>
      <c r="AX607" s="84"/>
    </row>
    <row r="608" ht="12.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c r="AN608" s="84"/>
      <c r="AO608" s="84"/>
      <c r="AP608" s="84"/>
      <c r="AQ608" s="84"/>
      <c r="AR608" s="84"/>
      <c r="AS608" s="84"/>
      <c r="AT608" s="84"/>
      <c r="AU608" s="84"/>
      <c r="AV608" s="84"/>
      <c r="AW608" s="84"/>
      <c r="AX608" s="84"/>
    </row>
    <row r="609" ht="12.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c r="AN609" s="84"/>
      <c r="AO609" s="84"/>
      <c r="AP609" s="84"/>
      <c r="AQ609" s="84"/>
      <c r="AR609" s="84"/>
      <c r="AS609" s="84"/>
      <c r="AT609" s="84"/>
      <c r="AU609" s="84"/>
      <c r="AV609" s="84"/>
      <c r="AW609" s="84"/>
      <c r="AX609" s="84"/>
    </row>
    <row r="610" ht="12.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c r="AN610" s="84"/>
      <c r="AO610" s="84"/>
      <c r="AP610" s="84"/>
      <c r="AQ610" s="84"/>
      <c r="AR610" s="84"/>
      <c r="AS610" s="84"/>
      <c r="AT610" s="84"/>
      <c r="AU610" s="84"/>
      <c r="AV610" s="84"/>
      <c r="AW610" s="84"/>
      <c r="AX610" s="84"/>
    </row>
    <row r="611" ht="12.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c r="AN611" s="84"/>
      <c r="AO611" s="84"/>
      <c r="AP611" s="84"/>
      <c r="AQ611" s="84"/>
      <c r="AR611" s="84"/>
      <c r="AS611" s="84"/>
      <c r="AT611" s="84"/>
      <c r="AU611" s="84"/>
      <c r="AV611" s="84"/>
      <c r="AW611" s="84"/>
      <c r="AX611" s="84"/>
    </row>
    <row r="612" ht="12.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c r="AN612" s="84"/>
      <c r="AO612" s="84"/>
      <c r="AP612" s="84"/>
      <c r="AQ612" s="84"/>
      <c r="AR612" s="84"/>
      <c r="AS612" s="84"/>
      <c r="AT612" s="84"/>
      <c r="AU612" s="84"/>
      <c r="AV612" s="84"/>
      <c r="AW612" s="84"/>
      <c r="AX612" s="84"/>
    </row>
    <row r="613" ht="12.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c r="AN613" s="84"/>
      <c r="AO613" s="84"/>
      <c r="AP613" s="84"/>
      <c r="AQ613" s="84"/>
      <c r="AR613" s="84"/>
      <c r="AS613" s="84"/>
      <c r="AT613" s="84"/>
      <c r="AU613" s="84"/>
      <c r="AV613" s="84"/>
      <c r="AW613" s="84"/>
      <c r="AX613" s="84"/>
    </row>
    <row r="614" ht="12.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c r="AN614" s="84"/>
      <c r="AO614" s="84"/>
      <c r="AP614" s="84"/>
      <c r="AQ614" s="84"/>
      <c r="AR614" s="84"/>
      <c r="AS614" s="84"/>
      <c r="AT614" s="84"/>
      <c r="AU614" s="84"/>
      <c r="AV614" s="84"/>
      <c r="AW614" s="84"/>
      <c r="AX614" s="84"/>
    </row>
    <row r="615" ht="12.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c r="AN615" s="84"/>
      <c r="AO615" s="84"/>
      <c r="AP615" s="84"/>
      <c r="AQ615" s="84"/>
      <c r="AR615" s="84"/>
      <c r="AS615" s="84"/>
      <c r="AT615" s="84"/>
      <c r="AU615" s="84"/>
      <c r="AV615" s="84"/>
      <c r="AW615" s="84"/>
      <c r="AX615" s="84"/>
    </row>
    <row r="616" ht="12.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c r="AN616" s="84"/>
      <c r="AO616" s="84"/>
      <c r="AP616" s="84"/>
      <c r="AQ616" s="84"/>
      <c r="AR616" s="84"/>
      <c r="AS616" s="84"/>
      <c r="AT616" s="84"/>
      <c r="AU616" s="84"/>
      <c r="AV616" s="84"/>
      <c r="AW616" s="84"/>
      <c r="AX616" s="84"/>
    </row>
    <row r="617" ht="12.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c r="AN617" s="84"/>
      <c r="AO617" s="84"/>
      <c r="AP617" s="84"/>
      <c r="AQ617" s="84"/>
      <c r="AR617" s="84"/>
      <c r="AS617" s="84"/>
      <c r="AT617" s="84"/>
      <c r="AU617" s="84"/>
      <c r="AV617" s="84"/>
      <c r="AW617" s="84"/>
      <c r="AX617" s="84"/>
    </row>
    <row r="618" ht="12.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c r="AN618" s="84"/>
      <c r="AO618" s="84"/>
      <c r="AP618" s="84"/>
      <c r="AQ618" s="84"/>
      <c r="AR618" s="84"/>
      <c r="AS618" s="84"/>
      <c r="AT618" s="84"/>
      <c r="AU618" s="84"/>
      <c r="AV618" s="84"/>
      <c r="AW618" s="84"/>
      <c r="AX618" s="84"/>
    </row>
    <row r="619" ht="12.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c r="AN619" s="84"/>
      <c r="AO619" s="84"/>
      <c r="AP619" s="84"/>
      <c r="AQ619" s="84"/>
      <c r="AR619" s="84"/>
      <c r="AS619" s="84"/>
      <c r="AT619" s="84"/>
      <c r="AU619" s="84"/>
      <c r="AV619" s="84"/>
      <c r="AW619" s="84"/>
      <c r="AX619" s="84"/>
    </row>
    <row r="620" ht="12.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c r="AN620" s="84"/>
      <c r="AO620" s="84"/>
      <c r="AP620" s="84"/>
      <c r="AQ620" s="84"/>
      <c r="AR620" s="84"/>
      <c r="AS620" s="84"/>
      <c r="AT620" s="84"/>
      <c r="AU620" s="84"/>
      <c r="AV620" s="84"/>
      <c r="AW620" s="84"/>
      <c r="AX620" s="84"/>
    </row>
    <row r="621" ht="12.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c r="AN621" s="84"/>
      <c r="AO621" s="84"/>
      <c r="AP621" s="84"/>
      <c r="AQ621" s="84"/>
      <c r="AR621" s="84"/>
      <c r="AS621" s="84"/>
      <c r="AT621" s="84"/>
      <c r="AU621" s="84"/>
      <c r="AV621" s="84"/>
      <c r="AW621" s="84"/>
      <c r="AX621" s="84"/>
    </row>
    <row r="622" ht="12.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c r="AN622" s="84"/>
      <c r="AO622" s="84"/>
      <c r="AP622" s="84"/>
      <c r="AQ622" s="84"/>
      <c r="AR622" s="84"/>
      <c r="AS622" s="84"/>
      <c r="AT622" s="84"/>
      <c r="AU622" s="84"/>
      <c r="AV622" s="84"/>
      <c r="AW622" s="84"/>
      <c r="AX622" s="84"/>
    </row>
    <row r="623" ht="12.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c r="AN623" s="84"/>
      <c r="AO623" s="84"/>
      <c r="AP623" s="84"/>
      <c r="AQ623" s="84"/>
      <c r="AR623" s="84"/>
      <c r="AS623" s="84"/>
      <c r="AT623" s="84"/>
      <c r="AU623" s="84"/>
      <c r="AV623" s="84"/>
      <c r="AW623" s="84"/>
      <c r="AX623" s="84"/>
    </row>
    <row r="624" ht="12.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c r="AN624" s="84"/>
      <c r="AO624" s="84"/>
      <c r="AP624" s="84"/>
      <c r="AQ624" s="84"/>
      <c r="AR624" s="84"/>
      <c r="AS624" s="84"/>
      <c r="AT624" s="84"/>
      <c r="AU624" s="84"/>
      <c r="AV624" s="84"/>
      <c r="AW624" s="84"/>
      <c r="AX624" s="84"/>
    </row>
    <row r="625" ht="12.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c r="AN625" s="84"/>
      <c r="AO625" s="84"/>
      <c r="AP625" s="84"/>
      <c r="AQ625" s="84"/>
      <c r="AR625" s="84"/>
      <c r="AS625" s="84"/>
      <c r="AT625" s="84"/>
      <c r="AU625" s="84"/>
      <c r="AV625" s="84"/>
      <c r="AW625" s="84"/>
      <c r="AX625" s="84"/>
    </row>
    <row r="626" ht="12.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c r="AN626" s="84"/>
      <c r="AO626" s="84"/>
      <c r="AP626" s="84"/>
      <c r="AQ626" s="84"/>
      <c r="AR626" s="84"/>
      <c r="AS626" s="84"/>
      <c r="AT626" s="84"/>
      <c r="AU626" s="84"/>
      <c r="AV626" s="84"/>
      <c r="AW626" s="84"/>
      <c r="AX626" s="84"/>
    </row>
    <row r="627" ht="12.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c r="AN627" s="84"/>
      <c r="AO627" s="84"/>
      <c r="AP627" s="84"/>
      <c r="AQ627" s="84"/>
      <c r="AR627" s="84"/>
      <c r="AS627" s="84"/>
      <c r="AT627" s="84"/>
      <c r="AU627" s="84"/>
      <c r="AV627" s="84"/>
      <c r="AW627" s="84"/>
      <c r="AX627" s="84"/>
    </row>
    <row r="628" ht="12.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84"/>
      <c r="AP628" s="84"/>
      <c r="AQ628" s="84"/>
      <c r="AR628" s="84"/>
      <c r="AS628" s="84"/>
      <c r="AT628" s="84"/>
      <c r="AU628" s="84"/>
      <c r="AV628" s="84"/>
      <c r="AW628" s="84"/>
      <c r="AX628" s="84"/>
    </row>
    <row r="629" ht="12.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c r="AN629" s="84"/>
      <c r="AO629" s="84"/>
      <c r="AP629" s="84"/>
      <c r="AQ629" s="84"/>
      <c r="AR629" s="84"/>
      <c r="AS629" s="84"/>
      <c r="AT629" s="84"/>
      <c r="AU629" s="84"/>
      <c r="AV629" s="84"/>
      <c r="AW629" s="84"/>
      <c r="AX629" s="84"/>
    </row>
    <row r="630" ht="12.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c r="AN630" s="84"/>
      <c r="AO630" s="84"/>
      <c r="AP630" s="84"/>
      <c r="AQ630" s="84"/>
      <c r="AR630" s="84"/>
      <c r="AS630" s="84"/>
      <c r="AT630" s="84"/>
      <c r="AU630" s="84"/>
      <c r="AV630" s="84"/>
      <c r="AW630" s="84"/>
      <c r="AX630" s="84"/>
    </row>
    <row r="631" ht="12.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c r="AN631" s="84"/>
      <c r="AO631" s="84"/>
      <c r="AP631" s="84"/>
      <c r="AQ631" s="84"/>
      <c r="AR631" s="84"/>
      <c r="AS631" s="84"/>
      <c r="AT631" s="84"/>
      <c r="AU631" s="84"/>
      <c r="AV631" s="84"/>
      <c r="AW631" s="84"/>
      <c r="AX631" s="84"/>
    </row>
    <row r="632" ht="12.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c r="AN632" s="84"/>
      <c r="AO632" s="84"/>
      <c r="AP632" s="84"/>
      <c r="AQ632" s="84"/>
      <c r="AR632" s="84"/>
      <c r="AS632" s="84"/>
      <c r="AT632" s="84"/>
      <c r="AU632" s="84"/>
      <c r="AV632" s="84"/>
      <c r="AW632" s="84"/>
      <c r="AX632" s="84"/>
    </row>
    <row r="633" ht="12.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c r="AN633" s="84"/>
      <c r="AO633" s="84"/>
      <c r="AP633" s="84"/>
      <c r="AQ633" s="84"/>
      <c r="AR633" s="84"/>
      <c r="AS633" s="84"/>
      <c r="AT633" s="84"/>
      <c r="AU633" s="84"/>
      <c r="AV633" s="84"/>
      <c r="AW633" s="84"/>
      <c r="AX633" s="84"/>
    </row>
    <row r="634" ht="12.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c r="AN634" s="84"/>
      <c r="AO634" s="84"/>
      <c r="AP634" s="84"/>
      <c r="AQ634" s="84"/>
      <c r="AR634" s="84"/>
      <c r="AS634" s="84"/>
      <c r="AT634" s="84"/>
      <c r="AU634" s="84"/>
      <c r="AV634" s="84"/>
      <c r="AW634" s="84"/>
      <c r="AX634" s="84"/>
    </row>
    <row r="635" ht="12.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c r="AN635" s="84"/>
      <c r="AO635" s="84"/>
      <c r="AP635" s="84"/>
      <c r="AQ635" s="84"/>
      <c r="AR635" s="84"/>
      <c r="AS635" s="84"/>
      <c r="AT635" s="84"/>
      <c r="AU635" s="84"/>
      <c r="AV635" s="84"/>
      <c r="AW635" s="84"/>
      <c r="AX635" s="84"/>
    </row>
    <row r="636" ht="12.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c r="AN636" s="84"/>
      <c r="AO636" s="84"/>
      <c r="AP636" s="84"/>
      <c r="AQ636" s="84"/>
      <c r="AR636" s="84"/>
      <c r="AS636" s="84"/>
      <c r="AT636" s="84"/>
      <c r="AU636" s="84"/>
      <c r="AV636" s="84"/>
      <c r="AW636" s="84"/>
      <c r="AX636" s="84"/>
    </row>
    <row r="637" ht="12.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c r="AN637" s="84"/>
      <c r="AO637" s="84"/>
      <c r="AP637" s="84"/>
      <c r="AQ637" s="84"/>
      <c r="AR637" s="84"/>
      <c r="AS637" s="84"/>
      <c r="AT637" s="84"/>
      <c r="AU637" s="84"/>
      <c r="AV637" s="84"/>
      <c r="AW637" s="84"/>
      <c r="AX637" s="84"/>
    </row>
    <row r="638" ht="12.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c r="AN638" s="84"/>
      <c r="AO638" s="84"/>
      <c r="AP638" s="84"/>
      <c r="AQ638" s="84"/>
      <c r="AR638" s="84"/>
      <c r="AS638" s="84"/>
      <c r="AT638" s="84"/>
      <c r="AU638" s="84"/>
      <c r="AV638" s="84"/>
      <c r="AW638" s="84"/>
      <c r="AX638" s="84"/>
    </row>
    <row r="639" ht="12.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c r="AN639" s="84"/>
      <c r="AO639" s="84"/>
      <c r="AP639" s="84"/>
      <c r="AQ639" s="84"/>
      <c r="AR639" s="84"/>
      <c r="AS639" s="84"/>
      <c r="AT639" s="84"/>
      <c r="AU639" s="84"/>
      <c r="AV639" s="84"/>
      <c r="AW639" s="84"/>
      <c r="AX639" s="84"/>
    </row>
    <row r="640" ht="12.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c r="AN640" s="84"/>
      <c r="AO640" s="84"/>
      <c r="AP640" s="84"/>
      <c r="AQ640" s="84"/>
      <c r="AR640" s="84"/>
      <c r="AS640" s="84"/>
      <c r="AT640" s="84"/>
      <c r="AU640" s="84"/>
      <c r="AV640" s="84"/>
      <c r="AW640" s="84"/>
      <c r="AX640" s="84"/>
    </row>
    <row r="641" ht="12.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c r="AN641" s="84"/>
      <c r="AO641" s="84"/>
      <c r="AP641" s="84"/>
      <c r="AQ641" s="84"/>
      <c r="AR641" s="84"/>
      <c r="AS641" s="84"/>
      <c r="AT641" s="84"/>
      <c r="AU641" s="84"/>
      <c r="AV641" s="84"/>
      <c r="AW641" s="84"/>
      <c r="AX641" s="84"/>
    </row>
    <row r="642" ht="12.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c r="AN642" s="84"/>
      <c r="AO642" s="84"/>
      <c r="AP642" s="84"/>
      <c r="AQ642" s="84"/>
      <c r="AR642" s="84"/>
      <c r="AS642" s="84"/>
      <c r="AT642" s="84"/>
      <c r="AU642" s="84"/>
      <c r="AV642" s="84"/>
      <c r="AW642" s="84"/>
      <c r="AX642" s="84"/>
    </row>
    <row r="643" ht="12.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c r="AN643" s="84"/>
      <c r="AO643" s="84"/>
      <c r="AP643" s="84"/>
      <c r="AQ643" s="84"/>
      <c r="AR643" s="84"/>
      <c r="AS643" s="84"/>
      <c r="AT643" s="84"/>
      <c r="AU643" s="84"/>
      <c r="AV643" s="84"/>
      <c r="AW643" s="84"/>
      <c r="AX643" s="84"/>
    </row>
    <row r="644" ht="12.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c r="AN644" s="84"/>
      <c r="AO644" s="84"/>
      <c r="AP644" s="84"/>
      <c r="AQ644" s="84"/>
      <c r="AR644" s="84"/>
      <c r="AS644" s="84"/>
      <c r="AT644" s="84"/>
      <c r="AU644" s="84"/>
      <c r="AV644" s="84"/>
      <c r="AW644" s="84"/>
      <c r="AX644" s="84"/>
    </row>
    <row r="645" ht="12.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c r="AN645" s="84"/>
      <c r="AO645" s="84"/>
      <c r="AP645" s="84"/>
      <c r="AQ645" s="84"/>
      <c r="AR645" s="84"/>
      <c r="AS645" s="84"/>
      <c r="AT645" s="84"/>
      <c r="AU645" s="84"/>
      <c r="AV645" s="84"/>
      <c r="AW645" s="84"/>
      <c r="AX645" s="84"/>
    </row>
    <row r="646" ht="12.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c r="AN646" s="84"/>
      <c r="AO646" s="84"/>
      <c r="AP646" s="84"/>
      <c r="AQ646" s="84"/>
      <c r="AR646" s="84"/>
      <c r="AS646" s="84"/>
      <c r="AT646" s="84"/>
      <c r="AU646" s="84"/>
      <c r="AV646" s="84"/>
      <c r="AW646" s="84"/>
      <c r="AX646" s="84"/>
    </row>
    <row r="647" ht="12.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c r="AN647" s="84"/>
      <c r="AO647" s="84"/>
      <c r="AP647" s="84"/>
      <c r="AQ647" s="84"/>
      <c r="AR647" s="84"/>
      <c r="AS647" s="84"/>
      <c r="AT647" s="84"/>
      <c r="AU647" s="84"/>
      <c r="AV647" s="84"/>
      <c r="AW647" s="84"/>
      <c r="AX647" s="84"/>
    </row>
    <row r="648" ht="12.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c r="AN648" s="84"/>
      <c r="AO648" s="84"/>
      <c r="AP648" s="84"/>
      <c r="AQ648" s="84"/>
      <c r="AR648" s="84"/>
      <c r="AS648" s="84"/>
      <c r="AT648" s="84"/>
      <c r="AU648" s="84"/>
      <c r="AV648" s="84"/>
      <c r="AW648" s="84"/>
      <c r="AX648" s="84"/>
    </row>
    <row r="649" ht="12.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c r="AN649" s="84"/>
      <c r="AO649" s="84"/>
      <c r="AP649" s="84"/>
      <c r="AQ649" s="84"/>
      <c r="AR649" s="84"/>
      <c r="AS649" s="84"/>
      <c r="AT649" s="84"/>
      <c r="AU649" s="84"/>
      <c r="AV649" s="84"/>
      <c r="AW649" s="84"/>
      <c r="AX649" s="84"/>
    </row>
    <row r="650" ht="12.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c r="AN650" s="84"/>
      <c r="AO650" s="84"/>
      <c r="AP650" s="84"/>
      <c r="AQ650" s="84"/>
      <c r="AR650" s="84"/>
      <c r="AS650" s="84"/>
      <c r="AT650" s="84"/>
      <c r="AU650" s="84"/>
      <c r="AV650" s="84"/>
      <c r="AW650" s="84"/>
      <c r="AX650" s="84"/>
    </row>
    <row r="651" ht="12.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c r="AS651" s="84"/>
      <c r="AT651" s="84"/>
      <c r="AU651" s="84"/>
      <c r="AV651" s="84"/>
      <c r="AW651" s="84"/>
      <c r="AX651" s="84"/>
    </row>
    <row r="652" ht="12.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c r="AN652" s="84"/>
      <c r="AO652" s="84"/>
      <c r="AP652" s="84"/>
      <c r="AQ652" s="84"/>
      <c r="AR652" s="84"/>
      <c r="AS652" s="84"/>
      <c r="AT652" s="84"/>
      <c r="AU652" s="84"/>
      <c r="AV652" s="84"/>
      <c r="AW652" s="84"/>
      <c r="AX652" s="84"/>
    </row>
    <row r="653" ht="12.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c r="AN653" s="84"/>
      <c r="AO653" s="84"/>
      <c r="AP653" s="84"/>
      <c r="AQ653" s="84"/>
      <c r="AR653" s="84"/>
      <c r="AS653" s="84"/>
      <c r="AT653" s="84"/>
      <c r="AU653" s="84"/>
      <c r="AV653" s="84"/>
      <c r="AW653" s="84"/>
      <c r="AX653" s="84"/>
    </row>
    <row r="654" ht="12.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c r="AN654" s="84"/>
      <c r="AO654" s="84"/>
      <c r="AP654" s="84"/>
      <c r="AQ654" s="84"/>
      <c r="AR654" s="84"/>
      <c r="AS654" s="84"/>
      <c r="AT654" s="84"/>
      <c r="AU654" s="84"/>
      <c r="AV654" s="84"/>
      <c r="AW654" s="84"/>
      <c r="AX654" s="84"/>
    </row>
    <row r="655" ht="12.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c r="AN655" s="84"/>
      <c r="AO655" s="84"/>
      <c r="AP655" s="84"/>
      <c r="AQ655" s="84"/>
      <c r="AR655" s="84"/>
      <c r="AS655" s="84"/>
      <c r="AT655" s="84"/>
      <c r="AU655" s="84"/>
      <c r="AV655" s="84"/>
      <c r="AW655" s="84"/>
      <c r="AX655" s="84"/>
    </row>
    <row r="656" ht="12.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c r="AN656" s="84"/>
      <c r="AO656" s="84"/>
      <c r="AP656" s="84"/>
      <c r="AQ656" s="84"/>
      <c r="AR656" s="84"/>
      <c r="AS656" s="84"/>
      <c r="AT656" s="84"/>
      <c r="AU656" s="84"/>
      <c r="AV656" s="84"/>
      <c r="AW656" s="84"/>
      <c r="AX656" s="84"/>
    </row>
    <row r="657" ht="12.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c r="AN657" s="84"/>
      <c r="AO657" s="84"/>
      <c r="AP657" s="84"/>
      <c r="AQ657" s="84"/>
      <c r="AR657" s="84"/>
      <c r="AS657" s="84"/>
      <c r="AT657" s="84"/>
      <c r="AU657" s="84"/>
      <c r="AV657" s="84"/>
      <c r="AW657" s="84"/>
      <c r="AX657" s="84"/>
    </row>
    <row r="658" ht="12.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c r="AN658" s="84"/>
      <c r="AO658" s="84"/>
      <c r="AP658" s="84"/>
      <c r="AQ658" s="84"/>
      <c r="AR658" s="84"/>
      <c r="AS658" s="84"/>
      <c r="AT658" s="84"/>
      <c r="AU658" s="84"/>
      <c r="AV658" s="84"/>
      <c r="AW658" s="84"/>
      <c r="AX658" s="84"/>
    </row>
    <row r="659" ht="12.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c r="AN659" s="84"/>
      <c r="AO659" s="84"/>
      <c r="AP659" s="84"/>
      <c r="AQ659" s="84"/>
      <c r="AR659" s="84"/>
      <c r="AS659" s="84"/>
      <c r="AT659" s="84"/>
      <c r="AU659" s="84"/>
      <c r="AV659" s="84"/>
      <c r="AW659" s="84"/>
      <c r="AX659" s="84"/>
    </row>
    <row r="660" ht="12.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c r="AN660" s="84"/>
      <c r="AO660" s="84"/>
      <c r="AP660" s="84"/>
      <c r="AQ660" s="84"/>
      <c r="AR660" s="84"/>
      <c r="AS660" s="84"/>
      <c r="AT660" s="84"/>
      <c r="AU660" s="84"/>
      <c r="AV660" s="84"/>
      <c r="AW660" s="84"/>
      <c r="AX660" s="84"/>
    </row>
    <row r="661" ht="12.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c r="AN661" s="84"/>
      <c r="AO661" s="84"/>
      <c r="AP661" s="84"/>
      <c r="AQ661" s="84"/>
      <c r="AR661" s="84"/>
      <c r="AS661" s="84"/>
      <c r="AT661" s="84"/>
      <c r="AU661" s="84"/>
      <c r="AV661" s="84"/>
      <c r="AW661" s="84"/>
      <c r="AX661" s="84"/>
    </row>
    <row r="662" ht="12.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c r="AN662" s="84"/>
      <c r="AO662" s="84"/>
      <c r="AP662" s="84"/>
      <c r="AQ662" s="84"/>
      <c r="AR662" s="84"/>
      <c r="AS662" s="84"/>
      <c r="AT662" s="84"/>
      <c r="AU662" s="84"/>
      <c r="AV662" s="84"/>
      <c r="AW662" s="84"/>
      <c r="AX662" s="84"/>
    </row>
    <row r="663" ht="12.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c r="AN663" s="84"/>
      <c r="AO663" s="84"/>
      <c r="AP663" s="84"/>
      <c r="AQ663" s="84"/>
      <c r="AR663" s="84"/>
      <c r="AS663" s="84"/>
      <c r="AT663" s="84"/>
      <c r="AU663" s="84"/>
      <c r="AV663" s="84"/>
      <c r="AW663" s="84"/>
      <c r="AX663" s="84"/>
    </row>
    <row r="664" ht="12.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c r="AN664" s="84"/>
      <c r="AO664" s="84"/>
      <c r="AP664" s="84"/>
      <c r="AQ664" s="84"/>
      <c r="AR664" s="84"/>
      <c r="AS664" s="84"/>
      <c r="AT664" s="84"/>
      <c r="AU664" s="84"/>
      <c r="AV664" s="84"/>
      <c r="AW664" s="84"/>
      <c r="AX664" s="84"/>
    </row>
    <row r="665" ht="12.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c r="AN665" s="84"/>
      <c r="AO665" s="84"/>
      <c r="AP665" s="84"/>
      <c r="AQ665" s="84"/>
      <c r="AR665" s="84"/>
      <c r="AS665" s="84"/>
      <c r="AT665" s="84"/>
      <c r="AU665" s="84"/>
      <c r="AV665" s="84"/>
      <c r="AW665" s="84"/>
      <c r="AX665" s="84"/>
    </row>
    <row r="666" ht="12.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c r="AN666" s="84"/>
      <c r="AO666" s="84"/>
      <c r="AP666" s="84"/>
      <c r="AQ666" s="84"/>
      <c r="AR666" s="84"/>
      <c r="AS666" s="84"/>
      <c r="AT666" s="84"/>
      <c r="AU666" s="84"/>
      <c r="AV666" s="84"/>
      <c r="AW666" s="84"/>
      <c r="AX666" s="84"/>
    </row>
    <row r="667" ht="12.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c r="AN667" s="84"/>
      <c r="AO667" s="84"/>
      <c r="AP667" s="84"/>
      <c r="AQ667" s="84"/>
      <c r="AR667" s="84"/>
      <c r="AS667" s="84"/>
      <c r="AT667" s="84"/>
      <c r="AU667" s="84"/>
      <c r="AV667" s="84"/>
      <c r="AW667" s="84"/>
      <c r="AX667" s="84"/>
    </row>
    <row r="668" ht="12.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c r="AN668" s="84"/>
      <c r="AO668" s="84"/>
      <c r="AP668" s="84"/>
      <c r="AQ668" s="84"/>
      <c r="AR668" s="84"/>
      <c r="AS668" s="84"/>
      <c r="AT668" s="84"/>
      <c r="AU668" s="84"/>
      <c r="AV668" s="84"/>
      <c r="AW668" s="84"/>
      <c r="AX668" s="84"/>
    </row>
    <row r="669" ht="12.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c r="AN669" s="84"/>
      <c r="AO669" s="84"/>
      <c r="AP669" s="84"/>
      <c r="AQ669" s="84"/>
      <c r="AR669" s="84"/>
      <c r="AS669" s="84"/>
      <c r="AT669" s="84"/>
      <c r="AU669" s="84"/>
      <c r="AV669" s="84"/>
      <c r="AW669" s="84"/>
      <c r="AX669" s="84"/>
    </row>
    <row r="670" ht="12.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c r="AN670" s="84"/>
      <c r="AO670" s="84"/>
      <c r="AP670" s="84"/>
      <c r="AQ670" s="84"/>
      <c r="AR670" s="84"/>
      <c r="AS670" s="84"/>
      <c r="AT670" s="84"/>
      <c r="AU670" s="84"/>
      <c r="AV670" s="84"/>
      <c r="AW670" s="84"/>
      <c r="AX670" s="84"/>
    </row>
    <row r="671" ht="12.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c r="AN671" s="84"/>
      <c r="AO671" s="84"/>
      <c r="AP671" s="84"/>
      <c r="AQ671" s="84"/>
      <c r="AR671" s="84"/>
      <c r="AS671" s="84"/>
      <c r="AT671" s="84"/>
      <c r="AU671" s="84"/>
      <c r="AV671" s="84"/>
      <c r="AW671" s="84"/>
      <c r="AX671" s="84"/>
    </row>
    <row r="672" ht="12.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c r="AN672" s="84"/>
      <c r="AO672" s="84"/>
      <c r="AP672" s="84"/>
      <c r="AQ672" s="84"/>
      <c r="AR672" s="84"/>
      <c r="AS672" s="84"/>
      <c r="AT672" s="84"/>
      <c r="AU672" s="84"/>
      <c r="AV672" s="84"/>
      <c r="AW672" s="84"/>
      <c r="AX672" s="84"/>
    </row>
    <row r="673" ht="12.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c r="AN673" s="84"/>
      <c r="AO673" s="84"/>
      <c r="AP673" s="84"/>
      <c r="AQ673" s="84"/>
      <c r="AR673" s="84"/>
      <c r="AS673" s="84"/>
      <c r="AT673" s="84"/>
      <c r="AU673" s="84"/>
      <c r="AV673" s="84"/>
      <c r="AW673" s="84"/>
      <c r="AX673" s="84"/>
    </row>
    <row r="674" ht="12.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c r="AN674" s="84"/>
      <c r="AO674" s="84"/>
      <c r="AP674" s="84"/>
      <c r="AQ674" s="84"/>
      <c r="AR674" s="84"/>
      <c r="AS674" s="84"/>
      <c r="AT674" s="84"/>
      <c r="AU674" s="84"/>
      <c r="AV674" s="84"/>
      <c r="AW674" s="84"/>
      <c r="AX674" s="84"/>
    </row>
    <row r="675" ht="12.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c r="AN675" s="84"/>
      <c r="AO675" s="84"/>
      <c r="AP675" s="84"/>
      <c r="AQ675" s="84"/>
      <c r="AR675" s="84"/>
      <c r="AS675" s="84"/>
      <c r="AT675" s="84"/>
      <c r="AU675" s="84"/>
      <c r="AV675" s="84"/>
      <c r="AW675" s="84"/>
      <c r="AX675" s="84"/>
    </row>
    <row r="676" ht="12.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c r="AN676" s="84"/>
      <c r="AO676" s="84"/>
      <c r="AP676" s="84"/>
      <c r="AQ676" s="84"/>
      <c r="AR676" s="84"/>
      <c r="AS676" s="84"/>
      <c r="AT676" s="84"/>
      <c r="AU676" s="84"/>
      <c r="AV676" s="84"/>
      <c r="AW676" s="84"/>
      <c r="AX676" s="84"/>
    </row>
    <row r="677" ht="12.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c r="AN677" s="84"/>
      <c r="AO677" s="84"/>
      <c r="AP677" s="84"/>
      <c r="AQ677" s="84"/>
      <c r="AR677" s="84"/>
      <c r="AS677" s="84"/>
      <c r="AT677" s="84"/>
      <c r="AU677" s="84"/>
      <c r="AV677" s="84"/>
      <c r="AW677" s="84"/>
      <c r="AX677" s="84"/>
    </row>
    <row r="678" ht="12.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c r="AN678" s="84"/>
      <c r="AO678" s="84"/>
      <c r="AP678" s="84"/>
      <c r="AQ678" s="84"/>
      <c r="AR678" s="84"/>
      <c r="AS678" s="84"/>
      <c r="AT678" s="84"/>
      <c r="AU678" s="84"/>
      <c r="AV678" s="84"/>
      <c r="AW678" s="84"/>
      <c r="AX678" s="84"/>
    </row>
    <row r="679" ht="12.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c r="AN679" s="84"/>
      <c r="AO679" s="84"/>
      <c r="AP679" s="84"/>
      <c r="AQ679" s="84"/>
      <c r="AR679" s="84"/>
      <c r="AS679" s="84"/>
      <c r="AT679" s="84"/>
      <c r="AU679" s="84"/>
      <c r="AV679" s="84"/>
      <c r="AW679" s="84"/>
      <c r="AX679" s="84"/>
    </row>
    <row r="680" ht="12.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c r="AN680" s="84"/>
      <c r="AO680" s="84"/>
      <c r="AP680" s="84"/>
      <c r="AQ680" s="84"/>
      <c r="AR680" s="84"/>
      <c r="AS680" s="84"/>
      <c r="AT680" s="84"/>
      <c r="AU680" s="84"/>
      <c r="AV680" s="84"/>
      <c r="AW680" s="84"/>
      <c r="AX680" s="84"/>
    </row>
    <row r="681" ht="12.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c r="AN681" s="84"/>
      <c r="AO681" s="84"/>
      <c r="AP681" s="84"/>
      <c r="AQ681" s="84"/>
      <c r="AR681" s="84"/>
      <c r="AS681" s="84"/>
      <c r="AT681" s="84"/>
      <c r="AU681" s="84"/>
      <c r="AV681" s="84"/>
      <c r="AW681" s="84"/>
      <c r="AX681" s="84"/>
    </row>
    <row r="682" ht="12.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c r="AN682" s="84"/>
      <c r="AO682" s="84"/>
      <c r="AP682" s="84"/>
      <c r="AQ682" s="84"/>
      <c r="AR682" s="84"/>
      <c r="AS682" s="84"/>
      <c r="AT682" s="84"/>
      <c r="AU682" s="84"/>
      <c r="AV682" s="84"/>
      <c r="AW682" s="84"/>
      <c r="AX682" s="84"/>
    </row>
    <row r="683" ht="12.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c r="AN683" s="84"/>
      <c r="AO683" s="84"/>
      <c r="AP683" s="84"/>
      <c r="AQ683" s="84"/>
      <c r="AR683" s="84"/>
      <c r="AS683" s="84"/>
      <c r="AT683" s="84"/>
      <c r="AU683" s="84"/>
      <c r="AV683" s="84"/>
      <c r="AW683" s="84"/>
      <c r="AX683" s="84"/>
    </row>
    <row r="684" ht="12.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c r="AN684" s="84"/>
      <c r="AO684" s="84"/>
      <c r="AP684" s="84"/>
      <c r="AQ684" s="84"/>
      <c r="AR684" s="84"/>
      <c r="AS684" s="84"/>
      <c r="AT684" s="84"/>
      <c r="AU684" s="84"/>
      <c r="AV684" s="84"/>
      <c r="AW684" s="84"/>
      <c r="AX684" s="84"/>
    </row>
    <row r="685" ht="12.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c r="AN685" s="84"/>
      <c r="AO685" s="84"/>
      <c r="AP685" s="84"/>
      <c r="AQ685" s="84"/>
      <c r="AR685" s="84"/>
      <c r="AS685" s="84"/>
      <c r="AT685" s="84"/>
      <c r="AU685" s="84"/>
      <c r="AV685" s="84"/>
      <c r="AW685" s="84"/>
      <c r="AX685" s="84"/>
    </row>
    <row r="686" ht="12.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c r="AN686" s="84"/>
      <c r="AO686" s="84"/>
      <c r="AP686" s="84"/>
      <c r="AQ686" s="84"/>
      <c r="AR686" s="84"/>
      <c r="AS686" s="84"/>
      <c r="AT686" s="84"/>
      <c r="AU686" s="84"/>
      <c r="AV686" s="84"/>
      <c r="AW686" s="84"/>
      <c r="AX686" s="84"/>
    </row>
    <row r="687" ht="12.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c r="AN687" s="84"/>
      <c r="AO687" s="84"/>
      <c r="AP687" s="84"/>
      <c r="AQ687" s="84"/>
      <c r="AR687" s="84"/>
      <c r="AS687" s="84"/>
      <c r="AT687" s="84"/>
      <c r="AU687" s="84"/>
      <c r="AV687" s="84"/>
      <c r="AW687" s="84"/>
      <c r="AX687" s="84"/>
    </row>
    <row r="688" ht="12.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c r="AN688" s="84"/>
      <c r="AO688" s="84"/>
      <c r="AP688" s="84"/>
      <c r="AQ688" s="84"/>
      <c r="AR688" s="84"/>
      <c r="AS688" s="84"/>
      <c r="AT688" s="84"/>
      <c r="AU688" s="84"/>
      <c r="AV688" s="84"/>
      <c r="AW688" s="84"/>
      <c r="AX688" s="84"/>
    </row>
    <row r="689" ht="12.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c r="AN689" s="84"/>
      <c r="AO689" s="84"/>
      <c r="AP689" s="84"/>
      <c r="AQ689" s="84"/>
      <c r="AR689" s="84"/>
      <c r="AS689" s="84"/>
      <c r="AT689" s="84"/>
      <c r="AU689" s="84"/>
      <c r="AV689" s="84"/>
      <c r="AW689" s="84"/>
      <c r="AX689" s="84"/>
    </row>
    <row r="690" ht="12.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c r="AN690" s="84"/>
      <c r="AO690" s="84"/>
      <c r="AP690" s="84"/>
      <c r="AQ690" s="84"/>
      <c r="AR690" s="84"/>
      <c r="AS690" s="84"/>
      <c r="AT690" s="84"/>
      <c r="AU690" s="84"/>
      <c r="AV690" s="84"/>
      <c r="AW690" s="84"/>
      <c r="AX690" s="84"/>
    </row>
    <row r="691" ht="12.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c r="AN691" s="84"/>
      <c r="AO691" s="84"/>
      <c r="AP691" s="84"/>
      <c r="AQ691" s="84"/>
      <c r="AR691" s="84"/>
      <c r="AS691" s="84"/>
      <c r="AT691" s="84"/>
      <c r="AU691" s="84"/>
      <c r="AV691" s="84"/>
      <c r="AW691" s="84"/>
      <c r="AX691" s="84"/>
    </row>
    <row r="692" ht="12.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c r="AN692" s="84"/>
      <c r="AO692" s="84"/>
      <c r="AP692" s="84"/>
      <c r="AQ692" s="84"/>
      <c r="AR692" s="84"/>
      <c r="AS692" s="84"/>
      <c r="AT692" s="84"/>
      <c r="AU692" s="84"/>
      <c r="AV692" s="84"/>
      <c r="AW692" s="84"/>
      <c r="AX692" s="84"/>
    </row>
    <row r="693" ht="12.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c r="AN693" s="84"/>
      <c r="AO693" s="84"/>
      <c r="AP693" s="84"/>
      <c r="AQ693" s="84"/>
      <c r="AR693" s="84"/>
      <c r="AS693" s="84"/>
      <c r="AT693" s="84"/>
      <c r="AU693" s="84"/>
      <c r="AV693" s="84"/>
      <c r="AW693" s="84"/>
      <c r="AX693" s="84"/>
    </row>
    <row r="694" ht="12.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c r="AN694" s="84"/>
      <c r="AO694" s="84"/>
      <c r="AP694" s="84"/>
      <c r="AQ694" s="84"/>
      <c r="AR694" s="84"/>
      <c r="AS694" s="84"/>
      <c r="AT694" s="84"/>
      <c r="AU694" s="84"/>
      <c r="AV694" s="84"/>
      <c r="AW694" s="84"/>
      <c r="AX694" s="84"/>
    </row>
    <row r="695" ht="12.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c r="AN695" s="84"/>
      <c r="AO695" s="84"/>
      <c r="AP695" s="84"/>
      <c r="AQ695" s="84"/>
      <c r="AR695" s="84"/>
      <c r="AS695" s="84"/>
      <c r="AT695" s="84"/>
      <c r="AU695" s="84"/>
      <c r="AV695" s="84"/>
      <c r="AW695" s="84"/>
      <c r="AX695" s="84"/>
    </row>
    <row r="696" ht="12.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c r="AN696" s="84"/>
      <c r="AO696" s="84"/>
      <c r="AP696" s="84"/>
      <c r="AQ696" s="84"/>
      <c r="AR696" s="84"/>
      <c r="AS696" s="84"/>
      <c r="AT696" s="84"/>
      <c r="AU696" s="84"/>
      <c r="AV696" s="84"/>
      <c r="AW696" s="84"/>
      <c r="AX696" s="84"/>
    </row>
    <row r="697" ht="12.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c r="AN697" s="84"/>
      <c r="AO697" s="84"/>
      <c r="AP697" s="84"/>
      <c r="AQ697" s="84"/>
      <c r="AR697" s="84"/>
      <c r="AS697" s="84"/>
      <c r="AT697" s="84"/>
      <c r="AU697" s="84"/>
      <c r="AV697" s="84"/>
      <c r="AW697" s="84"/>
      <c r="AX697" s="84"/>
    </row>
    <row r="698" ht="12.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c r="AN698" s="84"/>
      <c r="AO698" s="84"/>
      <c r="AP698" s="84"/>
      <c r="AQ698" s="84"/>
      <c r="AR698" s="84"/>
      <c r="AS698" s="84"/>
      <c r="AT698" s="84"/>
      <c r="AU698" s="84"/>
      <c r="AV698" s="84"/>
      <c r="AW698" s="84"/>
      <c r="AX698" s="84"/>
    </row>
    <row r="699" ht="12.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c r="AN699" s="84"/>
      <c r="AO699" s="84"/>
      <c r="AP699" s="84"/>
      <c r="AQ699" s="84"/>
      <c r="AR699" s="84"/>
      <c r="AS699" s="84"/>
      <c r="AT699" s="84"/>
      <c r="AU699" s="84"/>
      <c r="AV699" s="84"/>
      <c r="AW699" s="84"/>
      <c r="AX699" s="84"/>
    </row>
    <row r="700" ht="12.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c r="AN700" s="84"/>
      <c r="AO700" s="84"/>
      <c r="AP700" s="84"/>
      <c r="AQ700" s="84"/>
      <c r="AR700" s="84"/>
      <c r="AS700" s="84"/>
      <c r="AT700" s="84"/>
      <c r="AU700" s="84"/>
      <c r="AV700" s="84"/>
      <c r="AW700" s="84"/>
      <c r="AX700" s="84"/>
    </row>
    <row r="701" ht="12.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c r="AN701" s="84"/>
      <c r="AO701" s="84"/>
      <c r="AP701" s="84"/>
      <c r="AQ701" s="84"/>
      <c r="AR701" s="84"/>
      <c r="AS701" s="84"/>
      <c r="AT701" s="84"/>
      <c r="AU701" s="84"/>
      <c r="AV701" s="84"/>
      <c r="AW701" s="84"/>
      <c r="AX701" s="84"/>
    </row>
    <row r="702" ht="12.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c r="AS702" s="84"/>
      <c r="AT702" s="84"/>
      <c r="AU702" s="84"/>
      <c r="AV702" s="84"/>
      <c r="AW702" s="84"/>
      <c r="AX702" s="84"/>
    </row>
    <row r="703" ht="12.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c r="AS703" s="84"/>
      <c r="AT703" s="84"/>
      <c r="AU703" s="84"/>
      <c r="AV703" s="84"/>
      <c r="AW703" s="84"/>
      <c r="AX703" s="84"/>
    </row>
    <row r="704" ht="12.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c r="AN704" s="84"/>
      <c r="AO704" s="84"/>
      <c r="AP704" s="84"/>
      <c r="AQ704" s="84"/>
      <c r="AR704" s="84"/>
      <c r="AS704" s="84"/>
      <c r="AT704" s="84"/>
      <c r="AU704" s="84"/>
      <c r="AV704" s="84"/>
      <c r="AW704" s="84"/>
      <c r="AX704" s="84"/>
    </row>
    <row r="705" ht="12.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c r="AN705" s="84"/>
      <c r="AO705" s="84"/>
      <c r="AP705" s="84"/>
      <c r="AQ705" s="84"/>
      <c r="AR705" s="84"/>
      <c r="AS705" s="84"/>
      <c r="AT705" s="84"/>
      <c r="AU705" s="84"/>
      <c r="AV705" s="84"/>
      <c r="AW705" s="84"/>
      <c r="AX705" s="84"/>
    </row>
    <row r="706" ht="12.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c r="AN706" s="84"/>
      <c r="AO706" s="84"/>
      <c r="AP706" s="84"/>
      <c r="AQ706" s="84"/>
      <c r="AR706" s="84"/>
      <c r="AS706" s="84"/>
      <c r="AT706" s="84"/>
      <c r="AU706" s="84"/>
      <c r="AV706" s="84"/>
      <c r="AW706" s="84"/>
      <c r="AX706" s="84"/>
    </row>
    <row r="707" ht="12.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c r="AN707" s="84"/>
      <c r="AO707" s="84"/>
      <c r="AP707" s="84"/>
      <c r="AQ707" s="84"/>
      <c r="AR707" s="84"/>
      <c r="AS707" s="84"/>
      <c r="AT707" s="84"/>
      <c r="AU707" s="84"/>
      <c r="AV707" s="84"/>
      <c r="AW707" s="84"/>
      <c r="AX707" s="84"/>
    </row>
    <row r="708" ht="12.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c r="AN708" s="84"/>
      <c r="AO708" s="84"/>
      <c r="AP708" s="84"/>
      <c r="AQ708" s="84"/>
      <c r="AR708" s="84"/>
      <c r="AS708" s="84"/>
      <c r="AT708" s="84"/>
      <c r="AU708" s="84"/>
      <c r="AV708" s="84"/>
      <c r="AW708" s="84"/>
      <c r="AX708" s="84"/>
    </row>
    <row r="709" ht="12.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c r="AN709" s="84"/>
      <c r="AO709" s="84"/>
      <c r="AP709" s="84"/>
      <c r="AQ709" s="84"/>
      <c r="AR709" s="84"/>
      <c r="AS709" s="84"/>
      <c r="AT709" s="84"/>
      <c r="AU709" s="84"/>
      <c r="AV709" s="84"/>
      <c r="AW709" s="84"/>
      <c r="AX709" s="84"/>
    </row>
    <row r="710" ht="12.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c r="AS710" s="84"/>
      <c r="AT710" s="84"/>
      <c r="AU710" s="84"/>
      <c r="AV710" s="84"/>
      <c r="AW710" s="84"/>
      <c r="AX710" s="84"/>
    </row>
    <row r="711" ht="12.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c r="AN711" s="84"/>
      <c r="AO711" s="84"/>
      <c r="AP711" s="84"/>
      <c r="AQ711" s="84"/>
      <c r="AR711" s="84"/>
      <c r="AS711" s="84"/>
      <c r="AT711" s="84"/>
      <c r="AU711" s="84"/>
      <c r="AV711" s="84"/>
      <c r="AW711" s="84"/>
      <c r="AX711" s="84"/>
    </row>
    <row r="712" ht="12.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c r="AN712" s="84"/>
      <c r="AO712" s="84"/>
      <c r="AP712" s="84"/>
      <c r="AQ712" s="84"/>
      <c r="AR712" s="84"/>
      <c r="AS712" s="84"/>
      <c r="AT712" s="84"/>
      <c r="AU712" s="84"/>
      <c r="AV712" s="84"/>
      <c r="AW712" s="84"/>
      <c r="AX712" s="84"/>
    </row>
    <row r="713" ht="12.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c r="AN713" s="84"/>
      <c r="AO713" s="84"/>
      <c r="AP713" s="84"/>
      <c r="AQ713" s="84"/>
      <c r="AR713" s="84"/>
      <c r="AS713" s="84"/>
      <c r="AT713" s="84"/>
      <c r="AU713" s="84"/>
      <c r="AV713" s="84"/>
      <c r="AW713" s="84"/>
      <c r="AX713" s="84"/>
    </row>
    <row r="714" ht="12.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c r="AN714" s="84"/>
      <c r="AO714" s="84"/>
      <c r="AP714" s="84"/>
      <c r="AQ714" s="84"/>
      <c r="AR714" s="84"/>
      <c r="AS714" s="84"/>
      <c r="AT714" s="84"/>
      <c r="AU714" s="84"/>
      <c r="AV714" s="84"/>
      <c r="AW714" s="84"/>
      <c r="AX714" s="84"/>
    </row>
    <row r="715" ht="12.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c r="AN715" s="84"/>
      <c r="AO715" s="84"/>
      <c r="AP715" s="84"/>
      <c r="AQ715" s="84"/>
      <c r="AR715" s="84"/>
      <c r="AS715" s="84"/>
      <c r="AT715" s="84"/>
      <c r="AU715" s="84"/>
      <c r="AV715" s="84"/>
      <c r="AW715" s="84"/>
      <c r="AX715" s="84"/>
    </row>
    <row r="716" ht="12.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c r="AN716" s="84"/>
      <c r="AO716" s="84"/>
      <c r="AP716" s="84"/>
      <c r="AQ716" s="84"/>
      <c r="AR716" s="84"/>
      <c r="AS716" s="84"/>
      <c r="AT716" s="84"/>
      <c r="AU716" s="84"/>
      <c r="AV716" s="84"/>
      <c r="AW716" s="84"/>
      <c r="AX716" s="84"/>
    </row>
    <row r="717" ht="12.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c r="AN717" s="84"/>
      <c r="AO717" s="84"/>
      <c r="AP717" s="84"/>
      <c r="AQ717" s="84"/>
      <c r="AR717" s="84"/>
      <c r="AS717" s="84"/>
      <c r="AT717" s="84"/>
      <c r="AU717" s="84"/>
      <c r="AV717" s="84"/>
      <c r="AW717" s="84"/>
      <c r="AX717" s="84"/>
    </row>
    <row r="718" ht="12.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c r="AN718" s="84"/>
      <c r="AO718" s="84"/>
      <c r="AP718" s="84"/>
      <c r="AQ718" s="84"/>
      <c r="AR718" s="84"/>
      <c r="AS718" s="84"/>
      <c r="AT718" s="84"/>
      <c r="AU718" s="84"/>
      <c r="AV718" s="84"/>
      <c r="AW718" s="84"/>
      <c r="AX718" s="84"/>
    </row>
    <row r="719" ht="12.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c r="AN719" s="84"/>
      <c r="AO719" s="84"/>
      <c r="AP719" s="84"/>
      <c r="AQ719" s="84"/>
      <c r="AR719" s="84"/>
      <c r="AS719" s="84"/>
      <c r="AT719" s="84"/>
      <c r="AU719" s="84"/>
      <c r="AV719" s="84"/>
      <c r="AW719" s="84"/>
      <c r="AX719" s="84"/>
    </row>
    <row r="720" ht="12.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c r="AN720" s="84"/>
      <c r="AO720" s="84"/>
      <c r="AP720" s="84"/>
      <c r="AQ720" s="84"/>
      <c r="AR720" s="84"/>
      <c r="AS720" s="84"/>
      <c r="AT720" s="84"/>
      <c r="AU720" s="84"/>
      <c r="AV720" s="84"/>
      <c r="AW720" s="84"/>
      <c r="AX720" s="84"/>
    </row>
    <row r="721" ht="12.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c r="AN721" s="84"/>
      <c r="AO721" s="84"/>
      <c r="AP721" s="84"/>
      <c r="AQ721" s="84"/>
      <c r="AR721" s="84"/>
      <c r="AS721" s="84"/>
      <c r="AT721" s="84"/>
      <c r="AU721" s="84"/>
      <c r="AV721" s="84"/>
      <c r="AW721" s="84"/>
      <c r="AX721" s="84"/>
    </row>
    <row r="722" ht="12.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c r="AN722" s="84"/>
      <c r="AO722" s="84"/>
      <c r="AP722" s="84"/>
      <c r="AQ722" s="84"/>
      <c r="AR722" s="84"/>
      <c r="AS722" s="84"/>
      <c r="AT722" s="84"/>
      <c r="AU722" s="84"/>
      <c r="AV722" s="84"/>
      <c r="AW722" s="84"/>
      <c r="AX722" s="84"/>
    </row>
    <row r="723" ht="12.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c r="AN723" s="84"/>
      <c r="AO723" s="84"/>
      <c r="AP723" s="84"/>
      <c r="AQ723" s="84"/>
      <c r="AR723" s="84"/>
      <c r="AS723" s="84"/>
      <c r="AT723" s="84"/>
      <c r="AU723" s="84"/>
      <c r="AV723" s="84"/>
      <c r="AW723" s="84"/>
      <c r="AX723" s="84"/>
    </row>
    <row r="724" ht="12.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c r="AN724" s="84"/>
      <c r="AO724" s="84"/>
      <c r="AP724" s="84"/>
      <c r="AQ724" s="84"/>
      <c r="AR724" s="84"/>
      <c r="AS724" s="84"/>
      <c r="AT724" s="84"/>
      <c r="AU724" s="84"/>
      <c r="AV724" s="84"/>
      <c r="AW724" s="84"/>
      <c r="AX724" s="84"/>
    </row>
    <row r="725" ht="12.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c r="AN725" s="84"/>
      <c r="AO725" s="84"/>
      <c r="AP725" s="84"/>
      <c r="AQ725" s="84"/>
      <c r="AR725" s="84"/>
      <c r="AS725" s="84"/>
      <c r="AT725" s="84"/>
      <c r="AU725" s="84"/>
      <c r="AV725" s="84"/>
      <c r="AW725" s="84"/>
      <c r="AX725" s="84"/>
    </row>
    <row r="726" ht="12.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c r="AN726" s="84"/>
      <c r="AO726" s="84"/>
      <c r="AP726" s="84"/>
      <c r="AQ726" s="84"/>
      <c r="AR726" s="84"/>
      <c r="AS726" s="84"/>
      <c r="AT726" s="84"/>
      <c r="AU726" s="84"/>
      <c r="AV726" s="84"/>
      <c r="AW726" s="84"/>
      <c r="AX726" s="84"/>
    </row>
    <row r="727" ht="12.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c r="AN727" s="84"/>
      <c r="AO727" s="84"/>
      <c r="AP727" s="84"/>
      <c r="AQ727" s="84"/>
      <c r="AR727" s="84"/>
      <c r="AS727" s="84"/>
      <c r="AT727" s="84"/>
      <c r="AU727" s="84"/>
      <c r="AV727" s="84"/>
      <c r="AW727" s="84"/>
      <c r="AX727" s="84"/>
    </row>
    <row r="728" ht="12.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c r="AN728" s="84"/>
      <c r="AO728" s="84"/>
      <c r="AP728" s="84"/>
      <c r="AQ728" s="84"/>
      <c r="AR728" s="84"/>
      <c r="AS728" s="84"/>
      <c r="AT728" s="84"/>
      <c r="AU728" s="84"/>
      <c r="AV728" s="84"/>
      <c r="AW728" s="84"/>
      <c r="AX728" s="84"/>
    </row>
    <row r="729" ht="12.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c r="AN729" s="84"/>
      <c r="AO729" s="84"/>
      <c r="AP729" s="84"/>
      <c r="AQ729" s="84"/>
      <c r="AR729" s="84"/>
      <c r="AS729" s="84"/>
      <c r="AT729" s="84"/>
      <c r="AU729" s="84"/>
      <c r="AV729" s="84"/>
      <c r="AW729" s="84"/>
      <c r="AX729" s="84"/>
    </row>
    <row r="730" ht="12.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c r="AN730" s="84"/>
      <c r="AO730" s="84"/>
      <c r="AP730" s="84"/>
      <c r="AQ730" s="84"/>
      <c r="AR730" s="84"/>
      <c r="AS730" s="84"/>
      <c r="AT730" s="84"/>
      <c r="AU730" s="84"/>
      <c r="AV730" s="84"/>
      <c r="AW730" s="84"/>
      <c r="AX730" s="84"/>
    </row>
    <row r="731" ht="12.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c r="AN731" s="84"/>
      <c r="AO731" s="84"/>
      <c r="AP731" s="84"/>
      <c r="AQ731" s="84"/>
      <c r="AR731" s="84"/>
      <c r="AS731" s="84"/>
      <c r="AT731" s="84"/>
      <c r="AU731" s="84"/>
      <c r="AV731" s="84"/>
      <c r="AW731" s="84"/>
      <c r="AX731" s="84"/>
    </row>
    <row r="732" ht="12.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c r="AN732" s="84"/>
      <c r="AO732" s="84"/>
      <c r="AP732" s="84"/>
      <c r="AQ732" s="84"/>
      <c r="AR732" s="84"/>
      <c r="AS732" s="84"/>
      <c r="AT732" s="84"/>
      <c r="AU732" s="84"/>
      <c r="AV732" s="84"/>
      <c r="AW732" s="84"/>
      <c r="AX732" s="84"/>
    </row>
    <row r="733" ht="12.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c r="AN733" s="84"/>
      <c r="AO733" s="84"/>
      <c r="AP733" s="84"/>
      <c r="AQ733" s="84"/>
      <c r="AR733" s="84"/>
      <c r="AS733" s="84"/>
      <c r="AT733" s="84"/>
      <c r="AU733" s="84"/>
      <c r="AV733" s="84"/>
      <c r="AW733" s="84"/>
      <c r="AX733" s="84"/>
    </row>
    <row r="734" ht="12.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c r="AN734" s="84"/>
      <c r="AO734" s="84"/>
      <c r="AP734" s="84"/>
      <c r="AQ734" s="84"/>
      <c r="AR734" s="84"/>
      <c r="AS734" s="84"/>
      <c r="AT734" s="84"/>
      <c r="AU734" s="84"/>
      <c r="AV734" s="84"/>
      <c r="AW734" s="84"/>
      <c r="AX734" s="84"/>
    </row>
    <row r="735" ht="12.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c r="AN735" s="84"/>
      <c r="AO735" s="84"/>
      <c r="AP735" s="84"/>
      <c r="AQ735" s="84"/>
      <c r="AR735" s="84"/>
      <c r="AS735" s="84"/>
      <c r="AT735" s="84"/>
      <c r="AU735" s="84"/>
      <c r="AV735" s="84"/>
      <c r="AW735" s="84"/>
      <c r="AX735" s="84"/>
    </row>
    <row r="736" ht="12.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c r="AN736" s="84"/>
      <c r="AO736" s="84"/>
      <c r="AP736" s="84"/>
      <c r="AQ736" s="84"/>
      <c r="AR736" s="84"/>
      <c r="AS736" s="84"/>
      <c r="AT736" s="84"/>
      <c r="AU736" s="84"/>
      <c r="AV736" s="84"/>
      <c r="AW736" s="84"/>
      <c r="AX736" s="84"/>
    </row>
    <row r="737" ht="12.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c r="AN737" s="84"/>
      <c r="AO737" s="84"/>
      <c r="AP737" s="84"/>
      <c r="AQ737" s="84"/>
      <c r="AR737" s="84"/>
      <c r="AS737" s="84"/>
      <c r="AT737" s="84"/>
      <c r="AU737" s="84"/>
      <c r="AV737" s="84"/>
      <c r="AW737" s="84"/>
      <c r="AX737" s="84"/>
    </row>
    <row r="738" ht="12.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c r="AN738" s="84"/>
      <c r="AO738" s="84"/>
      <c r="AP738" s="84"/>
      <c r="AQ738" s="84"/>
      <c r="AR738" s="84"/>
      <c r="AS738" s="84"/>
      <c r="AT738" s="84"/>
      <c r="AU738" s="84"/>
      <c r="AV738" s="84"/>
      <c r="AW738" s="84"/>
      <c r="AX738" s="84"/>
    </row>
    <row r="739" ht="12.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c r="AN739" s="84"/>
      <c r="AO739" s="84"/>
      <c r="AP739" s="84"/>
      <c r="AQ739" s="84"/>
      <c r="AR739" s="84"/>
      <c r="AS739" s="84"/>
      <c r="AT739" s="84"/>
      <c r="AU739" s="84"/>
      <c r="AV739" s="84"/>
      <c r="AW739" s="84"/>
      <c r="AX739" s="84"/>
    </row>
    <row r="740" ht="12.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c r="AN740" s="84"/>
      <c r="AO740" s="84"/>
      <c r="AP740" s="84"/>
      <c r="AQ740" s="84"/>
      <c r="AR740" s="84"/>
      <c r="AS740" s="84"/>
      <c r="AT740" s="84"/>
      <c r="AU740" s="84"/>
      <c r="AV740" s="84"/>
      <c r="AW740" s="84"/>
      <c r="AX740" s="84"/>
    </row>
    <row r="741" ht="12.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c r="AN741" s="84"/>
      <c r="AO741" s="84"/>
      <c r="AP741" s="84"/>
      <c r="AQ741" s="84"/>
      <c r="AR741" s="84"/>
      <c r="AS741" s="84"/>
      <c r="AT741" s="84"/>
      <c r="AU741" s="84"/>
      <c r="AV741" s="84"/>
      <c r="AW741" s="84"/>
      <c r="AX741" s="84"/>
    </row>
    <row r="742" ht="12.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c r="AN742" s="84"/>
      <c r="AO742" s="84"/>
      <c r="AP742" s="84"/>
      <c r="AQ742" s="84"/>
      <c r="AR742" s="84"/>
      <c r="AS742" s="84"/>
      <c r="AT742" s="84"/>
      <c r="AU742" s="84"/>
      <c r="AV742" s="84"/>
      <c r="AW742" s="84"/>
      <c r="AX742" s="84"/>
    </row>
    <row r="743" ht="12.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c r="AN743" s="84"/>
      <c r="AO743" s="84"/>
      <c r="AP743" s="84"/>
      <c r="AQ743" s="84"/>
      <c r="AR743" s="84"/>
      <c r="AS743" s="84"/>
      <c r="AT743" s="84"/>
      <c r="AU743" s="84"/>
      <c r="AV743" s="84"/>
      <c r="AW743" s="84"/>
      <c r="AX743" s="84"/>
    </row>
    <row r="744" ht="12.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c r="AN744" s="84"/>
      <c r="AO744" s="84"/>
      <c r="AP744" s="84"/>
      <c r="AQ744" s="84"/>
      <c r="AR744" s="84"/>
      <c r="AS744" s="84"/>
      <c r="AT744" s="84"/>
      <c r="AU744" s="84"/>
      <c r="AV744" s="84"/>
      <c r="AW744" s="84"/>
      <c r="AX744" s="84"/>
    </row>
    <row r="745" ht="12.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c r="AN745" s="84"/>
      <c r="AO745" s="84"/>
      <c r="AP745" s="84"/>
      <c r="AQ745" s="84"/>
      <c r="AR745" s="84"/>
      <c r="AS745" s="84"/>
      <c r="AT745" s="84"/>
      <c r="AU745" s="84"/>
      <c r="AV745" s="84"/>
      <c r="AW745" s="84"/>
      <c r="AX745" s="84"/>
    </row>
    <row r="746" ht="12.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c r="AN746" s="84"/>
      <c r="AO746" s="84"/>
      <c r="AP746" s="84"/>
      <c r="AQ746" s="84"/>
      <c r="AR746" s="84"/>
      <c r="AS746" s="84"/>
      <c r="AT746" s="84"/>
      <c r="AU746" s="84"/>
      <c r="AV746" s="84"/>
      <c r="AW746" s="84"/>
      <c r="AX746" s="84"/>
    </row>
    <row r="747" ht="12.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c r="AN747" s="84"/>
      <c r="AO747" s="84"/>
      <c r="AP747" s="84"/>
      <c r="AQ747" s="84"/>
      <c r="AR747" s="84"/>
      <c r="AS747" s="84"/>
      <c r="AT747" s="84"/>
      <c r="AU747" s="84"/>
      <c r="AV747" s="84"/>
      <c r="AW747" s="84"/>
      <c r="AX747" s="84"/>
    </row>
    <row r="748" ht="12.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c r="AN748" s="84"/>
      <c r="AO748" s="84"/>
      <c r="AP748" s="84"/>
      <c r="AQ748" s="84"/>
      <c r="AR748" s="84"/>
      <c r="AS748" s="84"/>
      <c r="AT748" s="84"/>
      <c r="AU748" s="84"/>
      <c r="AV748" s="84"/>
      <c r="AW748" s="84"/>
      <c r="AX748" s="84"/>
    </row>
    <row r="749" ht="12.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c r="AN749" s="84"/>
      <c r="AO749" s="84"/>
      <c r="AP749" s="84"/>
      <c r="AQ749" s="84"/>
      <c r="AR749" s="84"/>
      <c r="AS749" s="84"/>
      <c r="AT749" s="84"/>
      <c r="AU749" s="84"/>
      <c r="AV749" s="84"/>
      <c r="AW749" s="84"/>
      <c r="AX749" s="84"/>
    </row>
    <row r="750" ht="12.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c r="AN750" s="84"/>
      <c r="AO750" s="84"/>
      <c r="AP750" s="84"/>
      <c r="AQ750" s="84"/>
      <c r="AR750" s="84"/>
      <c r="AS750" s="84"/>
      <c r="AT750" s="84"/>
      <c r="AU750" s="84"/>
      <c r="AV750" s="84"/>
      <c r="AW750" s="84"/>
      <c r="AX750" s="84"/>
    </row>
    <row r="751" ht="12.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c r="AN751" s="84"/>
      <c r="AO751" s="84"/>
      <c r="AP751" s="84"/>
      <c r="AQ751" s="84"/>
      <c r="AR751" s="84"/>
      <c r="AS751" s="84"/>
      <c r="AT751" s="84"/>
      <c r="AU751" s="84"/>
      <c r="AV751" s="84"/>
      <c r="AW751" s="84"/>
      <c r="AX751" s="84"/>
    </row>
    <row r="752" ht="12.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84"/>
      <c r="AP752" s="84"/>
      <c r="AQ752" s="84"/>
      <c r="AR752" s="84"/>
      <c r="AS752" s="84"/>
      <c r="AT752" s="84"/>
      <c r="AU752" s="84"/>
      <c r="AV752" s="84"/>
      <c r="AW752" s="84"/>
      <c r="AX752" s="84"/>
    </row>
    <row r="753" ht="12.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84"/>
      <c r="AP753" s="84"/>
      <c r="AQ753" s="84"/>
      <c r="AR753" s="84"/>
      <c r="AS753" s="84"/>
      <c r="AT753" s="84"/>
      <c r="AU753" s="84"/>
      <c r="AV753" s="84"/>
      <c r="AW753" s="84"/>
      <c r="AX753" s="84"/>
    </row>
    <row r="754" ht="12.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c r="AN754" s="84"/>
      <c r="AO754" s="84"/>
      <c r="AP754" s="84"/>
      <c r="AQ754" s="84"/>
      <c r="AR754" s="84"/>
      <c r="AS754" s="84"/>
      <c r="AT754" s="84"/>
      <c r="AU754" s="84"/>
      <c r="AV754" s="84"/>
      <c r="AW754" s="84"/>
      <c r="AX754" s="84"/>
    </row>
    <row r="755" ht="12.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c r="AN755" s="84"/>
      <c r="AO755" s="84"/>
      <c r="AP755" s="84"/>
      <c r="AQ755" s="84"/>
      <c r="AR755" s="84"/>
      <c r="AS755" s="84"/>
      <c r="AT755" s="84"/>
      <c r="AU755" s="84"/>
      <c r="AV755" s="84"/>
      <c r="AW755" s="84"/>
      <c r="AX755" s="84"/>
    </row>
    <row r="756" ht="12.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c r="AN756" s="84"/>
      <c r="AO756" s="84"/>
      <c r="AP756" s="84"/>
      <c r="AQ756" s="84"/>
      <c r="AR756" s="84"/>
      <c r="AS756" s="84"/>
      <c r="AT756" s="84"/>
      <c r="AU756" s="84"/>
      <c r="AV756" s="84"/>
      <c r="AW756" s="84"/>
      <c r="AX756" s="84"/>
    </row>
    <row r="757" ht="12.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c r="AN757" s="84"/>
      <c r="AO757" s="84"/>
      <c r="AP757" s="84"/>
      <c r="AQ757" s="84"/>
      <c r="AR757" s="84"/>
      <c r="AS757" s="84"/>
      <c r="AT757" s="84"/>
      <c r="AU757" s="84"/>
      <c r="AV757" s="84"/>
      <c r="AW757" s="84"/>
      <c r="AX757" s="84"/>
    </row>
    <row r="758" ht="12.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c r="AN758" s="84"/>
      <c r="AO758" s="84"/>
      <c r="AP758" s="84"/>
      <c r="AQ758" s="84"/>
      <c r="AR758" s="84"/>
      <c r="AS758" s="84"/>
      <c r="AT758" s="84"/>
      <c r="AU758" s="84"/>
      <c r="AV758" s="84"/>
      <c r="AW758" s="84"/>
      <c r="AX758" s="84"/>
    </row>
    <row r="759" ht="12.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c r="AN759" s="84"/>
      <c r="AO759" s="84"/>
      <c r="AP759" s="84"/>
      <c r="AQ759" s="84"/>
      <c r="AR759" s="84"/>
      <c r="AS759" s="84"/>
      <c r="AT759" s="84"/>
      <c r="AU759" s="84"/>
      <c r="AV759" s="84"/>
      <c r="AW759" s="84"/>
      <c r="AX759" s="84"/>
    </row>
    <row r="760" ht="12.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c r="AN760" s="84"/>
      <c r="AO760" s="84"/>
      <c r="AP760" s="84"/>
      <c r="AQ760" s="84"/>
      <c r="AR760" s="84"/>
      <c r="AS760" s="84"/>
      <c r="AT760" s="84"/>
      <c r="AU760" s="84"/>
      <c r="AV760" s="84"/>
      <c r="AW760" s="84"/>
      <c r="AX760" s="84"/>
    </row>
    <row r="761" ht="12.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c r="AN761" s="84"/>
      <c r="AO761" s="84"/>
      <c r="AP761" s="84"/>
      <c r="AQ761" s="84"/>
      <c r="AR761" s="84"/>
      <c r="AS761" s="84"/>
      <c r="AT761" s="84"/>
      <c r="AU761" s="84"/>
      <c r="AV761" s="84"/>
      <c r="AW761" s="84"/>
      <c r="AX761" s="84"/>
    </row>
    <row r="762" ht="12.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c r="AN762" s="84"/>
      <c r="AO762" s="84"/>
      <c r="AP762" s="84"/>
      <c r="AQ762" s="84"/>
      <c r="AR762" s="84"/>
      <c r="AS762" s="84"/>
      <c r="AT762" s="84"/>
      <c r="AU762" s="84"/>
      <c r="AV762" s="84"/>
      <c r="AW762" s="84"/>
      <c r="AX762" s="84"/>
    </row>
    <row r="763" ht="12.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c r="AP763" s="84"/>
      <c r="AQ763" s="84"/>
      <c r="AR763" s="84"/>
      <c r="AS763" s="84"/>
      <c r="AT763" s="84"/>
      <c r="AU763" s="84"/>
      <c r="AV763" s="84"/>
      <c r="AW763" s="84"/>
      <c r="AX763" s="84"/>
    </row>
    <row r="764" ht="12.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c r="AU764" s="84"/>
      <c r="AV764" s="84"/>
      <c r="AW764" s="84"/>
      <c r="AX764" s="84"/>
    </row>
    <row r="765" ht="12.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c r="AS765" s="84"/>
      <c r="AT765" s="84"/>
      <c r="AU765" s="84"/>
      <c r="AV765" s="84"/>
      <c r="AW765" s="84"/>
      <c r="AX765" s="84"/>
    </row>
    <row r="766" ht="12.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c r="AS766" s="84"/>
      <c r="AT766" s="84"/>
      <c r="AU766" s="84"/>
      <c r="AV766" s="84"/>
      <c r="AW766" s="84"/>
      <c r="AX766" s="84"/>
    </row>
    <row r="767" ht="12.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c r="AP767" s="84"/>
      <c r="AQ767" s="84"/>
      <c r="AR767" s="84"/>
      <c r="AS767" s="84"/>
      <c r="AT767" s="84"/>
      <c r="AU767" s="84"/>
      <c r="AV767" s="84"/>
      <c r="AW767" s="84"/>
      <c r="AX767" s="84"/>
    </row>
    <row r="768" ht="12.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c r="AN768" s="84"/>
      <c r="AO768" s="84"/>
      <c r="AP768" s="84"/>
      <c r="AQ768" s="84"/>
      <c r="AR768" s="84"/>
      <c r="AS768" s="84"/>
      <c r="AT768" s="84"/>
      <c r="AU768" s="84"/>
      <c r="AV768" s="84"/>
      <c r="AW768" s="84"/>
      <c r="AX768" s="84"/>
    </row>
    <row r="769" ht="12.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c r="AN769" s="84"/>
      <c r="AO769" s="84"/>
      <c r="AP769" s="84"/>
      <c r="AQ769" s="84"/>
      <c r="AR769" s="84"/>
      <c r="AS769" s="84"/>
      <c r="AT769" s="84"/>
      <c r="AU769" s="84"/>
      <c r="AV769" s="84"/>
      <c r="AW769" s="84"/>
      <c r="AX769" s="84"/>
    </row>
    <row r="770" ht="12.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c r="AN770" s="84"/>
      <c r="AO770" s="84"/>
      <c r="AP770" s="84"/>
      <c r="AQ770" s="84"/>
      <c r="AR770" s="84"/>
      <c r="AS770" s="84"/>
      <c r="AT770" s="84"/>
      <c r="AU770" s="84"/>
      <c r="AV770" s="84"/>
      <c r="AW770" s="84"/>
      <c r="AX770" s="84"/>
    </row>
    <row r="771" ht="12.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c r="AN771" s="84"/>
      <c r="AO771" s="84"/>
      <c r="AP771" s="84"/>
      <c r="AQ771" s="84"/>
      <c r="AR771" s="84"/>
      <c r="AS771" s="84"/>
      <c r="AT771" s="84"/>
      <c r="AU771" s="84"/>
      <c r="AV771" s="84"/>
      <c r="AW771" s="84"/>
      <c r="AX771" s="84"/>
    </row>
    <row r="772" ht="12.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c r="AN772" s="84"/>
      <c r="AO772" s="84"/>
      <c r="AP772" s="84"/>
      <c r="AQ772" s="84"/>
      <c r="AR772" s="84"/>
      <c r="AS772" s="84"/>
      <c r="AT772" s="84"/>
      <c r="AU772" s="84"/>
      <c r="AV772" s="84"/>
      <c r="AW772" s="84"/>
      <c r="AX772" s="84"/>
    </row>
    <row r="773" ht="12.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c r="AN773" s="84"/>
      <c r="AO773" s="84"/>
      <c r="AP773" s="84"/>
      <c r="AQ773" s="84"/>
      <c r="AR773" s="84"/>
      <c r="AS773" s="84"/>
      <c r="AT773" s="84"/>
      <c r="AU773" s="84"/>
      <c r="AV773" s="84"/>
      <c r="AW773" s="84"/>
      <c r="AX773" s="84"/>
    </row>
    <row r="774" ht="12.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c r="AN774" s="84"/>
      <c r="AO774" s="84"/>
      <c r="AP774" s="84"/>
      <c r="AQ774" s="84"/>
      <c r="AR774" s="84"/>
      <c r="AS774" s="84"/>
      <c r="AT774" s="84"/>
      <c r="AU774" s="84"/>
      <c r="AV774" s="84"/>
      <c r="AW774" s="84"/>
      <c r="AX774" s="84"/>
    </row>
    <row r="775" ht="12.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c r="AN775" s="84"/>
      <c r="AO775" s="84"/>
      <c r="AP775" s="84"/>
      <c r="AQ775" s="84"/>
      <c r="AR775" s="84"/>
      <c r="AS775" s="84"/>
      <c r="AT775" s="84"/>
      <c r="AU775" s="84"/>
      <c r="AV775" s="84"/>
      <c r="AW775" s="84"/>
      <c r="AX775" s="84"/>
    </row>
    <row r="776" ht="12.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84"/>
      <c r="AP776" s="84"/>
      <c r="AQ776" s="84"/>
      <c r="AR776" s="84"/>
      <c r="AS776" s="84"/>
      <c r="AT776" s="84"/>
      <c r="AU776" s="84"/>
      <c r="AV776" s="84"/>
      <c r="AW776" s="84"/>
      <c r="AX776" s="84"/>
    </row>
    <row r="777" ht="12.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c r="AN777" s="84"/>
      <c r="AO777" s="84"/>
      <c r="AP777" s="84"/>
      <c r="AQ777" s="84"/>
      <c r="AR777" s="84"/>
      <c r="AS777" s="84"/>
      <c r="AT777" s="84"/>
      <c r="AU777" s="84"/>
      <c r="AV777" s="84"/>
      <c r="AW777" s="84"/>
      <c r="AX777" s="84"/>
    </row>
    <row r="778" ht="12.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84"/>
      <c r="AP778" s="84"/>
      <c r="AQ778" s="84"/>
      <c r="AR778" s="84"/>
      <c r="AS778" s="84"/>
      <c r="AT778" s="84"/>
      <c r="AU778" s="84"/>
      <c r="AV778" s="84"/>
      <c r="AW778" s="84"/>
      <c r="AX778" s="84"/>
    </row>
    <row r="779" ht="12.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c r="AN779" s="84"/>
      <c r="AO779" s="84"/>
      <c r="AP779" s="84"/>
      <c r="AQ779" s="84"/>
      <c r="AR779" s="84"/>
      <c r="AS779" s="84"/>
      <c r="AT779" s="84"/>
      <c r="AU779" s="84"/>
      <c r="AV779" s="84"/>
      <c r="AW779" s="84"/>
      <c r="AX779" s="84"/>
    </row>
    <row r="780" ht="12.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c r="AN780" s="84"/>
      <c r="AO780" s="84"/>
      <c r="AP780" s="84"/>
      <c r="AQ780" s="84"/>
      <c r="AR780" s="84"/>
      <c r="AS780" s="84"/>
      <c r="AT780" s="84"/>
      <c r="AU780" s="84"/>
      <c r="AV780" s="84"/>
      <c r="AW780" s="84"/>
      <c r="AX780" s="84"/>
    </row>
    <row r="781" ht="12.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84"/>
      <c r="AP781" s="84"/>
      <c r="AQ781" s="84"/>
      <c r="AR781" s="84"/>
      <c r="AS781" s="84"/>
      <c r="AT781" s="84"/>
      <c r="AU781" s="84"/>
      <c r="AV781" s="84"/>
      <c r="AW781" s="84"/>
      <c r="AX781" s="84"/>
    </row>
    <row r="782" ht="12.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c r="AN782" s="84"/>
      <c r="AO782" s="84"/>
      <c r="AP782" s="84"/>
      <c r="AQ782" s="84"/>
      <c r="AR782" s="84"/>
      <c r="AS782" s="84"/>
      <c r="AT782" s="84"/>
      <c r="AU782" s="84"/>
      <c r="AV782" s="84"/>
      <c r="AW782" s="84"/>
      <c r="AX782" s="84"/>
    </row>
    <row r="783" ht="12.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84"/>
      <c r="AP783" s="84"/>
      <c r="AQ783" s="84"/>
      <c r="AR783" s="84"/>
      <c r="AS783" s="84"/>
      <c r="AT783" s="84"/>
      <c r="AU783" s="84"/>
      <c r="AV783" s="84"/>
      <c r="AW783" s="84"/>
      <c r="AX783" s="84"/>
    </row>
    <row r="784" ht="12.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c r="AN784" s="84"/>
      <c r="AO784" s="84"/>
      <c r="AP784" s="84"/>
      <c r="AQ784" s="84"/>
      <c r="AR784" s="84"/>
      <c r="AS784" s="84"/>
      <c r="AT784" s="84"/>
      <c r="AU784" s="84"/>
      <c r="AV784" s="84"/>
      <c r="AW784" s="84"/>
      <c r="AX784" s="84"/>
    </row>
    <row r="785" ht="12.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c r="AN785" s="84"/>
      <c r="AO785" s="84"/>
      <c r="AP785" s="84"/>
      <c r="AQ785" s="84"/>
      <c r="AR785" s="84"/>
      <c r="AS785" s="84"/>
      <c r="AT785" s="84"/>
      <c r="AU785" s="84"/>
      <c r="AV785" s="84"/>
      <c r="AW785" s="84"/>
      <c r="AX785" s="84"/>
    </row>
    <row r="786" ht="12.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c r="AN786" s="84"/>
      <c r="AO786" s="84"/>
      <c r="AP786" s="84"/>
      <c r="AQ786" s="84"/>
      <c r="AR786" s="84"/>
      <c r="AS786" s="84"/>
      <c r="AT786" s="84"/>
      <c r="AU786" s="84"/>
      <c r="AV786" s="84"/>
      <c r="AW786" s="84"/>
      <c r="AX786" s="84"/>
    </row>
    <row r="787" ht="12.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c r="AN787" s="84"/>
      <c r="AO787" s="84"/>
      <c r="AP787" s="84"/>
      <c r="AQ787" s="84"/>
      <c r="AR787" s="84"/>
      <c r="AS787" s="84"/>
      <c r="AT787" s="84"/>
      <c r="AU787" s="84"/>
      <c r="AV787" s="84"/>
      <c r="AW787" s="84"/>
      <c r="AX787" s="84"/>
    </row>
    <row r="788" ht="12.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c r="AN788" s="84"/>
      <c r="AO788" s="84"/>
      <c r="AP788" s="84"/>
      <c r="AQ788" s="84"/>
      <c r="AR788" s="84"/>
      <c r="AS788" s="84"/>
      <c r="AT788" s="84"/>
      <c r="AU788" s="84"/>
      <c r="AV788" s="84"/>
      <c r="AW788" s="84"/>
      <c r="AX788" s="84"/>
    </row>
    <row r="789" ht="12.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c r="AN789" s="84"/>
      <c r="AO789" s="84"/>
      <c r="AP789" s="84"/>
      <c r="AQ789" s="84"/>
      <c r="AR789" s="84"/>
      <c r="AS789" s="84"/>
      <c r="AT789" s="84"/>
      <c r="AU789" s="84"/>
      <c r="AV789" s="84"/>
      <c r="AW789" s="84"/>
      <c r="AX789" s="84"/>
    </row>
    <row r="790" ht="12.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c r="AN790" s="84"/>
      <c r="AO790" s="84"/>
      <c r="AP790" s="84"/>
      <c r="AQ790" s="84"/>
      <c r="AR790" s="84"/>
      <c r="AS790" s="84"/>
      <c r="AT790" s="84"/>
      <c r="AU790" s="84"/>
      <c r="AV790" s="84"/>
      <c r="AW790" s="84"/>
      <c r="AX790" s="84"/>
    </row>
    <row r="791" ht="12.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84"/>
      <c r="AP791" s="84"/>
      <c r="AQ791" s="84"/>
      <c r="AR791" s="84"/>
      <c r="AS791" s="84"/>
      <c r="AT791" s="84"/>
      <c r="AU791" s="84"/>
      <c r="AV791" s="84"/>
      <c r="AW791" s="84"/>
      <c r="AX791" s="84"/>
    </row>
    <row r="792" ht="12.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c r="AN792" s="84"/>
      <c r="AO792" s="84"/>
      <c r="AP792" s="84"/>
      <c r="AQ792" s="84"/>
      <c r="AR792" s="84"/>
      <c r="AS792" s="84"/>
      <c r="AT792" s="84"/>
      <c r="AU792" s="84"/>
      <c r="AV792" s="84"/>
      <c r="AW792" s="84"/>
      <c r="AX792" s="84"/>
    </row>
    <row r="793" ht="12.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c r="AN793" s="84"/>
      <c r="AO793" s="84"/>
      <c r="AP793" s="84"/>
      <c r="AQ793" s="84"/>
      <c r="AR793" s="84"/>
      <c r="AS793" s="84"/>
      <c r="AT793" s="84"/>
      <c r="AU793" s="84"/>
      <c r="AV793" s="84"/>
      <c r="AW793" s="84"/>
      <c r="AX793" s="84"/>
    </row>
    <row r="794" ht="12.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c r="AN794" s="84"/>
      <c r="AO794" s="84"/>
      <c r="AP794" s="84"/>
      <c r="AQ794" s="84"/>
      <c r="AR794" s="84"/>
      <c r="AS794" s="84"/>
      <c r="AT794" s="84"/>
      <c r="AU794" s="84"/>
      <c r="AV794" s="84"/>
      <c r="AW794" s="84"/>
      <c r="AX794" s="84"/>
    </row>
    <row r="795" ht="12.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c r="AN795" s="84"/>
      <c r="AO795" s="84"/>
      <c r="AP795" s="84"/>
      <c r="AQ795" s="84"/>
      <c r="AR795" s="84"/>
      <c r="AS795" s="84"/>
      <c r="AT795" s="84"/>
      <c r="AU795" s="84"/>
      <c r="AV795" s="84"/>
      <c r="AW795" s="84"/>
      <c r="AX795" s="84"/>
    </row>
    <row r="796" ht="12.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84"/>
      <c r="AP796" s="84"/>
      <c r="AQ796" s="84"/>
      <c r="AR796" s="84"/>
      <c r="AS796" s="84"/>
      <c r="AT796" s="84"/>
      <c r="AU796" s="84"/>
      <c r="AV796" s="84"/>
      <c r="AW796" s="84"/>
      <c r="AX796" s="84"/>
    </row>
    <row r="797" ht="12.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c r="AN797" s="84"/>
      <c r="AO797" s="84"/>
      <c r="AP797" s="84"/>
      <c r="AQ797" s="84"/>
      <c r="AR797" s="84"/>
      <c r="AS797" s="84"/>
      <c r="AT797" s="84"/>
      <c r="AU797" s="84"/>
      <c r="AV797" s="84"/>
      <c r="AW797" s="84"/>
      <c r="AX797" s="84"/>
    </row>
    <row r="798" ht="12.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c r="AN798" s="84"/>
      <c r="AO798" s="84"/>
      <c r="AP798" s="84"/>
      <c r="AQ798" s="84"/>
      <c r="AR798" s="84"/>
      <c r="AS798" s="84"/>
      <c r="AT798" s="84"/>
      <c r="AU798" s="84"/>
      <c r="AV798" s="84"/>
      <c r="AW798" s="84"/>
      <c r="AX798" s="84"/>
    </row>
    <row r="799" ht="12.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c r="AN799" s="84"/>
      <c r="AO799" s="84"/>
      <c r="AP799" s="84"/>
      <c r="AQ799" s="84"/>
      <c r="AR799" s="84"/>
      <c r="AS799" s="84"/>
      <c r="AT799" s="84"/>
      <c r="AU799" s="84"/>
      <c r="AV799" s="84"/>
      <c r="AW799" s="84"/>
      <c r="AX799" s="84"/>
    </row>
    <row r="800" ht="12.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c r="AN800" s="84"/>
      <c r="AO800" s="84"/>
      <c r="AP800" s="84"/>
      <c r="AQ800" s="84"/>
      <c r="AR800" s="84"/>
      <c r="AS800" s="84"/>
      <c r="AT800" s="84"/>
      <c r="AU800" s="84"/>
      <c r="AV800" s="84"/>
      <c r="AW800" s="84"/>
      <c r="AX800" s="84"/>
    </row>
    <row r="801" ht="12.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c r="AN801" s="84"/>
      <c r="AO801" s="84"/>
      <c r="AP801" s="84"/>
      <c r="AQ801" s="84"/>
      <c r="AR801" s="84"/>
      <c r="AS801" s="84"/>
      <c r="AT801" s="84"/>
      <c r="AU801" s="84"/>
      <c r="AV801" s="84"/>
      <c r="AW801" s="84"/>
      <c r="AX801" s="84"/>
    </row>
    <row r="802" ht="12.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c r="AN802" s="84"/>
      <c r="AO802" s="84"/>
      <c r="AP802" s="84"/>
      <c r="AQ802" s="84"/>
      <c r="AR802" s="84"/>
      <c r="AS802" s="84"/>
      <c r="AT802" s="84"/>
      <c r="AU802" s="84"/>
      <c r="AV802" s="84"/>
      <c r="AW802" s="84"/>
      <c r="AX802" s="84"/>
    </row>
    <row r="803" ht="12.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c r="AN803" s="84"/>
      <c r="AO803" s="84"/>
      <c r="AP803" s="84"/>
      <c r="AQ803" s="84"/>
      <c r="AR803" s="84"/>
      <c r="AS803" s="84"/>
      <c r="AT803" s="84"/>
      <c r="AU803" s="84"/>
      <c r="AV803" s="84"/>
      <c r="AW803" s="84"/>
      <c r="AX803" s="84"/>
    </row>
    <row r="804" ht="12.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c r="AN804" s="84"/>
      <c r="AO804" s="84"/>
      <c r="AP804" s="84"/>
      <c r="AQ804" s="84"/>
      <c r="AR804" s="84"/>
      <c r="AS804" s="84"/>
      <c r="AT804" s="84"/>
      <c r="AU804" s="84"/>
      <c r="AV804" s="84"/>
      <c r="AW804" s="84"/>
      <c r="AX804" s="84"/>
    </row>
    <row r="805" ht="12.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c r="AN805" s="84"/>
      <c r="AO805" s="84"/>
      <c r="AP805" s="84"/>
      <c r="AQ805" s="84"/>
      <c r="AR805" s="84"/>
      <c r="AS805" s="84"/>
      <c r="AT805" s="84"/>
      <c r="AU805" s="84"/>
      <c r="AV805" s="84"/>
      <c r="AW805" s="84"/>
      <c r="AX805" s="84"/>
    </row>
    <row r="806" ht="12.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c r="AN806" s="84"/>
      <c r="AO806" s="84"/>
      <c r="AP806" s="84"/>
      <c r="AQ806" s="84"/>
      <c r="AR806" s="84"/>
      <c r="AS806" s="84"/>
      <c r="AT806" s="84"/>
      <c r="AU806" s="84"/>
      <c r="AV806" s="84"/>
      <c r="AW806" s="84"/>
      <c r="AX806" s="84"/>
    </row>
    <row r="807" ht="12.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c r="AN807" s="84"/>
      <c r="AO807" s="84"/>
      <c r="AP807" s="84"/>
      <c r="AQ807" s="84"/>
      <c r="AR807" s="84"/>
      <c r="AS807" s="84"/>
      <c r="AT807" s="84"/>
      <c r="AU807" s="84"/>
      <c r="AV807" s="84"/>
      <c r="AW807" s="84"/>
      <c r="AX807" s="84"/>
    </row>
    <row r="808" ht="12.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c r="AN808" s="84"/>
      <c r="AO808" s="84"/>
      <c r="AP808" s="84"/>
      <c r="AQ808" s="84"/>
      <c r="AR808" s="84"/>
      <c r="AS808" s="84"/>
      <c r="AT808" s="84"/>
      <c r="AU808" s="84"/>
      <c r="AV808" s="84"/>
      <c r="AW808" s="84"/>
      <c r="AX808" s="84"/>
    </row>
    <row r="809" ht="12.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c r="AN809" s="84"/>
      <c r="AO809" s="84"/>
      <c r="AP809" s="84"/>
      <c r="AQ809" s="84"/>
      <c r="AR809" s="84"/>
      <c r="AS809" s="84"/>
      <c r="AT809" s="84"/>
      <c r="AU809" s="84"/>
      <c r="AV809" s="84"/>
      <c r="AW809" s="84"/>
      <c r="AX809" s="84"/>
    </row>
    <row r="810" ht="12.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c r="AN810" s="84"/>
      <c r="AO810" s="84"/>
      <c r="AP810" s="84"/>
      <c r="AQ810" s="84"/>
      <c r="AR810" s="84"/>
      <c r="AS810" s="84"/>
      <c r="AT810" s="84"/>
      <c r="AU810" s="84"/>
      <c r="AV810" s="84"/>
      <c r="AW810" s="84"/>
      <c r="AX810" s="84"/>
    </row>
    <row r="811" ht="12.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c r="AN811" s="84"/>
      <c r="AO811" s="84"/>
      <c r="AP811" s="84"/>
      <c r="AQ811" s="84"/>
      <c r="AR811" s="84"/>
      <c r="AS811" s="84"/>
      <c r="AT811" s="84"/>
      <c r="AU811" s="84"/>
      <c r="AV811" s="84"/>
      <c r="AW811" s="84"/>
      <c r="AX811" s="84"/>
    </row>
    <row r="812" ht="12.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c r="AN812" s="84"/>
      <c r="AO812" s="84"/>
      <c r="AP812" s="84"/>
      <c r="AQ812" s="84"/>
      <c r="AR812" s="84"/>
      <c r="AS812" s="84"/>
      <c r="AT812" s="84"/>
      <c r="AU812" s="84"/>
      <c r="AV812" s="84"/>
      <c r="AW812" s="84"/>
      <c r="AX812" s="84"/>
    </row>
    <row r="813" ht="12.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c r="AN813" s="84"/>
      <c r="AO813" s="84"/>
      <c r="AP813" s="84"/>
      <c r="AQ813" s="84"/>
      <c r="AR813" s="84"/>
      <c r="AS813" s="84"/>
      <c r="AT813" s="84"/>
      <c r="AU813" s="84"/>
      <c r="AV813" s="84"/>
      <c r="AW813" s="84"/>
      <c r="AX813" s="84"/>
    </row>
    <row r="814" ht="12.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c r="AN814" s="84"/>
      <c r="AO814" s="84"/>
      <c r="AP814" s="84"/>
      <c r="AQ814" s="84"/>
      <c r="AR814" s="84"/>
      <c r="AS814" s="84"/>
      <c r="AT814" s="84"/>
      <c r="AU814" s="84"/>
      <c r="AV814" s="84"/>
      <c r="AW814" s="84"/>
      <c r="AX814" s="84"/>
    </row>
    <row r="815" ht="12.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c r="AN815" s="84"/>
      <c r="AO815" s="84"/>
      <c r="AP815" s="84"/>
      <c r="AQ815" s="84"/>
      <c r="AR815" s="84"/>
      <c r="AS815" s="84"/>
      <c r="AT815" s="84"/>
      <c r="AU815" s="84"/>
      <c r="AV815" s="84"/>
      <c r="AW815" s="84"/>
      <c r="AX815" s="84"/>
    </row>
    <row r="816" ht="12.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c r="AN816" s="84"/>
      <c r="AO816" s="84"/>
      <c r="AP816" s="84"/>
      <c r="AQ816" s="84"/>
      <c r="AR816" s="84"/>
      <c r="AS816" s="84"/>
      <c r="AT816" s="84"/>
      <c r="AU816" s="84"/>
      <c r="AV816" s="84"/>
      <c r="AW816" s="84"/>
      <c r="AX816" s="84"/>
    </row>
    <row r="817" ht="12.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c r="AN817" s="84"/>
      <c r="AO817" s="84"/>
      <c r="AP817" s="84"/>
      <c r="AQ817" s="84"/>
      <c r="AR817" s="84"/>
      <c r="AS817" s="84"/>
      <c r="AT817" s="84"/>
      <c r="AU817" s="84"/>
      <c r="AV817" s="84"/>
      <c r="AW817" s="84"/>
      <c r="AX817" s="84"/>
    </row>
    <row r="818" ht="12.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c r="AN818" s="84"/>
      <c r="AO818" s="84"/>
      <c r="AP818" s="84"/>
      <c r="AQ818" s="84"/>
      <c r="AR818" s="84"/>
      <c r="AS818" s="84"/>
      <c r="AT818" s="84"/>
      <c r="AU818" s="84"/>
      <c r="AV818" s="84"/>
      <c r="AW818" s="84"/>
      <c r="AX818" s="84"/>
    </row>
    <row r="819" ht="12.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c r="AN819" s="84"/>
      <c r="AO819" s="84"/>
      <c r="AP819" s="84"/>
      <c r="AQ819" s="84"/>
      <c r="AR819" s="84"/>
      <c r="AS819" s="84"/>
      <c r="AT819" s="84"/>
      <c r="AU819" s="84"/>
      <c r="AV819" s="84"/>
      <c r="AW819" s="84"/>
      <c r="AX819" s="84"/>
    </row>
    <row r="820" ht="12.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c r="AN820" s="84"/>
      <c r="AO820" s="84"/>
      <c r="AP820" s="84"/>
      <c r="AQ820" s="84"/>
      <c r="AR820" s="84"/>
      <c r="AS820" s="84"/>
      <c r="AT820" s="84"/>
      <c r="AU820" s="84"/>
      <c r="AV820" s="84"/>
      <c r="AW820" s="84"/>
      <c r="AX820" s="84"/>
    </row>
    <row r="821" ht="12.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c r="AN821" s="84"/>
      <c r="AO821" s="84"/>
      <c r="AP821" s="84"/>
      <c r="AQ821" s="84"/>
      <c r="AR821" s="84"/>
      <c r="AS821" s="84"/>
      <c r="AT821" s="84"/>
      <c r="AU821" s="84"/>
      <c r="AV821" s="84"/>
      <c r="AW821" s="84"/>
      <c r="AX821" s="84"/>
    </row>
    <row r="822" ht="12.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c r="AN822" s="84"/>
      <c r="AO822" s="84"/>
      <c r="AP822" s="84"/>
      <c r="AQ822" s="84"/>
      <c r="AR822" s="84"/>
      <c r="AS822" s="84"/>
      <c r="AT822" s="84"/>
      <c r="AU822" s="84"/>
      <c r="AV822" s="84"/>
      <c r="AW822" s="84"/>
      <c r="AX822" s="84"/>
    </row>
    <row r="823" ht="12.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c r="AN823" s="84"/>
      <c r="AO823" s="84"/>
      <c r="AP823" s="84"/>
      <c r="AQ823" s="84"/>
      <c r="AR823" s="84"/>
      <c r="AS823" s="84"/>
      <c r="AT823" s="84"/>
      <c r="AU823" s="84"/>
      <c r="AV823" s="84"/>
      <c r="AW823" s="84"/>
      <c r="AX823" s="84"/>
    </row>
    <row r="824" ht="12.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c r="AN824" s="84"/>
      <c r="AO824" s="84"/>
      <c r="AP824" s="84"/>
      <c r="AQ824" s="84"/>
      <c r="AR824" s="84"/>
      <c r="AS824" s="84"/>
      <c r="AT824" s="84"/>
      <c r="AU824" s="84"/>
      <c r="AV824" s="84"/>
      <c r="AW824" s="84"/>
      <c r="AX824" s="84"/>
    </row>
    <row r="825" ht="12.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c r="AN825" s="84"/>
      <c r="AO825" s="84"/>
      <c r="AP825" s="84"/>
      <c r="AQ825" s="84"/>
      <c r="AR825" s="84"/>
      <c r="AS825" s="84"/>
      <c r="AT825" s="84"/>
      <c r="AU825" s="84"/>
      <c r="AV825" s="84"/>
      <c r="AW825" s="84"/>
      <c r="AX825" s="84"/>
    </row>
    <row r="826" ht="12.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c r="AN826" s="84"/>
      <c r="AO826" s="84"/>
      <c r="AP826" s="84"/>
      <c r="AQ826" s="84"/>
      <c r="AR826" s="84"/>
      <c r="AS826" s="84"/>
      <c r="AT826" s="84"/>
      <c r="AU826" s="84"/>
      <c r="AV826" s="84"/>
      <c r="AW826" s="84"/>
      <c r="AX826" s="84"/>
    </row>
    <row r="827" ht="12.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c r="AN827" s="84"/>
      <c r="AO827" s="84"/>
      <c r="AP827" s="84"/>
      <c r="AQ827" s="84"/>
      <c r="AR827" s="84"/>
      <c r="AS827" s="84"/>
      <c r="AT827" s="84"/>
      <c r="AU827" s="84"/>
      <c r="AV827" s="84"/>
      <c r="AW827" s="84"/>
      <c r="AX827" s="84"/>
    </row>
    <row r="828" ht="12.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c r="AN828" s="84"/>
      <c r="AO828" s="84"/>
      <c r="AP828" s="84"/>
      <c r="AQ828" s="84"/>
      <c r="AR828" s="84"/>
      <c r="AS828" s="84"/>
      <c r="AT828" s="84"/>
      <c r="AU828" s="84"/>
      <c r="AV828" s="84"/>
      <c r="AW828" s="84"/>
      <c r="AX828" s="84"/>
    </row>
    <row r="829" ht="12.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c r="AN829" s="84"/>
      <c r="AO829" s="84"/>
      <c r="AP829" s="84"/>
      <c r="AQ829" s="84"/>
      <c r="AR829" s="84"/>
      <c r="AS829" s="84"/>
      <c r="AT829" s="84"/>
      <c r="AU829" s="84"/>
      <c r="AV829" s="84"/>
      <c r="AW829" s="84"/>
      <c r="AX829" s="84"/>
    </row>
    <row r="830" ht="12.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c r="AN830" s="84"/>
      <c r="AO830" s="84"/>
      <c r="AP830" s="84"/>
      <c r="AQ830" s="84"/>
      <c r="AR830" s="84"/>
      <c r="AS830" s="84"/>
      <c r="AT830" s="84"/>
      <c r="AU830" s="84"/>
      <c r="AV830" s="84"/>
      <c r="AW830" s="84"/>
      <c r="AX830" s="84"/>
    </row>
    <row r="831" ht="12.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c r="AN831" s="84"/>
      <c r="AO831" s="84"/>
      <c r="AP831" s="84"/>
      <c r="AQ831" s="84"/>
      <c r="AR831" s="84"/>
      <c r="AS831" s="84"/>
      <c r="AT831" s="84"/>
      <c r="AU831" s="84"/>
      <c r="AV831" s="84"/>
      <c r="AW831" s="84"/>
      <c r="AX831" s="84"/>
    </row>
    <row r="832" ht="12.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c r="AN832" s="84"/>
      <c r="AO832" s="84"/>
      <c r="AP832" s="84"/>
      <c r="AQ832" s="84"/>
      <c r="AR832" s="84"/>
      <c r="AS832" s="84"/>
      <c r="AT832" s="84"/>
      <c r="AU832" s="84"/>
      <c r="AV832" s="84"/>
      <c r="AW832" s="84"/>
      <c r="AX832" s="84"/>
    </row>
    <row r="833" ht="12.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c r="AN833" s="84"/>
      <c r="AO833" s="84"/>
      <c r="AP833" s="84"/>
      <c r="AQ833" s="84"/>
      <c r="AR833" s="84"/>
      <c r="AS833" s="84"/>
      <c r="AT833" s="84"/>
      <c r="AU833" s="84"/>
      <c r="AV833" s="84"/>
      <c r="AW833" s="84"/>
      <c r="AX833" s="84"/>
    </row>
    <row r="834" ht="12.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c r="AN834" s="84"/>
      <c r="AO834" s="84"/>
      <c r="AP834" s="84"/>
      <c r="AQ834" s="84"/>
      <c r="AR834" s="84"/>
      <c r="AS834" s="84"/>
      <c r="AT834" s="84"/>
      <c r="AU834" s="84"/>
      <c r="AV834" s="84"/>
      <c r="AW834" s="84"/>
      <c r="AX834" s="84"/>
    </row>
    <row r="835" ht="12.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c r="AN835" s="84"/>
      <c r="AO835" s="84"/>
      <c r="AP835" s="84"/>
      <c r="AQ835" s="84"/>
      <c r="AR835" s="84"/>
      <c r="AS835" s="84"/>
      <c r="AT835" s="84"/>
      <c r="AU835" s="84"/>
      <c r="AV835" s="84"/>
      <c r="AW835" s="84"/>
      <c r="AX835" s="84"/>
    </row>
    <row r="836" ht="12.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c r="AN836" s="84"/>
      <c r="AO836" s="84"/>
      <c r="AP836" s="84"/>
      <c r="AQ836" s="84"/>
      <c r="AR836" s="84"/>
      <c r="AS836" s="84"/>
      <c r="AT836" s="84"/>
      <c r="AU836" s="84"/>
      <c r="AV836" s="84"/>
      <c r="AW836" s="84"/>
      <c r="AX836" s="84"/>
    </row>
    <row r="837" ht="12.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c r="AN837" s="84"/>
      <c r="AO837" s="84"/>
      <c r="AP837" s="84"/>
      <c r="AQ837" s="84"/>
      <c r="AR837" s="84"/>
      <c r="AS837" s="84"/>
      <c r="AT837" s="84"/>
      <c r="AU837" s="84"/>
      <c r="AV837" s="84"/>
      <c r="AW837" s="84"/>
      <c r="AX837" s="84"/>
    </row>
    <row r="838" ht="12.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c r="AN838" s="84"/>
      <c r="AO838" s="84"/>
      <c r="AP838" s="84"/>
      <c r="AQ838" s="84"/>
      <c r="AR838" s="84"/>
      <c r="AS838" s="84"/>
      <c r="AT838" s="84"/>
      <c r="AU838" s="84"/>
      <c r="AV838" s="84"/>
      <c r="AW838" s="84"/>
      <c r="AX838" s="84"/>
    </row>
    <row r="839" ht="12.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c r="AN839" s="84"/>
      <c r="AO839" s="84"/>
      <c r="AP839" s="84"/>
      <c r="AQ839" s="84"/>
      <c r="AR839" s="84"/>
      <c r="AS839" s="84"/>
      <c r="AT839" s="84"/>
      <c r="AU839" s="84"/>
      <c r="AV839" s="84"/>
      <c r="AW839" s="84"/>
      <c r="AX839" s="84"/>
    </row>
    <row r="840" ht="12.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c r="AN840" s="84"/>
      <c r="AO840" s="84"/>
      <c r="AP840" s="84"/>
      <c r="AQ840" s="84"/>
      <c r="AR840" s="84"/>
      <c r="AS840" s="84"/>
      <c r="AT840" s="84"/>
      <c r="AU840" s="84"/>
      <c r="AV840" s="84"/>
      <c r="AW840" s="84"/>
      <c r="AX840" s="84"/>
    </row>
    <row r="841" ht="12.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c r="AN841" s="84"/>
      <c r="AO841" s="84"/>
      <c r="AP841" s="84"/>
      <c r="AQ841" s="84"/>
      <c r="AR841" s="84"/>
      <c r="AS841" s="84"/>
      <c r="AT841" s="84"/>
      <c r="AU841" s="84"/>
      <c r="AV841" s="84"/>
      <c r="AW841" s="84"/>
      <c r="AX841" s="84"/>
    </row>
    <row r="842" ht="12.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c r="AN842" s="84"/>
      <c r="AO842" s="84"/>
      <c r="AP842" s="84"/>
      <c r="AQ842" s="84"/>
      <c r="AR842" s="84"/>
      <c r="AS842" s="84"/>
      <c r="AT842" s="84"/>
      <c r="AU842" s="84"/>
      <c r="AV842" s="84"/>
      <c r="AW842" s="84"/>
      <c r="AX842" s="84"/>
    </row>
    <row r="843" ht="12.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c r="AN843" s="84"/>
      <c r="AO843" s="84"/>
      <c r="AP843" s="84"/>
      <c r="AQ843" s="84"/>
      <c r="AR843" s="84"/>
      <c r="AS843" s="84"/>
      <c r="AT843" s="84"/>
      <c r="AU843" s="84"/>
      <c r="AV843" s="84"/>
      <c r="AW843" s="84"/>
      <c r="AX843" s="84"/>
    </row>
    <row r="844" ht="12.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c r="AN844" s="84"/>
      <c r="AO844" s="84"/>
      <c r="AP844" s="84"/>
      <c r="AQ844" s="84"/>
      <c r="AR844" s="84"/>
      <c r="AS844" s="84"/>
      <c r="AT844" s="84"/>
      <c r="AU844" s="84"/>
      <c r="AV844" s="84"/>
      <c r="AW844" s="84"/>
      <c r="AX844" s="84"/>
    </row>
    <row r="845" ht="12.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c r="AN845" s="84"/>
      <c r="AO845" s="84"/>
      <c r="AP845" s="84"/>
      <c r="AQ845" s="84"/>
      <c r="AR845" s="84"/>
      <c r="AS845" s="84"/>
      <c r="AT845" s="84"/>
      <c r="AU845" s="84"/>
      <c r="AV845" s="84"/>
      <c r="AW845" s="84"/>
      <c r="AX845" s="84"/>
    </row>
    <row r="846" ht="12.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c r="AN846" s="84"/>
      <c r="AO846" s="84"/>
      <c r="AP846" s="84"/>
      <c r="AQ846" s="84"/>
      <c r="AR846" s="84"/>
      <c r="AS846" s="84"/>
      <c r="AT846" s="84"/>
      <c r="AU846" s="84"/>
      <c r="AV846" s="84"/>
      <c r="AW846" s="84"/>
      <c r="AX846" s="84"/>
    </row>
    <row r="847" ht="12.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c r="AN847" s="84"/>
      <c r="AO847" s="84"/>
      <c r="AP847" s="84"/>
      <c r="AQ847" s="84"/>
      <c r="AR847" s="84"/>
      <c r="AS847" s="84"/>
      <c r="AT847" s="84"/>
      <c r="AU847" s="84"/>
      <c r="AV847" s="84"/>
      <c r="AW847" s="84"/>
      <c r="AX847" s="84"/>
    </row>
    <row r="848" ht="12.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c r="AP848" s="84"/>
      <c r="AQ848" s="84"/>
      <c r="AR848" s="84"/>
      <c r="AS848" s="84"/>
      <c r="AT848" s="84"/>
      <c r="AU848" s="84"/>
      <c r="AV848" s="84"/>
      <c r="AW848" s="84"/>
      <c r="AX848" s="84"/>
    </row>
    <row r="849" ht="12.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c r="AN849" s="84"/>
      <c r="AO849" s="84"/>
      <c r="AP849" s="84"/>
      <c r="AQ849" s="84"/>
      <c r="AR849" s="84"/>
      <c r="AS849" s="84"/>
      <c r="AT849" s="84"/>
      <c r="AU849" s="84"/>
      <c r="AV849" s="84"/>
      <c r="AW849" s="84"/>
      <c r="AX849" s="84"/>
    </row>
    <row r="850" ht="12.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c r="AN850" s="84"/>
      <c r="AO850" s="84"/>
      <c r="AP850" s="84"/>
      <c r="AQ850" s="84"/>
      <c r="AR850" s="84"/>
      <c r="AS850" s="84"/>
      <c r="AT850" s="84"/>
      <c r="AU850" s="84"/>
      <c r="AV850" s="84"/>
      <c r="AW850" s="84"/>
      <c r="AX850" s="84"/>
    </row>
    <row r="851" ht="12.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c r="AN851" s="84"/>
      <c r="AO851" s="84"/>
      <c r="AP851" s="84"/>
      <c r="AQ851" s="84"/>
      <c r="AR851" s="84"/>
      <c r="AS851" s="84"/>
      <c r="AT851" s="84"/>
      <c r="AU851" s="84"/>
      <c r="AV851" s="84"/>
      <c r="AW851" s="84"/>
      <c r="AX851" s="84"/>
    </row>
    <row r="852" ht="12.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c r="AN852" s="84"/>
      <c r="AO852" s="84"/>
      <c r="AP852" s="84"/>
      <c r="AQ852" s="84"/>
      <c r="AR852" s="84"/>
      <c r="AS852" s="84"/>
      <c r="AT852" s="84"/>
      <c r="AU852" s="84"/>
      <c r="AV852" s="84"/>
      <c r="AW852" s="84"/>
      <c r="AX852" s="84"/>
    </row>
    <row r="853" ht="12.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c r="AP853" s="84"/>
      <c r="AQ853" s="84"/>
      <c r="AR853" s="84"/>
      <c r="AS853" s="84"/>
      <c r="AT853" s="84"/>
      <c r="AU853" s="84"/>
      <c r="AV853" s="84"/>
      <c r="AW853" s="84"/>
      <c r="AX853" s="84"/>
    </row>
    <row r="854" ht="12.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c r="AN854" s="84"/>
      <c r="AO854" s="84"/>
      <c r="AP854" s="84"/>
      <c r="AQ854" s="84"/>
      <c r="AR854" s="84"/>
      <c r="AS854" s="84"/>
      <c r="AT854" s="84"/>
      <c r="AU854" s="84"/>
      <c r="AV854" s="84"/>
      <c r="AW854" s="84"/>
      <c r="AX854" s="84"/>
    </row>
    <row r="855" ht="12.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c r="AN855" s="84"/>
      <c r="AO855" s="84"/>
      <c r="AP855" s="84"/>
      <c r="AQ855" s="84"/>
      <c r="AR855" s="84"/>
      <c r="AS855" s="84"/>
      <c r="AT855" s="84"/>
      <c r="AU855" s="84"/>
      <c r="AV855" s="84"/>
      <c r="AW855" s="84"/>
      <c r="AX855" s="84"/>
    </row>
    <row r="856" ht="12.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c r="AN856" s="84"/>
      <c r="AO856" s="84"/>
      <c r="AP856" s="84"/>
      <c r="AQ856" s="84"/>
      <c r="AR856" s="84"/>
      <c r="AS856" s="84"/>
      <c r="AT856" s="84"/>
      <c r="AU856" s="84"/>
      <c r="AV856" s="84"/>
      <c r="AW856" s="84"/>
      <c r="AX856" s="84"/>
    </row>
    <row r="857" ht="12.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c r="AN857" s="84"/>
      <c r="AO857" s="84"/>
      <c r="AP857" s="84"/>
      <c r="AQ857" s="84"/>
      <c r="AR857" s="84"/>
      <c r="AS857" s="84"/>
      <c r="AT857" s="84"/>
      <c r="AU857" s="84"/>
      <c r="AV857" s="84"/>
      <c r="AW857" s="84"/>
      <c r="AX857" s="84"/>
    </row>
    <row r="858" ht="12.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c r="AN858" s="84"/>
      <c r="AO858" s="84"/>
      <c r="AP858" s="84"/>
      <c r="AQ858" s="84"/>
      <c r="AR858" s="84"/>
      <c r="AS858" s="84"/>
      <c r="AT858" s="84"/>
      <c r="AU858" s="84"/>
      <c r="AV858" s="84"/>
      <c r="AW858" s="84"/>
      <c r="AX858" s="84"/>
    </row>
    <row r="859" ht="12.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c r="AN859" s="84"/>
      <c r="AO859" s="84"/>
      <c r="AP859" s="84"/>
      <c r="AQ859" s="84"/>
      <c r="AR859" s="84"/>
      <c r="AS859" s="84"/>
      <c r="AT859" s="84"/>
      <c r="AU859" s="84"/>
      <c r="AV859" s="84"/>
      <c r="AW859" s="84"/>
      <c r="AX859" s="84"/>
    </row>
    <row r="860" ht="12.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c r="AN860" s="84"/>
      <c r="AO860" s="84"/>
      <c r="AP860" s="84"/>
      <c r="AQ860" s="84"/>
      <c r="AR860" s="84"/>
      <c r="AS860" s="84"/>
      <c r="AT860" s="84"/>
      <c r="AU860" s="84"/>
      <c r="AV860" s="84"/>
      <c r="AW860" s="84"/>
      <c r="AX860" s="84"/>
    </row>
    <row r="861" ht="12.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c r="AN861" s="84"/>
      <c r="AO861" s="84"/>
      <c r="AP861" s="84"/>
      <c r="AQ861" s="84"/>
      <c r="AR861" s="84"/>
      <c r="AS861" s="84"/>
      <c r="AT861" s="84"/>
      <c r="AU861" s="84"/>
      <c r="AV861" s="84"/>
      <c r="AW861" s="84"/>
      <c r="AX861" s="84"/>
    </row>
    <row r="862" ht="12.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c r="AN862" s="84"/>
      <c r="AO862" s="84"/>
      <c r="AP862" s="84"/>
      <c r="AQ862" s="84"/>
      <c r="AR862" s="84"/>
      <c r="AS862" s="84"/>
      <c r="AT862" s="84"/>
      <c r="AU862" s="84"/>
      <c r="AV862" s="84"/>
      <c r="AW862" s="84"/>
      <c r="AX862" s="84"/>
    </row>
    <row r="863" ht="12.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c r="AN863" s="84"/>
      <c r="AO863" s="84"/>
      <c r="AP863" s="84"/>
      <c r="AQ863" s="84"/>
      <c r="AR863" s="84"/>
      <c r="AS863" s="84"/>
      <c r="AT863" s="84"/>
      <c r="AU863" s="84"/>
      <c r="AV863" s="84"/>
      <c r="AW863" s="84"/>
      <c r="AX863" s="84"/>
    </row>
    <row r="864" ht="12.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c r="AN864" s="84"/>
      <c r="AO864" s="84"/>
      <c r="AP864" s="84"/>
      <c r="AQ864" s="84"/>
      <c r="AR864" s="84"/>
      <c r="AS864" s="84"/>
      <c r="AT864" s="84"/>
      <c r="AU864" s="84"/>
      <c r="AV864" s="84"/>
      <c r="AW864" s="84"/>
      <c r="AX864" s="84"/>
    </row>
    <row r="865" ht="12.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c r="AN865" s="84"/>
      <c r="AO865" s="84"/>
      <c r="AP865" s="84"/>
      <c r="AQ865" s="84"/>
      <c r="AR865" s="84"/>
      <c r="AS865" s="84"/>
      <c r="AT865" s="84"/>
      <c r="AU865" s="84"/>
      <c r="AV865" s="84"/>
      <c r="AW865" s="84"/>
      <c r="AX865" s="84"/>
    </row>
    <row r="866" ht="12.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c r="AN866" s="84"/>
      <c r="AO866" s="84"/>
      <c r="AP866" s="84"/>
      <c r="AQ866" s="84"/>
      <c r="AR866" s="84"/>
      <c r="AS866" s="84"/>
      <c r="AT866" s="84"/>
      <c r="AU866" s="84"/>
      <c r="AV866" s="84"/>
      <c r="AW866" s="84"/>
      <c r="AX866" s="84"/>
    </row>
    <row r="867" ht="12.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c r="AN867" s="84"/>
      <c r="AO867" s="84"/>
      <c r="AP867" s="84"/>
      <c r="AQ867" s="84"/>
      <c r="AR867" s="84"/>
      <c r="AS867" s="84"/>
      <c r="AT867" s="84"/>
      <c r="AU867" s="84"/>
      <c r="AV867" s="84"/>
      <c r="AW867" s="84"/>
      <c r="AX867" s="84"/>
    </row>
    <row r="868" ht="12.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c r="AN868" s="84"/>
      <c r="AO868" s="84"/>
      <c r="AP868" s="84"/>
      <c r="AQ868" s="84"/>
      <c r="AR868" s="84"/>
      <c r="AS868" s="84"/>
      <c r="AT868" s="84"/>
      <c r="AU868" s="84"/>
      <c r="AV868" s="84"/>
      <c r="AW868" s="84"/>
      <c r="AX868" s="84"/>
    </row>
    <row r="869" ht="12.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c r="AN869" s="84"/>
      <c r="AO869" s="84"/>
      <c r="AP869" s="84"/>
      <c r="AQ869" s="84"/>
      <c r="AR869" s="84"/>
      <c r="AS869" s="84"/>
      <c r="AT869" s="84"/>
      <c r="AU869" s="84"/>
      <c r="AV869" s="84"/>
      <c r="AW869" s="84"/>
      <c r="AX869" s="84"/>
    </row>
    <row r="870" ht="12.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c r="AN870" s="84"/>
      <c r="AO870" s="84"/>
      <c r="AP870" s="84"/>
      <c r="AQ870" s="84"/>
      <c r="AR870" s="84"/>
      <c r="AS870" s="84"/>
      <c r="AT870" s="84"/>
      <c r="AU870" s="84"/>
      <c r="AV870" s="84"/>
      <c r="AW870" s="84"/>
      <c r="AX870" s="84"/>
    </row>
    <row r="871" ht="12.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c r="AN871" s="84"/>
      <c r="AO871" s="84"/>
      <c r="AP871" s="84"/>
      <c r="AQ871" s="84"/>
      <c r="AR871" s="84"/>
      <c r="AS871" s="84"/>
      <c r="AT871" s="84"/>
      <c r="AU871" s="84"/>
      <c r="AV871" s="84"/>
      <c r="AW871" s="84"/>
      <c r="AX871" s="84"/>
    </row>
    <row r="872" ht="12.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c r="AN872" s="84"/>
      <c r="AO872" s="84"/>
      <c r="AP872" s="84"/>
      <c r="AQ872" s="84"/>
      <c r="AR872" s="84"/>
      <c r="AS872" s="84"/>
      <c r="AT872" s="84"/>
      <c r="AU872" s="84"/>
      <c r="AV872" s="84"/>
      <c r="AW872" s="84"/>
      <c r="AX872" s="84"/>
    </row>
    <row r="873" ht="12.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c r="AN873" s="84"/>
      <c r="AO873" s="84"/>
      <c r="AP873" s="84"/>
      <c r="AQ873" s="84"/>
      <c r="AR873" s="84"/>
      <c r="AS873" s="84"/>
      <c r="AT873" s="84"/>
      <c r="AU873" s="84"/>
      <c r="AV873" s="84"/>
      <c r="AW873" s="84"/>
      <c r="AX873" s="84"/>
    </row>
    <row r="874" ht="12.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c r="AN874" s="84"/>
      <c r="AO874" s="84"/>
      <c r="AP874" s="84"/>
      <c r="AQ874" s="84"/>
      <c r="AR874" s="84"/>
      <c r="AS874" s="84"/>
      <c r="AT874" s="84"/>
      <c r="AU874" s="84"/>
      <c r="AV874" s="84"/>
      <c r="AW874" s="84"/>
      <c r="AX874" s="84"/>
    </row>
    <row r="875" ht="12.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c r="AN875" s="84"/>
      <c r="AO875" s="84"/>
      <c r="AP875" s="84"/>
      <c r="AQ875" s="84"/>
      <c r="AR875" s="84"/>
      <c r="AS875" s="84"/>
      <c r="AT875" s="84"/>
      <c r="AU875" s="84"/>
      <c r="AV875" s="84"/>
      <c r="AW875" s="84"/>
      <c r="AX875" s="84"/>
    </row>
    <row r="876" ht="12.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c r="AN876" s="84"/>
      <c r="AO876" s="84"/>
      <c r="AP876" s="84"/>
      <c r="AQ876" s="84"/>
      <c r="AR876" s="84"/>
      <c r="AS876" s="84"/>
      <c r="AT876" s="84"/>
      <c r="AU876" s="84"/>
      <c r="AV876" s="84"/>
      <c r="AW876" s="84"/>
      <c r="AX876" s="84"/>
    </row>
    <row r="877" ht="12.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c r="AN877" s="84"/>
      <c r="AO877" s="84"/>
      <c r="AP877" s="84"/>
      <c r="AQ877" s="84"/>
      <c r="AR877" s="84"/>
      <c r="AS877" s="84"/>
      <c r="AT877" s="84"/>
      <c r="AU877" s="84"/>
      <c r="AV877" s="84"/>
      <c r="AW877" s="84"/>
      <c r="AX877" s="84"/>
    </row>
    <row r="878" ht="12.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c r="AN878" s="84"/>
      <c r="AO878" s="84"/>
      <c r="AP878" s="84"/>
      <c r="AQ878" s="84"/>
      <c r="AR878" s="84"/>
      <c r="AS878" s="84"/>
      <c r="AT878" s="84"/>
      <c r="AU878" s="84"/>
      <c r="AV878" s="84"/>
      <c r="AW878" s="84"/>
      <c r="AX878" s="84"/>
    </row>
    <row r="879" ht="12.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c r="AN879" s="84"/>
      <c r="AO879" s="84"/>
      <c r="AP879" s="84"/>
      <c r="AQ879" s="84"/>
      <c r="AR879" s="84"/>
      <c r="AS879" s="84"/>
      <c r="AT879" s="84"/>
      <c r="AU879" s="84"/>
      <c r="AV879" s="84"/>
      <c r="AW879" s="84"/>
      <c r="AX879" s="84"/>
    </row>
    <row r="880" ht="12.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c r="AN880" s="84"/>
      <c r="AO880" s="84"/>
      <c r="AP880" s="84"/>
      <c r="AQ880" s="84"/>
      <c r="AR880" s="84"/>
      <c r="AS880" s="84"/>
      <c r="AT880" s="84"/>
      <c r="AU880" s="84"/>
      <c r="AV880" s="84"/>
      <c r="AW880" s="84"/>
      <c r="AX880" s="84"/>
    </row>
    <row r="881" ht="12.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c r="AN881" s="84"/>
      <c r="AO881" s="84"/>
      <c r="AP881" s="84"/>
      <c r="AQ881" s="84"/>
      <c r="AR881" s="84"/>
      <c r="AS881" s="84"/>
      <c r="AT881" s="84"/>
      <c r="AU881" s="84"/>
      <c r="AV881" s="84"/>
      <c r="AW881" s="84"/>
      <c r="AX881" s="84"/>
    </row>
    <row r="882" ht="12.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c r="AN882" s="84"/>
      <c r="AO882" s="84"/>
      <c r="AP882" s="84"/>
      <c r="AQ882" s="84"/>
      <c r="AR882" s="84"/>
      <c r="AS882" s="84"/>
      <c r="AT882" s="84"/>
      <c r="AU882" s="84"/>
      <c r="AV882" s="84"/>
      <c r="AW882" s="84"/>
      <c r="AX882" s="84"/>
    </row>
    <row r="883" ht="12.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c r="AN883" s="84"/>
      <c r="AO883" s="84"/>
      <c r="AP883" s="84"/>
      <c r="AQ883" s="84"/>
      <c r="AR883" s="84"/>
      <c r="AS883" s="84"/>
      <c r="AT883" s="84"/>
      <c r="AU883" s="84"/>
      <c r="AV883" s="84"/>
      <c r="AW883" s="84"/>
      <c r="AX883" s="84"/>
    </row>
    <row r="884" ht="12.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c r="AN884" s="84"/>
      <c r="AO884" s="84"/>
      <c r="AP884" s="84"/>
      <c r="AQ884" s="84"/>
      <c r="AR884" s="84"/>
      <c r="AS884" s="84"/>
      <c r="AT884" s="84"/>
      <c r="AU884" s="84"/>
      <c r="AV884" s="84"/>
      <c r="AW884" s="84"/>
      <c r="AX884" s="84"/>
    </row>
    <row r="885" ht="12.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c r="AN885" s="84"/>
      <c r="AO885" s="84"/>
      <c r="AP885" s="84"/>
      <c r="AQ885" s="84"/>
      <c r="AR885" s="84"/>
      <c r="AS885" s="84"/>
      <c r="AT885" s="84"/>
      <c r="AU885" s="84"/>
      <c r="AV885" s="84"/>
      <c r="AW885" s="84"/>
      <c r="AX885" s="84"/>
    </row>
    <row r="886" ht="12.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c r="AN886" s="84"/>
      <c r="AO886" s="84"/>
      <c r="AP886" s="84"/>
      <c r="AQ886" s="84"/>
      <c r="AR886" s="84"/>
      <c r="AS886" s="84"/>
      <c r="AT886" s="84"/>
      <c r="AU886" s="84"/>
      <c r="AV886" s="84"/>
      <c r="AW886" s="84"/>
      <c r="AX886" s="84"/>
    </row>
    <row r="887" ht="12.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c r="AN887" s="84"/>
      <c r="AO887" s="84"/>
      <c r="AP887" s="84"/>
      <c r="AQ887" s="84"/>
      <c r="AR887" s="84"/>
      <c r="AS887" s="84"/>
      <c r="AT887" s="84"/>
      <c r="AU887" s="84"/>
      <c r="AV887" s="84"/>
      <c r="AW887" s="84"/>
      <c r="AX887" s="84"/>
    </row>
    <row r="888" ht="12.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c r="AN888" s="84"/>
      <c r="AO888" s="84"/>
      <c r="AP888" s="84"/>
      <c r="AQ888" s="84"/>
      <c r="AR888" s="84"/>
      <c r="AS888" s="84"/>
      <c r="AT888" s="84"/>
      <c r="AU888" s="84"/>
      <c r="AV888" s="84"/>
      <c r="AW888" s="84"/>
      <c r="AX888" s="84"/>
    </row>
    <row r="889" ht="12.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c r="AN889" s="84"/>
      <c r="AO889" s="84"/>
      <c r="AP889" s="84"/>
      <c r="AQ889" s="84"/>
      <c r="AR889" s="84"/>
      <c r="AS889" s="84"/>
      <c r="AT889" s="84"/>
      <c r="AU889" s="84"/>
      <c r="AV889" s="84"/>
      <c r="AW889" s="84"/>
      <c r="AX889" s="84"/>
    </row>
    <row r="890" ht="12.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c r="AN890" s="84"/>
      <c r="AO890" s="84"/>
      <c r="AP890" s="84"/>
      <c r="AQ890" s="84"/>
      <c r="AR890" s="84"/>
      <c r="AS890" s="84"/>
      <c r="AT890" s="84"/>
      <c r="AU890" s="84"/>
      <c r="AV890" s="84"/>
      <c r="AW890" s="84"/>
      <c r="AX890" s="84"/>
    </row>
    <row r="891" ht="12.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c r="AN891" s="84"/>
      <c r="AO891" s="84"/>
      <c r="AP891" s="84"/>
      <c r="AQ891" s="84"/>
      <c r="AR891" s="84"/>
      <c r="AS891" s="84"/>
      <c r="AT891" s="84"/>
      <c r="AU891" s="84"/>
      <c r="AV891" s="84"/>
      <c r="AW891" s="84"/>
      <c r="AX891" s="84"/>
    </row>
    <row r="892" ht="12.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c r="AN892" s="84"/>
      <c r="AO892" s="84"/>
      <c r="AP892" s="84"/>
      <c r="AQ892" s="84"/>
      <c r="AR892" s="84"/>
      <c r="AS892" s="84"/>
      <c r="AT892" s="84"/>
      <c r="AU892" s="84"/>
      <c r="AV892" s="84"/>
      <c r="AW892" s="84"/>
      <c r="AX892" s="84"/>
    </row>
    <row r="893" ht="12.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c r="AN893" s="84"/>
      <c r="AO893" s="84"/>
      <c r="AP893" s="84"/>
      <c r="AQ893" s="84"/>
      <c r="AR893" s="84"/>
      <c r="AS893" s="84"/>
      <c r="AT893" s="84"/>
      <c r="AU893" s="84"/>
      <c r="AV893" s="84"/>
      <c r="AW893" s="84"/>
      <c r="AX893" s="84"/>
    </row>
    <row r="894" ht="12.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c r="AN894" s="84"/>
      <c r="AO894" s="84"/>
      <c r="AP894" s="84"/>
      <c r="AQ894" s="84"/>
      <c r="AR894" s="84"/>
      <c r="AS894" s="84"/>
      <c r="AT894" s="84"/>
      <c r="AU894" s="84"/>
      <c r="AV894" s="84"/>
      <c r="AW894" s="84"/>
      <c r="AX894" s="84"/>
    </row>
    <row r="895" ht="12.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c r="AN895" s="84"/>
      <c r="AO895" s="84"/>
      <c r="AP895" s="84"/>
      <c r="AQ895" s="84"/>
      <c r="AR895" s="84"/>
      <c r="AS895" s="84"/>
      <c r="AT895" s="84"/>
      <c r="AU895" s="84"/>
      <c r="AV895" s="84"/>
      <c r="AW895" s="84"/>
      <c r="AX895" s="84"/>
    </row>
    <row r="896" ht="12.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c r="AN896" s="84"/>
      <c r="AO896" s="84"/>
      <c r="AP896" s="84"/>
      <c r="AQ896" s="84"/>
      <c r="AR896" s="84"/>
      <c r="AS896" s="84"/>
      <c r="AT896" s="84"/>
      <c r="AU896" s="84"/>
      <c r="AV896" s="84"/>
      <c r="AW896" s="84"/>
      <c r="AX896" s="84"/>
    </row>
    <row r="897" ht="12.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c r="AN897" s="84"/>
      <c r="AO897" s="84"/>
      <c r="AP897" s="84"/>
      <c r="AQ897" s="84"/>
      <c r="AR897" s="84"/>
      <c r="AS897" s="84"/>
      <c r="AT897" s="84"/>
      <c r="AU897" s="84"/>
      <c r="AV897" s="84"/>
      <c r="AW897" s="84"/>
      <c r="AX897" s="84"/>
    </row>
    <row r="898" ht="12.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c r="AN898" s="84"/>
      <c r="AO898" s="84"/>
      <c r="AP898" s="84"/>
      <c r="AQ898" s="84"/>
      <c r="AR898" s="84"/>
      <c r="AS898" s="84"/>
      <c r="AT898" s="84"/>
      <c r="AU898" s="84"/>
      <c r="AV898" s="84"/>
      <c r="AW898" s="84"/>
      <c r="AX898" s="84"/>
    </row>
    <row r="899" ht="12.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c r="AN899" s="84"/>
      <c r="AO899" s="84"/>
      <c r="AP899" s="84"/>
      <c r="AQ899" s="84"/>
      <c r="AR899" s="84"/>
      <c r="AS899" s="84"/>
      <c r="AT899" s="84"/>
      <c r="AU899" s="84"/>
      <c r="AV899" s="84"/>
      <c r="AW899" s="84"/>
      <c r="AX899" s="84"/>
    </row>
    <row r="900" ht="12.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c r="AN900" s="84"/>
      <c r="AO900" s="84"/>
      <c r="AP900" s="84"/>
      <c r="AQ900" s="84"/>
      <c r="AR900" s="84"/>
      <c r="AS900" s="84"/>
      <c r="AT900" s="84"/>
      <c r="AU900" s="84"/>
      <c r="AV900" s="84"/>
      <c r="AW900" s="84"/>
      <c r="AX900" s="84"/>
    </row>
    <row r="901" ht="12.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c r="AN901" s="84"/>
      <c r="AO901" s="84"/>
      <c r="AP901" s="84"/>
      <c r="AQ901" s="84"/>
      <c r="AR901" s="84"/>
      <c r="AS901" s="84"/>
      <c r="AT901" s="84"/>
      <c r="AU901" s="84"/>
      <c r="AV901" s="84"/>
      <c r="AW901" s="84"/>
      <c r="AX901" s="84"/>
    </row>
    <row r="902" ht="12.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c r="AN902" s="84"/>
      <c r="AO902" s="84"/>
      <c r="AP902" s="84"/>
      <c r="AQ902" s="84"/>
      <c r="AR902" s="84"/>
      <c r="AS902" s="84"/>
      <c r="AT902" s="84"/>
      <c r="AU902" s="84"/>
      <c r="AV902" s="84"/>
      <c r="AW902" s="84"/>
      <c r="AX902" s="84"/>
    </row>
    <row r="903" ht="12.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c r="AN903" s="84"/>
      <c r="AO903" s="84"/>
      <c r="AP903" s="84"/>
      <c r="AQ903" s="84"/>
      <c r="AR903" s="84"/>
      <c r="AS903" s="84"/>
      <c r="AT903" s="84"/>
      <c r="AU903" s="84"/>
      <c r="AV903" s="84"/>
      <c r="AW903" s="84"/>
      <c r="AX903" s="84"/>
    </row>
    <row r="904" ht="12.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c r="AN904" s="84"/>
      <c r="AO904" s="84"/>
      <c r="AP904" s="84"/>
      <c r="AQ904" s="84"/>
      <c r="AR904" s="84"/>
      <c r="AS904" s="84"/>
      <c r="AT904" s="84"/>
      <c r="AU904" s="84"/>
      <c r="AV904" s="84"/>
      <c r="AW904" s="84"/>
      <c r="AX904" s="84"/>
    </row>
    <row r="905" ht="12.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c r="AN905" s="84"/>
      <c r="AO905" s="84"/>
      <c r="AP905" s="84"/>
      <c r="AQ905" s="84"/>
      <c r="AR905" s="84"/>
      <c r="AS905" s="84"/>
      <c r="AT905" s="84"/>
      <c r="AU905" s="84"/>
      <c r="AV905" s="84"/>
      <c r="AW905" s="84"/>
      <c r="AX905" s="84"/>
    </row>
    <row r="906" ht="12.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c r="AN906" s="84"/>
      <c r="AO906" s="84"/>
      <c r="AP906" s="84"/>
      <c r="AQ906" s="84"/>
      <c r="AR906" s="84"/>
      <c r="AS906" s="84"/>
      <c r="AT906" s="84"/>
      <c r="AU906" s="84"/>
      <c r="AV906" s="84"/>
      <c r="AW906" s="84"/>
      <c r="AX906" s="84"/>
    </row>
    <row r="907" ht="12.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c r="AN907" s="84"/>
      <c r="AO907" s="84"/>
      <c r="AP907" s="84"/>
      <c r="AQ907" s="84"/>
      <c r="AR907" s="84"/>
      <c r="AS907" s="84"/>
      <c r="AT907" s="84"/>
      <c r="AU907" s="84"/>
      <c r="AV907" s="84"/>
      <c r="AW907" s="84"/>
      <c r="AX907" s="84"/>
    </row>
    <row r="908" ht="12.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c r="AN908" s="84"/>
      <c r="AO908" s="84"/>
      <c r="AP908" s="84"/>
      <c r="AQ908" s="84"/>
      <c r="AR908" s="84"/>
      <c r="AS908" s="84"/>
      <c r="AT908" s="84"/>
      <c r="AU908" s="84"/>
      <c r="AV908" s="84"/>
      <c r="AW908" s="84"/>
      <c r="AX908" s="84"/>
    </row>
    <row r="909" ht="12.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c r="AN909" s="84"/>
      <c r="AO909" s="84"/>
      <c r="AP909" s="84"/>
      <c r="AQ909" s="84"/>
      <c r="AR909" s="84"/>
      <c r="AS909" s="84"/>
      <c r="AT909" s="84"/>
      <c r="AU909" s="84"/>
      <c r="AV909" s="84"/>
      <c r="AW909" s="84"/>
      <c r="AX909" s="84"/>
    </row>
    <row r="910" ht="12.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c r="AN910" s="84"/>
      <c r="AO910" s="84"/>
      <c r="AP910" s="84"/>
      <c r="AQ910" s="84"/>
      <c r="AR910" s="84"/>
      <c r="AS910" s="84"/>
      <c r="AT910" s="84"/>
      <c r="AU910" s="84"/>
      <c r="AV910" s="84"/>
      <c r="AW910" s="84"/>
      <c r="AX910" s="84"/>
    </row>
    <row r="911" ht="12.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c r="AN911" s="84"/>
      <c r="AO911" s="84"/>
      <c r="AP911" s="84"/>
      <c r="AQ911" s="84"/>
      <c r="AR911" s="84"/>
      <c r="AS911" s="84"/>
      <c r="AT911" s="84"/>
      <c r="AU911" s="84"/>
      <c r="AV911" s="84"/>
      <c r="AW911" s="84"/>
      <c r="AX911" s="84"/>
    </row>
    <row r="912" ht="12.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c r="AN912" s="84"/>
      <c r="AO912" s="84"/>
      <c r="AP912" s="84"/>
      <c r="AQ912" s="84"/>
      <c r="AR912" s="84"/>
      <c r="AS912" s="84"/>
      <c r="AT912" s="84"/>
      <c r="AU912" s="84"/>
      <c r="AV912" s="84"/>
      <c r="AW912" s="84"/>
      <c r="AX912" s="84"/>
    </row>
    <row r="913" ht="12.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c r="AN913" s="84"/>
      <c r="AO913" s="84"/>
      <c r="AP913" s="84"/>
      <c r="AQ913" s="84"/>
      <c r="AR913" s="84"/>
      <c r="AS913" s="84"/>
      <c r="AT913" s="84"/>
      <c r="AU913" s="84"/>
      <c r="AV913" s="84"/>
      <c r="AW913" s="84"/>
      <c r="AX913" s="84"/>
    </row>
    <row r="914" ht="12.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c r="AN914" s="84"/>
      <c r="AO914" s="84"/>
      <c r="AP914" s="84"/>
      <c r="AQ914" s="84"/>
      <c r="AR914" s="84"/>
      <c r="AS914" s="84"/>
      <c r="AT914" s="84"/>
      <c r="AU914" s="84"/>
      <c r="AV914" s="84"/>
      <c r="AW914" s="84"/>
      <c r="AX914" s="84"/>
    </row>
    <row r="915" ht="12.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c r="AN915" s="84"/>
      <c r="AO915" s="84"/>
      <c r="AP915" s="84"/>
      <c r="AQ915" s="84"/>
      <c r="AR915" s="84"/>
      <c r="AS915" s="84"/>
      <c r="AT915" s="84"/>
      <c r="AU915" s="84"/>
      <c r="AV915" s="84"/>
      <c r="AW915" s="84"/>
      <c r="AX915" s="84"/>
    </row>
    <row r="916" ht="12.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c r="AN916" s="84"/>
      <c r="AO916" s="84"/>
      <c r="AP916" s="84"/>
      <c r="AQ916" s="84"/>
      <c r="AR916" s="84"/>
      <c r="AS916" s="84"/>
      <c r="AT916" s="84"/>
      <c r="AU916" s="84"/>
      <c r="AV916" s="84"/>
      <c r="AW916" s="84"/>
      <c r="AX916" s="84"/>
    </row>
    <row r="917" ht="12.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c r="AN917" s="84"/>
      <c r="AO917" s="84"/>
      <c r="AP917" s="84"/>
      <c r="AQ917" s="84"/>
      <c r="AR917" s="84"/>
      <c r="AS917" s="84"/>
      <c r="AT917" s="84"/>
      <c r="AU917" s="84"/>
      <c r="AV917" s="84"/>
      <c r="AW917" s="84"/>
      <c r="AX917" s="84"/>
    </row>
    <row r="918" ht="12.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c r="AN918" s="84"/>
      <c r="AO918" s="84"/>
      <c r="AP918" s="84"/>
      <c r="AQ918" s="84"/>
      <c r="AR918" s="84"/>
      <c r="AS918" s="84"/>
      <c r="AT918" s="84"/>
      <c r="AU918" s="84"/>
      <c r="AV918" s="84"/>
      <c r="AW918" s="84"/>
      <c r="AX918" s="84"/>
    </row>
    <row r="919" ht="12.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c r="AN919" s="84"/>
      <c r="AO919" s="84"/>
      <c r="AP919" s="84"/>
      <c r="AQ919" s="84"/>
      <c r="AR919" s="84"/>
      <c r="AS919" s="84"/>
      <c r="AT919" s="84"/>
      <c r="AU919" s="84"/>
      <c r="AV919" s="84"/>
      <c r="AW919" s="84"/>
      <c r="AX919" s="84"/>
    </row>
    <row r="920" ht="12.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c r="AN920" s="84"/>
      <c r="AO920" s="84"/>
      <c r="AP920" s="84"/>
      <c r="AQ920" s="84"/>
      <c r="AR920" s="84"/>
      <c r="AS920" s="84"/>
      <c r="AT920" s="84"/>
      <c r="AU920" s="84"/>
      <c r="AV920" s="84"/>
      <c r="AW920" s="84"/>
      <c r="AX920" s="84"/>
    </row>
    <row r="921" ht="12.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c r="AN921" s="84"/>
      <c r="AO921" s="84"/>
      <c r="AP921" s="84"/>
      <c r="AQ921" s="84"/>
      <c r="AR921" s="84"/>
      <c r="AS921" s="84"/>
      <c r="AT921" s="84"/>
      <c r="AU921" s="84"/>
      <c r="AV921" s="84"/>
      <c r="AW921" s="84"/>
      <c r="AX921" s="84"/>
    </row>
    <row r="922" ht="12.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c r="AN922" s="84"/>
      <c r="AO922" s="84"/>
      <c r="AP922" s="84"/>
      <c r="AQ922" s="84"/>
      <c r="AR922" s="84"/>
      <c r="AS922" s="84"/>
      <c r="AT922" s="84"/>
      <c r="AU922" s="84"/>
      <c r="AV922" s="84"/>
      <c r="AW922" s="84"/>
      <c r="AX922" s="84"/>
    </row>
    <row r="923" ht="12.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c r="AN923" s="84"/>
      <c r="AO923" s="84"/>
      <c r="AP923" s="84"/>
      <c r="AQ923" s="84"/>
      <c r="AR923" s="84"/>
      <c r="AS923" s="84"/>
      <c r="AT923" s="84"/>
      <c r="AU923" s="84"/>
      <c r="AV923" s="84"/>
      <c r="AW923" s="84"/>
      <c r="AX923" s="84"/>
    </row>
    <row r="924" ht="12.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c r="AN924" s="84"/>
      <c r="AO924" s="84"/>
      <c r="AP924" s="84"/>
      <c r="AQ924" s="84"/>
      <c r="AR924" s="84"/>
      <c r="AS924" s="84"/>
      <c r="AT924" s="84"/>
      <c r="AU924" s="84"/>
      <c r="AV924" s="84"/>
      <c r="AW924" s="84"/>
      <c r="AX924" s="84"/>
    </row>
    <row r="925" ht="12.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c r="AN925" s="84"/>
      <c r="AO925" s="84"/>
      <c r="AP925" s="84"/>
      <c r="AQ925" s="84"/>
      <c r="AR925" s="84"/>
      <c r="AS925" s="84"/>
      <c r="AT925" s="84"/>
      <c r="AU925" s="84"/>
      <c r="AV925" s="84"/>
      <c r="AW925" s="84"/>
      <c r="AX925" s="84"/>
    </row>
    <row r="926" ht="12.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c r="AN926" s="84"/>
      <c r="AO926" s="84"/>
      <c r="AP926" s="84"/>
      <c r="AQ926" s="84"/>
      <c r="AR926" s="84"/>
      <c r="AS926" s="84"/>
      <c r="AT926" s="84"/>
      <c r="AU926" s="84"/>
      <c r="AV926" s="84"/>
      <c r="AW926" s="84"/>
      <c r="AX926" s="84"/>
    </row>
    <row r="927" ht="12.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c r="AN927" s="84"/>
      <c r="AO927" s="84"/>
      <c r="AP927" s="84"/>
      <c r="AQ927" s="84"/>
      <c r="AR927" s="84"/>
      <c r="AS927" s="84"/>
      <c r="AT927" s="84"/>
      <c r="AU927" s="84"/>
      <c r="AV927" s="84"/>
      <c r="AW927" s="84"/>
      <c r="AX927" s="84"/>
    </row>
    <row r="928" ht="12.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c r="AN928" s="84"/>
      <c r="AO928" s="84"/>
      <c r="AP928" s="84"/>
      <c r="AQ928" s="84"/>
      <c r="AR928" s="84"/>
      <c r="AS928" s="84"/>
      <c r="AT928" s="84"/>
      <c r="AU928" s="84"/>
      <c r="AV928" s="84"/>
      <c r="AW928" s="84"/>
      <c r="AX928" s="84"/>
    </row>
    <row r="929" ht="12.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c r="AN929" s="84"/>
      <c r="AO929" s="84"/>
      <c r="AP929" s="84"/>
      <c r="AQ929" s="84"/>
      <c r="AR929" s="84"/>
      <c r="AS929" s="84"/>
      <c r="AT929" s="84"/>
      <c r="AU929" s="84"/>
      <c r="AV929" s="84"/>
      <c r="AW929" s="84"/>
      <c r="AX929" s="84"/>
    </row>
    <row r="930" ht="12.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c r="AN930" s="84"/>
      <c r="AO930" s="84"/>
      <c r="AP930" s="84"/>
      <c r="AQ930" s="84"/>
      <c r="AR930" s="84"/>
      <c r="AS930" s="84"/>
      <c r="AT930" s="84"/>
      <c r="AU930" s="84"/>
      <c r="AV930" s="84"/>
      <c r="AW930" s="84"/>
      <c r="AX930" s="84"/>
    </row>
    <row r="931" ht="12.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c r="AN931" s="84"/>
      <c r="AO931" s="84"/>
      <c r="AP931" s="84"/>
      <c r="AQ931" s="84"/>
      <c r="AR931" s="84"/>
      <c r="AS931" s="84"/>
      <c r="AT931" s="84"/>
      <c r="AU931" s="84"/>
      <c r="AV931" s="84"/>
      <c r="AW931" s="84"/>
      <c r="AX931" s="84"/>
    </row>
    <row r="932" ht="12.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c r="AN932" s="84"/>
      <c r="AO932" s="84"/>
      <c r="AP932" s="84"/>
      <c r="AQ932" s="84"/>
      <c r="AR932" s="84"/>
      <c r="AS932" s="84"/>
      <c r="AT932" s="84"/>
      <c r="AU932" s="84"/>
      <c r="AV932" s="84"/>
      <c r="AW932" s="84"/>
      <c r="AX932" s="84"/>
    </row>
    <row r="933" ht="12.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c r="AN933" s="84"/>
      <c r="AO933" s="84"/>
      <c r="AP933" s="84"/>
      <c r="AQ933" s="84"/>
      <c r="AR933" s="84"/>
      <c r="AS933" s="84"/>
      <c r="AT933" s="84"/>
      <c r="AU933" s="84"/>
      <c r="AV933" s="84"/>
      <c r="AW933" s="84"/>
      <c r="AX933" s="84"/>
    </row>
    <row r="934" ht="12.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c r="AN934" s="84"/>
      <c r="AO934" s="84"/>
      <c r="AP934" s="84"/>
      <c r="AQ934" s="84"/>
      <c r="AR934" s="84"/>
      <c r="AS934" s="84"/>
      <c r="AT934" s="84"/>
      <c r="AU934" s="84"/>
      <c r="AV934" s="84"/>
      <c r="AW934" s="84"/>
      <c r="AX934" s="84"/>
    </row>
    <row r="935" ht="12.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c r="AN935" s="84"/>
      <c r="AO935" s="84"/>
      <c r="AP935" s="84"/>
      <c r="AQ935" s="84"/>
      <c r="AR935" s="84"/>
      <c r="AS935" s="84"/>
      <c r="AT935" s="84"/>
      <c r="AU935" s="84"/>
      <c r="AV935" s="84"/>
      <c r="AW935" s="84"/>
      <c r="AX935" s="84"/>
    </row>
    <row r="936" ht="12.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c r="AN936" s="84"/>
      <c r="AO936" s="84"/>
      <c r="AP936" s="84"/>
      <c r="AQ936" s="84"/>
      <c r="AR936" s="84"/>
      <c r="AS936" s="84"/>
      <c r="AT936" s="84"/>
      <c r="AU936" s="84"/>
      <c r="AV936" s="84"/>
      <c r="AW936" s="84"/>
      <c r="AX936" s="84"/>
    </row>
    <row r="937" ht="12.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c r="AN937" s="84"/>
      <c r="AO937" s="84"/>
      <c r="AP937" s="84"/>
      <c r="AQ937" s="84"/>
      <c r="AR937" s="84"/>
      <c r="AS937" s="84"/>
      <c r="AT937" s="84"/>
      <c r="AU937" s="84"/>
      <c r="AV937" s="84"/>
      <c r="AW937" s="84"/>
      <c r="AX937" s="84"/>
    </row>
    <row r="938" ht="12.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c r="AN938" s="84"/>
      <c r="AO938" s="84"/>
      <c r="AP938" s="84"/>
      <c r="AQ938" s="84"/>
      <c r="AR938" s="84"/>
      <c r="AS938" s="84"/>
      <c r="AT938" s="84"/>
      <c r="AU938" s="84"/>
      <c r="AV938" s="84"/>
      <c r="AW938" s="84"/>
      <c r="AX938" s="84"/>
    </row>
    <row r="939" ht="12.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c r="AN939" s="84"/>
      <c r="AO939" s="84"/>
      <c r="AP939" s="84"/>
      <c r="AQ939" s="84"/>
      <c r="AR939" s="84"/>
      <c r="AS939" s="84"/>
      <c r="AT939" s="84"/>
      <c r="AU939" s="84"/>
      <c r="AV939" s="84"/>
      <c r="AW939" s="84"/>
      <c r="AX939" s="84"/>
    </row>
    <row r="940" ht="12.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c r="AN940" s="84"/>
      <c r="AO940" s="84"/>
      <c r="AP940" s="84"/>
      <c r="AQ940" s="84"/>
      <c r="AR940" s="84"/>
      <c r="AS940" s="84"/>
      <c r="AT940" s="84"/>
      <c r="AU940" s="84"/>
      <c r="AV940" s="84"/>
      <c r="AW940" s="84"/>
      <c r="AX940" s="84"/>
    </row>
    <row r="941" ht="12.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c r="AN941" s="84"/>
      <c r="AO941" s="84"/>
      <c r="AP941" s="84"/>
      <c r="AQ941" s="84"/>
      <c r="AR941" s="84"/>
      <c r="AS941" s="84"/>
      <c r="AT941" s="84"/>
      <c r="AU941" s="84"/>
      <c r="AV941" s="84"/>
      <c r="AW941" s="84"/>
      <c r="AX941" s="84"/>
    </row>
    <row r="942" ht="12.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c r="AN942" s="84"/>
      <c r="AO942" s="84"/>
      <c r="AP942" s="84"/>
      <c r="AQ942" s="84"/>
      <c r="AR942" s="84"/>
      <c r="AS942" s="84"/>
      <c r="AT942" s="84"/>
      <c r="AU942" s="84"/>
      <c r="AV942" s="84"/>
      <c r="AW942" s="84"/>
      <c r="AX942" s="84"/>
    </row>
    <row r="943" ht="12.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c r="AN943" s="84"/>
      <c r="AO943" s="84"/>
      <c r="AP943" s="84"/>
      <c r="AQ943" s="84"/>
      <c r="AR943" s="84"/>
      <c r="AS943" s="84"/>
      <c r="AT943" s="84"/>
      <c r="AU943" s="84"/>
      <c r="AV943" s="84"/>
      <c r="AW943" s="84"/>
      <c r="AX943" s="84"/>
    </row>
    <row r="944" ht="12.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c r="AN944" s="84"/>
      <c r="AO944" s="84"/>
      <c r="AP944" s="84"/>
      <c r="AQ944" s="84"/>
      <c r="AR944" s="84"/>
      <c r="AS944" s="84"/>
      <c r="AT944" s="84"/>
      <c r="AU944" s="84"/>
      <c r="AV944" s="84"/>
      <c r="AW944" s="84"/>
      <c r="AX944" s="84"/>
    </row>
    <row r="945" ht="12.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c r="AN945" s="84"/>
      <c r="AO945" s="84"/>
      <c r="AP945" s="84"/>
      <c r="AQ945" s="84"/>
      <c r="AR945" s="84"/>
      <c r="AS945" s="84"/>
      <c r="AT945" s="84"/>
      <c r="AU945" s="84"/>
      <c r="AV945" s="84"/>
      <c r="AW945" s="84"/>
      <c r="AX945" s="84"/>
    </row>
    <row r="946" ht="12.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c r="AN946" s="84"/>
      <c r="AO946" s="84"/>
      <c r="AP946" s="84"/>
      <c r="AQ946" s="84"/>
      <c r="AR946" s="84"/>
      <c r="AS946" s="84"/>
      <c r="AT946" s="84"/>
      <c r="AU946" s="84"/>
      <c r="AV946" s="84"/>
      <c r="AW946" s="84"/>
      <c r="AX946" s="84"/>
    </row>
    <row r="947" ht="12.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c r="AN947" s="84"/>
      <c r="AO947" s="84"/>
      <c r="AP947" s="84"/>
      <c r="AQ947" s="84"/>
      <c r="AR947" s="84"/>
      <c r="AS947" s="84"/>
      <c r="AT947" s="84"/>
      <c r="AU947" s="84"/>
      <c r="AV947" s="84"/>
      <c r="AW947" s="84"/>
      <c r="AX947" s="84"/>
    </row>
    <row r="948" ht="12.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c r="AN948" s="84"/>
      <c r="AO948" s="84"/>
      <c r="AP948" s="84"/>
      <c r="AQ948" s="84"/>
      <c r="AR948" s="84"/>
      <c r="AS948" s="84"/>
      <c r="AT948" s="84"/>
      <c r="AU948" s="84"/>
      <c r="AV948" s="84"/>
      <c r="AW948" s="84"/>
      <c r="AX948" s="84"/>
    </row>
    <row r="949" ht="12.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c r="AN949" s="84"/>
      <c r="AO949" s="84"/>
      <c r="AP949" s="84"/>
      <c r="AQ949" s="84"/>
      <c r="AR949" s="84"/>
      <c r="AS949" s="84"/>
      <c r="AT949" s="84"/>
      <c r="AU949" s="84"/>
      <c r="AV949" s="84"/>
      <c r="AW949" s="84"/>
      <c r="AX949" s="84"/>
    </row>
    <row r="950" ht="12.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c r="AN950" s="84"/>
      <c r="AO950" s="84"/>
      <c r="AP950" s="84"/>
      <c r="AQ950" s="84"/>
      <c r="AR950" s="84"/>
      <c r="AS950" s="84"/>
      <c r="AT950" s="84"/>
      <c r="AU950" s="84"/>
      <c r="AV950" s="84"/>
      <c r="AW950" s="84"/>
      <c r="AX950" s="84"/>
    </row>
    <row r="951" ht="12.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c r="AL951" s="84"/>
      <c r="AM951" s="84"/>
      <c r="AN951" s="84"/>
      <c r="AO951" s="84"/>
      <c r="AP951" s="84"/>
      <c r="AQ951" s="84"/>
      <c r="AR951" s="84"/>
      <c r="AS951" s="84"/>
      <c r="AT951" s="84"/>
      <c r="AU951" s="84"/>
      <c r="AV951" s="84"/>
      <c r="AW951" s="84"/>
      <c r="AX951" s="84"/>
    </row>
    <row r="952" ht="12.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c r="AL952" s="84"/>
      <c r="AM952" s="84"/>
      <c r="AN952" s="84"/>
      <c r="AO952" s="84"/>
      <c r="AP952" s="84"/>
      <c r="AQ952" s="84"/>
      <c r="AR952" s="84"/>
      <c r="AS952" s="84"/>
      <c r="AT952" s="84"/>
      <c r="AU952" s="84"/>
      <c r="AV952" s="84"/>
      <c r="AW952" s="84"/>
      <c r="AX952" s="84"/>
    </row>
    <row r="953" ht="12.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c r="AL953" s="84"/>
      <c r="AM953" s="84"/>
      <c r="AN953" s="84"/>
      <c r="AO953" s="84"/>
      <c r="AP953" s="84"/>
      <c r="AQ953" s="84"/>
      <c r="AR953" s="84"/>
      <c r="AS953" s="84"/>
      <c r="AT953" s="84"/>
      <c r="AU953" s="84"/>
      <c r="AV953" s="84"/>
      <c r="AW953" s="84"/>
      <c r="AX953" s="84"/>
    </row>
    <row r="954" ht="12.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c r="AL954" s="84"/>
      <c r="AM954" s="84"/>
      <c r="AN954" s="84"/>
      <c r="AO954" s="84"/>
      <c r="AP954" s="84"/>
      <c r="AQ954" s="84"/>
      <c r="AR954" s="84"/>
      <c r="AS954" s="84"/>
      <c r="AT954" s="84"/>
      <c r="AU954" s="84"/>
      <c r="AV954" s="84"/>
      <c r="AW954" s="84"/>
      <c r="AX954" s="84"/>
    </row>
    <row r="955" ht="12.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c r="AL955" s="84"/>
      <c r="AM955" s="84"/>
      <c r="AN955" s="84"/>
      <c r="AO955" s="84"/>
      <c r="AP955" s="84"/>
      <c r="AQ955" s="84"/>
      <c r="AR955" s="84"/>
      <c r="AS955" s="84"/>
      <c r="AT955" s="84"/>
      <c r="AU955" s="84"/>
      <c r="AV955" s="84"/>
      <c r="AW955" s="84"/>
      <c r="AX955" s="84"/>
    </row>
    <row r="956" ht="12.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c r="AL956" s="84"/>
      <c r="AM956" s="84"/>
      <c r="AN956" s="84"/>
      <c r="AO956" s="84"/>
      <c r="AP956" s="84"/>
      <c r="AQ956" s="84"/>
      <c r="AR956" s="84"/>
      <c r="AS956" s="84"/>
      <c r="AT956" s="84"/>
      <c r="AU956" s="84"/>
      <c r="AV956" s="84"/>
      <c r="AW956" s="84"/>
      <c r="AX956" s="84"/>
    </row>
    <row r="957" ht="12.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c r="AB957" s="84"/>
      <c r="AC957" s="84"/>
      <c r="AD957" s="84"/>
      <c r="AE957" s="84"/>
      <c r="AF957" s="84"/>
      <c r="AG957" s="84"/>
      <c r="AH957" s="84"/>
      <c r="AI957" s="84"/>
      <c r="AJ957" s="84"/>
      <c r="AK957" s="84"/>
      <c r="AL957" s="84"/>
      <c r="AM957" s="84"/>
      <c r="AN957" s="84"/>
      <c r="AO957" s="84"/>
      <c r="AP957" s="84"/>
      <c r="AQ957" s="84"/>
      <c r="AR957" s="84"/>
      <c r="AS957" s="84"/>
      <c r="AT957" s="84"/>
      <c r="AU957" s="84"/>
      <c r="AV957" s="84"/>
      <c r="AW957" s="84"/>
      <c r="AX957" s="84"/>
    </row>
    <row r="958" ht="12.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c r="AB958" s="84"/>
      <c r="AC958" s="84"/>
      <c r="AD958" s="84"/>
      <c r="AE958" s="84"/>
      <c r="AF958" s="84"/>
      <c r="AG958" s="84"/>
      <c r="AH958" s="84"/>
      <c r="AI958" s="84"/>
      <c r="AJ958" s="84"/>
      <c r="AK958" s="84"/>
      <c r="AL958" s="84"/>
      <c r="AM958" s="84"/>
      <c r="AN958" s="84"/>
      <c r="AO958" s="84"/>
      <c r="AP958" s="84"/>
      <c r="AQ958" s="84"/>
      <c r="AR958" s="84"/>
      <c r="AS958" s="84"/>
      <c r="AT958" s="84"/>
      <c r="AU958" s="84"/>
      <c r="AV958" s="84"/>
      <c r="AW958" s="84"/>
      <c r="AX958" s="84"/>
    </row>
    <row r="959" ht="12.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c r="AB959" s="84"/>
      <c r="AC959" s="84"/>
      <c r="AD959" s="84"/>
      <c r="AE959" s="84"/>
      <c r="AF959" s="84"/>
      <c r="AG959" s="84"/>
      <c r="AH959" s="84"/>
      <c r="AI959" s="84"/>
      <c r="AJ959" s="84"/>
      <c r="AK959" s="84"/>
      <c r="AL959" s="84"/>
      <c r="AM959" s="84"/>
      <c r="AN959" s="84"/>
      <c r="AO959" s="84"/>
      <c r="AP959" s="84"/>
      <c r="AQ959" s="84"/>
      <c r="AR959" s="84"/>
      <c r="AS959" s="84"/>
      <c r="AT959" s="84"/>
      <c r="AU959" s="84"/>
      <c r="AV959" s="84"/>
      <c r="AW959" s="84"/>
      <c r="AX959" s="84"/>
    </row>
    <row r="960" ht="12.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c r="AB960" s="84"/>
      <c r="AC960" s="84"/>
      <c r="AD960" s="84"/>
      <c r="AE960" s="84"/>
      <c r="AF960" s="84"/>
      <c r="AG960" s="84"/>
      <c r="AH960" s="84"/>
      <c r="AI960" s="84"/>
      <c r="AJ960" s="84"/>
      <c r="AK960" s="84"/>
      <c r="AL960" s="84"/>
      <c r="AM960" s="84"/>
      <c r="AN960" s="84"/>
      <c r="AO960" s="84"/>
      <c r="AP960" s="84"/>
      <c r="AQ960" s="84"/>
      <c r="AR960" s="84"/>
      <c r="AS960" s="84"/>
      <c r="AT960" s="84"/>
      <c r="AU960" s="84"/>
      <c r="AV960" s="84"/>
      <c r="AW960" s="84"/>
      <c r="AX960" s="84"/>
    </row>
    <row r="961" ht="12.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c r="AB961" s="84"/>
      <c r="AC961" s="84"/>
      <c r="AD961" s="84"/>
      <c r="AE961" s="84"/>
      <c r="AF961" s="84"/>
      <c r="AG961" s="84"/>
      <c r="AH961" s="84"/>
      <c r="AI961" s="84"/>
      <c r="AJ961" s="84"/>
      <c r="AK961" s="84"/>
      <c r="AL961" s="84"/>
      <c r="AM961" s="84"/>
      <c r="AN961" s="84"/>
      <c r="AO961" s="84"/>
      <c r="AP961" s="84"/>
      <c r="AQ961" s="84"/>
      <c r="AR961" s="84"/>
      <c r="AS961" s="84"/>
      <c r="AT961" s="84"/>
      <c r="AU961" s="84"/>
      <c r="AV961" s="84"/>
      <c r="AW961" s="84"/>
      <c r="AX961" s="84"/>
    </row>
    <row r="962" ht="12.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c r="AB962" s="84"/>
      <c r="AC962" s="84"/>
      <c r="AD962" s="84"/>
      <c r="AE962" s="84"/>
      <c r="AF962" s="84"/>
      <c r="AG962" s="84"/>
      <c r="AH962" s="84"/>
      <c r="AI962" s="84"/>
      <c r="AJ962" s="84"/>
      <c r="AK962" s="84"/>
      <c r="AL962" s="84"/>
      <c r="AM962" s="84"/>
      <c r="AN962" s="84"/>
      <c r="AO962" s="84"/>
      <c r="AP962" s="84"/>
      <c r="AQ962" s="84"/>
      <c r="AR962" s="84"/>
      <c r="AS962" s="84"/>
      <c r="AT962" s="84"/>
      <c r="AU962" s="84"/>
      <c r="AV962" s="84"/>
      <c r="AW962" s="84"/>
      <c r="AX962" s="84"/>
    </row>
    <row r="963" ht="12.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c r="AB963" s="84"/>
      <c r="AC963" s="84"/>
      <c r="AD963" s="84"/>
      <c r="AE963" s="84"/>
      <c r="AF963" s="84"/>
      <c r="AG963" s="84"/>
      <c r="AH963" s="84"/>
      <c r="AI963" s="84"/>
      <c r="AJ963" s="84"/>
      <c r="AK963" s="84"/>
      <c r="AL963" s="84"/>
      <c r="AM963" s="84"/>
      <c r="AN963" s="84"/>
      <c r="AO963" s="84"/>
      <c r="AP963" s="84"/>
      <c r="AQ963" s="84"/>
      <c r="AR963" s="84"/>
      <c r="AS963" s="84"/>
      <c r="AT963" s="84"/>
      <c r="AU963" s="84"/>
      <c r="AV963" s="84"/>
      <c r="AW963" s="84"/>
      <c r="AX963" s="84"/>
    </row>
    <row r="964" ht="12.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c r="AB964" s="84"/>
      <c r="AC964" s="84"/>
      <c r="AD964" s="84"/>
      <c r="AE964" s="84"/>
      <c r="AF964" s="84"/>
      <c r="AG964" s="84"/>
      <c r="AH964" s="84"/>
      <c r="AI964" s="84"/>
      <c r="AJ964" s="84"/>
      <c r="AK964" s="84"/>
      <c r="AL964" s="84"/>
      <c r="AM964" s="84"/>
      <c r="AN964" s="84"/>
      <c r="AO964" s="84"/>
      <c r="AP964" s="84"/>
      <c r="AQ964" s="84"/>
      <c r="AR964" s="84"/>
      <c r="AS964" s="84"/>
      <c r="AT964" s="84"/>
      <c r="AU964" s="84"/>
      <c r="AV964" s="84"/>
      <c r="AW964" s="84"/>
      <c r="AX964" s="84"/>
    </row>
    <row r="965" ht="12.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c r="AC965" s="84"/>
      <c r="AD965" s="84"/>
      <c r="AE965" s="84"/>
      <c r="AF965" s="84"/>
      <c r="AG965" s="84"/>
      <c r="AH965" s="84"/>
      <c r="AI965" s="84"/>
      <c r="AJ965" s="84"/>
      <c r="AK965" s="84"/>
      <c r="AL965" s="84"/>
      <c r="AM965" s="84"/>
      <c r="AN965" s="84"/>
      <c r="AO965" s="84"/>
      <c r="AP965" s="84"/>
      <c r="AQ965" s="84"/>
      <c r="AR965" s="84"/>
      <c r="AS965" s="84"/>
      <c r="AT965" s="84"/>
      <c r="AU965" s="84"/>
      <c r="AV965" s="84"/>
      <c r="AW965" s="84"/>
      <c r="AX965" s="84"/>
    </row>
    <row r="966" ht="12.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c r="AB966" s="84"/>
      <c r="AC966" s="84"/>
      <c r="AD966" s="84"/>
      <c r="AE966" s="84"/>
      <c r="AF966" s="84"/>
      <c r="AG966" s="84"/>
      <c r="AH966" s="84"/>
      <c r="AI966" s="84"/>
      <c r="AJ966" s="84"/>
      <c r="AK966" s="84"/>
      <c r="AL966" s="84"/>
      <c r="AM966" s="84"/>
      <c r="AN966" s="84"/>
      <c r="AO966" s="84"/>
      <c r="AP966" s="84"/>
      <c r="AQ966" s="84"/>
      <c r="AR966" s="84"/>
      <c r="AS966" s="84"/>
      <c r="AT966" s="84"/>
      <c r="AU966" s="84"/>
      <c r="AV966" s="84"/>
      <c r="AW966" s="84"/>
      <c r="AX966" s="84"/>
    </row>
    <row r="967" ht="12.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c r="AB967" s="84"/>
      <c r="AC967" s="84"/>
      <c r="AD967" s="84"/>
      <c r="AE967" s="84"/>
      <c r="AF967" s="84"/>
      <c r="AG967" s="84"/>
      <c r="AH967" s="84"/>
      <c r="AI967" s="84"/>
      <c r="AJ967" s="84"/>
      <c r="AK967" s="84"/>
      <c r="AL967" s="84"/>
      <c r="AM967" s="84"/>
      <c r="AN967" s="84"/>
      <c r="AO967" s="84"/>
      <c r="AP967" s="84"/>
      <c r="AQ967" s="84"/>
      <c r="AR967" s="84"/>
      <c r="AS967" s="84"/>
      <c r="AT967" s="84"/>
      <c r="AU967" s="84"/>
      <c r="AV967" s="84"/>
      <c r="AW967" s="84"/>
      <c r="AX967" s="84"/>
    </row>
    <row r="968" ht="12.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c r="AB968" s="84"/>
      <c r="AC968" s="84"/>
      <c r="AD968" s="84"/>
      <c r="AE968" s="84"/>
      <c r="AF968" s="84"/>
      <c r="AG968" s="84"/>
      <c r="AH968" s="84"/>
      <c r="AI968" s="84"/>
      <c r="AJ968" s="84"/>
      <c r="AK968" s="84"/>
      <c r="AL968" s="84"/>
      <c r="AM968" s="84"/>
      <c r="AN968" s="84"/>
      <c r="AO968" s="84"/>
      <c r="AP968" s="84"/>
      <c r="AQ968" s="84"/>
      <c r="AR968" s="84"/>
      <c r="AS968" s="84"/>
      <c r="AT968" s="84"/>
      <c r="AU968" s="84"/>
      <c r="AV968" s="84"/>
      <c r="AW968" s="84"/>
      <c r="AX968" s="84"/>
    </row>
    <row r="969" ht="12.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c r="AB969" s="84"/>
      <c r="AC969" s="84"/>
      <c r="AD969" s="84"/>
      <c r="AE969" s="84"/>
      <c r="AF969" s="84"/>
      <c r="AG969" s="84"/>
      <c r="AH969" s="84"/>
      <c r="AI969" s="84"/>
      <c r="AJ969" s="84"/>
      <c r="AK969" s="84"/>
      <c r="AL969" s="84"/>
      <c r="AM969" s="84"/>
      <c r="AN969" s="84"/>
      <c r="AO969" s="84"/>
      <c r="AP969" s="84"/>
      <c r="AQ969" s="84"/>
      <c r="AR969" s="84"/>
      <c r="AS969" s="84"/>
      <c r="AT969" s="84"/>
      <c r="AU969" s="84"/>
      <c r="AV969" s="84"/>
      <c r="AW969" s="84"/>
      <c r="AX969" s="84"/>
    </row>
    <row r="970" ht="12.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c r="AB970" s="84"/>
      <c r="AC970" s="84"/>
      <c r="AD970" s="84"/>
      <c r="AE970" s="84"/>
      <c r="AF970" s="84"/>
      <c r="AG970" s="84"/>
      <c r="AH970" s="84"/>
      <c r="AI970" s="84"/>
      <c r="AJ970" s="84"/>
      <c r="AK970" s="84"/>
      <c r="AL970" s="84"/>
      <c r="AM970" s="84"/>
      <c r="AN970" s="84"/>
      <c r="AO970" s="84"/>
      <c r="AP970" s="84"/>
      <c r="AQ970" s="84"/>
      <c r="AR970" s="84"/>
      <c r="AS970" s="84"/>
      <c r="AT970" s="84"/>
      <c r="AU970" s="84"/>
      <c r="AV970" s="84"/>
      <c r="AW970" s="84"/>
      <c r="AX970" s="84"/>
    </row>
    <row r="971" ht="12.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c r="AB971" s="84"/>
      <c r="AC971" s="84"/>
      <c r="AD971" s="84"/>
      <c r="AE971" s="84"/>
      <c r="AF971" s="84"/>
      <c r="AG971" s="84"/>
      <c r="AH971" s="84"/>
      <c r="AI971" s="84"/>
      <c r="AJ971" s="84"/>
      <c r="AK971" s="84"/>
      <c r="AL971" s="84"/>
      <c r="AM971" s="84"/>
      <c r="AN971" s="84"/>
      <c r="AO971" s="84"/>
      <c r="AP971" s="84"/>
      <c r="AQ971" s="84"/>
      <c r="AR971" s="84"/>
      <c r="AS971" s="84"/>
      <c r="AT971" s="84"/>
      <c r="AU971" s="84"/>
      <c r="AV971" s="84"/>
      <c r="AW971" s="84"/>
      <c r="AX971" s="84"/>
    </row>
    <row r="972" ht="12.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c r="AB972" s="84"/>
      <c r="AC972" s="84"/>
      <c r="AD972" s="84"/>
      <c r="AE972" s="84"/>
      <c r="AF972" s="84"/>
      <c r="AG972" s="84"/>
      <c r="AH972" s="84"/>
      <c r="AI972" s="84"/>
      <c r="AJ972" s="84"/>
      <c r="AK972" s="84"/>
      <c r="AL972" s="84"/>
      <c r="AM972" s="84"/>
      <c r="AN972" s="84"/>
      <c r="AO972" s="84"/>
      <c r="AP972" s="84"/>
      <c r="AQ972" s="84"/>
      <c r="AR972" s="84"/>
      <c r="AS972" s="84"/>
      <c r="AT972" s="84"/>
      <c r="AU972" s="84"/>
      <c r="AV972" s="84"/>
      <c r="AW972" s="84"/>
      <c r="AX972" s="84"/>
    </row>
    <row r="973" ht="12.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c r="AB973" s="84"/>
      <c r="AC973" s="84"/>
      <c r="AD973" s="84"/>
      <c r="AE973" s="84"/>
      <c r="AF973" s="84"/>
      <c r="AG973" s="84"/>
      <c r="AH973" s="84"/>
      <c r="AI973" s="84"/>
      <c r="AJ973" s="84"/>
      <c r="AK973" s="84"/>
      <c r="AL973" s="84"/>
      <c r="AM973" s="84"/>
      <c r="AN973" s="84"/>
      <c r="AO973" s="84"/>
      <c r="AP973" s="84"/>
      <c r="AQ973" s="84"/>
      <c r="AR973" s="84"/>
      <c r="AS973" s="84"/>
      <c r="AT973" s="84"/>
      <c r="AU973" s="84"/>
      <c r="AV973" s="84"/>
      <c r="AW973" s="84"/>
      <c r="AX973" s="84"/>
    </row>
    <row r="974" ht="12.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c r="AB974" s="84"/>
      <c r="AC974" s="84"/>
      <c r="AD974" s="84"/>
      <c r="AE974" s="84"/>
      <c r="AF974" s="84"/>
      <c r="AG974" s="84"/>
      <c r="AH974" s="84"/>
      <c r="AI974" s="84"/>
      <c r="AJ974" s="84"/>
      <c r="AK974" s="84"/>
      <c r="AL974" s="84"/>
      <c r="AM974" s="84"/>
      <c r="AN974" s="84"/>
      <c r="AO974" s="84"/>
      <c r="AP974" s="84"/>
      <c r="AQ974" s="84"/>
      <c r="AR974" s="84"/>
      <c r="AS974" s="84"/>
      <c r="AT974" s="84"/>
      <c r="AU974" s="84"/>
      <c r="AV974" s="84"/>
      <c r="AW974" s="84"/>
      <c r="AX974" s="84"/>
    </row>
    <row r="975" ht="12.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c r="AB975" s="84"/>
      <c r="AC975" s="84"/>
      <c r="AD975" s="84"/>
      <c r="AE975" s="84"/>
      <c r="AF975" s="84"/>
      <c r="AG975" s="84"/>
      <c r="AH975" s="84"/>
      <c r="AI975" s="84"/>
      <c r="AJ975" s="84"/>
      <c r="AK975" s="84"/>
      <c r="AL975" s="84"/>
      <c r="AM975" s="84"/>
      <c r="AN975" s="84"/>
      <c r="AO975" s="84"/>
      <c r="AP975" s="84"/>
      <c r="AQ975" s="84"/>
      <c r="AR975" s="84"/>
      <c r="AS975" s="84"/>
      <c r="AT975" s="84"/>
      <c r="AU975" s="84"/>
      <c r="AV975" s="84"/>
      <c r="AW975" s="84"/>
      <c r="AX975" s="84"/>
    </row>
    <row r="976" ht="12.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c r="AB976" s="84"/>
      <c r="AC976" s="84"/>
      <c r="AD976" s="84"/>
      <c r="AE976" s="84"/>
      <c r="AF976" s="84"/>
      <c r="AG976" s="84"/>
      <c r="AH976" s="84"/>
      <c r="AI976" s="84"/>
      <c r="AJ976" s="84"/>
      <c r="AK976" s="84"/>
      <c r="AL976" s="84"/>
      <c r="AM976" s="84"/>
      <c r="AN976" s="84"/>
      <c r="AO976" s="84"/>
      <c r="AP976" s="84"/>
      <c r="AQ976" s="84"/>
      <c r="AR976" s="84"/>
      <c r="AS976" s="84"/>
      <c r="AT976" s="84"/>
      <c r="AU976" s="84"/>
      <c r="AV976" s="84"/>
      <c r="AW976" s="84"/>
      <c r="AX976" s="84"/>
    </row>
    <row r="977" ht="12.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c r="AB977" s="84"/>
      <c r="AC977" s="84"/>
      <c r="AD977" s="84"/>
      <c r="AE977" s="84"/>
      <c r="AF977" s="84"/>
      <c r="AG977" s="84"/>
      <c r="AH977" s="84"/>
      <c r="AI977" s="84"/>
      <c r="AJ977" s="84"/>
      <c r="AK977" s="84"/>
      <c r="AL977" s="84"/>
      <c r="AM977" s="84"/>
      <c r="AN977" s="84"/>
      <c r="AO977" s="84"/>
      <c r="AP977" s="84"/>
      <c r="AQ977" s="84"/>
      <c r="AR977" s="84"/>
      <c r="AS977" s="84"/>
      <c r="AT977" s="84"/>
      <c r="AU977" s="84"/>
      <c r="AV977" s="84"/>
      <c r="AW977" s="84"/>
      <c r="AX977" s="84"/>
    </row>
    <row r="978" ht="12.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c r="AB978" s="84"/>
      <c r="AC978" s="84"/>
      <c r="AD978" s="84"/>
      <c r="AE978" s="84"/>
      <c r="AF978" s="84"/>
      <c r="AG978" s="84"/>
      <c r="AH978" s="84"/>
      <c r="AI978" s="84"/>
      <c r="AJ978" s="84"/>
      <c r="AK978" s="84"/>
      <c r="AL978" s="84"/>
      <c r="AM978" s="84"/>
      <c r="AN978" s="84"/>
      <c r="AO978" s="84"/>
      <c r="AP978" s="84"/>
      <c r="AQ978" s="84"/>
      <c r="AR978" s="84"/>
      <c r="AS978" s="84"/>
      <c r="AT978" s="84"/>
      <c r="AU978" s="84"/>
      <c r="AV978" s="84"/>
      <c r="AW978" s="84"/>
      <c r="AX978" s="84"/>
    </row>
    <row r="979" ht="12.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c r="AB979" s="84"/>
      <c r="AC979" s="84"/>
      <c r="AD979" s="84"/>
      <c r="AE979" s="84"/>
      <c r="AF979" s="84"/>
      <c r="AG979" s="84"/>
      <c r="AH979" s="84"/>
      <c r="AI979" s="84"/>
      <c r="AJ979" s="84"/>
      <c r="AK979" s="84"/>
      <c r="AL979" s="84"/>
      <c r="AM979" s="84"/>
      <c r="AN979" s="84"/>
      <c r="AO979" s="84"/>
      <c r="AP979" s="84"/>
      <c r="AQ979" s="84"/>
      <c r="AR979" s="84"/>
      <c r="AS979" s="84"/>
      <c r="AT979" s="84"/>
      <c r="AU979" s="84"/>
      <c r="AV979" s="84"/>
      <c r="AW979" s="84"/>
      <c r="AX979" s="84"/>
    </row>
    <row r="980" ht="12.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c r="AB980" s="84"/>
      <c r="AC980" s="84"/>
      <c r="AD980" s="84"/>
      <c r="AE980" s="84"/>
      <c r="AF980" s="84"/>
      <c r="AG980" s="84"/>
      <c r="AH980" s="84"/>
      <c r="AI980" s="84"/>
      <c r="AJ980" s="84"/>
      <c r="AK980" s="84"/>
      <c r="AL980" s="84"/>
      <c r="AM980" s="84"/>
      <c r="AN980" s="84"/>
      <c r="AO980" s="84"/>
      <c r="AP980" s="84"/>
      <c r="AQ980" s="84"/>
      <c r="AR980" s="84"/>
      <c r="AS980" s="84"/>
      <c r="AT980" s="84"/>
      <c r="AU980" s="84"/>
      <c r="AV980" s="84"/>
      <c r="AW980" s="84"/>
      <c r="AX980" s="84"/>
    </row>
    <row r="981" ht="12.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c r="AB981" s="84"/>
      <c r="AC981" s="84"/>
      <c r="AD981" s="84"/>
      <c r="AE981" s="84"/>
      <c r="AF981" s="84"/>
      <c r="AG981" s="84"/>
      <c r="AH981" s="84"/>
      <c r="AI981" s="84"/>
      <c r="AJ981" s="84"/>
      <c r="AK981" s="84"/>
      <c r="AL981" s="84"/>
      <c r="AM981" s="84"/>
      <c r="AN981" s="84"/>
      <c r="AO981" s="84"/>
      <c r="AP981" s="84"/>
      <c r="AQ981" s="84"/>
      <c r="AR981" s="84"/>
      <c r="AS981" s="84"/>
      <c r="AT981" s="84"/>
      <c r="AU981" s="84"/>
      <c r="AV981" s="84"/>
      <c r="AW981" s="84"/>
      <c r="AX981" s="84"/>
    </row>
    <row r="982" ht="12.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c r="AB982" s="84"/>
      <c r="AC982" s="84"/>
      <c r="AD982" s="84"/>
      <c r="AE982" s="84"/>
      <c r="AF982" s="84"/>
      <c r="AG982" s="84"/>
      <c r="AH982" s="84"/>
      <c r="AI982" s="84"/>
      <c r="AJ982" s="84"/>
      <c r="AK982" s="84"/>
      <c r="AL982" s="84"/>
      <c r="AM982" s="84"/>
      <c r="AN982" s="84"/>
      <c r="AO982" s="84"/>
      <c r="AP982" s="84"/>
      <c r="AQ982" s="84"/>
      <c r="AR982" s="84"/>
      <c r="AS982" s="84"/>
      <c r="AT982" s="84"/>
      <c r="AU982" s="84"/>
      <c r="AV982" s="84"/>
      <c r="AW982" s="84"/>
      <c r="AX982" s="84"/>
    </row>
    <row r="983" ht="12.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c r="AB983" s="84"/>
      <c r="AC983" s="84"/>
      <c r="AD983" s="84"/>
      <c r="AE983" s="84"/>
      <c r="AF983" s="84"/>
      <c r="AG983" s="84"/>
      <c r="AH983" s="84"/>
      <c r="AI983" s="84"/>
      <c r="AJ983" s="84"/>
      <c r="AK983" s="84"/>
      <c r="AL983" s="84"/>
      <c r="AM983" s="84"/>
      <c r="AN983" s="84"/>
      <c r="AO983" s="84"/>
      <c r="AP983" s="84"/>
      <c r="AQ983" s="84"/>
      <c r="AR983" s="84"/>
      <c r="AS983" s="84"/>
      <c r="AT983" s="84"/>
      <c r="AU983" s="84"/>
      <c r="AV983" s="84"/>
      <c r="AW983" s="84"/>
      <c r="AX983" s="84"/>
    </row>
    <row r="984" ht="12.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c r="AB984" s="84"/>
      <c r="AC984" s="84"/>
      <c r="AD984" s="84"/>
      <c r="AE984" s="84"/>
      <c r="AF984" s="84"/>
      <c r="AG984" s="84"/>
      <c r="AH984" s="84"/>
      <c r="AI984" s="84"/>
      <c r="AJ984" s="84"/>
      <c r="AK984" s="84"/>
      <c r="AL984" s="84"/>
      <c r="AM984" s="84"/>
      <c r="AN984" s="84"/>
      <c r="AO984" s="84"/>
      <c r="AP984" s="84"/>
      <c r="AQ984" s="84"/>
      <c r="AR984" s="84"/>
      <c r="AS984" s="84"/>
      <c r="AT984" s="84"/>
      <c r="AU984" s="84"/>
      <c r="AV984" s="84"/>
      <c r="AW984" s="84"/>
      <c r="AX984" s="84"/>
    </row>
    <row r="985" ht="12.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c r="AB985" s="84"/>
      <c r="AC985" s="84"/>
      <c r="AD985" s="84"/>
      <c r="AE985" s="84"/>
      <c r="AF985" s="84"/>
      <c r="AG985" s="84"/>
      <c r="AH985" s="84"/>
      <c r="AI985" s="84"/>
      <c r="AJ985" s="84"/>
      <c r="AK985" s="84"/>
      <c r="AL985" s="84"/>
      <c r="AM985" s="84"/>
      <c r="AN985" s="84"/>
      <c r="AO985" s="84"/>
      <c r="AP985" s="84"/>
      <c r="AQ985" s="84"/>
      <c r="AR985" s="84"/>
      <c r="AS985" s="84"/>
      <c r="AT985" s="84"/>
      <c r="AU985" s="84"/>
      <c r="AV985" s="84"/>
      <c r="AW985" s="84"/>
      <c r="AX985" s="84"/>
    </row>
    <row r="986" ht="12.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c r="AB986" s="84"/>
      <c r="AC986" s="84"/>
      <c r="AD986" s="84"/>
      <c r="AE986" s="84"/>
      <c r="AF986" s="84"/>
      <c r="AG986" s="84"/>
      <c r="AH986" s="84"/>
      <c r="AI986" s="84"/>
      <c r="AJ986" s="84"/>
      <c r="AK986" s="84"/>
      <c r="AL986" s="84"/>
      <c r="AM986" s="84"/>
      <c r="AN986" s="84"/>
      <c r="AO986" s="84"/>
      <c r="AP986" s="84"/>
      <c r="AQ986" s="84"/>
      <c r="AR986" s="84"/>
      <c r="AS986" s="84"/>
      <c r="AT986" s="84"/>
      <c r="AU986" s="84"/>
      <c r="AV986" s="84"/>
      <c r="AW986" s="84"/>
      <c r="AX986" s="84"/>
    </row>
    <row r="987" ht="12.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c r="AB987" s="84"/>
      <c r="AC987" s="84"/>
      <c r="AD987" s="84"/>
      <c r="AE987" s="84"/>
      <c r="AF987" s="84"/>
      <c r="AG987" s="84"/>
      <c r="AH987" s="84"/>
      <c r="AI987" s="84"/>
      <c r="AJ987" s="84"/>
      <c r="AK987" s="84"/>
      <c r="AL987" s="84"/>
      <c r="AM987" s="84"/>
      <c r="AN987" s="84"/>
      <c r="AO987" s="84"/>
      <c r="AP987" s="84"/>
      <c r="AQ987" s="84"/>
      <c r="AR987" s="84"/>
      <c r="AS987" s="84"/>
      <c r="AT987" s="84"/>
      <c r="AU987" s="84"/>
      <c r="AV987" s="84"/>
      <c r="AW987" s="84"/>
      <c r="AX987" s="84"/>
    </row>
    <row r="988" ht="12.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c r="AB988" s="84"/>
      <c r="AC988" s="84"/>
      <c r="AD988" s="84"/>
      <c r="AE988" s="84"/>
      <c r="AF988" s="84"/>
      <c r="AG988" s="84"/>
      <c r="AH988" s="84"/>
      <c r="AI988" s="84"/>
      <c r="AJ988" s="84"/>
      <c r="AK988" s="84"/>
      <c r="AL988" s="84"/>
      <c r="AM988" s="84"/>
      <c r="AN988" s="84"/>
      <c r="AO988" s="84"/>
      <c r="AP988" s="84"/>
      <c r="AQ988" s="84"/>
      <c r="AR988" s="84"/>
      <c r="AS988" s="84"/>
      <c r="AT988" s="84"/>
      <c r="AU988" s="84"/>
      <c r="AV988" s="84"/>
      <c r="AW988" s="84"/>
      <c r="AX988" s="84"/>
    </row>
    <row r="989" ht="12.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c r="AC989" s="84"/>
      <c r="AD989" s="84"/>
      <c r="AE989" s="84"/>
      <c r="AF989" s="84"/>
      <c r="AG989" s="84"/>
      <c r="AH989" s="84"/>
      <c r="AI989" s="84"/>
      <c r="AJ989" s="84"/>
      <c r="AK989" s="84"/>
      <c r="AL989" s="84"/>
      <c r="AM989" s="84"/>
      <c r="AN989" s="84"/>
      <c r="AO989" s="84"/>
      <c r="AP989" s="84"/>
      <c r="AQ989" s="84"/>
      <c r="AR989" s="84"/>
      <c r="AS989" s="84"/>
      <c r="AT989" s="84"/>
      <c r="AU989" s="84"/>
      <c r="AV989" s="84"/>
      <c r="AW989" s="84"/>
      <c r="AX989" s="84"/>
    </row>
    <row r="990" ht="12.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c r="AB990" s="84"/>
      <c r="AC990" s="84"/>
      <c r="AD990" s="84"/>
      <c r="AE990" s="84"/>
      <c r="AF990" s="84"/>
      <c r="AG990" s="84"/>
      <c r="AH990" s="84"/>
      <c r="AI990" s="84"/>
      <c r="AJ990" s="84"/>
      <c r="AK990" s="84"/>
      <c r="AL990" s="84"/>
      <c r="AM990" s="84"/>
      <c r="AN990" s="84"/>
      <c r="AO990" s="84"/>
      <c r="AP990" s="84"/>
      <c r="AQ990" s="84"/>
      <c r="AR990" s="84"/>
      <c r="AS990" s="84"/>
      <c r="AT990" s="84"/>
      <c r="AU990" s="84"/>
      <c r="AV990" s="84"/>
      <c r="AW990" s="84"/>
      <c r="AX990" s="84"/>
    </row>
    <row r="991" ht="12.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c r="AB991" s="84"/>
      <c r="AC991" s="84"/>
      <c r="AD991" s="84"/>
      <c r="AE991" s="84"/>
      <c r="AF991" s="84"/>
      <c r="AG991" s="84"/>
      <c r="AH991" s="84"/>
      <c r="AI991" s="84"/>
      <c r="AJ991" s="84"/>
      <c r="AK991" s="84"/>
      <c r="AL991" s="84"/>
      <c r="AM991" s="84"/>
      <c r="AN991" s="84"/>
      <c r="AO991" s="84"/>
      <c r="AP991" s="84"/>
      <c r="AQ991" s="84"/>
      <c r="AR991" s="84"/>
      <c r="AS991" s="84"/>
      <c r="AT991" s="84"/>
      <c r="AU991" s="84"/>
      <c r="AV991" s="84"/>
      <c r="AW991" s="84"/>
      <c r="AX991" s="84"/>
    </row>
    <row r="992" ht="12.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c r="AB992" s="84"/>
      <c r="AC992" s="84"/>
      <c r="AD992" s="84"/>
      <c r="AE992" s="84"/>
      <c r="AF992" s="84"/>
      <c r="AG992" s="84"/>
      <c r="AH992" s="84"/>
      <c r="AI992" s="84"/>
      <c r="AJ992" s="84"/>
      <c r="AK992" s="84"/>
      <c r="AL992" s="84"/>
      <c r="AM992" s="84"/>
      <c r="AN992" s="84"/>
      <c r="AO992" s="84"/>
      <c r="AP992" s="84"/>
      <c r="AQ992" s="84"/>
      <c r="AR992" s="84"/>
      <c r="AS992" s="84"/>
      <c r="AT992" s="84"/>
      <c r="AU992" s="84"/>
      <c r="AV992" s="84"/>
      <c r="AW992" s="84"/>
      <c r="AX992" s="84"/>
    </row>
    <row r="993" ht="12.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c r="AB993" s="84"/>
      <c r="AC993" s="84"/>
      <c r="AD993" s="84"/>
      <c r="AE993" s="84"/>
      <c r="AF993" s="84"/>
      <c r="AG993" s="84"/>
      <c r="AH993" s="84"/>
      <c r="AI993" s="84"/>
      <c r="AJ993" s="84"/>
      <c r="AK993" s="84"/>
      <c r="AL993" s="84"/>
      <c r="AM993" s="84"/>
      <c r="AN993" s="84"/>
      <c r="AO993" s="84"/>
      <c r="AP993" s="84"/>
      <c r="AQ993" s="84"/>
      <c r="AR993" s="84"/>
      <c r="AS993" s="84"/>
      <c r="AT993" s="84"/>
      <c r="AU993" s="84"/>
      <c r="AV993" s="84"/>
      <c r="AW993" s="84"/>
      <c r="AX993" s="84"/>
    </row>
    <row r="994" ht="12.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c r="AB994" s="84"/>
      <c r="AC994" s="84"/>
      <c r="AD994" s="84"/>
      <c r="AE994" s="84"/>
      <c r="AF994" s="84"/>
      <c r="AG994" s="84"/>
      <c r="AH994" s="84"/>
      <c r="AI994" s="84"/>
      <c r="AJ994" s="84"/>
      <c r="AK994" s="84"/>
      <c r="AL994" s="84"/>
      <c r="AM994" s="84"/>
      <c r="AN994" s="84"/>
      <c r="AO994" s="84"/>
      <c r="AP994" s="84"/>
      <c r="AQ994" s="84"/>
      <c r="AR994" s="84"/>
      <c r="AS994" s="84"/>
      <c r="AT994" s="84"/>
      <c r="AU994" s="84"/>
      <c r="AV994" s="84"/>
      <c r="AW994" s="84"/>
      <c r="AX994" s="84"/>
    </row>
    <row r="995" ht="12.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c r="AB995" s="84"/>
      <c r="AC995" s="84"/>
      <c r="AD995" s="84"/>
      <c r="AE995" s="84"/>
      <c r="AF995" s="84"/>
      <c r="AG995" s="84"/>
      <c r="AH995" s="84"/>
      <c r="AI995" s="84"/>
      <c r="AJ995" s="84"/>
      <c r="AK995" s="84"/>
      <c r="AL995" s="84"/>
      <c r="AM995" s="84"/>
      <c r="AN995" s="84"/>
      <c r="AO995" s="84"/>
      <c r="AP995" s="84"/>
      <c r="AQ995" s="84"/>
      <c r="AR995" s="84"/>
      <c r="AS995" s="84"/>
      <c r="AT995" s="84"/>
      <c r="AU995" s="84"/>
      <c r="AV995" s="84"/>
      <c r="AW995" s="84"/>
      <c r="AX995" s="84"/>
    </row>
    <row r="996" ht="12.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c r="AB996" s="84"/>
      <c r="AC996" s="84"/>
      <c r="AD996" s="84"/>
      <c r="AE996" s="84"/>
      <c r="AF996" s="84"/>
      <c r="AG996" s="84"/>
      <c r="AH996" s="84"/>
      <c r="AI996" s="84"/>
      <c r="AJ996" s="84"/>
      <c r="AK996" s="84"/>
      <c r="AL996" s="84"/>
      <c r="AM996" s="84"/>
      <c r="AN996" s="84"/>
      <c r="AO996" s="84"/>
      <c r="AP996" s="84"/>
      <c r="AQ996" s="84"/>
      <c r="AR996" s="84"/>
      <c r="AS996" s="84"/>
      <c r="AT996" s="84"/>
      <c r="AU996" s="84"/>
      <c r="AV996" s="84"/>
      <c r="AW996" s="84"/>
      <c r="AX996" s="84"/>
    </row>
    <row r="997" ht="12.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c r="AB997" s="84"/>
      <c r="AC997" s="84"/>
      <c r="AD997" s="84"/>
      <c r="AE997" s="84"/>
      <c r="AF997" s="84"/>
      <c r="AG997" s="84"/>
      <c r="AH997" s="84"/>
      <c r="AI997" s="84"/>
      <c r="AJ997" s="84"/>
      <c r="AK997" s="84"/>
      <c r="AL997" s="84"/>
      <c r="AM997" s="84"/>
      <c r="AN997" s="84"/>
      <c r="AO997" s="84"/>
      <c r="AP997" s="84"/>
      <c r="AQ997" s="84"/>
      <c r="AR997" s="84"/>
      <c r="AS997" s="84"/>
      <c r="AT997" s="84"/>
      <c r="AU997" s="84"/>
      <c r="AV997" s="84"/>
      <c r="AW997" s="84"/>
      <c r="AX997" s="84"/>
    </row>
    <row r="998" ht="12.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c r="AB998" s="84"/>
      <c r="AC998" s="84"/>
      <c r="AD998" s="84"/>
      <c r="AE998" s="84"/>
      <c r="AF998" s="84"/>
      <c r="AG998" s="84"/>
      <c r="AH998" s="84"/>
      <c r="AI998" s="84"/>
      <c r="AJ998" s="84"/>
      <c r="AK998" s="84"/>
      <c r="AL998" s="84"/>
      <c r="AM998" s="84"/>
      <c r="AN998" s="84"/>
      <c r="AO998" s="84"/>
      <c r="AP998" s="84"/>
      <c r="AQ998" s="84"/>
      <c r="AR998" s="84"/>
      <c r="AS998" s="84"/>
      <c r="AT998" s="84"/>
      <c r="AU998" s="84"/>
      <c r="AV998" s="84"/>
      <c r="AW998" s="84"/>
      <c r="AX998" s="84"/>
    </row>
    <row r="999" ht="12.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c r="AB999" s="84"/>
      <c r="AC999" s="84"/>
      <c r="AD999" s="84"/>
      <c r="AE999" s="84"/>
      <c r="AF999" s="84"/>
      <c r="AG999" s="84"/>
      <c r="AH999" s="84"/>
      <c r="AI999" s="84"/>
      <c r="AJ999" s="84"/>
      <c r="AK999" s="84"/>
      <c r="AL999" s="84"/>
      <c r="AM999" s="84"/>
      <c r="AN999" s="84"/>
      <c r="AO999" s="84"/>
      <c r="AP999" s="84"/>
      <c r="AQ999" s="84"/>
      <c r="AR999" s="84"/>
      <c r="AS999" s="84"/>
      <c r="AT999" s="84"/>
      <c r="AU999" s="84"/>
      <c r="AV999" s="84"/>
      <c r="AW999" s="84"/>
      <c r="AX999" s="84"/>
    </row>
    <row r="1000" ht="12.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c r="AB1000" s="84"/>
      <c r="AC1000" s="84"/>
      <c r="AD1000" s="84"/>
      <c r="AE1000" s="84"/>
      <c r="AF1000" s="84"/>
      <c r="AG1000" s="84"/>
      <c r="AH1000" s="84"/>
      <c r="AI1000" s="84"/>
      <c r="AJ1000" s="84"/>
      <c r="AK1000" s="84"/>
      <c r="AL1000" s="84"/>
      <c r="AM1000" s="84"/>
      <c r="AN1000" s="84"/>
      <c r="AO1000" s="84"/>
      <c r="AP1000" s="84"/>
      <c r="AQ1000" s="84"/>
      <c r="AR1000" s="84"/>
      <c r="AS1000" s="84"/>
      <c r="AT1000" s="84"/>
      <c r="AU1000" s="84"/>
      <c r="AV1000" s="84"/>
      <c r="AW1000" s="84"/>
      <c r="AX1000" s="84"/>
    </row>
  </sheetData>
  <mergeCells count="65">
    <mergeCell ref="R68:Y69"/>
    <mergeCell ref="AB68:AC69"/>
    <mergeCell ref="B60:C61"/>
    <mergeCell ref="E60:L61"/>
    <mergeCell ref="O60:P61"/>
    <mergeCell ref="R60:Y61"/>
    <mergeCell ref="AB60:AC61"/>
    <mergeCell ref="AE60:AL61"/>
    <mergeCell ref="B68:C69"/>
    <mergeCell ref="AE68:AL69"/>
    <mergeCell ref="G113:I113"/>
    <mergeCell ref="J113:K113"/>
    <mergeCell ref="C89:P89"/>
    <mergeCell ref="R89:AL89"/>
    <mergeCell ref="E112:F112"/>
    <mergeCell ref="G112:I112"/>
    <mergeCell ref="J112:K112"/>
    <mergeCell ref="L112:M112"/>
    <mergeCell ref="E113:F113"/>
    <mergeCell ref="L113:M113"/>
    <mergeCell ref="A1:AM1"/>
    <mergeCell ref="W9:AL9"/>
    <mergeCell ref="E12:L13"/>
    <mergeCell ref="O12:P13"/>
    <mergeCell ref="R12:Y13"/>
    <mergeCell ref="AB12:AC13"/>
    <mergeCell ref="AE12:AL13"/>
    <mergeCell ref="B12:C13"/>
    <mergeCell ref="B20:C21"/>
    <mergeCell ref="E20:L21"/>
    <mergeCell ref="O20:P21"/>
    <mergeCell ref="R20:Y21"/>
    <mergeCell ref="AB20:AC21"/>
    <mergeCell ref="AE20:AL21"/>
    <mergeCell ref="R36:Y37"/>
    <mergeCell ref="AB36:AC37"/>
    <mergeCell ref="B28:C29"/>
    <mergeCell ref="E28:L29"/>
    <mergeCell ref="O28:P29"/>
    <mergeCell ref="R28:Y29"/>
    <mergeCell ref="AB28:AC29"/>
    <mergeCell ref="AE28:AL29"/>
    <mergeCell ref="B36:C37"/>
    <mergeCell ref="AE36:AL37"/>
    <mergeCell ref="E36:L37"/>
    <mergeCell ref="O36:P37"/>
    <mergeCell ref="E44:L45"/>
    <mergeCell ref="O44:P45"/>
    <mergeCell ref="R44:Y45"/>
    <mergeCell ref="AB44:AC45"/>
    <mergeCell ref="AE44:AL45"/>
    <mergeCell ref="B44:C45"/>
    <mergeCell ref="B52:C53"/>
    <mergeCell ref="E52:L53"/>
    <mergeCell ref="O52:P53"/>
    <mergeCell ref="R52:Y53"/>
    <mergeCell ref="AB52:AC53"/>
    <mergeCell ref="AE52:AL53"/>
    <mergeCell ref="E68:L69"/>
    <mergeCell ref="O68:P69"/>
    <mergeCell ref="A77:AM77"/>
    <mergeCell ref="A79:AM79"/>
    <mergeCell ref="J81:Q81"/>
    <mergeCell ref="T83:AL83"/>
    <mergeCell ref="L85:AL85"/>
  </mergeCells>
  <dataValidations>
    <dataValidation type="decimal" operator="notEqual" allowBlank="1" showInputMessage="1" showErrorMessage="1" prompt="Data type Error! - Please fill in with &quot;X&quot;" sqref="C17">
      <formula1>1.0</formula1>
    </dataValidation>
    <dataValidation type="custom" allowBlank="1" showInputMessage="1" prompt="Please type &quot;X&quot;" sqref="E17 J17 L17 R17 T17 W17 Y17 AE17 AG17 AJ17 AL17 E25 G25 J25 L25 R25 T25 W25 Y25 AE25 AG25 AJ25 AL25 E33 G33 J33 L33 R33 T33 W33 Y33 AE33 AG33 AJ33 AL33 E41 G41 J41 L41 R41 T41 W41 Y41 AE41 AG41 AJ41 AL41 E49 G49 J49 L49 R49 T49 W49 Y49 AE49 AG49 AJ49 AL49 E57 G57 J57 L57 R57 T57 W57 Y57 AE57 AG57 AJ57 AL57 E65 G65 J65 L65 R65 T65 W65 Y65 AE65 AG65 AJ65 AL65 E73 G73 J73 L73 R73 T73 W73 Y73 AE73 AG73 AJ73 AL73">
      <formula1>EQ(LEN(E17),(1))</formula1>
    </dataValidation>
    <dataValidation type="custom" allowBlank="1" showInputMessage="1" showErrorMessage="1" prompt="Please type &quot;X&quot;" sqref="G17">
      <formula1>EQ(LEN(G17),(1))</formula1>
    </dataValidation>
  </dataValidations>
  <printOptions/>
  <pageMargins bottom="0.53" footer="0.0" header="0.0" left="0.44" right="0.16" top="0.82"/>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14"/>
    <col customWidth="1" min="2" max="2" width="9.29"/>
    <col customWidth="1" min="3" max="3" width="9.14"/>
    <col customWidth="1" min="4" max="4" width="2.29"/>
    <col customWidth="1" min="5" max="6" width="5.29"/>
    <col customWidth="1" min="7" max="9" width="2.29"/>
    <col customWidth="1" min="10" max="10" width="6.57"/>
    <col customWidth="1" min="11" max="12" width="6.29"/>
    <col customWidth="1" min="13" max="32" width="4.29"/>
  </cols>
  <sheetData>
    <row r="1" ht="12.75" customHeight="1">
      <c r="A1" s="186" t="s">
        <v>213</v>
      </c>
      <c r="B1" s="186"/>
      <c r="C1" s="186"/>
      <c r="D1" s="186"/>
      <c r="E1" s="186"/>
      <c r="F1" s="186" t="s">
        <v>214</v>
      </c>
      <c r="G1" s="186"/>
      <c r="H1" s="186"/>
      <c r="I1" s="186"/>
      <c r="J1" s="61" t="s">
        <v>215</v>
      </c>
      <c r="K1" s="61"/>
      <c r="L1" s="61"/>
      <c r="M1" s="186"/>
      <c r="N1" s="186"/>
      <c r="O1" s="186"/>
      <c r="P1" s="186"/>
      <c r="Q1" s="186"/>
      <c r="R1" s="186"/>
      <c r="S1" s="186"/>
      <c r="T1" s="186"/>
      <c r="U1" s="186"/>
      <c r="V1" s="186"/>
      <c r="W1" s="186"/>
      <c r="X1" s="186"/>
      <c r="Y1" s="186"/>
      <c r="Z1" s="186"/>
      <c r="AA1" s="186"/>
      <c r="AB1" s="186"/>
      <c r="AC1" s="186"/>
      <c r="AD1" s="186"/>
      <c r="AE1" s="186"/>
      <c r="AF1" s="186"/>
    </row>
    <row r="2" ht="12.75" customHeight="1">
      <c r="A2" s="186">
        <v>1.0</v>
      </c>
      <c r="B2" s="186">
        <f>IF(joban!$E$17="X",-2,IF(joban!$G$17="X",-1,IF(joban!$J$17="X",1,IF(joban!$L$17="X",2))))</f>
        <v>1</v>
      </c>
      <c r="C2" s="186" t="s">
        <v>21</v>
      </c>
      <c r="D2" s="186"/>
      <c r="E2" s="187" t="s">
        <v>18</v>
      </c>
      <c r="F2" s="186">
        <f>SUMIF($C$2:$C$25,"D",$B$2:$B$25)</f>
        <v>-9</v>
      </c>
      <c r="G2" s="186"/>
      <c r="H2" s="186"/>
      <c r="I2" s="186"/>
      <c r="J2" s="61"/>
      <c r="K2" s="61"/>
      <c r="L2" s="61" t="s">
        <v>216</v>
      </c>
      <c r="M2" s="186"/>
      <c r="N2" s="186"/>
      <c r="O2" s="186"/>
      <c r="P2" s="186"/>
      <c r="Q2" s="186"/>
      <c r="R2" s="186"/>
      <c r="S2" s="186"/>
      <c r="T2" s="186"/>
      <c r="U2" s="186"/>
      <c r="V2" s="186"/>
      <c r="W2" s="186"/>
      <c r="X2" s="186"/>
      <c r="Y2" s="186"/>
      <c r="Z2" s="186"/>
      <c r="AA2" s="186"/>
      <c r="AB2" s="186"/>
      <c r="AC2" s="186"/>
      <c r="AD2" s="186"/>
      <c r="AE2" s="186"/>
      <c r="AF2" s="186"/>
    </row>
    <row r="3" ht="12.75" customHeight="1">
      <c r="A3" s="186">
        <v>2.0</v>
      </c>
      <c r="B3" s="186">
        <f>IF(joban!$R$17="X",-2,IF(joban!$T$17="X",-1,IF(joban!$W$17="X",1,IF(joban!$Y$17="X",2))))</f>
        <v>1</v>
      </c>
      <c r="C3" s="186" t="s">
        <v>19</v>
      </c>
      <c r="D3" s="186"/>
      <c r="E3" s="187" t="s">
        <v>19</v>
      </c>
      <c r="F3" s="186">
        <f>SUMIF($C$2:$C$25,"I",$B$2:$B$25)</f>
        <v>-9</v>
      </c>
      <c r="G3" s="186"/>
      <c r="H3" s="186"/>
      <c r="I3" s="186"/>
      <c r="J3" s="61">
        <v>-12.0</v>
      </c>
      <c r="K3" s="61">
        <v>1.0</v>
      </c>
      <c r="L3" s="61">
        <v>1.0</v>
      </c>
      <c r="M3" s="186"/>
      <c r="N3" s="186"/>
      <c r="O3" s="186"/>
      <c r="P3" s="186"/>
      <c r="Q3" s="186"/>
      <c r="R3" s="186"/>
      <c r="S3" s="186"/>
      <c r="T3" s="186"/>
      <c r="U3" s="186"/>
      <c r="V3" s="186"/>
      <c r="W3" s="186"/>
      <c r="X3" s="186"/>
      <c r="Y3" s="186"/>
      <c r="Z3" s="186"/>
      <c r="AA3" s="186"/>
      <c r="AB3" s="186"/>
      <c r="AC3" s="186"/>
      <c r="AD3" s="186"/>
      <c r="AE3" s="186"/>
      <c r="AF3" s="186"/>
    </row>
    <row r="4" ht="12.75" customHeight="1">
      <c r="A4" s="186">
        <v>3.0</v>
      </c>
      <c r="B4" s="186">
        <f>IF(joban!AE17="X",-2,IF(joban!AG17="X",-1,IF(joban!AJ17="X",1,IF(joban!AL17="X",2))))</f>
        <v>2</v>
      </c>
      <c r="C4" s="186" t="s">
        <v>20</v>
      </c>
      <c r="D4" s="186"/>
      <c r="E4" s="187" t="s">
        <v>20</v>
      </c>
      <c r="F4" s="186">
        <f>SUMIF($C$2:$C$25,"S",$B$2:$B$25)</f>
        <v>8</v>
      </c>
      <c r="G4" s="186"/>
      <c r="H4" s="186"/>
      <c r="I4" s="186"/>
      <c r="J4" s="61">
        <v>-11.0</v>
      </c>
      <c r="K4" s="61">
        <v>2.0</v>
      </c>
      <c r="L4" s="61">
        <v>1.0</v>
      </c>
      <c r="M4" s="186"/>
      <c r="N4" s="186"/>
      <c r="O4" s="186"/>
      <c r="P4" s="186"/>
      <c r="Q4" s="186"/>
      <c r="R4" s="186"/>
      <c r="S4" s="186"/>
      <c r="T4" s="186"/>
      <c r="U4" s="186"/>
      <c r="V4" s="186"/>
      <c r="W4" s="186"/>
      <c r="X4" s="186"/>
      <c r="Y4" s="186"/>
      <c r="Z4" s="186"/>
      <c r="AA4" s="186"/>
      <c r="AB4" s="186"/>
      <c r="AC4" s="186"/>
      <c r="AD4" s="186"/>
      <c r="AE4" s="186"/>
      <c r="AF4" s="186"/>
    </row>
    <row r="5" ht="12.75" customHeight="1">
      <c r="A5" s="186">
        <v>4.0</v>
      </c>
      <c r="B5" s="186">
        <f>IF(joban!E25="X",-2,IF(joban!G25="X",-1,IF(joban!J25="X",1,IF(joban!L25="X",2))))</f>
        <v>-2</v>
      </c>
      <c r="C5" s="186" t="s">
        <v>19</v>
      </c>
      <c r="D5" s="186"/>
      <c r="E5" s="187" t="s">
        <v>21</v>
      </c>
      <c r="F5" s="186">
        <f>SUMIF($C$2:$C$25,"C",$B$2:$B$25)</f>
        <v>11</v>
      </c>
      <c r="G5" s="186"/>
      <c r="H5" s="186"/>
      <c r="I5" s="186"/>
      <c r="J5" s="61">
        <v>-10.0</v>
      </c>
      <c r="K5" s="61">
        <v>4.0</v>
      </c>
      <c r="L5" s="61">
        <v>1.0</v>
      </c>
      <c r="M5" s="186"/>
      <c r="N5" s="186"/>
      <c r="O5" s="186"/>
      <c r="P5" s="186"/>
      <c r="Q5" s="186"/>
      <c r="R5" s="186"/>
      <c r="S5" s="186"/>
      <c r="T5" s="186"/>
      <c r="U5" s="186"/>
      <c r="V5" s="186"/>
      <c r="W5" s="186"/>
      <c r="X5" s="186"/>
      <c r="Y5" s="186"/>
      <c r="Z5" s="186"/>
      <c r="AA5" s="186"/>
      <c r="AB5" s="186"/>
      <c r="AC5" s="186"/>
      <c r="AD5" s="186"/>
      <c r="AE5" s="186"/>
      <c r="AF5" s="186"/>
    </row>
    <row r="6" ht="12.75" customHeight="1">
      <c r="A6" s="186">
        <v>5.0</v>
      </c>
      <c r="B6" s="186">
        <f>IF(joban!R25="X",-2,IF(joban!T25="X",-1,IF(joban!W25="X",1,IF(joban!Y25="X",2))))</f>
        <v>1</v>
      </c>
      <c r="C6" s="186" t="s">
        <v>20</v>
      </c>
      <c r="D6" s="186"/>
      <c r="E6" s="187"/>
      <c r="F6" s="186"/>
      <c r="G6" s="186"/>
      <c r="H6" s="186"/>
      <c r="I6" s="186"/>
      <c r="J6" s="61">
        <v>-9.0</v>
      </c>
      <c r="K6" s="61">
        <v>5.0</v>
      </c>
      <c r="L6" s="61">
        <v>1.0</v>
      </c>
      <c r="M6" s="186"/>
      <c r="N6" s="186"/>
      <c r="O6" s="186"/>
      <c r="P6" s="186"/>
      <c r="Q6" s="186"/>
      <c r="R6" s="186"/>
      <c r="S6" s="186"/>
      <c r="T6" s="186"/>
      <c r="U6" s="186"/>
      <c r="V6" s="186"/>
      <c r="W6" s="186"/>
      <c r="X6" s="186"/>
      <c r="Y6" s="186"/>
      <c r="Z6" s="186"/>
      <c r="AA6" s="186"/>
      <c r="AB6" s="186"/>
      <c r="AC6" s="186"/>
      <c r="AD6" s="186"/>
      <c r="AE6" s="186"/>
      <c r="AF6" s="186"/>
    </row>
    <row r="7" ht="12.75" customHeight="1">
      <c r="A7" s="186">
        <v>6.0</v>
      </c>
      <c r="B7" s="186">
        <f>IF(joban!AE25="X",-2,IF(joban!AG25="X",-1,IF(joban!AJ25="X",1,IF(joban!AL25="X",2))))</f>
        <v>-2</v>
      </c>
      <c r="C7" s="186" t="s">
        <v>19</v>
      </c>
      <c r="D7" s="186"/>
      <c r="E7" s="187"/>
      <c r="F7" s="186"/>
      <c r="G7" s="186"/>
      <c r="H7" s="186"/>
      <c r="I7" s="186"/>
      <c r="J7" s="61">
        <v>-8.0</v>
      </c>
      <c r="K7" s="61">
        <v>6.0</v>
      </c>
      <c r="L7" s="61">
        <v>2.0</v>
      </c>
      <c r="M7" s="186"/>
      <c r="N7" s="186"/>
      <c r="O7" s="186"/>
      <c r="P7" s="186"/>
      <c r="Q7" s="186"/>
      <c r="R7" s="186"/>
      <c r="S7" s="186"/>
      <c r="T7" s="186"/>
      <c r="U7" s="186"/>
      <c r="V7" s="186"/>
      <c r="W7" s="186"/>
      <c r="X7" s="186"/>
      <c r="Y7" s="186"/>
      <c r="Z7" s="186"/>
      <c r="AA7" s="186"/>
      <c r="AB7" s="186"/>
      <c r="AC7" s="186"/>
      <c r="AD7" s="186"/>
      <c r="AE7" s="186"/>
      <c r="AF7" s="186"/>
    </row>
    <row r="8" ht="12.75" customHeight="1">
      <c r="A8" s="186">
        <v>7.0</v>
      </c>
      <c r="B8" s="186">
        <f>IF(joban!E33="X",-2,IF(joban!G33="X",-1,IF(joban!J33="X",1,IF(joban!L33="X",2))))</f>
        <v>2</v>
      </c>
      <c r="C8" s="186" t="s">
        <v>21</v>
      </c>
      <c r="D8" s="186"/>
      <c r="E8" s="187"/>
      <c r="F8" s="186"/>
      <c r="G8" s="186"/>
      <c r="H8" s="186"/>
      <c r="I8" s="186"/>
      <c r="J8" s="61">
        <v>-7.0</v>
      </c>
      <c r="K8" s="61">
        <v>7.0</v>
      </c>
      <c r="L8" s="61">
        <v>2.0</v>
      </c>
      <c r="M8" s="186"/>
      <c r="N8" s="186"/>
      <c r="O8" s="186"/>
      <c r="P8" s="186"/>
      <c r="Q8" s="186"/>
      <c r="R8" s="186"/>
      <c r="S8" s="186"/>
      <c r="T8" s="186"/>
      <c r="U8" s="186"/>
      <c r="V8" s="186"/>
      <c r="W8" s="186"/>
      <c r="X8" s="186"/>
      <c r="Y8" s="186"/>
      <c r="Z8" s="186"/>
      <c r="AA8" s="186"/>
      <c r="AB8" s="186"/>
      <c r="AC8" s="186"/>
      <c r="AD8" s="186"/>
      <c r="AE8" s="186"/>
      <c r="AF8" s="186"/>
    </row>
    <row r="9" ht="12.75" customHeight="1">
      <c r="A9" s="186">
        <v>8.0</v>
      </c>
      <c r="B9" s="186">
        <f>IF(joban!R33="X",-2,IF(joban!T33="X",-1,IF(joban!W33="X",1,IF(joban!Y33="X",2))))</f>
        <v>-1</v>
      </c>
      <c r="C9" s="186" t="s">
        <v>18</v>
      </c>
      <c r="D9" s="186"/>
      <c r="E9" s="187"/>
      <c r="F9" s="186"/>
      <c r="G9" s="186"/>
      <c r="H9" s="186"/>
      <c r="I9" s="186"/>
      <c r="J9" s="61">
        <v>-6.0</v>
      </c>
      <c r="K9" s="61">
        <v>9.0</v>
      </c>
      <c r="L9" s="61">
        <v>2.0</v>
      </c>
      <c r="M9" s="186"/>
      <c r="N9" s="186"/>
      <c r="O9" s="186"/>
      <c r="P9" s="186"/>
      <c r="Q9" s="186"/>
      <c r="R9" s="186"/>
      <c r="S9" s="186"/>
      <c r="T9" s="186"/>
      <c r="U9" s="186"/>
      <c r="V9" s="186"/>
      <c r="W9" s="186"/>
      <c r="X9" s="186"/>
      <c r="Y9" s="186"/>
      <c r="Z9" s="186"/>
      <c r="AA9" s="186"/>
      <c r="AB9" s="186"/>
      <c r="AC9" s="186"/>
      <c r="AD9" s="186"/>
      <c r="AE9" s="186"/>
      <c r="AF9" s="186"/>
    </row>
    <row r="10" ht="12.75" customHeight="1">
      <c r="A10" s="186">
        <v>9.0</v>
      </c>
      <c r="B10" s="186">
        <f>IF(joban!AE33="X",-2,IF(joban!AG33="X",-1,IF(joban!AJ33="X",1,IF(joban!AL33="X",2))))</f>
        <v>-1</v>
      </c>
      <c r="C10" s="186" t="s">
        <v>18</v>
      </c>
      <c r="D10" s="186"/>
      <c r="E10" s="187"/>
      <c r="F10" s="186"/>
      <c r="G10" s="186"/>
      <c r="H10" s="186"/>
      <c r="I10" s="186"/>
      <c r="J10" s="61">
        <v>-5.0</v>
      </c>
      <c r="K10" s="61">
        <v>10.0</v>
      </c>
      <c r="L10" s="61">
        <v>3.0</v>
      </c>
      <c r="M10" s="186"/>
      <c r="N10" s="186"/>
      <c r="O10" s="186"/>
      <c r="P10" s="186"/>
      <c r="Q10" s="186"/>
      <c r="R10" s="186"/>
      <c r="S10" s="186"/>
      <c r="T10" s="186"/>
      <c r="U10" s="186"/>
      <c r="V10" s="186"/>
      <c r="W10" s="186"/>
      <c r="X10" s="186"/>
      <c r="Y10" s="186"/>
      <c r="Z10" s="186"/>
      <c r="AA10" s="186"/>
      <c r="AB10" s="186"/>
      <c r="AC10" s="186"/>
      <c r="AD10" s="186"/>
      <c r="AE10" s="186"/>
      <c r="AF10" s="186"/>
    </row>
    <row r="11" ht="12.75" customHeight="1">
      <c r="A11" s="186">
        <v>10.0</v>
      </c>
      <c r="B11" s="186">
        <f>IF(joban!E41="X",-2,IF(joban!G41="X",-1,IF(joban!J41="X",1,IF(joban!L41="X",2))))</f>
        <v>2</v>
      </c>
      <c r="C11" s="186" t="s">
        <v>21</v>
      </c>
      <c r="D11" s="186"/>
      <c r="E11" s="187"/>
      <c r="F11" s="186"/>
      <c r="G11" s="186"/>
      <c r="H11" s="186"/>
      <c r="I11" s="186"/>
      <c r="J11" s="61">
        <v>-4.0</v>
      </c>
      <c r="K11" s="61">
        <v>11.0</v>
      </c>
      <c r="L11" s="61">
        <v>3.0</v>
      </c>
      <c r="M11" s="186"/>
      <c r="N11" s="186"/>
      <c r="O11" s="186"/>
      <c r="P11" s="186"/>
      <c r="Q11" s="186"/>
      <c r="R11" s="186"/>
      <c r="S11" s="186"/>
      <c r="T11" s="186"/>
      <c r="U11" s="186"/>
      <c r="V11" s="186"/>
      <c r="W11" s="186"/>
      <c r="X11" s="186"/>
      <c r="Y11" s="186"/>
      <c r="Z11" s="186"/>
      <c r="AA11" s="186"/>
      <c r="AB11" s="186"/>
      <c r="AC11" s="186"/>
      <c r="AD11" s="186"/>
      <c r="AE11" s="186"/>
      <c r="AF11" s="186"/>
    </row>
    <row r="12" ht="12.75" customHeight="1">
      <c r="A12" s="186">
        <v>11.0</v>
      </c>
      <c r="B12" s="186">
        <f>IF(joban!R41="X",-2,IF(joban!T41="X",-1,IF(joban!W41="X",1,IF(joban!Y41="X",2))))</f>
        <v>-2</v>
      </c>
      <c r="C12" s="186" t="s">
        <v>19</v>
      </c>
      <c r="D12" s="186"/>
      <c r="E12" s="186"/>
      <c r="F12" s="186"/>
      <c r="G12" s="186"/>
      <c r="H12" s="186"/>
      <c r="I12" s="186"/>
      <c r="J12" s="61">
        <v>-3.0</v>
      </c>
      <c r="K12" s="61">
        <v>12.0</v>
      </c>
      <c r="L12" s="61">
        <v>3.0</v>
      </c>
      <c r="M12" s="186"/>
      <c r="N12" s="186"/>
      <c r="O12" s="186"/>
      <c r="P12" s="186"/>
      <c r="Q12" s="186"/>
      <c r="R12" s="186"/>
      <c r="S12" s="186"/>
      <c r="T12" s="186"/>
      <c r="U12" s="186"/>
      <c r="V12" s="186"/>
      <c r="W12" s="186"/>
      <c r="X12" s="186"/>
      <c r="Y12" s="186"/>
      <c r="Z12" s="186"/>
      <c r="AA12" s="186"/>
      <c r="AB12" s="186"/>
      <c r="AC12" s="186"/>
      <c r="AD12" s="186"/>
      <c r="AE12" s="186"/>
      <c r="AF12" s="186"/>
    </row>
    <row r="13" ht="12.75" customHeight="1">
      <c r="A13" s="186">
        <v>12.0</v>
      </c>
      <c r="B13" s="186">
        <f>IF(joban!AE41="X",-2,IF(joban!AG41="X",-1,IF(joban!AJ41="X",1,IF(joban!AL41="X",2))))</f>
        <v>2</v>
      </c>
      <c r="C13" s="186" t="s">
        <v>20</v>
      </c>
      <c r="D13" s="186"/>
      <c r="E13" s="186"/>
      <c r="F13" s="186"/>
      <c r="G13" s="186"/>
      <c r="H13" s="186"/>
      <c r="I13" s="186"/>
      <c r="J13" s="61">
        <v>-2.0</v>
      </c>
      <c r="K13" s="61">
        <v>13.0</v>
      </c>
      <c r="L13" s="61">
        <v>4.0</v>
      </c>
      <c r="M13" s="186"/>
      <c r="N13" s="186"/>
      <c r="O13" s="186"/>
      <c r="P13" s="186"/>
      <c r="Q13" s="186"/>
      <c r="R13" s="186"/>
      <c r="S13" s="186"/>
      <c r="T13" s="186"/>
      <c r="U13" s="186"/>
      <c r="V13" s="186"/>
      <c r="W13" s="186"/>
      <c r="X13" s="186"/>
      <c r="Y13" s="186"/>
      <c r="Z13" s="186"/>
      <c r="AA13" s="186"/>
      <c r="AB13" s="186"/>
      <c r="AC13" s="186"/>
      <c r="AD13" s="186"/>
      <c r="AE13" s="186"/>
      <c r="AF13" s="186"/>
    </row>
    <row r="14" ht="12.75" customHeight="1">
      <c r="A14" s="186">
        <v>13.0</v>
      </c>
      <c r="B14" s="186">
        <f>IF(joban!E49="X",-2,IF(joban!G49="X",-1,IF(joban!J49="X",1,IF(joban!L49="X",2))))</f>
        <v>2</v>
      </c>
      <c r="C14" s="186" t="s">
        <v>20</v>
      </c>
      <c r="D14" s="186"/>
      <c r="E14" s="186"/>
      <c r="F14" s="186"/>
      <c r="G14" s="186"/>
      <c r="H14" s="186"/>
      <c r="I14" s="186"/>
      <c r="J14" s="61">
        <v>-1.0</v>
      </c>
      <c r="K14" s="61">
        <v>14.0</v>
      </c>
      <c r="L14" s="61">
        <v>4.0</v>
      </c>
      <c r="M14" s="186"/>
      <c r="N14" s="186"/>
      <c r="O14" s="186"/>
      <c r="P14" s="186"/>
      <c r="Q14" s="186"/>
      <c r="R14" s="186"/>
      <c r="S14" s="186"/>
      <c r="T14" s="186"/>
      <c r="U14" s="186"/>
      <c r="V14" s="186"/>
      <c r="W14" s="186"/>
      <c r="X14" s="186"/>
      <c r="Y14" s="186"/>
      <c r="Z14" s="186"/>
      <c r="AA14" s="186"/>
      <c r="AB14" s="186"/>
      <c r="AC14" s="186"/>
      <c r="AD14" s="186"/>
      <c r="AE14" s="186"/>
      <c r="AF14" s="186"/>
    </row>
    <row r="15" ht="12.75" customHeight="1">
      <c r="A15" s="186">
        <v>14.0</v>
      </c>
      <c r="B15" s="186">
        <f>IF(joban!R49="X",-2,IF(joban!T49="X",-1,IF(joban!W49="X",1,IF(joban!Y49="X",2))))</f>
        <v>-2</v>
      </c>
      <c r="C15" s="186" t="s">
        <v>19</v>
      </c>
      <c r="D15" s="186"/>
      <c r="E15" s="186"/>
      <c r="F15" s="186"/>
      <c r="G15" s="186"/>
      <c r="H15" s="186"/>
      <c r="I15" s="186"/>
      <c r="J15" s="61">
        <v>0.0</v>
      </c>
      <c r="K15" s="61">
        <v>16.0</v>
      </c>
      <c r="L15" s="61">
        <v>4.0</v>
      </c>
      <c r="M15" s="186"/>
      <c r="N15" s="186"/>
      <c r="O15" s="186"/>
      <c r="P15" s="186"/>
      <c r="Q15" s="186"/>
      <c r="R15" s="186"/>
      <c r="S15" s="186"/>
      <c r="T15" s="186"/>
      <c r="U15" s="186"/>
      <c r="V15" s="186"/>
      <c r="W15" s="186"/>
      <c r="X15" s="186"/>
      <c r="Y15" s="186"/>
      <c r="Z15" s="186"/>
      <c r="AA15" s="186"/>
      <c r="AB15" s="186"/>
      <c r="AC15" s="186"/>
      <c r="AD15" s="186"/>
      <c r="AE15" s="186"/>
      <c r="AF15" s="186"/>
    </row>
    <row r="16" ht="12.75" customHeight="1">
      <c r="A16" s="186">
        <v>15.0</v>
      </c>
      <c r="B16" s="186">
        <f>IF(joban!AE49="X",-2,IF(joban!AG49="X",-1,IF(joban!AJ49="X",1,IF(joban!AL49="X",2))))</f>
        <v>2</v>
      </c>
      <c r="C16" s="186" t="s">
        <v>21</v>
      </c>
      <c r="D16" s="186"/>
      <c r="E16" s="186"/>
      <c r="F16" s="186"/>
      <c r="G16" s="186"/>
      <c r="H16" s="186"/>
      <c r="I16" s="186"/>
      <c r="J16" s="61">
        <v>1.0</v>
      </c>
      <c r="K16" s="61">
        <v>18.0</v>
      </c>
      <c r="L16" s="61">
        <v>5.0</v>
      </c>
      <c r="M16" s="186"/>
      <c r="N16" s="186"/>
      <c r="O16" s="186"/>
      <c r="P16" s="186"/>
      <c r="Q16" s="186"/>
      <c r="R16" s="186"/>
      <c r="S16" s="186"/>
      <c r="T16" s="186"/>
      <c r="U16" s="186"/>
      <c r="V16" s="186"/>
      <c r="W16" s="186"/>
      <c r="X16" s="186"/>
      <c r="Y16" s="186"/>
      <c r="Z16" s="186"/>
      <c r="AA16" s="186"/>
      <c r="AB16" s="186"/>
      <c r="AC16" s="186"/>
      <c r="AD16" s="186"/>
      <c r="AE16" s="186"/>
      <c r="AF16" s="186"/>
    </row>
    <row r="17" ht="12.75" customHeight="1">
      <c r="A17" s="186">
        <v>16.0</v>
      </c>
      <c r="B17" s="186">
        <f>IF(joban!E57="X",-2,IF(joban!G57="X",-1,IF(joban!J57="X",1,IF(joban!L57="X",2))))</f>
        <v>2</v>
      </c>
      <c r="C17" s="186" t="s">
        <v>21</v>
      </c>
      <c r="D17" s="186"/>
      <c r="E17" s="186"/>
      <c r="F17" s="186"/>
      <c r="G17" s="186"/>
      <c r="H17" s="186"/>
      <c r="I17" s="186"/>
      <c r="J17" s="61">
        <v>2.0</v>
      </c>
      <c r="K17" s="61">
        <v>19.0</v>
      </c>
      <c r="L17" s="61">
        <v>5.0</v>
      </c>
      <c r="M17" s="186"/>
      <c r="N17" s="186"/>
      <c r="O17" s="186"/>
      <c r="P17" s="186"/>
      <c r="Q17" s="186"/>
      <c r="R17" s="186"/>
      <c r="S17" s="186"/>
      <c r="T17" s="186"/>
      <c r="U17" s="186"/>
      <c r="V17" s="186"/>
      <c r="W17" s="186"/>
      <c r="X17" s="186"/>
      <c r="Y17" s="186"/>
      <c r="Z17" s="186"/>
      <c r="AA17" s="186"/>
      <c r="AB17" s="186"/>
      <c r="AC17" s="186"/>
      <c r="AD17" s="186"/>
      <c r="AE17" s="186"/>
      <c r="AF17" s="186"/>
    </row>
    <row r="18" ht="12.75" customHeight="1">
      <c r="A18" s="186">
        <v>17.0</v>
      </c>
      <c r="B18" s="186">
        <f>IF(joban!R57="X",-2,IF(joban!T57="X",-1,IF(joban!W57="X",1,IF(joban!Y57="X",2))))</f>
        <v>-2</v>
      </c>
      <c r="C18" s="186" t="s">
        <v>18</v>
      </c>
      <c r="D18" s="186"/>
      <c r="E18" s="186"/>
      <c r="F18" s="186"/>
      <c r="G18" s="186"/>
      <c r="H18" s="186"/>
      <c r="I18" s="186"/>
      <c r="J18" s="61">
        <v>3.0</v>
      </c>
      <c r="K18" s="61">
        <v>20.0</v>
      </c>
      <c r="L18" s="61">
        <v>5.0</v>
      </c>
      <c r="M18" s="186"/>
      <c r="N18" s="186"/>
      <c r="O18" s="186"/>
      <c r="P18" s="186"/>
      <c r="Q18" s="186"/>
      <c r="R18" s="186"/>
      <c r="S18" s="186"/>
      <c r="T18" s="186"/>
      <c r="U18" s="186"/>
      <c r="V18" s="186"/>
      <c r="W18" s="186"/>
      <c r="X18" s="186"/>
      <c r="Y18" s="186"/>
      <c r="Z18" s="186"/>
      <c r="AA18" s="186"/>
      <c r="AB18" s="186"/>
      <c r="AC18" s="186"/>
      <c r="AD18" s="186"/>
      <c r="AE18" s="186"/>
      <c r="AF18" s="186"/>
    </row>
    <row r="19" ht="12.75" customHeight="1">
      <c r="A19" s="186">
        <v>18.0</v>
      </c>
      <c r="B19" s="186">
        <f>IF(joban!AE57="X",-2,IF(joban!AG57="X",-1,IF(joban!AJ57="X",1,IF(joban!AL57="X",2))))</f>
        <v>1</v>
      </c>
      <c r="C19" s="186" t="s">
        <v>21</v>
      </c>
      <c r="D19" s="186"/>
      <c r="E19" s="186"/>
      <c r="F19" s="186"/>
      <c r="G19" s="186"/>
      <c r="H19" s="186"/>
      <c r="I19" s="186"/>
      <c r="J19" s="61">
        <v>4.0</v>
      </c>
      <c r="K19" s="61">
        <v>21.0</v>
      </c>
      <c r="L19" s="61">
        <v>6.0</v>
      </c>
      <c r="M19" s="186"/>
      <c r="N19" s="186"/>
      <c r="O19" s="186"/>
      <c r="P19" s="186"/>
      <c r="Q19" s="186"/>
      <c r="R19" s="186"/>
      <c r="S19" s="186"/>
      <c r="T19" s="186"/>
      <c r="U19" s="186"/>
      <c r="V19" s="186"/>
      <c r="W19" s="186"/>
      <c r="X19" s="186"/>
      <c r="Y19" s="186"/>
      <c r="Z19" s="186"/>
      <c r="AA19" s="186"/>
      <c r="AB19" s="186"/>
      <c r="AC19" s="186"/>
      <c r="AD19" s="186"/>
      <c r="AE19" s="186"/>
      <c r="AF19" s="186"/>
    </row>
    <row r="20" ht="12.75" customHeight="1">
      <c r="A20" s="186">
        <v>19.0</v>
      </c>
      <c r="B20" s="186">
        <f>IF(joban!E65="X",-2,IF(joban!G65="X",-1,IF(joban!J65="X",1,IF(joban!L65="X",2))))</f>
        <v>-2</v>
      </c>
      <c r="C20" s="186" t="s">
        <v>18</v>
      </c>
      <c r="D20" s="186"/>
      <c r="E20" s="186"/>
      <c r="F20" s="186"/>
      <c r="G20" s="186"/>
      <c r="H20" s="186"/>
      <c r="I20" s="186"/>
      <c r="J20" s="61">
        <v>5.0</v>
      </c>
      <c r="K20" s="61">
        <v>22.0</v>
      </c>
      <c r="L20" s="61">
        <v>6.0</v>
      </c>
      <c r="M20" s="186"/>
      <c r="N20" s="186"/>
      <c r="O20" s="186"/>
      <c r="P20" s="186"/>
      <c r="Q20" s="186"/>
      <c r="R20" s="186"/>
      <c r="S20" s="186"/>
      <c r="T20" s="186"/>
      <c r="U20" s="186"/>
      <c r="V20" s="186"/>
      <c r="W20" s="186"/>
      <c r="X20" s="186"/>
      <c r="Y20" s="186"/>
      <c r="Z20" s="186"/>
      <c r="AA20" s="186"/>
      <c r="AB20" s="186"/>
      <c r="AC20" s="186"/>
      <c r="AD20" s="186"/>
      <c r="AE20" s="186"/>
      <c r="AF20" s="186"/>
    </row>
    <row r="21" ht="12.75" customHeight="1">
      <c r="A21" s="186">
        <v>20.0</v>
      </c>
      <c r="B21" s="186">
        <f>IF(joban!R65="X",-2,IF(joban!T65="X",-1,IF(joban!W65="X",1,IF(joban!Y65="X",2))))</f>
        <v>1</v>
      </c>
      <c r="C21" s="186" t="s">
        <v>20</v>
      </c>
      <c r="D21" s="186"/>
      <c r="E21" s="186"/>
      <c r="F21" s="186"/>
      <c r="G21" s="186"/>
      <c r="H21" s="186"/>
      <c r="I21" s="186"/>
      <c r="J21" s="61">
        <v>6.0</v>
      </c>
      <c r="K21" s="61">
        <v>23.0</v>
      </c>
      <c r="L21" s="61">
        <v>6.0</v>
      </c>
      <c r="M21" s="186"/>
      <c r="N21" s="186"/>
      <c r="O21" s="186"/>
      <c r="P21" s="186"/>
      <c r="Q21" s="186"/>
      <c r="R21" s="186"/>
      <c r="S21" s="186"/>
      <c r="T21" s="186"/>
      <c r="U21" s="186"/>
      <c r="V21" s="186"/>
      <c r="W21" s="186"/>
      <c r="X21" s="186"/>
      <c r="Y21" s="186"/>
      <c r="Z21" s="186"/>
      <c r="AA21" s="186"/>
      <c r="AB21" s="186"/>
      <c r="AC21" s="186"/>
      <c r="AD21" s="186"/>
      <c r="AE21" s="186"/>
      <c r="AF21" s="186"/>
    </row>
    <row r="22" ht="12.75" customHeight="1">
      <c r="A22" s="186">
        <v>21.0</v>
      </c>
      <c r="B22" s="186">
        <f>IF(joban!AE65="X",-2,IF(joban!AG65="X",-1,IF(joban!AJ65="X",1,IF(joban!AL65="X",2))))</f>
        <v>-2</v>
      </c>
      <c r="C22" s="186" t="s">
        <v>19</v>
      </c>
      <c r="D22" s="186"/>
      <c r="E22" s="186"/>
      <c r="F22" s="186"/>
      <c r="G22" s="186"/>
      <c r="H22" s="186"/>
      <c r="I22" s="186"/>
      <c r="J22" s="61">
        <v>7.0</v>
      </c>
      <c r="K22" s="61">
        <v>25.0</v>
      </c>
      <c r="L22" s="61">
        <v>7.0</v>
      </c>
      <c r="M22" s="186"/>
      <c r="N22" s="186"/>
      <c r="O22" s="186"/>
      <c r="P22" s="186"/>
      <c r="Q22" s="186"/>
      <c r="R22" s="186"/>
      <c r="S22" s="186"/>
      <c r="T22" s="186"/>
      <c r="U22" s="186"/>
      <c r="V22" s="186"/>
      <c r="W22" s="186"/>
      <c r="X22" s="186"/>
      <c r="Y22" s="186"/>
      <c r="Z22" s="186"/>
      <c r="AA22" s="186"/>
      <c r="AB22" s="186"/>
      <c r="AC22" s="186"/>
      <c r="AD22" s="186"/>
      <c r="AE22" s="186"/>
      <c r="AF22" s="186"/>
    </row>
    <row r="23" ht="12.75" customHeight="1">
      <c r="A23" s="186">
        <v>22.0</v>
      </c>
      <c r="B23" s="186">
        <f>IF(joban!E73="X",-2,IF(joban!G73="X",-1,IF(joban!J73="X",1,IF(joban!L73="X",2))))</f>
        <v>1</v>
      </c>
      <c r="C23" s="186" t="s">
        <v>21</v>
      </c>
      <c r="D23" s="186"/>
      <c r="E23" s="186"/>
      <c r="F23" s="186"/>
      <c r="G23" s="186"/>
      <c r="H23" s="186"/>
      <c r="I23" s="186"/>
      <c r="J23" s="61">
        <v>8.0</v>
      </c>
      <c r="K23" s="61">
        <v>26.0</v>
      </c>
      <c r="L23" s="61">
        <v>7.0</v>
      </c>
      <c r="M23" s="186"/>
      <c r="N23" s="186"/>
      <c r="O23" s="186"/>
      <c r="P23" s="186"/>
      <c r="Q23" s="186"/>
      <c r="R23" s="186"/>
      <c r="S23" s="186"/>
      <c r="T23" s="186"/>
      <c r="U23" s="186"/>
      <c r="V23" s="186"/>
      <c r="W23" s="186"/>
      <c r="X23" s="186"/>
      <c r="Y23" s="186"/>
      <c r="Z23" s="186"/>
      <c r="AA23" s="186"/>
      <c r="AB23" s="186"/>
      <c r="AC23" s="186"/>
      <c r="AD23" s="186"/>
      <c r="AE23" s="186"/>
      <c r="AF23" s="186"/>
    </row>
    <row r="24" ht="12.75" customHeight="1">
      <c r="A24" s="186">
        <v>23.0</v>
      </c>
      <c r="B24" s="186">
        <f>IF(joban!R73="X",-2,IF(joban!T73="X",-1,IF(joban!W73="X",1,IF(joban!Y73="X",2))))</f>
        <v>-1</v>
      </c>
      <c r="C24" s="186" t="s">
        <v>18</v>
      </c>
      <c r="D24" s="186"/>
      <c r="E24" s="186"/>
      <c r="F24" s="186"/>
      <c r="G24" s="186"/>
      <c r="H24" s="186"/>
      <c r="I24" s="186"/>
      <c r="J24" s="61">
        <v>9.0</v>
      </c>
      <c r="K24" s="61">
        <v>27.0</v>
      </c>
      <c r="L24" s="61">
        <v>7.0</v>
      </c>
      <c r="M24" s="186"/>
      <c r="N24" s="186"/>
      <c r="O24" s="186"/>
      <c r="P24" s="186"/>
      <c r="Q24" s="186"/>
      <c r="R24" s="186"/>
      <c r="S24" s="186"/>
      <c r="T24" s="186"/>
      <c r="U24" s="186"/>
      <c r="V24" s="186"/>
      <c r="W24" s="186"/>
      <c r="X24" s="186"/>
      <c r="Y24" s="186"/>
      <c r="Z24" s="186"/>
      <c r="AA24" s="186"/>
      <c r="AB24" s="186"/>
      <c r="AC24" s="186"/>
      <c r="AD24" s="186"/>
      <c r="AE24" s="186"/>
      <c r="AF24" s="186"/>
    </row>
    <row r="25" ht="12.75" customHeight="1">
      <c r="A25" s="186">
        <v>24.0</v>
      </c>
      <c r="B25" s="186">
        <f>IF(joban!AE73="X",-2,IF(joban!AG73="X",-1,IF(joban!AJ73="X",1,IF(joban!AL73="X",2))))</f>
        <v>-2</v>
      </c>
      <c r="C25" s="186" t="s">
        <v>18</v>
      </c>
      <c r="D25" s="186"/>
      <c r="E25" s="186"/>
      <c r="F25" s="186"/>
      <c r="G25" s="186"/>
      <c r="H25" s="186"/>
      <c r="I25" s="186"/>
      <c r="J25" s="61">
        <v>10.0</v>
      </c>
      <c r="K25" s="61">
        <v>28.0</v>
      </c>
      <c r="L25" s="61">
        <v>8.0</v>
      </c>
      <c r="M25" s="186"/>
      <c r="N25" s="186"/>
      <c r="O25" s="186"/>
      <c r="P25" s="186"/>
      <c r="Q25" s="186"/>
      <c r="R25" s="186"/>
      <c r="S25" s="186"/>
      <c r="T25" s="186"/>
      <c r="U25" s="186"/>
      <c r="V25" s="186"/>
      <c r="W25" s="186"/>
      <c r="X25" s="186"/>
      <c r="Y25" s="186"/>
      <c r="Z25" s="186"/>
      <c r="AA25" s="186"/>
      <c r="AB25" s="186"/>
      <c r="AC25" s="186"/>
      <c r="AD25" s="186"/>
      <c r="AE25" s="186"/>
      <c r="AF25" s="186"/>
    </row>
    <row r="26" ht="12.75" customHeight="1">
      <c r="A26" s="186"/>
      <c r="B26" s="186"/>
      <c r="C26" s="186"/>
      <c r="D26" s="186"/>
      <c r="E26" s="186"/>
      <c r="F26" s="186"/>
      <c r="G26" s="186"/>
      <c r="H26" s="186"/>
      <c r="I26" s="186"/>
      <c r="J26" s="61">
        <v>11.0</v>
      </c>
      <c r="K26" s="61">
        <v>29.0</v>
      </c>
      <c r="L26" s="61">
        <v>8.0</v>
      </c>
      <c r="M26" s="186"/>
      <c r="N26" s="186"/>
      <c r="O26" s="186"/>
      <c r="P26" s="186"/>
      <c r="Q26" s="186"/>
      <c r="R26" s="186"/>
      <c r="S26" s="186"/>
      <c r="T26" s="186"/>
      <c r="U26" s="186"/>
      <c r="V26" s="186"/>
      <c r="W26" s="186"/>
      <c r="X26" s="186"/>
      <c r="Y26" s="186"/>
      <c r="Z26" s="186"/>
      <c r="AA26" s="186"/>
      <c r="AB26" s="186"/>
      <c r="AC26" s="186"/>
      <c r="AD26" s="186"/>
      <c r="AE26" s="186"/>
      <c r="AF26" s="186"/>
    </row>
    <row r="27" ht="12.75" customHeight="1">
      <c r="A27" s="186"/>
      <c r="B27" s="186"/>
      <c r="C27" s="186"/>
      <c r="D27" s="186"/>
      <c r="E27" s="186"/>
      <c r="F27" s="186"/>
      <c r="G27" s="186"/>
      <c r="H27" s="186"/>
      <c r="I27" s="186"/>
      <c r="J27" s="61">
        <v>12.0</v>
      </c>
      <c r="K27" s="61">
        <v>31.0</v>
      </c>
      <c r="L27" s="61">
        <v>8.0</v>
      </c>
      <c r="M27" s="186"/>
      <c r="N27" s="186"/>
      <c r="O27" s="186"/>
      <c r="P27" s="186"/>
      <c r="Q27" s="186"/>
      <c r="R27" s="186"/>
      <c r="S27" s="186"/>
      <c r="T27" s="186"/>
      <c r="U27" s="186"/>
      <c r="V27" s="186"/>
      <c r="W27" s="186"/>
      <c r="X27" s="186"/>
      <c r="Y27" s="186"/>
      <c r="Z27" s="186"/>
      <c r="AA27" s="186"/>
      <c r="AB27" s="186"/>
      <c r="AC27" s="186"/>
      <c r="AD27" s="186"/>
      <c r="AE27" s="186"/>
      <c r="AF27" s="186"/>
    </row>
    <row r="28" ht="12.75" customHeight="1">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row>
    <row r="29" ht="12.75" customHeight="1">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c r="AA29" s="186"/>
      <c r="AB29" s="186"/>
      <c r="AC29" s="186"/>
      <c r="AD29" s="186"/>
      <c r="AE29" s="186"/>
      <c r="AF29" s="186"/>
    </row>
    <row r="30" ht="12.75" customHeight="1">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c r="AA30" s="186"/>
      <c r="AB30" s="186"/>
      <c r="AC30" s="186"/>
      <c r="AD30" s="186"/>
      <c r="AE30" s="186"/>
      <c r="AF30" s="186"/>
    </row>
    <row r="31" ht="12.75" customHeight="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row>
    <row r="32" ht="12.75" customHeight="1">
      <c r="A32" s="186"/>
      <c r="B32" s="186"/>
      <c r="C32" s="186"/>
      <c r="D32" s="186"/>
      <c r="E32" s="186"/>
      <c r="F32" s="186"/>
      <c r="G32" s="186"/>
      <c r="H32" s="186"/>
      <c r="I32" s="186"/>
      <c r="J32" s="186"/>
      <c r="K32" s="188"/>
      <c r="L32" s="188"/>
      <c r="M32" s="188"/>
      <c r="N32" s="188"/>
      <c r="O32" s="188"/>
      <c r="P32" s="188"/>
      <c r="Q32" s="188"/>
      <c r="R32" s="188"/>
      <c r="S32" s="188"/>
      <c r="T32" s="188"/>
      <c r="U32" s="188"/>
      <c r="V32" s="188"/>
      <c r="W32" s="188"/>
      <c r="X32" s="188"/>
      <c r="Y32" s="188"/>
      <c r="Z32" s="188"/>
      <c r="AA32" s="188"/>
      <c r="AB32" s="188"/>
      <c r="AC32" s="188"/>
      <c r="AD32" s="188"/>
      <c r="AE32" s="188"/>
      <c r="AF32" s="188"/>
    </row>
    <row r="33" ht="12.75" customHeight="1">
      <c r="A33" s="186"/>
      <c r="B33" s="186"/>
      <c r="C33" s="186"/>
      <c r="D33" s="186"/>
      <c r="E33" s="186"/>
      <c r="F33" s="186"/>
      <c r="G33" s="186"/>
      <c r="H33" s="186"/>
      <c r="I33" s="186"/>
      <c r="J33" s="186"/>
      <c r="K33" s="188"/>
      <c r="L33" s="188"/>
      <c r="M33" s="188"/>
      <c r="N33" s="188"/>
      <c r="O33" s="188"/>
      <c r="P33" s="188"/>
      <c r="Q33" s="188"/>
      <c r="R33" s="188"/>
      <c r="S33" s="188"/>
      <c r="T33" s="188"/>
      <c r="U33" s="188"/>
      <c r="V33" s="188"/>
      <c r="W33" s="188"/>
      <c r="X33" s="188"/>
      <c r="Y33" s="188"/>
      <c r="Z33" s="188"/>
      <c r="AA33" s="188"/>
      <c r="AB33" s="188"/>
      <c r="AC33" s="188"/>
      <c r="AD33" s="188"/>
      <c r="AE33" s="188"/>
      <c r="AF33" s="188"/>
    </row>
    <row r="34" ht="12.75" customHeight="1">
      <c r="A34" s="186"/>
      <c r="B34" s="189"/>
      <c r="C34" s="186"/>
      <c r="D34" s="186"/>
      <c r="E34" s="186"/>
      <c r="F34" s="186"/>
      <c r="G34" s="186"/>
      <c r="H34" s="186"/>
      <c r="I34" s="186"/>
      <c r="J34" s="186"/>
      <c r="K34" s="188"/>
      <c r="L34" s="188"/>
      <c r="M34" s="188"/>
      <c r="N34" s="188"/>
      <c r="O34" s="188"/>
      <c r="P34" s="188"/>
      <c r="Q34" s="188"/>
      <c r="R34" s="188"/>
      <c r="S34" s="188"/>
      <c r="T34" s="188"/>
      <c r="U34" s="186"/>
      <c r="V34" s="186"/>
      <c r="W34" s="186"/>
      <c r="X34" s="186"/>
      <c r="Y34" s="186"/>
      <c r="Z34" s="186"/>
      <c r="AA34" s="186"/>
      <c r="AB34" s="186"/>
      <c r="AC34" s="186"/>
      <c r="AD34" s="186"/>
      <c r="AE34" s="186"/>
      <c r="AF34" s="186"/>
    </row>
    <row r="35" ht="12.75" customHeight="1">
      <c r="A35" s="186"/>
      <c r="B35" s="186"/>
      <c r="C35" s="186"/>
      <c r="D35" s="186"/>
      <c r="E35" s="186"/>
      <c r="F35" s="186"/>
      <c r="G35" s="186"/>
      <c r="H35" s="186"/>
      <c r="I35" s="186"/>
      <c r="J35" s="186"/>
      <c r="K35" s="188"/>
      <c r="L35" s="188"/>
      <c r="M35" s="188"/>
      <c r="N35" s="188"/>
      <c r="O35" s="188"/>
      <c r="P35" s="188"/>
      <c r="Q35" s="188"/>
      <c r="R35" s="188"/>
      <c r="S35" s="188"/>
      <c r="T35" s="188"/>
      <c r="U35" s="186"/>
      <c r="V35" s="186"/>
      <c r="W35" s="186"/>
      <c r="X35" s="186"/>
      <c r="Y35" s="186"/>
      <c r="Z35" s="186"/>
      <c r="AA35" s="186"/>
      <c r="AB35" s="186"/>
      <c r="AC35" s="186"/>
      <c r="AD35" s="186"/>
      <c r="AE35" s="186"/>
      <c r="AF35" s="186"/>
    </row>
    <row r="36" ht="12.75" customHeight="1">
      <c r="A36" s="186"/>
      <c r="B36" s="186"/>
      <c r="C36" s="186"/>
      <c r="D36" s="186"/>
      <c r="E36" s="186"/>
      <c r="F36" s="186"/>
      <c r="G36" s="186"/>
      <c r="H36" s="186"/>
      <c r="I36" s="186"/>
      <c r="J36" s="186"/>
      <c r="K36" s="188"/>
      <c r="L36" s="188"/>
      <c r="M36" s="188"/>
      <c r="N36" s="188"/>
      <c r="O36" s="188"/>
      <c r="P36" s="188"/>
      <c r="Q36" s="188"/>
      <c r="R36" s="188"/>
      <c r="S36" s="188"/>
      <c r="T36" s="188"/>
      <c r="U36" s="186"/>
      <c r="V36" s="186"/>
      <c r="W36" s="186"/>
      <c r="X36" s="186"/>
      <c r="Y36" s="186"/>
      <c r="Z36" s="186"/>
      <c r="AA36" s="186"/>
      <c r="AB36" s="186"/>
      <c r="AC36" s="186"/>
      <c r="AD36" s="186"/>
      <c r="AE36" s="186"/>
      <c r="AF36" s="186"/>
    </row>
    <row r="37" ht="12.75" customHeight="1">
      <c r="A37" s="186"/>
      <c r="B37" s="186"/>
      <c r="C37" s="186"/>
      <c r="D37" s="186"/>
      <c r="E37" s="186"/>
      <c r="F37" s="186"/>
      <c r="G37" s="186"/>
      <c r="H37" s="186"/>
      <c r="I37" s="186"/>
      <c r="J37" s="186"/>
      <c r="K37" s="188"/>
      <c r="L37" s="188"/>
      <c r="M37" s="188"/>
      <c r="N37" s="188"/>
      <c r="O37" s="188"/>
      <c r="P37" s="188"/>
      <c r="Q37" s="188"/>
      <c r="R37" s="188"/>
      <c r="S37" s="188"/>
      <c r="T37" s="188"/>
      <c r="U37" s="186"/>
      <c r="V37" s="186"/>
      <c r="W37" s="186"/>
      <c r="X37" s="186"/>
      <c r="Y37" s="186"/>
      <c r="Z37" s="186"/>
      <c r="AA37" s="186"/>
      <c r="AB37" s="186"/>
      <c r="AC37" s="186"/>
      <c r="AD37" s="186"/>
      <c r="AE37" s="186"/>
      <c r="AF37" s="186"/>
    </row>
    <row r="38" ht="12.75" customHeight="1">
      <c r="A38" s="186"/>
      <c r="B38" s="186"/>
      <c r="C38" s="186"/>
      <c r="D38" s="186"/>
      <c r="E38" s="186"/>
      <c r="F38" s="186"/>
      <c r="G38" s="186"/>
      <c r="H38" s="186"/>
      <c r="I38" s="186"/>
      <c r="J38" s="186"/>
      <c r="K38" s="188"/>
      <c r="L38" s="188"/>
      <c r="M38" s="188"/>
      <c r="N38" s="188"/>
      <c r="O38" s="188"/>
      <c r="P38" s="188"/>
      <c r="Q38" s="188"/>
      <c r="R38" s="188"/>
      <c r="S38" s="188"/>
      <c r="T38" s="188"/>
      <c r="U38" s="186"/>
      <c r="V38" s="186"/>
      <c r="W38" s="186"/>
      <c r="X38" s="186"/>
      <c r="Y38" s="186"/>
      <c r="Z38" s="186"/>
      <c r="AA38" s="186"/>
      <c r="AB38" s="186"/>
      <c r="AC38" s="186"/>
      <c r="AD38" s="186"/>
      <c r="AE38" s="186"/>
      <c r="AF38" s="186"/>
    </row>
    <row r="39" ht="12.75" customHeight="1">
      <c r="A39" s="186"/>
      <c r="B39" s="186"/>
      <c r="C39" s="186"/>
      <c r="D39" s="186"/>
      <c r="E39" s="186"/>
      <c r="F39" s="186"/>
      <c r="G39" s="186"/>
      <c r="H39" s="186"/>
      <c r="I39" s="186"/>
      <c r="J39" s="186"/>
      <c r="K39" s="188"/>
      <c r="L39" s="188"/>
      <c r="M39" s="188"/>
      <c r="N39" s="188"/>
      <c r="O39" s="188"/>
      <c r="P39" s="188"/>
      <c r="Q39" s="188"/>
      <c r="R39" s="188"/>
      <c r="S39" s="188"/>
      <c r="T39" s="188"/>
      <c r="U39" s="186"/>
      <c r="V39" s="186"/>
      <c r="W39" s="186"/>
      <c r="X39" s="186"/>
      <c r="Y39" s="186"/>
      <c r="Z39" s="186"/>
      <c r="AA39" s="186"/>
      <c r="AB39" s="186"/>
      <c r="AC39" s="186"/>
      <c r="AD39" s="186"/>
      <c r="AE39" s="186"/>
      <c r="AF39" s="186"/>
    </row>
    <row r="40" ht="12.75" customHeight="1">
      <c r="A40" s="186"/>
      <c r="B40" s="186"/>
      <c r="C40" s="186"/>
      <c r="D40" s="186"/>
      <c r="E40" s="186"/>
      <c r="F40" s="186"/>
      <c r="G40" s="186"/>
      <c r="H40" s="186"/>
      <c r="I40" s="186"/>
      <c r="J40" s="186"/>
      <c r="K40" s="188"/>
      <c r="L40" s="188"/>
      <c r="M40" s="188"/>
      <c r="N40" s="188"/>
      <c r="O40" s="188"/>
      <c r="P40" s="188"/>
      <c r="Q40" s="188"/>
      <c r="R40" s="188"/>
      <c r="S40" s="188"/>
      <c r="T40" s="188"/>
      <c r="U40" s="186"/>
      <c r="V40" s="186"/>
      <c r="W40" s="186"/>
      <c r="X40" s="186"/>
      <c r="Y40" s="186"/>
      <c r="Z40" s="186"/>
      <c r="AA40" s="186"/>
      <c r="AB40" s="186"/>
      <c r="AC40" s="186"/>
      <c r="AD40" s="186"/>
      <c r="AE40" s="186"/>
      <c r="AF40" s="186"/>
    </row>
    <row r="41" ht="12.75" customHeight="1">
      <c r="A41" s="186"/>
      <c r="B41" s="186"/>
      <c r="C41" s="186"/>
      <c r="D41" s="186"/>
      <c r="E41" s="186"/>
      <c r="F41" s="186"/>
      <c r="G41" s="186"/>
      <c r="H41" s="186"/>
      <c r="I41" s="186"/>
      <c r="J41" s="186"/>
      <c r="K41" s="188"/>
      <c r="L41" s="188"/>
      <c r="M41" s="188"/>
      <c r="N41" s="188"/>
      <c r="O41" s="188"/>
      <c r="P41" s="188"/>
      <c r="Q41" s="188"/>
      <c r="R41" s="188"/>
      <c r="S41" s="188"/>
      <c r="T41" s="188"/>
      <c r="U41" s="186"/>
      <c r="V41" s="186"/>
      <c r="W41" s="186"/>
      <c r="X41" s="186"/>
      <c r="Y41" s="186"/>
      <c r="Z41" s="186"/>
      <c r="AA41" s="186"/>
      <c r="AB41" s="186"/>
      <c r="AC41" s="186"/>
      <c r="AD41" s="186"/>
      <c r="AE41" s="186"/>
      <c r="AF41" s="186"/>
    </row>
    <row r="42" ht="12.75" customHeight="1">
      <c r="A42" s="186"/>
      <c r="B42" s="186"/>
      <c r="C42" s="186"/>
      <c r="D42" s="186"/>
      <c r="E42" s="186"/>
      <c r="F42" s="186"/>
      <c r="G42" s="186"/>
      <c r="H42" s="186"/>
      <c r="I42" s="186"/>
      <c r="J42" s="186"/>
      <c r="K42" s="186"/>
      <c r="L42" s="188"/>
      <c r="M42" s="186"/>
      <c r="N42" s="186"/>
      <c r="O42" s="186"/>
      <c r="P42" s="186"/>
      <c r="Q42" s="186"/>
      <c r="R42" s="186"/>
      <c r="S42" s="186"/>
      <c r="T42" s="186"/>
      <c r="U42" s="186"/>
      <c r="V42" s="186"/>
      <c r="W42" s="186"/>
      <c r="X42" s="186"/>
      <c r="Y42" s="186"/>
      <c r="Z42" s="186"/>
      <c r="AA42" s="186"/>
      <c r="AB42" s="186"/>
      <c r="AC42" s="186"/>
      <c r="AD42" s="186"/>
      <c r="AE42" s="186"/>
      <c r="AF42" s="186"/>
    </row>
    <row r="43" ht="12.75" customHeight="1">
      <c r="A43" s="186"/>
      <c r="B43" s="186"/>
      <c r="C43" s="186"/>
      <c r="D43" s="186"/>
      <c r="E43" s="186"/>
      <c r="F43" s="186"/>
      <c r="G43" s="186"/>
      <c r="H43" s="186"/>
      <c r="I43" s="186"/>
      <c r="J43" s="186"/>
      <c r="K43" s="186"/>
      <c r="L43" s="188"/>
      <c r="M43" s="186"/>
      <c r="N43" s="186"/>
      <c r="O43" s="186"/>
      <c r="P43" s="186"/>
      <c r="Q43" s="186"/>
      <c r="R43" s="186"/>
      <c r="S43" s="186"/>
      <c r="T43" s="186"/>
      <c r="U43" s="186"/>
      <c r="V43" s="186"/>
      <c r="W43" s="186"/>
      <c r="X43" s="186"/>
      <c r="Y43" s="186"/>
      <c r="Z43" s="186"/>
      <c r="AA43" s="186"/>
      <c r="AB43" s="186"/>
      <c r="AC43" s="186"/>
      <c r="AD43" s="186"/>
      <c r="AE43" s="186"/>
      <c r="AF43" s="186"/>
    </row>
    <row r="44" ht="12.75" customHeight="1">
      <c r="A44" s="186"/>
      <c r="B44" s="186"/>
      <c r="C44" s="186"/>
      <c r="D44" s="186"/>
      <c r="E44" s="186"/>
      <c r="F44" s="186"/>
      <c r="G44" s="186"/>
      <c r="H44" s="186"/>
      <c r="I44" s="186"/>
      <c r="J44" s="186"/>
      <c r="K44" s="186"/>
      <c r="L44" s="188"/>
      <c r="M44" s="186"/>
      <c r="N44" s="186"/>
      <c r="O44" s="186"/>
      <c r="P44" s="186"/>
      <c r="Q44" s="186"/>
      <c r="R44" s="186"/>
      <c r="S44" s="186"/>
      <c r="T44" s="186"/>
      <c r="U44" s="186"/>
      <c r="V44" s="186"/>
      <c r="W44" s="186"/>
      <c r="X44" s="186"/>
      <c r="Y44" s="186"/>
      <c r="Z44" s="186"/>
      <c r="AA44" s="186"/>
      <c r="AB44" s="186"/>
      <c r="AC44" s="186"/>
      <c r="AD44" s="186"/>
      <c r="AE44" s="186"/>
      <c r="AF44" s="186"/>
    </row>
    <row r="45" ht="12.75" customHeight="1">
      <c r="A45" s="186"/>
      <c r="B45" s="186"/>
      <c r="C45" s="186"/>
      <c r="D45" s="186"/>
      <c r="E45" s="186"/>
      <c r="F45" s="186"/>
      <c r="G45" s="186"/>
      <c r="H45" s="186"/>
      <c r="I45" s="186"/>
      <c r="J45" s="186"/>
      <c r="K45" s="186"/>
      <c r="L45" s="188"/>
      <c r="M45" s="186"/>
      <c r="N45" s="186"/>
      <c r="O45" s="186"/>
      <c r="P45" s="186"/>
      <c r="Q45" s="186"/>
      <c r="R45" s="186"/>
      <c r="S45" s="186"/>
      <c r="T45" s="186"/>
      <c r="U45" s="186"/>
      <c r="V45" s="186"/>
      <c r="W45" s="186"/>
      <c r="X45" s="186"/>
      <c r="Y45" s="186"/>
      <c r="Z45" s="186"/>
      <c r="AA45" s="186"/>
      <c r="AB45" s="186"/>
      <c r="AC45" s="186"/>
      <c r="AD45" s="186"/>
      <c r="AE45" s="186"/>
      <c r="AF45" s="186"/>
    </row>
    <row r="46" ht="12.75" customHeight="1">
      <c r="A46" s="186"/>
      <c r="B46" s="190"/>
      <c r="C46" s="190"/>
      <c r="D46" s="190"/>
      <c r="E46" s="186"/>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row>
    <row r="47" ht="12.75" customHeight="1">
      <c r="A47" s="186"/>
      <c r="B47" s="186"/>
      <c r="C47" s="186"/>
      <c r="D47" s="186"/>
      <c r="E47" s="186"/>
      <c r="F47" s="186"/>
      <c r="G47" s="186"/>
      <c r="H47" s="186"/>
      <c r="I47" s="186"/>
      <c r="J47" s="186"/>
      <c r="K47" s="186"/>
      <c r="L47" s="188"/>
      <c r="M47" s="186"/>
      <c r="N47" s="186"/>
      <c r="O47" s="186"/>
      <c r="P47" s="186"/>
      <c r="Q47" s="186"/>
      <c r="R47" s="186"/>
      <c r="S47" s="186"/>
      <c r="T47" s="186"/>
      <c r="U47" s="186"/>
      <c r="V47" s="186"/>
      <c r="W47" s="186"/>
      <c r="X47" s="186"/>
      <c r="Y47" s="186"/>
      <c r="Z47" s="186"/>
      <c r="AA47" s="186"/>
      <c r="AB47" s="186"/>
      <c r="AC47" s="186"/>
      <c r="AD47" s="186"/>
      <c r="AE47" s="186"/>
      <c r="AF47" s="186"/>
    </row>
    <row r="48" ht="12.75" customHeight="1">
      <c r="A48" s="186"/>
      <c r="B48" s="186"/>
      <c r="C48" s="186"/>
      <c r="D48" s="186"/>
      <c r="E48" s="186"/>
      <c r="F48" s="186"/>
      <c r="G48" s="186"/>
      <c r="H48" s="186"/>
      <c r="I48" s="186"/>
      <c r="J48" s="186"/>
      <c r="K48" s="186"/>
      <c r="L48" s="188"/>
      <c r="M48" s="186"/>
      <c r="N48" s="186"/>
      <c r="O48" s="186"/>
      <c r="P48" s="186"/>
      <c r="Q48" s="186"/>
      <c r="R48" s="186"/>
      <c r="S48" s="186"/>
      <c r="T48" s="186"/>
      <c r="U48" s="186"/>
      <c r="V48" s="186"/>
      <c r="W48" s="186"/>
      <c r="X48" s="186"/>
      <c r="Y48" s="186"/>
      <c r="Z48" s="186"/>
      <c r="AA48" s="186"/>
      <c r="AB48" s="186"/>
      <c r="AC48" s="186"/>
      <c r="AD48" s="186"/>
      <c r="AE48" s="186"/>
      <c r="AF48" s="186"/>
    </row>
    <row r="49" ht="12.75" customHeight="1">
      <c r="A49" s="186"/>
      <c r="B49" s="186"/>
      <c r="C49" s="186"/>
      <c r="D49" s="186"/>
      <c r="E49" s="186"/>
      <c r="F49" s="186"/>
      <c r="G49" s="186"/>
      <c r="H49" s="186"/>
      <c r="I49" s="186"/>
      <c r="J49" s="186"/>
      <c r="K49" s="186"/>
      <c r="L49" s="188"/>
      <c r="M49" s="186"/>
      <c r="N49" s="186"/>
      <c r="O49" s="186"/>
      <c r="P49" s="186"/>
      <c r="Q49" s="186"/>
      <c r="R49" s="186"/>
      <c r="S49" s="186"/>
      <c r="T49" s="186"/>
      <c r="U49" s="186"/>
      <c r="V49" s="186"/>
      <c r="W49" s="186"/>
      <c r="X49" s="186"/>
      <c r="Y49" s="186"/>
      <c r="Z49" s="186"/>
      <c r="AA49" s="186"/>
      <c r="AB49" s="186"/>
      <c r="AC49" s="186"/>
      <c r="AD49" s="186"/>
      <c r="AE49" s="186"/>
      <c r="AF49" s="186"/>
    </row>
    <row r="50" ht="12.75" customHeight="1">
      <c r="A50" s="186"/>
      <c r="B50" s="186"/>
      <c r="C50" s="186"/>
      <c r="D50" s="186"/>
      <c r="E50" s="186"/>
      <c r="F50" s="186"/>
      <c r="G50" s="186"/>
      <c r="H50" s="186"/>
      <c r="I50" s="186"/>
      <c r="J50" s="186"/>
      <c r="K50" s="186"/>
      <c r="L50" s="188"/>
      <c r="M50" s="186"/>
      <c r="N50" s="186"/>
      <c r="O50" s="186"/>
      <c r="P50" s="186"/>
      <c r="Q50" s="186"/>
      <c r="R50" s="186"/>
      <c r="S50" s="186"/>
      <c r="T50" s="186"/>
      <c r="U50" s="186"/>
      <c r="V50" s="186"/>
      <c r="W50" s="186"/>
      <c r="X50" s="186"/>
      <c r="Y50" s="186"/>
      <c r="Z50" s="186"/>
      <c r="AA50" s="186"/>
      <c r="AB50" s="186"/>
      <c r="AC50" s="186"/>
      <c r="AD50" s="186"/>
      <c r="AE50" s="186"/>
      <c r="AF50" s="186"/>
    </row>
    <row r="51" ht="12.75" customHeight="1">
      <c r="A51" s="186"/>
      <c r="B51" s="186"/>
      <c r="C51" s="186"/>
      <c r="D51" s="186"/>
      <c r="E51" s="186"/>
      <c r="F51" s="186"/>
      <c r="G51" s="186"/>
      <c r="H51" s="186"/>
      <c r="I51" s="186"/>
      <c r="J51" s="186"/>
      <c r="K51" s="186"/>
      <c r="L51" s="188"/>
      <c r="M51" s="186"/>
      <c r="N51" s="186"/>
      <c r="O51" s="186"/>
      <c r="P51" s="186"/>
      <c r="Q51" s="186"/>
      <c r="R51" s="186"/>
      <c r="S51" s="186"/>
      <c r="T51" s="186"/>
      <c r="U51" s="186"/>
      <c r="V51" s="186"/>
      <c r="W51" s="186"/>
      <c r="X51" s="186"/>
      <c r="Y51" s="186"/>
      <c r="Z51" s="186"/>
      <c r="AA51" s="186"/>
      <c r="AB51" s="186"/>
      <c r="AC51" s="186"/>
      <c r="AD51" s="186"/>
      <c r="AE51" s="186"/>
      <c r="AF51" s="186"/>
    </row>
    <row r="52" ht="12.75" customHeight="1">
      <c r="A52" s="186"/>
      <c r="B52" s="186"/>
      <c r="C52" s="186"/>
      <c r="D52" s="186"/>
      <c r="E52" s="186"/>
      <c r="F52" s="186"/>
      <c r="G52" s="186"/>
      <c r="H52" s="186"/>
      <c r="I52" s="186"/>
      <c r="J52" s="186"/>
      <c r="K52" s="186"/>
      <c r="L52" s="188"/>
      <c r="M52" s="186"/>
      <c r="N52" s="186"/>
      <c r="O52" s="186"/>
      <c r="P52" s="186"/>
      <c r="Q52" s="186"/>
      <c r="R52" s="186"/>
      <c r="S52" s="186"/>
      <c r="T52" s="186"/>
      <c r="U52" s="186"/>
      <c r="V52" s="186"/>
      <c r="W52" s="186"/>
      <c r="X52" s="186"/>
      <c r="Y52" s="186"/>
      <c r="Z52" s="186"/>
      <c r="AA52" s="186"/>
      <c r="AB52" s="186"/>
      <c r="AC52" s="186"/>
      <c r="AD52" s="186"/>
      <c r="AE52" s="186"/>
      <c r="AF52" s="186"/>
    </row>
    <row r="53" ht="12.75" customHeight="1">
      <c r="A53" s="186"/>
      <c r="B53" s="186"/>
      <c r="C53" s="186"/>
      <c r="D53" s="186"/>
      <c r="E53" s="186"/>
      <c r="F53" s="186"/>
      <c r="G53" s="186"/>
      <c r="H53" s="186"/>
      <c r="I53" s="186"/>
      <c r="J53" s="186"/>
      <c r="K53" s="186"/>
      <c r="L53" s="188"/>
      <c r="M53" s="186"/>
      <c r="N53" s="186"/>
      <c r="O53" s="186"/>
      <c r="P53" s="186"/>
      <c r="Q53" s="186"/>
      <c r="R53" s="186"/>
      <c r="S53" s="186"/>
      <c r="T53" s="186"/>
      <c r="U53" s="186"/>
      <c r="V53" s="186"/>
      <c r="W53" s="186"/>
      <c r="X53" s="186"/>
      <c r="Y53" s="186"/>
      <c r="Z53" s="186"/>
      <c r="AA53" s="186"/>
      <c r="AB53" s="186"/>
      <c r="AC53" s="186"/>
      <c r="AD53" s="186"/>
      <c r="AE53" s="186"/>
      <c r="AF53" s="186"/>
    </row>
    <row r="54" ht="12.75" customHeight="1">
      <c r="A54" s="186"/>
      <c r="B54" s="186"/>
      <c r="C54" s="186"/>
      <c r="D54" s="186"/>
      <c r="E54" s="186"/>
      <c r="F54" s="186"/>
      <c r="G54" s="186"/>
      <c r="H54" s="186"/>
      <c r="I54" s="186"/>
      <c r="J54" s="186"/>
      <c r="K54" s="186"/>
      <c r="L54" s="188"/>
      <c r="M54" s="186"/>
      <c r="N54" s="186"/>
      <c r="O54" s="186"/>
      <c r="P54" s="186"/>
      <c r="Q54" s="186"/>
      <c r="R54" s="186"/>
      <c r="S54" s="186"/>
      <c r="T54" s="186"/>
      <c r="U54" s="186"/>
      <c r="V54" s="186"/>
      <c r="W54" s="186"/>
      <c r="X54" s="186"/>
      <c r="Y54" s="186"/>
      <c r="Z54" s="186"/>
      <c r="AA54" s="186"/>
      <c r="AB54" s="186"/>
      <c r="AC54" s="186"/>
      <c r="AD54" s="186"/>
      <c r="AE54" s="186"/>
      <c r="AF54" s="186"/>
    </row>
    <row r="55" ht="12.75" customHeight="1">
      <c r="A55" s="186"/>
      <c r="B55" s="186"/>
      <c r="C55" s="186"/>
      <c r="D55" s="186"/>
      <c r="E55" s="186"/>
      <c r="F55" s="186"/>
      <c r="G55" s="186"/>
      <c r="H55" s="186"/>
      <c r="I55" s="186"/>
      <c r="J55" s="186"/>
      <c r="K55" s="186"/>
      <c r="L55" s="188"/>
      <c r="M55" s="186"/>
      <c r="N55" s="186"/>
      <c r="O55" s="186"/>
      <c r="P55" s="186"/>
      <c r="Q55" s="186"/>
      <c r="R55" s="186"/>
      <c r="S55" s="186"/>
      <c r="T55" s="186"/>
      <c r="U55" s="186"/>
      <c r="V55" s="186"/>
      <c r="W55" s="186"/>
      <c r="X55" s="186"/>
      <c r="Y55" s="186"/>
      <c r="Z55" s="186"/>
      <c r="AA55" s="186"/>
      <c r="AB55" s="186"/>
      <c r="AC55" s="186"/>
      <c r="AD55" s="186"/>
      <c r="AE55" s="186"/>
      <c r="AF55" s="186"/>
    </row>
    <row r="56" ht="12.75" customHeight="1">
      <c r="A56" s="186"/>
      <c r="B56" s="186"/>
      <c r="C56" s="186"/>
      <c r="D56" s="186"/>
      <c r="E56" s="186"/>
      <c r="F56" s="186"/>
      <c r="G56" s="186"/>
      <c r="H56" s="186"/>
      <c r="I56" s="186"/>
      <c r="J56" s="186"/>
      <c r="K56" s="186"/>
      <c r="L56" s="188"/>
      <c r="M56" s="186"/>
      <c r="N56" s="186"/>
      <c r="O56" s="186"/>
      <c r="P56" s="186"/>
      <c r="Q56" s="186"/>
      <c r="R56" s="186"/>
      <c r="S56" s="186"/>
      <c r="T56" s="186"/>
      <c r="U56" s="186"/>
      <c r="V56" s="186"/>
      <c r="W56" s="186"/>
      <c r="X56" s="186"/>
      <c r="Y56" s="186"/>
      <c r="Z56" s="186"/>
      <c r="AA56" s="186"/>
      <c r="AB56" s="186"/>
      <c r="AC56" s="186"/>
      <c r="AD56" s="186"/>
      <c r="AE56" s="186"/>
      <c r="AF56" s="186"/>
    </row>
    <row r="57" ht="12.75" customHeight="1">
      <c r="A57" s="186"/>
      <c r="B57" s="186"/>
      <c r="C57" s="186"/>
      <c r="D57" s="186"/>
      <c r="E57" s="186"/>
      <c r="F57" s="186"/>
      <c r="G57" s="186"/>
      <c r="H57" s="186"/>
      <c r="I57" s="186"/>
      <c r="J57" s="186"/>
      <c r="K57" s="186"/>
      <c r="L57" s="188"/>
      <c r="M57" s="186"/>
      <c r="N57" s="186"/>
      <c r="O57" s="186"/>
      <c r="P57" s="186"/>
      <c r="Q57" s="186"/>
      <c r="R57" s="186"/>
      <c r="S57" s="186"/>
      <c r="T57" s="186"/>
      <c r="U57" s="186"/>
      <c r="V57" s="186"/>
      <c r="W57" s="186"/>
      <c r="X57" s="186"/>
      <c r="Y57" s="186"/>
      <c r="Z57" s="186"/>
      <c r="AA57" s="186"/>
      <c r="AB57" s="186"/>
      <c r="AC57" s="186"/>
      <c r="AD57" s="186"/>
      <c r="AE57" s="186"/>
      <c r="AF57" s="186"/>
    </row>
    <row r="58" ht="12.75" customHeight="1">
      <c r="A58" s="186"/>
      <c r="B58" s="186"/>
      <c r="C58" s="186"/>
      <c r="D58" s="186"/>
      <c r="E58" s="186"/>
      <c r="F58" s="186"/>
      <c r="G58" s="186"/>
      <c r="H58" s="186"/>
      <c r="I58" s="186"/>
      <c r="J58" s="186"/>
      <c r="K58" s="186"/>
      <c r="L58" s="188"/>
      <c r="M58" s="186"/>
      <c r="N58" s="186"/>
      <c r="O58" s="186"/>
      <c r="P58" s="186"/>
      <c r="Q58" s="186"/>
      <c r="R58" s="186"/>
      <c r="S58" s="186"/>
      <c r="T58" s="186"/>
      <c r="U58" s="186"/>
      <c r="V58" s="186"/>
      <c r="W58" s="186"/>
      <c r="X58" s="186"/>
      <c r="Y58" s="186"/>
      <c r="Z58" s="186"/>
      <c r="AA58" s="186"/>
      <c r="AB58" s="186"/>
      <c r="AC58" s="186"/>
      <c r="AD58" s="186"/>
      <c r="AE58" s="186"/>
      <c r="AF58" s="186"/>
    </row>
    <row r="59" ht="12.75" customHeight="1">
      <c r="A59" s="186"/>
      <c r="B59" s="186"/>
      <c r="C59" s="186"/>
      <c r="D59" s="186"/>
      <c r="E59" s="186"/>
      <c r="F59" s="186"/>
      <c r="G59" s="186"/>
      <c r="H59" s="186"/>
      <c r="I59" s="186"/>
      <c r="J59" s="186"/>
      <c r="K59" s="186"/>
      <c r="L59" s="188"/>
      <c r="M59" s="186"/>
      <c r="N59" s="186"/>
      <c r="O59" s="186"/>
      <c r="P59" s="186"/>
      <c r="Q59" s="186"/>
      <c r="R59" s="186"/>
      <c r="S59" s="186"/>
      <c r="T59" s="186"/>
      <c r="U59" s="186"/>
      <c r="V59" s="186"/>
      <c r="W59" s="186"/>
      <c r="X59" s="186"/>
      <c r="Y59" s="186"/>
      <c r="Z59" s="186"/>
      <c r="AA59" s="186"/>
      <c r="AB59" s="186"/>
      <c r="AC59" s="186"/>
      <c r="AD59" s="186"/>
      <c r="AE59" s="186"/>
      <c r="AF59" s="186"/>
    </row>
    <row r="60" ht="12.75" customHeight="1">
      <c r="A60" s="186"/>
      <c r="B60" s="186"/>
      <c r="C60" s="186"/>
      <c r="D60" s="186"/>
      <c r="E60" s="186"/>
      <c r="F60" s="186"/>
      <c r="G60" s="186"/>
      <c r="H60" s="186"/>
      <c r="I60" s="186"/>
      <c r="J60" s="186"/>
      <c r="K60" s="186"/>
      <c r="L60" s="188"/>
      <c r="M60" s="186"/>
      <c r="N60" s="186"/>
      <c r="O60" s="186"/>
      <c r="P60" s="186"/>
      <c r="Q60" s="186"/>
      <c r="R60" s="186"/>
      <c r="S60" s="186"/>
      <c r="T60" s="186"/>
      <c r="U60" s="186"/>
      <c r="V60" s="186"/>
      <c r="W60" s="186"/>
      <c r="X60" s="186"/>
      <c r="Y60" s="186"/>
      <c r="Z60" s="186"/>
      <c r="AA60" s="186"/>
      <c r="AB60" s="186"/>
      <c r="AC60" s="186"/>
      <c r="AD60" s="186"/>
      <c r="AE60" s="186"/>
      <c r="AF60" s="186"/>
    </row>
    <row r="61" ht="12.75" customHeight="1">
      <c r="A61" s="186"/>
      <c r="B61" s="186"/>
      <c r="C61" s="186"/>
      <c r="D61" s="186"/>
      <c r="E61" s="186"/>
      <c r="F61" s="186"/>
      <c r="G61" s="186"/>
      <c r="H61" s="186"/>
      <c r="I61" s="186"/>
      <c r="J61" s="186"/>
      <c r="K61" s="186"/>
      <c r="L61" s="188"/>
      <c r="M61" s="186"/>
      <c r="N61" s="186"/>
      <c r="O61" s="186"/>
      <c r="P61" s="186"/>
      <c r="Q61" s="186"/>
      <c r="R61" s="186"/>
      <c r="S61" s="186"/>
      <c r="T61" s="186"/>
      <c r="U61" s="186"/>
      <c r="V61" s="186"/>
      <c r="W61" s="186"/>
      <c r="X61" s="186"/>
      <c r="Y61" s="186"/>
      <c r="Z61" s="186"/>
      <c r="AA61" s="186"/>
      <c r="AB61" s="186"/>
      <c r="AC61" s="186"/>
      <c r="AD61" s="186"/>
      <c r="AE61" s="186"/>
      <c r="AF61" s="186"/>
    </row>
    <row r="62" ht="12.75" customHeight="1">
      <c r="A62" s="186"/>
      <c r="B62" s="186"/>
      <c r="C62" s="186"/>
      <c r="D62" s="186"/>
      <c r="E62" s="186"/>
      <c r="F62" s="186"/>
      <c r="G62" s="186"/>
      <c r="H62" s="186"/>
      <c r="I62" s="186"/>
      <c r="J62" s="186"/>
      <c r="K62" s="186"/>
      <c r="L62" s="188"/>
      <c r="M62" s="186"/>
      <c r="N62" s="186"/>
      <c r="O62" s="186"/>
      <c r="P62" s="186"/>
      <c r="Q62" s="186"/>
      <c r="R62" s="186"/>
      <c r="S62" s="186"/>
      <c r="T62" s="186"/>
      <c r="U62" s="186"/>
      <c r="V62" s="186"/>
      <c r="W62" s="186"/>
      <c r="X62" s="186"/>
      <c r="Y62" s="186"/>
      <c r="Z62" s="186"/>
      <c r="AA62" s="186"/>
      <c r="AB62" s="186"/>
      <c r="AC62" s="186"/>
      <c r="AD62" s="186"/>
      <c r="AE62" s="186"/>
      <c r="AF62" s="186"/>
    </row>
    <row r="63" ht="12.75" customHeight="1">
      <c r="A63" s="186"/>
      <c r="B63" s="186"/>
      <c r="C63" s="186"/>
      <c r="D63" s="186"/>
      <c r="E63" s="186"/>
      <c r="F63" s="186"/>
      <c r="G63" s="186"/>
      <c r="H63" s="186"/>
      <c r="I63" s="186"/>
      <c r="J63" s="186"/>
      <c r="K63" s="186"/>
      <c r="L63" s="188"/>
      <c r="M63" s="186"/>
      <c r="N63" s="186"/>
      <c r="O63" s="186"/>
      <c r="P63" s="186"/>
      <c r="Q63" s="186"/>
      <c r="R63" s="186"/>
      <c r="S63" s="186"/>
      <c r="T63" s="186"/>
      <c r="U63" s="186"/>
      <c r="V63" s="186"/>
      <c r="W63" s="186"/>
      <c r="X63" s="186"/>
      <c r="Y63" s="186"/>
      <c r="Z63" s="186"/>
      <c r="AA63" s="186"/>
      <c r="AB63" s="186"/>
      <c r="AC63" s="186"/>
      <c r="AD63" s="186"/>
      <c r="AE63" s="186"/>
      <c r="AF63" s="186"/>
    </row>
    <row r="64" ht="12.75" customHeight="1">
      <c r="A64" s="186"/>
      <c r="B64" s="186"/>
      <c r="C64" s="186"/>
      <c r="D64" s="186"/>
      <c r="E64" s="186"/>
      <c r="F64" s="186"/>
      <c r="G64" s="186"/>
      <c r="H64" s="186"/>
      <c r="I64" s="186"/>
      <c r="J64" s="186"/>
      <c r="K64" s="186"/>
      <c r="L64" s="188"/>
      <c r="M64" s="186"/>
      <c r="N64" s="186"/>
      <c r="O64" s="186"/>
      <c r="P64" s="186"/>
      <c r="Q64" s="186"/>
      <c r="R64" s="186"/>
      <c r="S64" s="186"/>
      <c r="T64" s="186"/>
      <c r="U64" s="186"/>
      <c r="V64" s="186"/>
      <c r="W64" s="186"/>
      <c r="X64" s="186"/>
      <c r="Y64" s="186"/>
      <c r="Z64" s="186"/>
      <c r="AA64" s="186"/>
      <c r="AB64" s="186"/>
      <c r="AC64" s="186"/>
      <c r="AD64" s="186"/>
      <c r="AE64" s="186"/>
      <c r="AF64" s="186"/>
    </row>
    <row r="65" ht="12.75" customHeight="1">
      <c r="A65" s="186"/>
      <c r="B65" s="186"/>
      <c r="C65" s="186"/>
      <c r="D65" s="186"/>
      <c r="E65" s="186"/>
      <c r="F65" s="186"/>
      <c r="G65" s="186"/>
      <c r="H65" s="186"/>
      <c r="I65" s="186"/>
      <c r="J65" s="186"/>
      <c r="K65" s="186"/>
      <c r="L65" s="188"/>
      <c r="M65" s="186"/>
      <c r="N65" s="186"/>
      <c r="O65" s="186"/>
      <c r="P65" s="186"/>
      <c r="Q65" s="186"/>
      <c r="R65" s="186"/>
      <c r="S65" s="186"/>
      <c r="T65" s="186"/>
      <c r="U65" s="186"/>
      <c r="V65" s="186"/>
      <c r="W65" s="186"/>
      <c r="X65" s="186"/>
      <c r="Y65" s="186"/>
      <c r="Z65" s="186"/>
      <c r="AA65" s="186"/>
      <c r="AB65" s="186"/>
      <c r="AC65" s="186"/>
      <c r="AD65" s="186"/>
      <c r="AE65" s="186"/>
      <c r="AF65" s="186"/>
    </row>
    <row r="66" ht="12.75" customHeight="1">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c r="AA66" s="186"/>
      <c r="AB66" s="186"/>
      <c r="AC66" s="186"/>
      <c r="AD66" s="186"/>
      <c r="AE66" s="186"/>
      <c r="AF66" s="186"/>
    </row>
    <row r="67" ht="12.75" customHeight="1">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c r="AF67" s="186"/>
    </row>
    <row r="68" ht="12.75" customHeight="1">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c r="AA68" s="186"/>
      <c r="AB68" s="186"/>
      <c r="AC68" s="186"/>
      <c r="AD68" s="186"/>
      <c r="AE68" s="186"/>
      <c r="AF68" s="186"/>
    </row>
    <row r="69" ht="12.75" customHeight="1">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86"/>
    </row>
    <row r="70" ht="12.75" customHeight="1">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86"/>
    </row>
    <row r="71" ht="12.75" customHeight="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row>
    <row r="72" ht="12.75" customHeight="1">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86"/>
    </row>
    <row r="73" ht="12.75" customHeight="1">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86"/>
    </row>
    <row r="74" ht="12.75" customHeight="1">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86"/>
    </row>
    <row r="75" ht="12.75" customHeight="1">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86"/>
    </row>
    <row r="76" ht="12.75" customHeight="1">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86"/>
    </row>
    <row r="77" ht="12.75" customHeight="1">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86"/>
    </row>
    <row r="78" ht="12.75" customHeight="1">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row>
    <row r="79" ht="12.75" customHeight="1">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6"/>
    </row>
    <row r="80" ht="12.75" customHeight="1">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86"/>
      <c r="AF80" s="186"/>
    </row>
    <row r="81" ht="12.75" customHeight="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row>
    <row r="82" ht="12.75" customHeight="1">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86"/>
      <c r="AF82" s="186"/>
    </row>
    <row r="83" ht="12.75" customHeight="1">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c r="AF83" s="186"/>
    </row>
    <row r="84" ht="12.75" customHeight="1">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c r="AF84" s="186"/>
    </row>
    <row r="85" ht="12.75" customHeight="1">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c r="AF85" s="186"/>
    </row>
    <row r="86" ht="12.75" customHeight="1">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c r="AF86" s="186"/>
    </row>
    <row r="87" ht="12.75" customHeight="1">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c r="AB87" s="186"/>
      <c r="AC87" s="186"/>
      <c r="AD87" s="186"/>
      <c r="AE87" s="186"/>
      <c r="AF87" s="186"/>
    </row>
    <row r="88" ht="12.75" customHeight="1">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c r="AA88" s="186"/>
      <c r="AB88" s="186"/>
      <c r="AC88" s="186"/>
      <c r="AD88" s="186"/>
      <c r="AE88" s="186"/>
      <c r="AF88" s="186"/>
    </row>
    <row r="89" ht="12.75" customHeight="1">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c r="AF89" s="186"/>
    </row>
    <row r="90" ht="12.75" customHeight="1">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c r="AA90" s="186"/>
      <c r="AB90" s="186"/>
      <c r="AC90" s="186"/>
      <c r="AD90" s="186"/>
      <c r="AE90" s="186"/>
      <c r="AF90" s="186"/>
    </row>
    <row r="91" ht="12.75" customHeight="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c r="AA91" s="186"/>
      <c r="AB91" s="186"/>
      <c r="AC91" s="186"/>
      <c r="AD91" s="186"/>
      <c r="AE91" s="186"/>
      <c r="AF91" s="186"/>
    </row>
    <row r="92" ht="12.75" customHeight="1">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c r="AA92" s="186"/>
      <c r="AB92" s="186"/>
      <c r="AC92" s="186"/>
      <c r="AD92" s="186"/>
      <c r="AE92" s="186"/>
      <c r="AF92" s="186"/>
    </row>
    <row r="93" ht="12.75" customHeight="1">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186"/>
      <c r="AD93" s="186"/>
      <c r="AE93" s="186"/>
      <c r="AF93" s="186"/>
    </row>
    <row r="94" ht="12.75" customHeight="1">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c r="AA94" s="186"/>
      <c r="AB94" s="186"/>
      <c r="AC94" s="186"/>
      <c r="AD94" s="186"/>
      <c r="AE94" s="186"/>
      <c r="AF94" s="186"/>
    </row>
    <row r="95" ht="12.75" customHeight="1">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c r="AB95" s="186"/>
      <c r="AC95" s="186"/>
      <c r="AD95" s="186"/>
      <c r="AE95" s="186"/>
      <c r="AF95" s="186"/>
    </row>
    <row r="96" ht="12.75" customHeight="1">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c r="AF96" s="186"/>
    </row>
    <row r="97" ht="12.75" customHeight="1">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c r="AB97" s="186"/>
      <c r="AC97" s="186"/>
      <c r="AD97" s="186"/>
      <c r="AE97" s="186"/>
      <c r="AF97" s="186"/>
    </row>
    <row r="98" ht="12.75" customHeight="1">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c r="AB98" s="186"/>
      <c r="AC98" s="186"/>
      <c r="AD98" s="186"/>
      <c r="AE98" s="186"/>
      <c r="AF98" s="186"/>
    </row>
    <row r="99" ht="12.75" customHeight="1">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c r="AF99" s="186"/>
    </row>
    <row r="100" ht="12.75" customHeight="1">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c r="AB100" s="186"/>
      <c r="AC100" s="186"/>
      <c r="AD100" s="186"/>
      <c r="AE100" s="186"/>
      <c r="AF100" s="186"/>
    </row>
    <row r="101" ht="12.75" customHeight="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c r="AF101" s="186"/>
    </row>
    <row r="102" ht="12.75" customHeight="1">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c r="AF102" s="186"/>
    </row>
    <row r="103" ht="12.75" customHeight="1">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c r="AB103" s="186"/>
      <c r="AC103" s="186"/>
      <c r="AD103" s="186"/>
      <c r="AE103" s="186"/>
      <c r="AF103" s="186"/>
    </row>
    <row r="104" ht="12.75" customHeight="1">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c r="AF104" s="186"/>
    </row>
    <row r="105" ht="12.75" customHeight="1">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c r="AA105" s="186"/>
      <c r="AB105" s="186"/>
      <c r="AC105" s="186"/>
      <c r="AD105" s="186"/>
      <c r="AE105" s="186"/>
      <c r="AF105" s="186"/>
    </row>
    <row r="106" ht="12.75" customHeight="1">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186"/>
      <c r="AE106" s="186"/>
      <c r="AF106" s="186"/>
    </row>
    <row r="107" ht="12.75" customHeight="1">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c r="AF107" s="186"/>
    </row>
    <row r="108" ht="12.75" customHeight="1">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c r="AF108" s="186"/>
    </row>
    <row r="109" ht="12.75" customHeight="1">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c r="AB109" s="186"/>
      <c r="AC109" s="186"/>
      <c r="AD109" s="186"/>
      <c r="AE109" s="186"/>
      <c r="AF109" s="186"/>
    </row>
    <row r="110" ht="12.75" customHeight="1">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c r="AA110" s="186"/>
      <c r="AB110" s="186"/>
      <c r="AC110" s="186"/>
      <c r="AD110" s="186"/>
      <c r="AE110" s="186"/>
      <c r="AF110" s="186"/>
    </row>
    <row r="111" ht="12.75" customHeight="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186"/>
      <c r="AE111" s="186"/>
      <c r="AF111" s="186"/>
    </row>
    <row r="112" ht="12.75" customHeight="1">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6"/>
    </row>
    <row r="113" ht="12.75" customHeight="1">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c r="AF113" s="186"/>
    </row>
    <row r="114" ht="12.75" customHeight="1">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c r="AF114" s="186"/>
    </row>
    <row r="115" ht="12.75" customHeight="1">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c r="AF115" s="186"/>
    </row>
    <row r="116" ht="12.75" customHeight="1">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c r="AF116" s="186"/>
    </row>
    <row r="117" ht="12.75" customHeight="1">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row>
    <row r="118" ht="12.75" customHeight="1">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c r="AF118" s="186"/>
    </row>
    <row r="119" ht="12.75" customHeight="1">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c r="AF119" s="186"/>
    </row>
    <row r="120" ht="12.75" customHeight="1">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row>
    <row r="121" ht="12.75" customHeight="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row>
    <row r="122" ht="12.75" customHeight="1">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c r="AF122" s="186"/>
    </row>
    <row r="123" ht="12.75" customHeight="1">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c r="AF123" s="186"/>
    </row>
    <row r="124" ht="12.75" customHeight="1">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c r="AF124" s="186"/>
    </row>
    <row r="125" ht="12.75" customHeight="1">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c r="AF125" s="186"/>
    </row>
    <row r="126" ht="12.75" customHeight="1">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c r="AF126" s="186"/>
    </row>
    <row r="127" ht="12.75" customHeight="1">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row>
    <row r="128" ht="12.75" customHeight="1">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c r="AF128" s="186"/>
    </row>
    <row r="129" ht="12.75" customHeight="1">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c r="AF129" s="186"/>
    </row>
    <row r="130" ht="12.75" customHeight="1">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c r="AF130" s="186"/>
    </row>
    <row r="131" ht="12.75" customHeight="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c r="AF131" s="186"/>
    </row>
    <row r="132" ht="12.75" customHeight="1">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c r="AF132" s="186"/>
    </row>
    <row r="133" ht="12.75" customHeight="1">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c r="AF133" s="186"/>
    </row>
    <row r="134" ht="12.75" customHeight="1">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row>
    <row r="135" ht="12.75" customHeight="1">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c r="AF135" s="186"/>
    </row>
    <row r="136" ht="12.75" customHeight="1">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c r="AF136" s="186"/>
    </row>
    <row r="137" ht="12.75" customHeight="1">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c r="AF137" s="186"/>
    </row>
    <row r="138" ht="12.75" customHeight="1">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c r="AF138" s="186"/>
    </row>
    <row r="139" ht="12.75" customHeight="1">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c r="AF139" s="186"/>
    </row>
    <row r="140" ht="12.75" customHeight="1">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row>
    <row r="141" ht="12.75" customHeight="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row>
    <row r="142" ht="12.75" customHeight="1">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row>
    <row r="143" ht="12.75" customHeight="1">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row>
    <row r="144" ht="12.75" customHeight="1">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row>
    <row r="145" ht="12.75" customHeight="1">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row>
    <row r="146" ht="12.75" customHeight="1">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c r="AF146" s="186"/>
    </row>
    <row r="147" ht="12.75" customHeight="1">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c r="AF147" s="186"/>
    </row>
    <row r="148" ht="12.75" customHeight="1">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c r="AF148" s="186"/>
    </row>
    <row r="149" ht="12.75" customHeight="1">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c r="AF149" s="186"/>
    </row>
    <row r="150" ht="12.75" customHeight="1">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c r="AF150" s="186"/>
    </row>
    <row r="151" ht="12.75" customHeight="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c r="AF151" s="186"/>
    </row>
    <row r="152" ht="12.75" customHeight="1">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row>
    <row r="153" ht="12.75" customHeight="1">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row>
    <row r="154" ht="12.75" customHeight="1">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row>
    <row r="155" ht="12.75" customHeight="1">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row>
    <row r="156" ht="12.75" customHeight="1">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row>
    <row r="157" ht="12.75" customHeight="1">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row>
    <row r="158" ht="12.75" customHeight="1">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row>
    <row r="159" ht="12.75" customHeight="1">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row>
    <row r="160" ht="12.75" customHeight="1">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c r="AF160" s="186"/>
    </row>
    <row r="161" ht="12.75" customHeight="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c r="AF161" s="186"/>
    </row>
    <row r="162" ht="12.75" customHeight="1">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row>
    <row r="163" ht="12.75" customHeight="1">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row>
    <row r="164" ht="12.75" customHeight="1">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row>
    <row r="165" ht="12.75" customHeight="1">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c r="AF165" s="186"/>
    </row>
    <row r="166" ht="12.75" customHeight="1">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c r="AF166" s="186"/>
    </row>
    <row r="167" ht="12.75" customHeight="1">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row>
    <row r="168" ht="12.75" customHeight="1">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c r="AF168" s="186"/>
    </row>
    <row r="169" ht="12.75" customHeight="1">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c r="AF169" s="186"/>
    </row>
    <row r="170" ht="12.75" customHeight="1">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row>
    <row r="171" ht="12.75" customHeight="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row>
    <row r="172" ht="12.75" customHeight="1">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row>
    <row r="173" ht="12.75" customHeight="1">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c r="AF173" s="186"/>
    </row>
    <row r="174" ht="12.75" customHeight="1">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c r="AF174" s="186"/>
    </row>
    <row r="175" ht="12.75" customHeight="1">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c r="AF175" s="186"/>
    </row>
    <row r="176" ht="12.75" customHeight="1">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c r="AF176" s="186"/>
    </row>
    <row r="177" ht="12.75" customHeight="1">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c r="AF177" s="186"/>
    </row>
    <row r="178" ht="12.75" customHeight="1">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c r="AF178" s="186"/>
    </row>
    <row r="179" ht="12.75" customHeight="1">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c r="AF179" s="186"/>
    </row>
    <row r="180" ht="12.75" customHeight="1">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c r="AF180" s="186"/>
    </row>
    <row r="181" ht="12.75" customHeight="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c r="AF181" s="186"/>
    </row>
    <row r="182" ht="12.75" customHeight="1">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c r="AF182" s="186"/>
    </row>
    <row r="183" ht="12.75" customHeight="1">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c r="AF183" s="186"/>
    </row>
    <row r="184" ht="12.75" customHeight="1">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c r="AF184" s="186"/>
    </row>
    <row r="185" ht="12.75" customHeight="1">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c r="AF185" s="186"/>
    </row>
    <row r="186" ht="12.75" customHeight="1">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c r="AF186" s="186"/>
    </row>
    <row r="187" ht="12.75" customHeight="1">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c r="AF187" s="186"/>
    </row>
    <row r="188" ht="12.75" customHeight="1">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c r="AF188" s="186"/>
    </row>
    <row r="189" ht="12.75" customHeight="1">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c r="AF189" s="186"/>
    </row>
    <row r="190" ht="12.75" customHeight="1">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row>
    <row r="191" ht="12.75" customHeight="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c r="AF191" s="186"/>
    </row>
    <row r="192" ht="12.75" customHeight="1">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c r="AF192" s="186"/>
    </row>
    <row r="193" ht="12.75" customHeight="1">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c r="AF193" s="186"/>
    </row>
    <row r="194" ht="12.75" customHeight="1">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c r="AF194" s="186"/>
    </row>
    <row r="195" ht="12.75" customHeight="1">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row>
    <row r="196" ht="12.75" customHeight="1">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c r="AF196" s="186"/>
    </row>
    <row r="197" ht="12.75" customHeight="1">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c r="AF197" s="186"/>
    </row>
    <row r="198" ht="12.75" customHeight="1">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c r="AF198" s="186"/>
    </row>
    <row r="199" ht="12.75" customHeight="1">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c r="AF199" s="186"/>
    </row>
    <row r="200" ht="12.75" customHeight="1">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c r="AF200" s="186"/>
    </row>
    <row r="201" ht="12.75" customHeight="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c r="AF201" s="186"/>
    </row>
    <row r="202" ht="12.75" customHeight="1">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row>
    <row r="203" ht="12.75" customHeight="1">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c r="AF203" s="186"/>
    </row>
    <row r="204" ht="12.75" customHeight="1">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c r="AF204" s="186"/>
    </row>
    <row r="205" ht="12.75" customHeight="1">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c r="AF205" s="186"/>
    </row>
    <row r="206" ht="12.75" customHeight="1">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c r="AF206" s="186"/>
    </row>
    <row r="207" ht="12.75" customHeight="1">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c r="AF207" s="186"/>
    </row>
    <row r="208" ht="12.75" customHeight="1">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c r="AF208" s="186"/>
    </row>
    <row r="209" ht="12.75" customHeight="1">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c r="AF209" s="186"/>
    </row>
    <row r="210" ht="12.75" customHeight="1">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c r="AF210" s="186"/>
    </row>
    <row r="211" ht="12.75" customHeight="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c r="AF211" s="186"/>
    </row>
    <row r="212" ht="12.75" customHeight="1">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c r="AF212" s="186"/>
    </row>
    <row r="213" ht="12.75" customHeight="1">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c r="AF213" s="186"/>
    </row>
    <row r="214" ht="12.75" customHeight="1">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c r="AF214" s="186"/>
    </row>
    <row r="215" ht="12.75" customHeight="1">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c r="AF215" s="186"/>
    </row>
    <row r="216" ht="12.75" customHeight="1">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c r="AF216" s="186"/>
    </row>
    <row r="217" ht="12.75" customHeight="1">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c r="AF217" s="186"/>
    </row>
    <row r="218" ht="12.75" customHeight="1">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c r="AF218" s="186"/>
    </row>
    <row r="219" ht="12.75" customHeight="1">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c r="AF219" s="186"/>
    </row>
    <row r="220" ht="12.75" customHeight="1">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c r="AF220" s="186"/>
    </row>
    <row r="221" ht="12.75" customHeight="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c r="AF221" s="186"/>
    </row>
    <row r="222" ht="12.75" customHeight="1">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c r="AF222" s="186"/>
    </row>
    <row r="223" ht="12.75" customHeight="1">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c r="AF223" s="186"/>
    </row>
    <row r="224" ht="12.75" customHeight="1">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c r="AF224" s="186"/>
    </row>
    <row r="225" ht="12.75" customHeight="1">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c r="AF225" s="186"/>
    </row>
    <row r="226" ht="12.75" customHeight="1">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row>
    <row r="227" ht="12.75" customHeight="1">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c r="AF227" s="186"/>
    </row>
    <row r="228" ht="12.75" customHeight="1">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c r="AF228" s="186"/>
    </row>
    <row r="229" ht="12.75" customHeight="1">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c r="AF229" s="186"/>
    </row>
    <row r="230" ht="12.75" customHeight="1">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c r="AF230" s="186"/>
    </row>
    <row r="231" ht="12.75" customHeight="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c r="AF231" s="186"/>
    </row>
    <row r="232" ht="12.75" customHeight="1">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row>
    <row r="233" ht="12.75" customHeight="1">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c r="AF233" s="186"/>
    </row>
    <row r="234" ht="12.75" customHeight="1">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row>
    <row r="235" ht="12.75" customHeight="1">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c r="AB235" s="186"/>
      <c r="AC235" s="186"/>
      <c r="AD235" s="186"/>
      <c r="AE235" s="186"/>
      <c r="AF235" s="186"/>
    </row>
    <row r="236" ht="12.75" customHeight="1">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c r="AB236" s="186"/>
      <c r="AC236" s="186"/>
      <c r="AD236" s="186"/>
      <c r="AE236" s="186"/>
      <c r="AF236" s="186"/>
    </row>
    <row r="237" ht="12.75" customHeight="1">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c r="AB237" s="186"/>
      <c r="AC237" s="186"/>
      <c r="AD237" s="186"/>
      <c r="AE237" s="186"/>
      <c r="AF237" s="186"/>
    </row>
    <row r="238" ht="12.75" customHeight="1">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c r="AB238" s="186"/>
      <c r="AC238" s="186"/>
      <c r="AD238" s="186"/>
      <c r="AE238" s="186"/>
      <c r="AF238" s="186"/>
    </row>
    <row r="239" ht="12.75" customHeight="1">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c r="AB239" s="186"/>
      <c r="AC239" s="186"/>
      <c r="AD239" s="186"/>
      <c r="AE239" s="186"/>
      <c r="AF239" s="186"/>
    </row>
    <row r="240" ht="12.75" customHeight="1">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c r="AF240" s="186"/>
    </row>
    <row r="241" ht="12.75" customHeight="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c r="AF241" s="186"/>
    </row>
    <row r="242" ht="12.75" customHeight="1">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c r="AF242" s="186"/>
    </row>
    <row r="243" ht="12.75" customHeight="1">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c r="AF243" s="186"/>
    </row>
    <row r="244" ht="12.75" customHeight="1">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row>
    <row r="245" ht="12.75" customHeight="1">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row>
    <row r="246" ht="12.75" customHeight="1">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row>
    <row r="247" ht="12.75" customHeight="1">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c r="AF247" s="186"/>
    </row>
    <row r="248" ht="12.75" customHeight="1">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186"/>
    </row>
    <row r="249" ht="12.75" customHeight="1">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c r="AF249" s="186"/>
    </row>
    <row r="250" ht="12.75" customHeight="1">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c r="AF250" s="186"/>
    </row>
    <row r="251" ht="12.75" customHeight="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c r="AB251" s="186"/>
      <c r="AC251" s="186"/>
      <c r="AD251" s="186"/>
      <c r="AE251" s="186"/>
      <c r="AF251" s="186"/>
    </row>
    <row r="252" ht="12.75" customHeight="1">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c r="AB252" s="186"/>
      <c r="AC252" s="186"/>
      <c r="AD252" s="186"/>
      <c r="AE252" s="186"/>
      <c r="AF252" s="186"/>
    </row>
    <row r="253" ht="12.75" customHeight="1">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c r="AB253" s="186"/>
      <c r="AC253" s="186"/>
      <c r="AD253" s="186"/>
      <c r="AE253" s="186"/>
      <c r="AF253" s="186"/>
    </row>
    <row r="254" ht="12.75" customHeight="1">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c r="AB254" s="186"/>
      <c r="AC254" s="186"/>
      <c r="AD254" s="186"/>
      <c r="AE254" s="186"/>
      <c r="AF254" s="186"/>
    </row>
    <row r="255" ht="12.75" customHeight="1">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c r="AF255" s="186"/>
    </row>
    <row r="256" ht="12.75" customHeight="1">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c r="AB256" s="186"/>
      <c r="AC256" s="186"/>
      <c r="AD256" s="186"/>
      <c r="AE256" s="186"/>
      <c r="AF256" s="186"/>
    </row>
    <row r="257" ht="12.75" customHeight="1">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c r="AB257" s="186"/>
      <c r="AC257" s="186"/>
      <c r="AD257" s="186"/>
      <c r="AE257" s="186"/>
      <c r="AF257" s="186"/>
    </row>
    <row r="258" ht="12.75" customHeight="1">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c r="AB258" s="186"/>
      <c r="AC258" s="186"/>
      <c r="AD258" s="186"/>
      <c r="AE258" s="186"/>
      <c r="AF258" s="186"/>
    </row>
    <row r="259" ht="12.75" customHeight="1">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c r="AB259" s="186"/>
      <c r="AC259" s="186"/>
      <c r="AD259" s="186"/>
      <c r="AE259" s="186"/>
      <c r="AF259" s="186"/>
    </row>
    <row r="260" ht="12.75" customHeight="1">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c r="AB260" s="186"/>
      <c r="AC260" s="186"/>
      <c r="AD260" s="186"/>
      <c r="AE260" s="186"/>
      <c r="AF260" s="186"/>
    </row>
    <row r="261" ht="12.75" customHeight="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c r="AF261" s="186"/>
    </row>
    <row r="262" ht="12.75" customHeight="1">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c r="AB262" s="186"/>
      <c r="AC262" s="186"/>
      <c r="AD262" s="186"/>
      <c r="AE262" s="186"/>
      <c r="AF262" s="186"/>
    </row>
    <row r="263" ht="12.75" customHeight="1">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c r="AF263" s="186"/>
    </row>
    <row r="264" ht="12.75" customHeight="1">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c r="AF264" s="186"/>
    </row>
    <row r="265" ht="12.75" customHeight="1">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c r="AB265" s="186"/>
      <c r="AC265" s="186"/>
      <c r="AD265" s="186"/>
      <c r="AE265" s="186"/>
      <c r="AF265" s="186"/>
    </row>
    <row r="266" ht="12.75" customHeight="1">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c r="AB266" s="186"/>
      <c r="AC266" s="186"/>
      <c r="AD266" s="186"/>
      <c r="AE266" s="186"/>
      <c r="AF266" s="186"/>
    </row>
    <row r="267" ht="12.75" customHeight="1">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c r="AF267" s="186"/>
    </row>
    <row r="268" ht="12.75" customHeight="1">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c r="AB268" s="186"/>
      <c r="AC268" s="186"/>
      <c r="AD268" s="186"/>
      <c r="AE268" s="186"/>
      <c r="AF268" s="186"/>
    </row>
    <row r="269" ht="12.75" customHeight="1">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c r="AB269" s="186"/>
      <c r="AC269" s="186"/>
      <c r="AD269" s="186"/>
      <c r="AE269" s="186"/>
      <c r="AF269" s="186"/>
    </row>
    <row r="270" ht="12.75" customHeight="1">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c r="AB270" s="186"/>
      <c r="AC270" s="186"/>
      <c r="AD270" s="186"/>
      <c r="AE270" s="186"/>
      <c r="AF270" s="186"/>
    </row>
    <row r="271" ht="12.75" customHeight="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c r="AB271" s="186"/>
      <c r="AC271" s="186"/>
      <c r="AD271" s="186"/>
      <c r="AE271" s="186"/>
      <c r="AF271" s="186"/>
    </row>
    <row r="272" ht="12.75" customHeight="1">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c r="AB272" s="186"/>
      <c r="AC272" s="186"/>
      <c r="AD272" s="186"/>
      <c r="AE272" s="186"/>
      <c r="AF272" s="186"/>
    </row>
    <row r="273" ht="12.75" customHeight="1">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c r="AF273" s="186"/>
    </row>
    <row r="274" ht="12.75" customHeight="1">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c r="AB274" s="186"/>
      <c r="AC274" s="186"/>
      <c r="AD274" s="186"/>
      <c r="AE274" s="186"/>
      <c r="AF274" s="186"/>
    </row>
    <row r="275" ht="12.75" customHeight="1">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c r="AB275" s="186"/>
      <c r="AC275" s="186"/>
      <c r="AD275" s="186"/>
      <c r="AE275" s="186"/>
      <c r="AF275" s="186"/>
    </row>
    <row r="276" ht="12.75" customHeight="1">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c r="AB276" s="186"/>
      <c r="AC276" s="186"/>
      <c r="AD276" s="186"/>
      <c r="AE276" s="186"/>
      <c r="AF276" s="186"/>
    </row>
    <row r="277" ht="12.75" customHeight="1">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c r="AB277" s="186"/>
      <c r="AC277" s="186"/>
      <c r="AD277" s="186"/>
      <c r="AE277" s="186"/>
      <c r="AF277" s="186"/>
    </row>
    <row r="278" ht="12.75" customHeight="1">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c r="AB278" s="186"/>
      <c r="AC278" s="186"/>
      <c r="AD278" s="186"/>
      <c r="AE278" s="186"/>
      <c r="AF278" s="186"/>
    </row>
    <row r="279" ht="12.75" customHeight="1">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c r="AF279" s="186"/>
    </row>
    <row r="280" ht="12.75" customHeight="1">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c r="AB280" s="186"/>
      <c r="AC280" s="186"/>
      <c r="AD280" s="186"/>
      <c r="AE280" s="186"/>
      <c r="AF280" s="186"/>
    </row>
    <row r="281" ht="12.75" customHeight="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c r="AA281" s="186"/>
      <c r="AB281" s="186"/>
      <c r="AC281" s="186"/>
      <c r="AD281" s="186"/>
      <c r="AE281" s="186"/>
      <c r="AF281" s="186"/>
    </row>
    <row r="282" ht="12.75" customHeight="1">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c r="AF282" s="186"/>
    </row>
    <row r="283" ht="12.75" customHeight="1">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c r="AF283" s="186"/>
    </row>
    <row r="284" ht="12.75" customHeight="1">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c r="AF284" s="186"/>
    </row>
    <row r="285" ht="12.75" customHeight="1">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c r="AF285" s="186"/>
    </row>
    <row r="286" ht="12.75" customHeight="1">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c r="AF286" s="186"/>
    </row>
    <row r="287" ht="12.75" customHeight="1">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c r="AF287" s="186"/>
    </row>
    <row r="288" ht="12.75" customHeight="1">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c r="AF288" s="186"/>
    </row>
    <row r="289" ht="12.75" customHeight="1">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c r="AA289" s="186"/>
      <c r="AB289" s="186"/>
      <c r="AC289" s="186"/>
      <c r="AD289" s="186"/>
      <c r="AE289" s="186"/>
      <c r="AF289" s="186"/>
    </row>
    <row r="290" ht="12.75" customHeight="1">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c r="AA290" s="186"/>
      <c r="AB290" s="186"/>
      <c r="AC290" s="186"/>
      <c r="AD290" s="186"/>
      <c r="AE290" s="186"/>
      <c r="AF290" s="186"/>
    </row>
    <row r="291" ht="12.75" customHeight="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c r="AA291" s="186"/>
      <c r="AB291" s="186"/>
      <c r="AC291" s="186"/>
      <c r="AD291" s="186"/>
      <c r="AE291" s="186"/>
      <c r="AF291" s="186"/>
    </row>
    <row r="292" ht="12.75" customHeight="1">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c r="AA292" s="186"/>
      <c r="AB292" s="186"/>
      <c r="AC292" s="186"/>
      <c r="AD292" s="186"/>
      <c r="AE292" s="186"/>
      <c r="AF292" s="186"/>
    </row>
    <row r="293" ht="12.75" customHeight="1">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c r="AA293" s="186"/>
      <c r="AB293" s="186"/>
      <c r="AC293" s="186"/>
      <c r="AD293" s="186"/>
      <c r="AE293" s="186"/>
      <c r="AF293" s="186"/>
    </row>
    <row r="294" ht="12.75" customHeight="1">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c r="AA294" s="186"/>
      <c r="AB294" s="186"/>
      <c r="AC294" s="186"/>
      <c r="AD294" s="186"/>
      <c r="AE294" s="186"/>
      <c r="AF294" s="186"/>
    </row>
    <row r="295" ht="12.75" customHeight="1">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c r="AA295" s="186"/>
      <c r="AB295" s="186"/>
      <c r="AC295" s="186"/>
      <c r="AD295" s="186"/>
      <c r="AE295" s="186"/>
      <c r="AF295" s="186"/>
    </row>
    <row r="296" ht="12.75" customHeight="1">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c r="AA296" s="186"/>
      <c r="AB296" s="186"/>
      <c r="AC296" s="186"/>
      <c r="AD296" s="186"/>
      <c r="AE296" s="186"/>
      <c r="AF296" s="186"/>
    </row>
    <row r="297" ht="12.75" customHeight="1">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c r="AA297" s="186"/>
      <c r="AB297" s="186"/>
      <c r="AC297" s="186"/>
      <c r="AD297" s="186"/>
      <c r="AE297" s="186"/>
      <c r="AF297" s="186"/>
    </row>
    <row r="298" ht="12.75" customHeight="1">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c r="AA298" s="186"/>
      <c r="AB298" s="186"/>
      <c r="AC298" s="186"/>
      <c r="AD298" s="186"/>
      <c r="AE298" s="186"/>
      <c r="AF298" s="186"/>
    </row>
    <row r="299" ht="12.75" customHeight="1">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c r="AA299" s="186"/>
      <c r="AB299" s="186"/>
      <c r="AC299" s="186"/>
      <c r="AD299" s="186"/>
      <c r="AE299" s="186"/>
      <c r="AF299" s="186"/>
    </row>
    <row r="300" ht="12.75" customHeight="1">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c r="AA300" s="186"/>
      <c r="AB300" s="186"/>
      <c r="AC300" s="186"/>
      <c r="AD300" s="186"/>
      <c r="AE300" s="186"/>
      <c r="AF300" s="186"/>
    </row>
    <row r="301" ht="12.75" customHeight="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c r="AA301" s="186"/>
      <c r="AB301" s="186"/>
      <c r="AC301" s="186"/>
      <c r="AD301" s="186"/>
      <c r="AE301" s="186"/>
      <c r="AF301" s="186"/>
    </row>
    <row r="302" ht="12.75" customHeight="1">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c r="AA302" s="186"/>
      <c r="AB302" s="186"/>
      <c r="AC302" s="186"/>
      <c r="AD302" s="186"/>
      <c r="AE302" s="186"/>
      <c r="AF302" s="186"/>
    </row>
    <row r="303" ht="12.75" customHeight="1">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c r="AA303" s="186"/>
      <c r="AB303" s="186"/>
      <c r="AC303" s="186"/>
      <c r="AD303" s="186"/>
      <c r="AE303" s="186"/>
      <c r="AF303" s="186"/>
    </row>
    <row r="304" ht="12.75" customHeight="1">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c r="AB304" s="186"/>
      <c r="AC304" s="186"/>
      <c r="AD304" s="186"/>
      <c r="AE304" s="186"/>
      <c r="AF304" s="186"/>
    </row>
    <row r="305" ht="12.75" customHeight="1">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c r="AA305" s="186"/>
      <c r="AB305" s="186"/>
      <c r="AC305" s="186"/>
      <c r="AD305" s="186"/>
      <c r="AE305" s="186"/>
      <c r="AF305" s="186"/>
    </row>
    <row r="306" ht="12.75" customHeight="1">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c r="AA306" s="186"/>
      <c r="AB306" s="186"/>
      <c r="AC306" s="186"/>
      <c r="AD306" s="186"/>
      <c r="AE306" s="186"/>
      <c r="AF306" s="186"/>
    </row>
    <row r="307" ht="12.75" customHeight="1">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c r="AA307" s="186"/>
      <c r="AB307" s="186"/>
      <c r="AC307" s="186"/>
      <c r="AD307" s="186"/>
      <c r="AE307" s="186"/>
      <c r="AF307" s="186"/>
    </row>
    <row r="308" ht="12.75" customHeight="1">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c r="AA308" s="186"/>
      <c r="AB308" s="186"/>
      <c r="AC308" s="186"/>
      <c r="AD308" s="186"/>
      <c r="AE308" s="186"/>
      <c r="AF308" s="186"/>
    </row>
    <row r="309" ht="12.75" customHeight="1">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c r="AA309" s="186"/>
      <c r="AB309" s="186"/>
      <c r="AC309" s="186"/>
      <c r="AD309" s="186"/>
      <c r="AE309" s="186"/>
      <c r="AF309" s="186"/>
    </row>
    <row r="310" ht="12.75" customHeight="1">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c r="AB310" s="186"/>
      <c r="AC310" s="186"/>
      <c r="AD310" s="186"/>
      <c r="AE310" s="186"/>
      <c r="AF310" s="186"/>
    </row>
    <row r="311" ht="12.75" customHeight="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c r="AB311" s="186"/>
      <c r="AC311" s="186"/>
      <c r="AD311" s="186"/>
      <c r="AE311" s="186"/>
      <c r="AF311" s="186"/>
    </row>
    <row r="312" ht="12.75" customHeight="1">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c r="AA312" s="186"/>
      <c r="AB312" s="186"/>
      <c r="AC312" s="186"/>
      <c r="AD312" s="186"/>
      <c r="AE312" s="186"/>
      <c r="AF312" s="186"/>
    </row>
    <row r="313" ht="12.75" customHeight="1">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c r="AA313" s="186"/>
      <c r="AB313" s="186"/>
      <c r="AC313" s="186"/>
      <c r="AD313" s="186"/>
      <c r="AE313" s="186"/>
      <c r="AF313" s="186"/>
    </row>
    <row r="314" ht="12.75" customHeight="1">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c r="AA314" s="186"/>
      <c r="AB314" s="186"/>
      <c r="AC314" s="186"/>
      <c r="AD314" s="186"/>
      <c r="AE314" s="186"/>
      <c r="AF314" s="186"/>
    </row>
    <row r="315" ht="12.75" customHeight="1">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c r="AA315" s="186"/>
      <c r="AB315" s="186"/>
      <c r="AC315" s="186"/>
      <c r="AD315" s="186"/>
      <c r="AE315" s="186"/>
      <c r="AF315" s="186"/>
    </row>
    <row r="316" ht="12.75" customHeight="1">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c r="AA316" s="186"/>
      <c r="AB316" s="186"/>
      <c r="AC316" s="186"/>
      <c r="AD316" s="186"/>
      <c r="AE316" s="186"/>
      <c r="AF316" s="186"/>
    </row>
    <row r="317" ht="12.75" customHeight="1">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c r="AA317" s="186"/>
      <c r="AB317" s="186"/>
      <c r="AC317" s="186"/>
      <c r="AD317" s="186"/>
      <c r="AE317" s="186"/>
      <c r="AF317" s="186"/>
    </row>
    <row r="318" ht="12.75" customHeight="1">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c r="AA318" s="186"/>
      <c r="AB318" s="186"/>
      <c r="AC318" s="186"/>
      <c r="AD318" s="186"/>
      <c r="AE318" s="186"/>
      <c r="AF318" s="186"/>
    </row>
    <row r="319" ht="12.75" customHeight="1">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c r="AA319" s="186"/>
      <c r="AB319" s="186"/>
      <c r="AC319" s="186"/>
      <c r="AD319" s="186"/>
      <c r="AE319" s="186"/>
      <c r="AF319" s="186"/>
    </row>
    <row r="320" ht="12.75" customHeight="1">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c r="AA320" s="186"/>
      <c r="AB320" s="186"/>
      <c r="AC320" s="186"/>
      <c r="AD320" s="186"/>
      <c r="AE320" s="186"/>
      <c r="AF320" s="186"/>
    </row>
    <row r="321" ht="12.75" customHeight="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c r="AA321" s="186"/>
      <c r="AB321" s="186"/>
      <c r="AC321" s="186"/>
      <c r="AD321" s="186"/>
      <c r="AE321" s="186"/>
      <c r="AF321" s="186"/>
    </row>
    <row r="322" ht="12.75" customHeight="1">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c r="AA322" s="186"/>
      <c r="AB322" s="186"/>
      <c r="AC322" s="186"/>
      <c r="AD322" s="186"/>
      <c r="AE322" s="186"/>
      <c r="AF322" s="186"/>
    </row>
    <row r="323" ht="12.75" customHeight="1">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c r="AA323" s="186"/>
      <c r="AB323" s="186"/>
      <c r="AC323" s="186"/>
      <c r="AD323" s="186"/>
      <c r="AE323" s="186"/>
      <c r="AF323" s="186"/>
    </row>
    <row r="324" ht="12.75" customHeight="1">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c r="AA324" s="186"/>
      <c r="AB324" s="186"/>
      <c r="AC324" s="186"/>
      <c r="AD324" s="186"/>
      <c r="AE324" s="186"/>
      <c r="AF324" s="186"/>
    </row>
    <row r="325" ht="12.75" customHeight="1">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c r="AA325" s="186"/>
      <c r="AB325" s="186"/>
      <c r="AC325" s="186"/>
      <c r="AD325" s="186"/>
      <c r="AE325" s="186"/>
      <c r="AF325" s="186"/>
    </row>
    <row r="326" ht="12.75" customHeight="1">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c r="AA326" s="186"/>
      <c r="AB326" s="186"/>
      <c r="AC326" s="186"/>
      <c r="AD326" s="186"/>
      <c r="AE326" s="186"/>
      <c r="AF326" s="186"/>
    </row>
    <row r="327" ht="12.75" customHeight="1">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c r="AA327" s="186"/>
      <c r="AB327" s="186"/>
      <c r="AC327" s="186"/>
      <c r="AD327" s="186"/>
      <c r="AE327" s="186"/>
      <c r="AF327" s="186"/>
    </row>
    <row r="328" ht="12.75" customHeight="1">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c r="AA328" s="186"/>
      <c r="AB328" s="186"/>
      <c r="AC328" s="186"/>
      <c r="AD328" s="186"/>
      <c r="AE328" s="186"/>
      <c r="AF328" s="186"/>
    </row>
    <row r="329" ht="12.75" customHeight="1">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c r="AA329" s="186"/>
      <c r="AB329" s="186"/>
      <c r="AC329" s="186"/>
      <c r="AD329" s="186"/>
      <c r="AE329" s="186"/>
      <c r="AF329" s="186"/>
    </row>
    <row r="330" ht="12.75" customHeight="1">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c r="AA330" s="186"/>
      <c r="AB330" s="186"/>
      <c r="AC330" s="186"/>
      <c r="AD330" s="186"/>
      <c r="AE330" s="186"/>
      <c r="AF330" s="186"/>
    </row>
    <row r="331" ht="12.75" customHeight="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c r="AA331" s="186"/>
      <c r="AB331" s="186"/>
      <c r="AC331" s="186"/>
      <c r="AD331" s="186"/>
      <c r="AE331" s="186"/>
      <c r="AF331" s="186"/>
    </row>
    <row r="332" ht="12.75" customHeight="1">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c r="AA332" s="186"/>
      <c r="AB332" s="186"/>
      <c r="AC332" s="186"/>
      <c r="AD332" s="186"/>
      <c r="AE332" s="186"/>
      <c r="AF332" s="186"/>
    </row>
    <row r="333" ht="12.75" customHeight="1">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c r="AA333" s="186"/>
      <c r="AB333" s="186"/>
      <c r="AC333" s="186"/>
      <c r="AD333" s="186"/>
      <c r="AE333" s="186"/>
      <c r="AF333" s="186"/>
    </row>
    <row r="334" ht="12.75" customHeight="1">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c r="AA334" s="186"/>
      <c r="AB334" s="186"/>
      <c r="AC334" s="186"/>
      <c r="AD334" s="186"/>
      <c r="AE334" s="186"/>
      <c r="AF334" s="186"/>
    </row>
    <row r="335" ht="12.75" customHeight="1">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c r="AA335" s="186"/>
      <c r="AB335" s="186"/>
      <c r="AC335" s="186"/>
      <c r="AD335" s="186"/>
      <c r="AE335" s="186"/>
      <c r="AF335" s="186"/>
    </row>
    <row r="336" ht="12.75" customHeight="1">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c r="AA336" s="186"/>
      <c r="AB336" s="186"/>
      <c r="AC336" s="186"/>
      <c r="AD336" s="186"/>
      <c r="AE336" s="186"/>
      <c r="AF336" s="186"/>
    </row>
    <row r="337" ht="12.75" customHeight="1">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c r="AA337" s="186"/>
      <c r="AB337" s="186"/>
      <c r="AC337" s="186"/>
      <c r="AD337" s="186"/>
      <c r="AE337" s="186"/>
      <c r="AF337" s="186"/>
    </row>
    <row r="338" ht="12.75" customHeight="1">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c r="AA338" s="186"/>
      <c r="AB338" s="186"/>
      <c r="AC338" s="186"/>
      <c r="AD338" s="186"/>
      <c r="AE338" s="186"/>
      <c r="AF338" s="186"/>
    </row>
    <row r="339" ht="12.75" customHeight="1">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c r="AA339" s="186"/>
      <c r="AB339" s="186"/>
      <c r="AC339" s="186"/>
      <c r="AD339" s="186"/>
      <c r="AE339" s="186"/>
      <c r="AF339" s="186"/>
    </row>
    <row r="340" ht="12.75" customHeight="1">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c r="AA340" s="186"/>
      <c r="AB340" s="186"/>
      <c r="AC340" s="186"/>
      <c r="AD340" s="186"/>
      <c r="AE340" s="186"/>
      <c r="AF340" s="186"/>
    </row>
    <row r="341" ht="12.75" customHeight="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c r="AA341" s="186"/>
      <c r="AB341" s="186"/>
      <c r="AC341" s="186"/>
      <c r="AD341" s="186"/>
      <c r="AE341" s="186"/>
      <c r="AF341" s="186"/>
    </row>
    <row r="342" ht="12.75" customHeight="1">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c r="AA342" s="186"/>
      <c r="AB342" s="186"/>
      <c r="AC342" s="186"/>
      <c r="AD342" s="186"/>
      <c r="AE342" s="186"/>
      <c r="AF342" s="186"/>
    </row>
    <row r="343" ht="12.75" customHeight="1">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c r="AA343" s="186"/>
      <c r="AB343" s="186"/>
      <c r="AC343" s="186"/>
      <c r="AD343" s="186"/>
      <c r="AE343" s="186"/>
      <c r="AF343" s="186"/>
    </row>
    <row r="344" ht="12.75" customHeight="1">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c r="AF344" s="186"/>
    </row>
    <row r="345" ht="12.75" customHeight="1">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c r="AA345" s="186"/>
      <c r="AB345" s="186"/>
      <c r="AC345" s="186"/>
      <c r="AD345" s="186"/>
      <c r="AE345" s="186"/>
      <c r="AF345" s="186"/>
    </row>
    <row r="346" ht="12.75" customHeight="1">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c r="AA346" s="186"/>
      <c r="AB346" s="186"/>
      <c r="AC346" s="186"/>
      <c r="AD346" s="186"/>
      <c r="AE346" s="186"/>
      <c r="AF346" s="186"/>
    </row>
    <row r="347" ht="12.75" customHeight="1">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c r="AA347" s="186"/>
      <c r="AB347" s="186"/>
      <c r="AC347" s="186"/>
      <c r="AD347" s="186"/>
      <c r="AE347" s="186"/>
      <c r="AF347" s="186"/>
    </row>
    <row r="348" ht="12.75" customHeight="1">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c r="AA348" s="186"/>
      <c r="AB348" s="186"/>
      <c r="AC348" s="186"/>
      <c r="AD348" s="186"/>
      <c r="AE348" s="186"/>
      <c r="AF348" s="186"/>
    </row>
    <row r="349" ht="12.75" customHeight="1">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c r="AA349" s="186"/>
      <c r="AB349" s="186"/>
      <c r="AC349" s="186"/>
      <c r="AD349" s="186"/>
      <c r="AE349" s="186"/>
      <c r="AF349" s="186"/>
    </row>
    <row r="350" ht="12.75" customHeight="1">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c r="AA350" s="186"/>
      <c r="AB350" s="186"/>
      <c r="AC350" s="186"/>
      <c r="AD350" s="186"/>
      <c r="AE350" s="186"/>
      <c r="AF350" s="186"/>
    </row>
    <row r="351" ht="12.75" customHeight="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c r="AA351" s="186"/>
      <c r="AB351" s="186"/>
      <c r="AC351" s="186"/>
      <c r="AD351" s="186"/>
      <c r="AE351" s="186"/>
      <c r="AF351" s="186"/>
    </row>
    <row r="352" ht="12.75" customHeight="1">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c r="AA352" s="186"/>
      <c r="AB352" s="186"/>
      <c r="AC352" s="186"/>
      <c r="AD352" s="186"/>
      <c r="AE352" s="186"/>
      <c r="AF352" s="186"/>
    </row>
    <row r="353" ht="12.75" customHeight="1">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c r="AA353" s="186"/>
      <c r="AB353" s="186"/>
      <c r="AC353" s="186"/>
      <c r="AD353" s="186"/>
      <c r="AE353" s="186"/>
      <c r="AF353" s="186"/>
    </row>
    <row r="354" ht="12.75" customHeight="1">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c r="AA354" s="186"/>
      <c r="AB354" s="186"/>
      <c r="AC354" s="186"/>
      <c r="AD354" s="186"/>
      <c r="AE354" s="186"/>
      <c r="AF354" s="186"/>
    </row>
    <row r="355" ht="12.75" customHeight="1">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c r="AA355" s="186"/>
      <c r="AB355" s="186"/>
      <c r="AC355" s="186"/>
      <c r="AD355" s="186"/>
      <c r="AE355" s="186"/>
      <c r="AF355" s="186"/>
    </row>
    <row r="356" ht="12.75" customHeight="1">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c r="AA356" s="186"/>
      <c r="AB356" s="186"/>
      <c r="AC356" s="186"/>
      <c r="AD356" s="186"/>
      <c r="AE356" s="186"/>
      <c r="AF356" s="186"/>
    </row>
    <row r="357" ht="12.75" customHeight="1">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c r="AA357" s="186"/>
      <c r="AB357" s="186"/>
      <c r="AC357" s="186"/>
      <c r="AD357" s="186"/>
      <c r="AE357" s="186"/>
      <c r="AF357" s="186"/>
    </row>
    <row r="358" ht="12.75" customHeight="1">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c r="AB358" s="186"/>
      <c r="AC358" s="186"/>
      <c r="AD358" s="186"/>
      <c r="AE358" s="186"/>
      <c r="AF358" s="186"/>
    </row>
    <row r="359" ht="12.75" customHeight="1">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c r="AA359" s="186"/>
      <c r="AB359" s="186"/>
      <c r="AC359" s="186"/>
      <c r="AD359" s="186"/>
      <c r="AE359" s="186"/>
      <c r="AF359" s="186"/>
    </row>
    <row r="360" ht="12.75" customHeight="1">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c r="AA360" s="186"/>
      <c r="AB360" s="186"/>
      <c r="AC360" s="186"/>
      <c r="AD360" s="186"/>
      <c r="AE360" s="186"/>
      <c r="AF360" s="186"/>
    </row>
    <row r="361" ht="12.75" customHeight="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c r="AA361" s="186"/>
      <c r="AB361" s="186"/>
      <c r="AC361" s="186"/>
      <c r="AD361" s="186"/>
      <c r="AE361" s="186"/>
      <c r="AF361" s="186"/>
    </row>
    <row r="362" ht="12.75" customHeight="1">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c r="AA362" s="186"/>
      <c r="AB362" s="186"/>
      <c r="AC362" s="186"/>
      <c r="AD362" s="186"/>
      <c r="AE362" s="186"/>
      <c r="AF362" s="186"/>
    </row>
    <row r="363" ht="12.75" customHeight="1">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c r="AA363" s="186"/>
      <c r="AB363" s="186"/>
      <c r="AC363" s="186"/>
      <c r="AD363" s="186"/>
      <c r="AE363" s="186"/>
      <c r="AF363" s="186"/>
    </row>
    <row r="364" ht="12.75" customHeight="1">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c r="AA364" s="186"/>
      <c r="AB364" s="186"/>
      <c r="AC364" s="186"/>
      <c r="AD364" s="186"/>
      <c r="AE364" s="186"/>
      <c r="AF364" s="186"/>
    </row>
    <row r="365" ht="12.75" customHeight="1">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c r="AA365" s="186"/>
      <c r="AB365" s="186"/>
      <c r="AC365" s="186"/>
      <c r="AD365" s="186"/>
      <c r="AE365" s="186"/>
      <c r="AF365" s="186"/>
    </row>
    <row r="366" ht="12.75" customHeight="1">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c r="AA366" s="186"/>
      <c r="AB366" s="186"/>
      <c r="AC366" s="186"/>
      <c r="AD366" s="186"/>
      <c r="AE366" s="186"/>
      <c r="AF366" s="186"/>
    </row>
    <row r="367" ht="12.75" customHeight="1">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c r="AA367" s="186"/>
      <c r="AB367" s="186"/>
      <c r="AC367" s="186"/>
      <c r="AD367" s="186"/>
      <c r="AE367" s="186"/>
      <c r="AF367" s="186"/>
    </row>
    <row r="368" ht="12.75" customHeight="1">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c r="AA368" s="186"/>
      <c r="AB368" s="186"/>
      <c r="AC368" s="186"/>
      <c r="AD368" s="186"/>
      <c r="AE368" s="186"/>
      <c r="AF368" s="186"/>
    </row>
    <row r="369" ht="12.75" customHeight="1">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c r="AA369" s="186"/>
      <c r="AB369" s="186"/>
      <c r="AC369" s="186"/>
      <c r="AD369" s="186"/>
      <c r="AE369" s="186"/>
      <c r="AF369" s="186"/>
    </row>
    <row r="370" ht="12.75" customHeight="1">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c r="AA370" s="186"/>
      <c r="AB370" s="186"/>
      <c r="AC370" s="186"/>
      <c r="AD370" s="186"/>
      <c r="AE370" s="186"/>
      <c r="AF370" s="186"/>
    </row>
    <row r="371" ht="12.75" customHeight="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c r="AA371" s="186"/>
      <c r="AB371" s="186"/>
      <c r="AC371" s="186"/>
      <c r="AD371" s="186"/>
      <c r="AE371" s="186"/>
      <c r="AF371" s="186"/>
    </row>
    <row r="372" ht="12.75" customHeight="1">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c r="AA372" s="186"/>
      <c r="AB372" s="186"/>
      <c r="AC372" s="186"/>
      <c r="AD372" s="186"/>
      <c r="AE372" s="186"/>
      <c r="AF372" s="186"/>
    </row>
    <row r="373" ht="12.75" customHeight="1">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c r="AA373" s="186"/>
      <c r="AB373" s="186"/>
      <c r="AC373" s="186"/>
      <c r="AD373" s="186"/>
      <c r="AE373" s="186"/>
      <c r="AF373" s="186"/>
    </row>
    <row r="374" ht="12.75" customHeight="1">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c r="AA374" s="186"/>
      <c r="AB374" s="186"/>
      <c r="AC374" s="186"/>
      <c r="AD374" s="186"/>
      <c r="AE374" s="186"/>
      <c r="AF374" s="186"/>
    </row>
    <row r="375" ht="12.75" customHeight="1">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c r="AA375" s="186"/>
      <c r="AB375" s="186"/>
      <c r="AC375" s="186"/>
      <c r="AD375" s="186"/>
      <c r="AE375" s="186"/>
      <c r="AF375" s="186"/>
    </row>
    <row r="376" ht="12.75" customHeight="1">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c r="AA376" s="186"/>
      <c r="AB376" s="186"/>
      <c r="AC376" s="186"/>
      <c r="AD376" s="186"/>
      <c r="AE376" s="186"/>
      <c r="AF376" s="186"/>
    </row>
    <row r="377" ht="12.75" customHeight="1">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c r="AA377" s="186"/>
      <c r="AB377" s="186"/>
      <c r="AC377" s="186"/>
      <c r="AD377" s="186"/>
      <c r="AE377" s="186"/>
      <c r="AF377" s="186"/>
    </row>
    <row r="378" ht="12.75" customHeight="1">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c r="AA378" s="186"/>
      <c r="AB378" s="186"/>
      <c r="AC378" s="186"/>
      <c r="AD378" s="186"/>
      <c r="AE378" s="186"/>
      <c r="AF378" s="186"/>
    </row>
    <row r="379" ht="12.75" customHeight="1">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c r="AA379" s="186"/>
      <c r="AB379" s="186"/>
      <c r="AC379" s="186"/>
      <c r="AD379" s="186"/>
      <c r="AE379" s="186"/>
      <c r="AF379" s="186"/>
    </row>
    <row r="380" ht="12.75" customHeight="1">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c r="AA380" s="186"/>
      <c r="AB380" s="186"/>
      <c r="AC380" s="186"/>
      <c r="AD380" s="186"/>
      <c r="AE380" s="186"/>
      <c r="AF380" s="186"/>
    </row>
    <row r="381" ht="12.75" customHeight="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c r="AA381" s="186"/>
      <c r="AB381" s="186"/>
      <c r="AC381" s="186"/>
      <c r="AD381" s="186"/>
      <c r="AE381" s="186"/>
      <c r="AF381" s="186"/>
    </row>
    <row r="382" ht="12.75" customHeight="1">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c r="AA382" s="186"/>
      <c r="AB382" s="186"/>
      <c r="AC382" s="186"/>
      <c r="AD382" s="186"/>
      <c r="AE382" s="186"/>
      <c r="AF382" s="186"/>
    </row>
    <row r="383" ht="12.75" customHeight="1">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c r="AA383" s="186"/>
      <c r="AB383" s="186"/>
      <c r="AC383" s="186"/>
      <c r="AD383" s="186"/>
      <c r="AE383" s="186"/>
      <c r="AF383" s="186"/>
    </row>
    <row r="384" ht="12.75" customHeight="1">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c r="AA384" s="186"/>
      <c r="AB384" s="186"/>
      <c r="AC384" s="186"/>
      <c r="AD384" s="186"/>
      <c r="AE384" s="186"/>
      <c r="AF384" s="186"/>
    </row>
    <row r="385" ht="12.75" customHeight="1">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c r="AF385" s="186"/>
    </row>
    <row r="386" ht="12.75" customHeight="1">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c r="AA386" s="186"/>
      <c r="AB386" s="186"/>
      <c r="AC386" s="186"/>
      <c r="AD386" s="186"/>
      <c r="AE386" s="186"/>
      <c r="AF386" s="186"/>
    </row>
    <row r="387" ht="12.75" customHeight="1">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c r="AA387" s="186"/>
      <c r="AB387" s="186"/>
      <c r="AC387" s="186"/>
      <c r="AD387" s="186"/>
      <c r="AE387" s="186"/>
      <c r="AF387" s="186"/>
    </row>
    <row r="388" ht="12.75" customHeight="1">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c r="AA388" s="186"/>
      <c r="AB388" s="186"/>
      <c r="AC388" s="186"/>
      <c r="AD388" s="186"/>
      <c r="AE388" s="186"/>
      <c r="AF388" s="186"/>
    </row>
    <row r="389" ht="12.75" customHeight="1">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c r="AA389" s="186"/>
      <c r="AB389" s="186"/>
      <c r="AC389" s="186"/>
      <c r="AD389" s="186"/>
      <c r="AE389" s="186"/>
      <c r="AF389" s="186"/>
    </row>
    <row r="390" ht="12.75" customHeight="1">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c r="AA390" s="186"/>
      <c r="AB390" s="186"/>
      <c r="AC390" s="186"/>
      <c r="AD390" s="186"/>
      <c r="AE390" s="186"/>
      <c r="AF390" s="186"/>
    </row>
    <row r="391" ht="12.75" customHeight="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c r="AA391" s="186"/>
      <c r="AB391" s="186"/>
      <c r="AC391" s="186"/>
      <c r="AD391" s="186"/>
      <c r="AE391" s="186"/>
      <c r="AF391" s="186"/>
    </row>
    <row r="392" ht="12.75" customHeight="1">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c r="AA392" s="186"/>
      <c r="AB392" s="186"/>
      <c r="AC392" s="186"/>
      <c r="AD392" s="186"/>
      <c r="AE392" s="186"/>
      <c r="AF392" s="186"/>
    </row>
    <row r="393" ht="12.75" customHeight="1">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c r="AA393" s="186"/>
      <c r="AB393" s="186"/>
      <c r="AC393" s="186"/>
      <c r="AD393" s="186"/>
      <c r="AE393" s="186"/>
      <c r="AF393" s="186"/>
    </row>
    <row r="394" ht="12.75" customHeight="1">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c r="AA394" s="186"/>
      <c r="AB394" s="186"/>
      <c r="AC394" s="186"/>
      <c r="AD394" s="186"/>
      <c r="AE394" s="186"/>
      <c r="AF394" s="186"/>
    </row>
    <row r="395" ht="12.75" customHeight="1">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c r="AA395" s="186"/>
      <c r="AB395" s="186"/>
      <c r="AC395" s="186"/>
      <c r="AD395" s="186"/>
      <c r="AE395" s="186"/>
      <c r="AF395" s="186"/>
    </row>
    <row r="396" ht="12.75" customHeight="1">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c r="AA396" s="186"/>
      <c r="AB396" s="186"/>
      <c r="AC396" s="186"/>
      <c r="AD396" s="186"/>
      <c r="AE396" s="186"/>
      <c r="AF396" s="186"/>
    </row>
    <row r="397" ht="12.75" customHeight="1">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c r="AA397" s="186"/>
      <c r="AB397" s="186"/>
      <c r="AC397" s="186"/>
      <c r="AD397" s="186"/>
      <c r="AE397" s="186"/>
      <c r="AF397" s="186"/>
    </row>
    <row r="398" ht="12.75" customHeight="1">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c r="AA398" s="186"/>
      <c r="AB398" s="186"/>
      <c r="AC398" s="186"/>
      <c r="AD398" s="186"/>
      <c r="AE398" s="186"/>
      <c r="AF398" s="186"/>
    </row>
    <row r="399" ht="12.75" customHeight="1">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c r="AA399" s="186"/>
      <c r="AB399" s="186"/>
      <c r="AC399" s="186"/>
      <c r="AD399" s="186"/>
      <c r="AE399" s="186"/>
      <c r="AF399" s="186"/>
    </row>
    <row r="400" ht="12.75" customHeight="1">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c r="AA400" s="186"/>
      <c r="AB400" s="186"/>
      <c r="AC400" s="186"/>
      <c r="AD400" s="186"/>
      <c r="AE400" s="186"/>
      <c r="AF400" s="186"/>
    </row>
    <row r="401" ht="12.75" customHeight="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c r="AA401" s="186"/>
      <c r="AB401" s="186"/>
      <c r="AC401" s="186"/>
      <c r="AD401" s="186"/>
      <c r="AE401" s="186"/>
      <c r="AF401" s="186"/>
    </row>
    <row r="402" ht="12.75" customHeight="1">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c r="AA402" s="186"/>
      <c r="AB402" s="186"/>
      <c r="AC402" s="186"/>
      <c r="AD402" s="186"/>
      <c r="AE402" s="186"/>
      <c r="AF402" s="186"/>
    </row>
    <row r="403" ht="12.75" customHeight="1">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c r="AA403" s="186"/>
      <c r="AB403" s="186"/>
      <c r="AC403" s="186"/>
      <c r="AD403" s="186"/>
      <c r="AE403" s="186"/>
      <c r="AF403" s="186"/>
    </row>
    <row r="404" ht="12.75" customHeight="1">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c r="AA404" s="186"/>
      <c r="AB404" s="186"/>
      <c r="AC404" s="186"/>
      <c r="AD404" s="186"/>
      <c r="AE404" s="186"/>
      <c r="AF404" s="186"/>
    </row>
    <row r="405" ht="12.75" customHeight="1">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c r="AA405" s="186"/>
      <c r="AB405" s="186"/>
      <c r="AC405" s="186"/>
      <c r="AD405" s="186"/>
      <c r="AE405" s="186"/>
      <c r="AF405" s="186"/>
    </row>
    <row r="406" ht="12.75" customHeight="1">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c r="AA406" s="186"/>
      <c r="AB406" s="186"/>
      <c r="AC406" s="186"/>
      <c r="AD406" s="186"/>
      <c r="AE406" s="186"/>
      <c r="AF406" s="186"/>
    </row>
    <row r="407" ht="12.75" customHeight="1">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c r="AA407" s="186"/>
      <c r="AB407" s="186"/>
      <c r="AC407" s="186"/>
      <c r="AD407" s="186"/>
      <c r="AE407" s="186"/>
      <c r="AF407" s="186"/>
    </row>
    <row r="408" ht="12.75" customHeight="1">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c r="AA408" s="186"/>
      <c r="AB408" s="186"/>
      <c r="AC408" s="186"/>
      <c r="AD408" s="186"/>
      <c r="AE408" s="186"/>
      <c r="AF408" s="186"/>
    </row>
    <row r="409" ht="12.75" customHeight="1">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c r="AA409" s="186"/>
      <c r="AB409" s="186"/>
      <c r="AC409" s="186"/>
      <c r="AD409" s="186"/>
      <c r="AE409" s="186"/>
      <c r="AF409" s="186"/>
    </row>
    <row r="410" ht="12.75" customHeight="1">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c r="AA410" s="186"/>
      <c r="AB410" s="186"/>
      <c r="AC410" s="186"/>
      <c r="AD410" s="186"/>
      <c r="AE410" s="186"/>
      <c r="AF410" s="186"/>
    </row>
    <row r="411" ht="12.75" customHeight="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c r="AA411" s="186"/>
      <c r="AB411" s="186"/>
      <c r="AC411" s="186"/>
      <c r="AD411" s="186"/>
      <c r="AE411" s="186"/>
      <c r="AF411" s="186"/>
    </row>
    <row r="412" ht="12.75" customHeight="1">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c r="AB412" s="186"/>
      <c r="AC412" s="186"/>
      <c r="AD412" s="186"/>
      <c r="AE412" s="186"/>
      <c r="AF412" s="186"/>
    </row>
    <row r="413" ht="12.75" customHeight="1">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c r="AB413" s="186"/>
      <c r="AC413" s="186"/>
      <c r="AD413" s="186"/>
      <c r="AE413" s="186"/>
      <c r="AF413" s="186"/>
    </row>
    <row r="414" ht="12.75" customHeight="1">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c r="AB414" s="186"/>
      <c r="AC414" s="186"/>
      <c r="AD414" s="186"/>
      <c r="AE414" s="186"/>
      <c r="AF414" s="186"/>
    </row>
    <row r="415" ht="12.75" customHeight="1">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c r="AB415" s="186"/>
      <c r="AC415" s="186"/>
      <c r="AD415" s="186"/>
      <c r="AE415" s="186"/>
      <c r="AF415" s="186"/>
    </row>
    <row r="416" ht="12.75" customHeight="1">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c r="AB416" s="186"/>
      <c r="AC416" s="186"/>
      <c r="AD416" s="186"/>
      <c r="AE416" s="186"/>
      <c r="AF416" s="186"/>
    </row>
    <row r="417" ht="12.75" customHeight="1">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c r="AB417" s="186"/>
      <c r="AC417" s="186"/>
      <c r="AD417" s="186"/>
      <c r="AE417" s="186"/>
      <c r="AF417" s="186"/>
    </row>
    <row r="418" ht="12.75" customHeight="1">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c r="AA418" s="186"/>
      <c r="AB418" s="186"/>
      <c r="AC418" s="186"/>
      <c r="AD418" s="186"/>
      <c r="AE418" s="186"/>
      <c r="AF418" s="186"/>
    </row>
    <row r="419" ht="12.75" customHeight="1">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c r="AA419" s="186"/>
      <c r="AB419" s="186"/>
      <c r="AC419" s="186"/>
      <c r="AD419" s="186"/>
      <c r="AE419" s="186"/>
      <c r="AF419" s="186"/>
    </row>
    <row r="420" ht="12.75" customHeight="1">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c r="AB420" s="186"/>
      <c r="AC420" s="186"/>
      <c r="AD420" s="186"/>
      <c r="AE420" s="186"/>
      <c r="AF420" s="186"/>
    </row>
    <row r="421" ht="12.75" customHeight="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c r="AB421" s="186"/>
      <c r="AC421" s="186"/>
      <c r="AD421" s="186"/>
      <c r="AE421" s="186"/>
      <c r="AF421" s="186"/>
    </row>
    <row r="422" ht="12.75" customHeight="1">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86"/>
      <c r="AF422" s="186"/>
    </row>
    <row r="423" ht="12.75" customHeight="1">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c r="AB423" s="186"/>
      <c r="AC423" s="186"/>
      <c r="AD423" s="186"/>
      <c r="AE423" s="186"/>
      <c r="AF423" s="186"/>
    </row>
    <row r="424" ht="12.75" customHeight="1">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c r="AA424" s="186"/>
      <c r="AB424" s="186"/>
      <c r="AC424" s="186"/>
      <c r="AD424" s="186"/>
      <c r="AE424" s="186"/>
      <c r="AF424" s="186"/>
    </row>
    <row r="425" ht="12.75" customHeight="1">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c r="AA425" s="186"/>
      <c r="AB425" s="186"/>
      <c r="AC425" s="186"/>
      <c r="AD425" s="186"/>
      <c r="AE425" s="186"/>
      <c r="AF425" s="186"/>
    </row>
    <row r="426" ht="12.75" customHeight="1">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c r="AA426" s="186"/>
      <c r="AB426" s="186"/>
      <c r="AC426" s="186"/>
      <c r="AD426" s="186"/>
      <c r="AE426" s="186"/>
      <c r="AF426" s="186"/>
    </row>
    <row r="427" ht="12.75" customHeight="1">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c r="AB427" s="186"/>
      <c r="AC427" s="186"/>
      <c r="AD427" s="186"/>
      <c r="AE427" s="186"/>
      <c r="AF427" s="186"/>
    </row>
    <row r="428" ht="12.75" customHeight="1">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c r="AB428" s="186"/>
      <c r="AC428" s="186"/>
      <c r="AD428" s="186"/>
      <c r="AE428" s="186"/>
      <c r="AF428" s="186"/>
    </row>
    <row r="429" ht="12.75" customHeight="1">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c r="AB429" s="186"/>
      <c r="AC429" s="186"/>
      <c r="AD429" s="186"/>
      <c r="AE429" s="186"/>
      <c r="AF429" s="186"/>
    </row>
    <row r="430" ht="12.75" customHeight="1">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c r="AB430" s="186"/>
      <c r="AC430" s="186"/>
      <c r="AD430" s="186"/>
      <c r="AE430" s="186"/>
      <c r="AF430" s="186"/>
    </row>
    <row r="431" ht="12.75" customHeight="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c r="AF431" s="186"/>
    </row>
    <row r="432" ht="12.75" customHeight="1">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c r="AF432" s="186"/>
    </row>
    <row r="433" ht="12.75" customHeight="1">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c r="AA433" s="186"/>
      <c r="AB433" s="186"/>
      <c r="AC433" s="186"/>
      <c r="AD433" s="186"/>
      <c r="AE433" s="186"/>
      <c r="AF433" s="186"/>
    </row>
    <row r="434" ht="12.75" customHeight="1">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c r="AB434" s="186"/>
      <c r="AC434" s="186"/>
      <c r="AD434" s="186"/>
      <c r="AE434" s="186"/>
      <c r="AF434" s="186"/>
    </row>
    <row r="435" ht="12.75" customHeight="1">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c r="AF435" s="186"/>
    </row>
    <row r="436" ht="12.75" customHeight="1">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c r="AF436" s="186"/>
    </row>
    <row r="437" ht="12.75" customHeight="1">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c r="AB437" s="186"/>
      <c r="AC437" s="186"/>
      <c r="AD437" s="186"/>
      <c r="AE437" s="186"/>
      <c r="AF437" s="186"/>
    </row>
    <row r="438" ht="12.75" customHeight="1">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c r="AB438" s="186"/>
      <c r="AC438" s="186"/>
      <c r="AD438" s="186"/>
      <c r="AE438" s="186"/>
      <c r="AF438" s="186"/>
    </row>
    <row r="439" ht="12.75" customHeight="1">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c r="AA439" s="186"/>
      <c r="AB439" s="186"/>
      <c r="AC439" s="186"/>
      <c r="AD439" s="186"/>
      <c r="AE439" s="186"/>
      <c r="AF439" s="186"/>
    </row>
    <row r="440" ht="12.75" customHeight="1">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c r="AA440" s="186"/>
      <c r="AB440" s="186"/>
      <c r="AC440" s="186"/>
      <c r="AD440" s="186"/>
      <c r="AE440" s="186"/>
      <c r="AF440" s="186"/>
    </row>
    <row r="441" ht="12.75" customHeight="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c r="AA441" s="186"/>
      <c r="AB441" s="186"/>
      <c r="AC441" s="186"/>
      <c r="AD441" s="186"/>
      <c r="AE441" s="186"/>
      <c r="AF441" s="186"/>
    </row>
    <row r="442" ht="12.75" customHeight="1">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c r="AA442" s="186"/>
      <c r="AB442" s="186"/>
      <c r="AC442" s="186"/>
      <c r="AD442" s="186"/>
      <c r="AE442" s="186"/>
      <c r="AF442" s="186"/>
    </row>
    <row r="443" ht="12.75" customHeight="1">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c r="AA443" s="186"/>
      <c r="AB443" s="186"/>
      <c r="AC443" s="186"/>
      <c r="AD443" s="186"/>
      <c r="AE443" s="186"/>
      <c r="AF443" s="186"/>
    </row>
    <row r="444" ht="12.75" customHeight="1">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c r="AA444" s="186"/>
      <c r="AB444" s="186"/>
      <c r="AC444" s="186"/>
      <c r="AD444" s="186"/>
      <c r="AE444" s="186"/>
      <c r="AF444" s="186"/>
    </row>
    <row r="445" ht="12.75" customHeight="1">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c r="AA445" s="186"/>
      <c r="AB445" s="186"/>
      <c r="AC445" s="186"/>
      <c r="AD445" s="186"/>
      <c r="AE445" s="186"/>
      <c r="AF445" s="186"/>
    </row>
    <row r="446" ht="12.75" customHeight="1">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c r="AA446" s="186"/>
      <c r="AB446" s="186"/>
      <c r="AC446" s="186"/>
      <c r="AD446" s="186"/>
      <c r="AE446" s="186"/>
      <c r="AF446" s="186"/>
    </row>
    <row r="447" ht="12.75" customHeight="1">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c r="AA447" s="186"/>
      <c r="AB447" s="186"/>
      <c r="AC447" s="186"/>
      <c r="AD447" s="186"/>
      <c r="AE447" s="186"/>
      <c r="AF447" s="186"/>
    </row>
    <row r="448" ht="12.75" customHeight="1">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c r="AA448" s="186"/>
      <c r="AB448" s="186"/>
      <c r="AC448" s="186"/>
      <c r="AD448" s="186"/>
      <c r="AE448" s="186"/>
      <c r="AF448" s="186"/>
    </row>
    <row r="449" ht="12.75" customHeight="1">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c r="AA449" s="186"/>
      <c r="AB449" s="186"/>
      <c r="AC449" s="186"/>
      <c r="AD449" s="186"/>
      <c r="AE449" s="186"/>
      <c r="AF449" s="186"/>
    </row>
    <row r="450" ht="12.75" customHeight="1">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c r="AA450" s="186"/>
      <c r="AB450" s="186"/>
      <c r="AC450" s="186"/>
      <c r="AD450" s="186"/>
      <c r="AE450" s="186"/>
      <c r="AF450" s="186"/>
    </row>
    <row r="451" ht="12.75" customHeight="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c r="AA451" s="186"/>
      <c r="AB451" s="186"/>
      <c r="AC451" s="186"/>
      <c r="AD451" s="186"/>
      <c r="AE451" s="186"/>
      <c r="AF451" s="186"/>
    </row>
    <row r="452" ht="12.75" customHeight="1">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c r="AA452" s="186"/>
      <c r="AB452" s="186"/>
      <c r="AC452" s="186"/>
      <c r="AD452" s="186"/>
      <c r="AE452" s="186"/>
      <c r="AF452" s="186"/>
    </row>
    <row r="453" ht="12.75" customHeight="1">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c r="AB453" s="186"/>
      <c r="AC453" s="186"/>
      <c r="AD453" s="186"/>
      <c r="AE453" s="186"/>
      <c r="AF453" s="186"/>
    </row>
    <row r="454" ht="12.75" customHeight="1">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c r="AB454" s="186"/>
      <c r="AC454" s="186"/>
      <c r="AD454" s="186"/>
      <c r="AE454" s="186"/>
      <c r="AF454" s="186"/>
    </row>
    <row r="455" ht="12.75" customHeight="1">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c r="AF455" s="186"/>
    </row>
    <row r="456" ht="12.75" customHeight="1">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row>
    <row r="457" ht="12.75" customHeight="1">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c r="AF457" s="186"/>
    </row>
    <row r="458" ht="12.75" customHeight="1">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c r="AF458" s="186"/>
    </row>
    <row r="459" ht="12.75" customHeight="1">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c r="AB459" s="186"/>
      <c r="AC459" s="186"/>
      <c r="AD459" s="186"/>
      <c r="AE459" s="186"/>
      <c r="AF459" s="186"/>
    </row>
    <row r="460" ht="12.75" customHeight="1">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c r="AF460" s="186"/>
    </row>
    <row r="461" ht="12.75" customHeight="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c r="AB461" s="186"/>
      <c r="AC461" s="186"/>
      <c r="AD461" s="186"/>
      <c r="AE461" s="186"/>
      <c r="AF461" s="186"/>
    </row>
    <row r="462" ht="12.75" customHeight="1">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c r="AB462" s="186"/>
      <c r="AC462" s="186"/>
      <c r="AD462" s="186"/>
      <c r="AE462" s="186"/>
      <c r="AF462" s="186"/>
    </row>
    <row r="463" ht="12.75" customHeight="1">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c r="AB463" s="186"/>
      <c r="AC463" s="186"/>
      <c r="AD463" s="186"/>
      <c r="AE463" s="186"/>
      <c r="AF463" s="186"/>
    </row>
    <row r="464" ht="12.75" customHeight="1">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c r="AB464" s="186"/>
      <c r="AC464" s="186"/>
      <c r="AD464" s="186"/>
      <c r="AE464" s="186"/>
      <c r="AF464" s="186"/>
    </row>
    <row r="465" ht="12.75" customHeight="1">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c r="AA465" s="186"/>
      <c r="AB465" s="186"/>
      <c r="AC465" s="186"/>
      <c r="AD465" s="186"/>
      <c r="AE465" s="186"/>
      <c r="AF465" s="186"/>
    </row>
    <row r="466" ht="12.75" customHeight="1">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c r="AB466" s="186"/>
      <c r="AC466" s="186"/>
      <c r="AD466" s="186"/>
      <c r="AE466" s="186"/>
      <c r="AF466" s="186"/>
    </row>
    <row r="467" ht="12.75" customHeight="1">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c r="AA467" s="186"/>
      <c r="AB467" s="186"/>
      <c r="AC467" s="186"/>
      <c r="AD467" s="186"/>
      <c r="AE467" s="186"/>
      <c r="AF467" s="186"/>
    </row>
    <row r="468" ht="12.75" customHeight="1">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c r="AB468" s="186"/>
      <c r="AC468" s="186"/>
      <c r="AD468" s="186"/>
      <c r="AE468" s="186"/>
      <c r="AF468" s="186"/>
    </row>
    <row r="469" ht="12.75" customHeight="1">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c r="AB469" s="186"/>
      <c r="AC469" s="186"/>
      <c r="AD469" s="186"/>
      <c r="AE469" s="186"/>
      <c r="AF469" s="186"/>
    </row>
    <row r="470" ht="12.75" customHeight="1">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c r="AB470" s="186"/>
      <c r="AC470" s="186"/>
      <c r="AD470" s="186"/>
      <c r="AE470" s="186"/>
      <c r="AF470" s="186"/>
    </row>
    <row r="471" ht="12.75" customHeight="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c r="AB471" s="186"/>
      <c r="AC471" s="186"/>
      <c r="AD471" s="186"/>
      <c r="AE471" s="186"/>
      <c r="AF471" s="186"/>
    </row>
    <row r="472" ht="12.75" customHeight="1">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c r="AB472" s="186"/>
      <c r="AC472" s="186"/>
      <c r="AD472" s="186"/>
      <c r="AE472" s="186"/>
      <c r="AF472" s="186"/>
    </row>
    <row r="473" ht="12.75" customHeight="1">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c r="AB473" s="186"/>
      <c r="AC473" s="186"/>
      <c r="AD473" s="186"/>
      <c r="AE473" s="186"/>
      <c r="AF473" s="186"/>
    </row>
    <row r="474" ht="12.75" customHeight="1">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c r="AB474" s="186"/>
      <c r="AC474" s="186"/>
      <c r="AD474" s="186"/>
      <c r="AE474" s="186"/>
      <c r="AF474" s="186"/>
    </row>
    <row r="475" ht="12.75" customHeight="1">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c r="AB475" s="186"/>
      <c r="AC475" s="186"/>
      <c r="AD475" s="186"/>
      <c r="AE475" s="186"/>
      <c r="AF475" s="186"/>
    </row>
    <row r="476" ht="12.75" customHeight="1">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c r="AB476" s="186"/>
      <c r="AC476" s="186"/>
      <c r="AD476" s="186"/>
      <c r="AE476" s="186"/>
      <c r="AF476" s="186"/>
    </row>
    <row r="477" ht="12.75" customHeight="1">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c r="AB477" s="186"/>
      <c r="AC477" s="186"/>
      <c r="AD477" s="186"/>
      <c r="AE477" s="186"/>
      <c r="AF477" s="186"/>
    </row>
    <row r="478" ht="12.75" customHeight="1">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c r="AB478" s="186"/>
      <c r="AC478" s="186"/>
      <c r="AD478" s="186"/>
      <c r="AE478" s="186"/>
      <c r="AF478" s="186"/>
    </row>
    <row r="479" ht="12.75" customHeight="1">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c r="AB479" s="186"/>
      <c r="AC479" s="186"/>
      <c r="AD479" s="186"/>
      <c r="AE479" s="186"/>
      <c r="AF479" s="186"/>
    </row>
    <row r="480" ht="12.75" customHeight="1">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c r="AA480" s="186"/>
      <c r="AB480" s="186"/>
      <c r="AC480" s="186"/>
      <c r="AD480" s="186"/>
      <c r="AE480" s="186"/>
      <c r="AF480" s="186"/>
    </row>
    <row r="481" ht="12.75" customHeight="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c r="AB481" s="186"/>
      <c r="AC481" s="186"/>
      <c r="AD481" s="186"/>
      <c r="AE481" s="186"/>
      <c r="AF481" s="186"/>
    </row>
    <row r="482" ht="12.75" customHeight="1">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c r="AA482" s="186"/>
      <c r="AB482" s="186"/>
      <c r="AC482" s="186"/>
      <c r="AD482" s="186"/>
      <c r="AE482" s="186"/>
      <c r="AF482" s="186"/>
    </row>
    <row r="483" ht="12.75" customHeight="1">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c r="AA483" s="186"/>
      <c r="AB483" s="186"/>
      <c r="AC483" s="186"/>
      <c r="AD483" s="186"/>
      <c r="AE483" s="186"/>
      <c r="AF483" s="186"/>
    </row>
    <row r="484" ht="12.75" customHeight="1">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c r="AA484" s="186"/>
      <c r="AB484" s="186"/>
      <c r="AC484" s="186"/>
      <c r="AD484" s="186"/>
      <c r="AE484" s="186"/>
      <c r="AF484" s="186"/>
    </row>
    <row r="485" ht="12.75" customHeight="1">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c r="AA485" s="186"/>
      <c r="AB485" s="186"/>
      <c r="AC485" s="186"/>
      <c r="AD485" s="186"/>
      <c r="AE485" s="186"/>
      <c r="AF485" s="186"/>
    </row>
    <row r="486" ht="12.75" customHeight="1">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c r="AA486" s="186"/>
      <c r="AB486" s="186"/>
      <c r="AC486" s="186"/>
      <c r="AD486" s="186"/>
      <c r="AE486" s="186"/>
      <c r="AF486" s="186"/>
    </row>
    <row r="487" ht="12.75" customHeight="1">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c r="AA487" s="186"/>
      <c r="AB487" s="186"/>
      <c r="AC487" s="186"/>
      <c r="AD487" s="186"/>
      <c r="AE487" s="186"/>
      <c r="AF487" s="186"/>
    </row>
    <row r="488" ht="12.75" customHeight="1">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c r="AA488" s="186"/>
      <c r="AB488" s="186"/>
      <c r="AC488" s="186"/>
      <c r="AD488" s="186"/>
      <c r="AE488" s="186"/>
      <c r="AF488" s="186"/>
    </row>
    <row r="489" ht="12.75" customHeight="1">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c r="AA489" s="186"/>
      <c r="AB489" s="186"/>
      <c r="AC489" s="186"/>
      <c r="AD489" s="186"/>
      <c r="AE489" s="186"/>
      <c r="AF489" s="186"/>
    </row>
    <row r="490" ht="12.75" customHeight="1">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c r="AA490" s="186"/>
      <c r="AB490" s="186"/>
      <c r="AC490" s="186"/>
      <c r="AD490" s="186"/>
      <c r="AE490" s="186"/>
      <c r="AF490" s="186"/>
    </row>
    <row r="491" ht="12.75" customHeight="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c r="AA491" s="186"/>
      <c r="AB491" s="186"/>
      <c r="AC491" s="186"/>
      <c r="AD491" s="186"/>
      <c r="AE491" s="186"/>
      <c r="AF491" s="186"/>
    </row>
    <row r="492" ht="12.75" customHeight="1">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c r="AA492" s="186"/>
      <c r="AB492" s="186"/>
      <c r="AC492" s="186"/>
      <c r="AD492" s="186"/>
      <c r="AE492" s="186"/>
      <c r="AF492" s="186"/>
    </row>
    <row r="493" ht="12.75" customHeight="1">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c r="AA493" s="186"/>
      <c r="AB493" s="186"/>
      <c r="AC493" s="186"/>
      <c r="AD493" s="186"/>
      <c r="AE493" s="186"/>
      <c r="AF493" s="186"/>
    </row>
    <row r="494" ht="12.75" customHeight="1">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c r="AA494" s="186"/>
      <c r="AB494" s="186"/>
      <c r="AC494" s="186"/>
      <c r="AD494" s="186"/>
      <c r="AE494" s="186"/>
      <c r="AF494" s="186"/>
    </row>
    <row r="495" ht="12.75" customHeight="1">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c r="AA495" s="186"/>
      <c r="AB495" s="186"/>
      <c r="AC495" s="186"/>
      <c r="AD495" s="186"/>
      <c r="AE495" s="186"/>
      <c r="AF495" s="186"/>
    </row>
    <row r="496" ht="12.75" customHeight="1">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c r="AA496" s="186"/>
      <c r="AB496" s="186"/>
      <c r="AC496" s="186"/>
      <c r="AD496" s="186"/>
      <c r="AE496" s="186"/>
      <c r="AF496" s="186"/>
    </row>
    <row r="497" ht="12.75" customHeight="1">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c r="AA497" s="186"/>
      <c r="AB497" s="186"/>
      <c r="AC497" s="186"/>
      <c r="AD497" s="186"/>
      <c r="AE497" s="186"/>
      <c r="AF497" s="186"/>
    </row>
    <row r="498" ht="12.75" customHeight="1">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c r="AA498" s="186"/>
      <c r="AB498" s="186"/>
      <c r="AC498" s="186"/>
      <c r="AD498" s="186"/>
      <c r="AE498" s="186"/>
      <c r="AF498" s="186"/>
    </row>
    <row r="499" ht="12.75" customHeight="1">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c r="AA499" s="186"/>
      <c r="AB499" s="186"/>
      <c r="AC499" s="186"/>
      <c r="AD499" s="186"/>
      <c r="AE499" s="186"/>
      <c r="AF499" s="186"/>
    </row>
    <row r="500" ht="12.75" customHeight="1">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c r="AA500" s="186"/>
      <c r="AB500" s="186"/>
      <c r="AC500" s="186"/>
      <c r="AD500" s="186"/>
      <c r="AE500" s="186"/>
      <c r="AF500" s="186"/>
    </row>
    <row r="501" ht="12.75" customHeight="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c r="AA501" s="186"/>
      <c r="AB501" s="186"/>
      <c r="AC501" s="186"/>
      <c r="AD501" s="186"/>
      <c r="AE501" s="186"/>
      <c r="AF501" s="186"/>
    </row>
    <row r="502" ht="12.75" customHeight="1">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c r="AA502" s="186"/>
      <c r="AB502" s="186"/>
      <c r="AC502" s="186"/>
      <c r="AD502" s="186"/>
      <c r="AE502" s="186"/>
      <c r="AF502" s="186"/>
    </row>
    <row r="503" ht="12.75" customHeight="1">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c r="AA503" s="186"/>
      <c r="AB503" s="186"/>
      <c r="AC503" s="186"/>
      <c r="AD503" s="186"/>
      <c r="AE503" s="186"/>
      <c r="AF503" s="186"/>
    </row>
    <row r="504" ht="12.75" customHeight="1">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c r="AA504" s="186"/>
      <c r="AB504" s="186"/>
      <c r="AC504" s="186"/>
      <c r="AD504" s="186"/>
      <c r="AE504" s="186"/>
      <c r="AF504" s="186"/>
    </row>
    <row r="505" ht="12.75" customHeight="1">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c r="AA505" s="186"/>
      <c r="AB505" s="186"/>
      <c r="AC505" s="186"/>
      <c r="AD505" s="186"/>
      <c r="AE505" s="186"/>
      <c r="AF505" s="186"/>
    </row>
    <row r="506" ht="12.75" customHeight="1">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c r="AA506" s="186"/>
      <c r="AB506" s="186"/>
      <c r="AC506" s="186"/>
      <c r="AD506" s="186"/>
      <c r="AE506" s="186"/>
      <c r="AF506" s="186"/>
    </row>
    <row r="507" ht="12.75" customHeight="1">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c r="AA507" s="186"/>
      <c r="AB507" s="186"/>
      <c r="AC507" s="186"/>
      <c r="AD507" s="186"/>
      <c r="AE507" s="186"/>
      <c r="AF507" s="186"/>
    </row>
    <row r="508" ht="12.75" customHeight="1">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c r="AA508" s="186"/>
      <c r="AB508" s="186"/>
      <c r="AC508" s="186"/>
      <c r="AD508" s="186"/>
      <c r="AE508" s="186"/>
      <c r="AF508" s="186"/>
    </row>
    <row r="509" ht="12.75" customHeight="1">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c r="AA509" s="186"/>
      <c r="AB509" s="186"/>
      <c r="AC509" s="186"/>
      <c r="AD509" s="186"/>
      <c r="AE509" s="186"/>
      <c r="AF509" s="186"/>
    </row>
    <row r="510" ht="12.75" customHeight="1">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c r="AA510" s="186"/>
      <c r="AB510" s="186"/>
      <c r="AC510" s="186"/>
      <c r="AD510" s="186"/>
      <c r="AE510" s="186"/>
      <c r="AF510" s="186"/>
    </row>
    <row r="511" ht="12.75" customHeight="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c r="AA511" s="186"/>
      <c r="AB511" s="186"/>
      <c r="AC511" s="186"/>
      <c r="AD511" s="186"/>
      <c r="AE511" s="186"/>
      <c r="AF511" s="186"/>
    </row>
    <row r="512" ht="12.75" customHeight="1">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c r="AA512" s="186"/>
      <c r="AB512" s="186"/>
      <c r="AC512" s="186"/>
      <c r="AD512" s="186"/>
      <c r="AE512" s="186"/>
      <c r="AF512" s="186"/>
    </row>
    <row r="513" ht="12.75" customHeight="1">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c r="AA513" s="186"/>
      <c r="AB513" s="186"/>
      <c r="AC513" s="186"/>
      <c r="AD513" s="186"/>
      <c r="AE513" s="186"/>
      <c r="AF513" s="186"/>
    </row>
    <row r="514" ht="12.75" customHeight="1">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c r="AA514" s="186"/>
      <c r="AB514" s="186"/>
      <c r="AC514" s="186"/>
      <c r="AD514" s="186"/>
      <c r="AE514" s="186"/>
      <c r="AF514" s="186"/>
    </row>
    <row r="515" ht="12.75" customHeight="1">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c r="AA515" s="186"/>
      <c r="AB515" s="186"/>
      <c r="AC515" s="186"/>
      <c r="AD515" s="186"/>
      <c r="AE515" s="186"/>
      <c r="AF515" s="186"/>
    </row>
    <row r="516" ht="12.75" customHeight="1">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c r="AA516" s="186"/>
      <c r="AB516" s="186"/>
      <c r="AC516" s="186"/>
      <c r="AD516" s="186"/>
      <c r="AE516" s="186"/>
      <c r="AF516" s="186"/>
    </row>
    <row r="517" ht="12.75" customHeight="1">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c r="AA517" s="186"/>
      <c r="AB517" s="186"/>
      <c r="AC517" s="186"/>
      <c r="AD517" s="186"/>
      <c r="AE517" s="186"/>
      <c r="AF517" s="186"/>
    </row>
    <row r="518" ht="12.75" customHeight="1">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c r="AA518" s="186"/>
      <c r="AB518" s="186"/>
      <c r="AC518" s="186"/>
      <c r="AD518" s="186"/>
      <c r="AE518" s="186"/>
      <c r="AF518" s="186"/>
    </row>
    <row r="519" ht="12.75" customHeight="1">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c r="AA519" s="186"/>
      <c r="AB519" s="186"/>
      <c r="AC519" s="186"/>
      <c r="AD519" s="186"/>
      <c r="AE519" s="186"/>
      <c r="AF519" s="186"/>
    </row>
    <row r="520" ht="12.75" customHeight="1">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c r="AA520" s="186"/>
      <c r="AB520" s="186"/>
      <c r="AC520" s="186"/>
      <c r="AD520" s="186"/>
      <c r="AE520" s="186"/>
      <c r="AF520" s="186"/>
    </row>
    <row r="521" ht="12.75" customHeight="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c r="AA521" s="186"/>
      <c r="AB521" s="186"/>
      <c r="AC521" s="186"/>
      <c r="AD521" s="186"/>
      <c r="AE521" s="186"/>
      <c r="AF521" s="186"/>
    </row>
    <row r="522" ht="12.75" customHeight="1">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c r="AA522" s="186"/>
      <c r="AB522" s="186"/>
      <c r="AC522" s="186"/>
      <c r="AD522" s="186"/>
      <c r="AE522" s="186"/>
      <c r="AF522" s="186"/>
    </row>
    <row r="523" ht="12.75" customHeight="1">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c r="AA523" s="186"/>
      <c r="AB523" s="186"/>
      <c r="AC523" s="186"/>
      <c r="AD523" s="186"/>
      <c r="AE523" s="186"/>
      <c r="AF523" s="186"/>
    </row>
    <row r="524" ht="12.75" customHeight="1">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c r="AA524" s="186"/>
      <c r="AB524" s="186"/>
      <c r="AC524" s="186"/>
      <c r="AD524" s="186"/>
      <c r="AE524" s="186"/>
      <c r="AF524" s="186"/>
    </row>
    <row r="525" ht="12.75" customHeight="1">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c r="AA525" s="186"/>
      <c r="AB525" s="186"/>
      <c r="AC525" s="186"/>
      <c r="AD525" s="186"/>
      <c r="AE525" s="186"/>
      <c r="AF525" s="186"/>
    </row>
    <row r="526" ht="12.75" customHeight="1">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c r="AA526" s="186"/>
      <c r="AB526" s="186"/>
      <c r="AC526" s="186"/>
      <c r="AD526" s="186"/>
      <c r="AE526" s="186"/>
      <c r="AF526" s="186"/>
    </row>
    <row r="527" ht="12.75" customHeight="1">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c r="AA527" s="186"/>
      <c r="AB527" s="186"/>
      <c r="AC527" s="186"/>
      <c r="AD527" s="186"/>
      <c r="AE527" s="186"/>
      <c r="AF527" s="186"/>
    </row>
    <row r="528" ht="12.75" customHeight="1">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c r="AA528" s="186"/>
      <c r="AB528" s="186"/>
      <c r="AC528" s="186"/>
      <c r="AD528" s="186"/>
      <c r="AE528" s="186"/>
      <c r="AF528" s="186"/>
    </row>
    <row r="529" ht="12.75" customHeight="1">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c r="AA529" s="186"/>
      <c r="AB529" s="186"/>
      <c r="AC529" s="186"/>
      <c r="AD529" s="186"/>
      <c r="AE529" s="186"/>
      <c r="AF529" s="186"/>
    </row>
    <row r="530" ht="12.75" customHeight="1">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c r="AA530" s="186"/>
      <c r="AB530" s="186"/>
      <c r="AC530" s="186"/>
      <c r="AD530" s="186"/>
      <c r="AE530" s="186"/>
      <c r="AF530" s="186"/>
    </row>
    <row r="531" ht="12.75" customHeight="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c r="AA531" s="186"/>
      <c r="AB531" s="186"/>
      <c r="AC531" s="186"/>
      <c r="AD531" s="186"/>
      <c r="AE531" s="186"/>
      <c r="AF531" s="186"/>
    </row>
    <row r="532" ht="12.75" customHeight="1">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c r="AA532" s="186"/>
      <c r="AB532" s="186"/>
      <c r="AC532" s="186"/>
      <c r="AD532" s="186"/>
      <c r="AE532" s="186"/>
      <c r="AF532" s="186"/>
    </row>
    <row r="533" ht="12.75" customHeight="1">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c r="AA533" s="186"/>
      <c r="AB533" s="186"/>
      <c r="AC533" s="186"/>
      <c r="AD533" s="186"/>
      <c r="AE533" s="186"/>
      <c r="AF533" s="186"/>
    </row>
    <row r="534" ht="12.75" customHeight="1">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c r="AA534" s="186"/>
      <c r="AB534" s="186"/>
      <c r="AC534" s="186"/>
      <c r="AD534" s="186"/>
      <c r="AE534" s="186"/>
      <c r="AF534" s="186"/>
    </row>
    <row r="535" ht="12.75" customHeight="1">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c r="AA535" s="186"/>
      <c r="AB535" s="186"/>
      <c r="AC535" s="186"/>
      <c r="AD535" s="186"/>
      <c r="AE535" s="186"/>
      <c r="AF535" s="186"/>
    </row>
    <row r="536" ht="12.75" customHeight="1">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c r="AA536" s="186"/>
      <c r="AB536" s="186"/>
      <c r="AC536" s="186"/>
      <c r="AD536" s="186"/>
      <c r="AE536" s="186"/>
      <c r="AF536" s="186"/>
    </row>
    <row r="537" ht="12.75" customHeight="1">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c r="AA537" s="186"/>
      <c r="AB537" s="186"/>
      <c r="AC537" s="186"/>
      <c r="AD537" s="186"/>
      <c r="AE537" s="186"/>
      <c r="AF537" s="186"/>
    </row>
    <row r="538" ht="12.75" customHeight="1">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c r="AA538" s="186"/>
      <c r="AB538" s="186"/>
      <c r="AC538" s="186"/>
      <c r="AD538" s="186"/>
      <c r="AE538" s="186"/>
      <c r="AF538" s="186"/>
    </row>
    <row r="539" ht="12.75" customHeight="1">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c r="AA539" s="186"/>
      <c r="AB539" s="186"/>
      <c r="AC539" s="186"/>
      <c r="AD539" s="186"/>
      <c r="AE539" s="186"/>
      <c r="AF539" s="186"/>
    </row>
    <row r="540" ht="12.75" customHeight="1">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c r="AA540" s="186"/>
      <c r="AB540" s="186"/>
      <c r="AC540" s="186"/>
      <c r="AD540" s="186"/>
      <c r="AE540" s="186"/>
      <c r="AF540" s="186"/>
    </row>
    <row r="541" ht="12.75" customHeight="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c r="AA541" s="186"/>
      <c r="AB541" s="186"/>
      <c r="AC541" s="186"/>
      <c r="AD541" s="186"/>
      <c r="AE541" s="186"/>
      <c r="AF541" s="186"/>
    </row>
    <row r="542" ht="12.75" customHeight="1">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c r="AA542" s="186"/>
      <c r="AB542" s="186"/>
      <c r="AC542" s="186"/>
      <c r="AD542" s="186"/>
      <c r="AE542" s="186"/>
      <c r="AF542" s="186"/>
    </row>
    <row r="543" ht="12.75" customHeight="1">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c r="AA543" s="186"/>
      <c r="AB543" s="186"/>
      <c r="AC543" s="186"/>
      <c r="AD543" s="186"/>
      <c r="AE543" s="186"/>
      <c r="AF543" s="186"/>
    </row>
    <row r="544" ht="12.75" customHeight="1">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c r="AA544" s="186"/>
      <c r="AB544" s="186"/>
      <c r="AC544" s="186"/>
      <c r="AD544" s="186"/>
      <c r="AE544" s="186"/>
      <c r="AF544" s="186"/>
    </row>
    <row r="545" ht="12.75" customHeight="1">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6"/>
      <c r="AC545" s="186"/>
      <c r="AD545" s="186"/>
      <c r="AE545" s="186"/>
      <c r="AF545" s="186"/>
    </row>
    <row r="546" ht="12.75" customHeight="1">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c r="AA546" s="186"/>
      <c r="AB546" s="186"/>
      <c r="AC546" s="186"/>
      <c r="AD546" s="186"/>
      <c r="AE546" s="186"/>
      <c r="AF546" s="186"/>
    </row>
    <row r="547" ht="12.75" customHeight="1">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c r="AA547" s="186"/>
      <c r="AB547" s="186"/>
      <c r="AC547" s="186"/>
      <c r="AD547" s="186"/>
      <c r="AE547" s="186"/>
      <c r="AF547" s="186"/>
    </row>
    <row r="548" ht="12.75" customHeight="1">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c r="AA548" s="186"/>
      <c r="AB548" s="186"/>
      <c r="AC548" s="186"/>
      <c r="AD548" s="186"/>
      <c r="AE548" s="186"/>
      <c r="AF548" s="186"/>
    </row>
    <row r="549" ht="12.75" customHeight="1">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c r="AA549" s="186"/>
      <c r="AB549" s="186"/>
      <c r="AC549" s="186"/>
      <c r="AD549" s="186"/>
      <c r="AE549" s="186"/>
      <c r="AF549" s="186"/>
    </row>
    <row r="550" ht="12.75" customHeight="1">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c r="AA550" s="186"/>
      <c r="AB550" s="186"/>
      <c r="AC550" s="186"/>
      <c r="AD550" s="186"/>
      <c r="AE550" s="186"/>
      <c r="AF550" s="186"/>
    </row>
    <row r="551" ht="12.75" customHeight="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c r="AA551" s="186"/>
      <c r="AB551" s="186"/>
      <c r="AC551" s="186"/>
      <c r="AD551" s="186"/>
      <c r="AE551" s="186"/>
      <c r="AF551" s="186"/>
    </row>
    <row r="552" ht="12.75" customHeight="1">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c r="AA552" s="186"/>
      <c r="AB552" s="186"/>
      <c r="AC552" s="186"/>
      <c r="AD552" s="186"/>
      <c r="AE552" s="186"/>
      <c r="AF552" s="186"/>
    </row>
    <row r="553" ht="12.75" customHeight="1">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c r="AF553" s="186"/>
    </row>
    <row r="554" ht="12.75" customHeight="1">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c r="AA554" s="186"/>
      <c r="AB554" s="186"/>
      <c r="AC554" s="186"/>
      <c r="AD554" s="186"/>
      <c r="AE554" s="186"/>
      <c r="AF554" s="186"/>
    </row>
    <row r="555" ht="12.75" customHeight="1">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c r="AA555" s="186"/>
      <c r="AB555" s="186"/>
      <c r="AC555" s="186"/>
      <c r="AD555" s="186"/>
      <c r="AE555" s="186"/>
      <c r="AF555" s="186"/>
    </row>
    <row r="556" ht="12.75" customHeight="1">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c r="AA556" s="186"/>
      <c r="AB556" s="186"/>
      <c r="AC556" s="186"/>
      <c r="AD556" s="186"/>
      <c r="AE556" s="186"/>
      <c r="AF556" s="186"/>
    </row>
    <row r="557" ht="12.75" customHeight="1">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c r="AA557" s="186"/>
      <c r="AB557" s="186"/>
      <c r="AC557" s="186"/>
      <c r="AD557" s="186"/>
      <c r="AE557" s="186"/>
      <c r="AF557" s="186"/>
    </row>
    <row r="558" ht="12.75" customHeight="1">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c r="AA558" s="186"/>
      <c r="AB558" s="186"/>
      <c r="AC558" s="186"/>
      <c r="AD558" s="186"/>
      <c r="AE558" s="186"/>
      <c r="AF558" s="186"/>
    </row>
    <row r="559" ht="12.75" customHeight="1">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c r="AA559" s="186"/>
      <c r="AB559" s="186"/>
      <c r="AC559" s="186"/>
      <c r="AD559" s="186"/>
      <c r="AE559" s="186"/>
      <c r="AF559" s="186"/>
    </row>
    <row r="560" ht="12.75" customHeight="1">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c r="AA560" s="186"/>
      <c r="AB560" s="186"/>
      <c r="AC560" s="186"/>
      <c r="AD560" s="186"/>
      <c r="AE560" s="186"/>
      <c r="AF560" s="186"/>
    </row>
    <row r="561" ht="12.75" customHeight="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c r="AA561" s="186"/>
      <c r="AB561" s="186"/>
      <c r="AC561" s="186"/>
      <c r="AD561" s="186"/>
      <c r="AE561" s="186"/>
      <c r="AF561" s="186"/>
    </row>
    <row r="562" ht="12.75" customHeight="1">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c r="AA562" s="186"/>
      <c r="AB562" s="186"/>
      <c r="AC562" s="186"/>
      <c r="AD562" s="186"/>
      <c r="AE562" s="186"/>
      <c r="AF562" s="186"/>
    </row>
    <row r="563" ht="12.75" customHeight="1">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c r="AA563" s="186"/>
      <c r="AB563" s="186"/>
      <c r="AC563" s="186"/>
      <c r="AD563" s="186"/>
      <c r="AE563" s="186"/>
      <c r="AF563" s="186"/>
    </row>
    <row r="564" ht="12.75" customHeight="1">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c r="AA564" s="186"/>
      <c r="AB564" s="186"/>
      <c r="AC564" s="186"/>
      <c r="AD564" s="186"/>
      <c r="AE564" s="186"/>
      <c r="AF564" s="186"/>
    </row>
    <row r="565" ht="12.75" customHeight="1">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c r="AA565" s="186"/>
      <c r="AB565" s="186"/>
      <c r="AC565" s="186"/>
      <c r="AD565" s="186"/>
      <c r="AE565" s="186"/>
      <c r="AF565" s="186"/>
    </row>
    <row r="566" ht="12.75" customHeight="1">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c r="AA566" s="186"/>
      <c r="AB566" s="186"/>
      <c r="AC566" s="186"/>
      <c r="AD566" s="186"/>
      <c r="AE566" s="186"/>
      <c r="AF566" s="186"/>
    </row>
    <row r="567" ht="12.75" customHeight="1">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c r="AA567" s="186"/>
      <c r="AB567" s="186"/>
      <c r="AC567" s="186"/>
      <c r="AD567" s="186"/>
      <c r="AE567" s="186"/>
      <c r="AF567" s="186"/>
    </row>
    <row r="568" ht="12.75" customHeight="1">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c r="AF568" s="186"/>
    </row>
    <row r="569" ht="12.75" customHeight="1">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c r="AA569" s="186"/>
      <c r="AB569" s="186"/>
      <c r="AC569" s="186"/>
      <c r="AD569" s="186"/>
      <c r="AE569" s="186"/>
      <c r="AF569" s="186"/>
    </row>
    <row r="570" ht="12.75" customHeight="1">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c r="AA570" s="186"/>
      <c r="AB570" s="186"/>
      <c r="AC570" s="186"/>
      <c r="AD570" s="186"/>
      <c r="AE570" s="186"/>
      <c r="AF570" s="186"/>
    </row>
    <row r="571" ht="12.75" customHeight="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c r="AA571" s="186"/>
      <c r="AB571" s="186"/>
      <c r="AC571" s="186"/>
      <c r="AD571" s="186"/>
      <c r="AE571" s="186"/>
      <c r="AF571" s="186"/>
    </row>
    <row r="572" ht="12.75" customHeight="1">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c r="AA572" s="186"/>
      <c r="AB572" s="186"/>
      <c r="AC572" s="186"/>
      <c r="AD572" s="186"/>
      <c r="AE572" s="186"/>
      <c r="AF572" s="186"/>
    </row>
    <row r="573" ht="12.75" customHeight="1">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c r="AA573" s="186"/>
      <c r="AB573" s="186"/>
      <c r="AC573" s="186"/>
      <c r="AD573" s="186"/>
      <c r="AE573" s="186"/>
      <c r="AF573" s="186"/>
    </row>
    <row r="574" ht="12.75" customHeight="1">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c r="AA574" s="186"/>
      <c r="AB574" s="186"/>
      <c r="AC574" s="186"/>
      <c r="AD574" s="186"/>
      <c r="AE574" s="186"/>
      <c r="AF574" s="186"/>
    </row>
    <row r="575" ht="12.75" customHeight="1">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c r="AA575" s="186"/>
      <c r="AB575" s="186"/>
      <c r="AC575" s="186"/>
      <c r="AD575" s="186"/>
      <c r="AE575" s="186"/>
      <c r="AF575" s="186"/>
    </row>
    <row r="576" ht="12.75" customHeight="1">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c r="AA576" s="186"/>
      <c r="AB576" s="186"/>
      <c r="AC576" s="186"/>
      <c r="AD576" s="186"/>
      <c r="AE576" s="186"/>
      <c r="AF576" s="186"/>
    </row>
    <row r="577" ht="12.75" customHeight="1">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c r="AA577" s="186"/>
      <c r="AB577" s="186"/>
      <c r="AC577" s="186"/>
      <c r="AD577" s="186"/>
      <c r="AE577" s="186"/>
      <c r="AF577" s="186"/>
    </row>
    <row r="578" ht="12.75" customHeight="1">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c r="AA578" s="186"/>
      <c r="AB578" s="186"/>
      <c r="AC578" s="186"/>
      <c r="AD578" s="186"/>
      <c r="AE578" s="186"/>
      <c r="AF578" s="186"/>
    </row>
    <row r="579" ht="12.75" customHeight="1">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c r="AA579" s="186"/>
      <c r="AB579" s="186"/>
      <c r="AC579" s="186"/>
      <c r="AD579" s="186"/>
      <c r="AE579" s="186"/>
      <c r="AF579" s="186"/>
    </row>
    <row r="580" ht="12.75" customHeight="1">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c r="AA580" s="186"/>
      <c r="AB580" s="186"/>
      <c r="AC580" s="186"/>
      <c r="AD580" s="186"/>
      <c r="AE580" s="186"/>
      <c r="AF580" s="186"/>
    </row>
    <row r="581" ht="12.75" customHeight="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c r="AA581" s="186"/>
      <c r="AB581" s="186"/>
      <c r="AC581" s="186"/>
      <c r="AD581" s="186"/>
      <c r="AE581" s="186"/>
      <c r="AF581" s="186"/>
    </row>
    <row r="582" ht="12.75" customHeight="1">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c r="AA582" s="186"/>
      <c r="AB582" s="186"/>
      <c r="AC582" s="186"/>
      <c r="AD582" s="186"/>
      <c r="AE582" s="186"/>
      <c r="AF582" s="186"/>
    </row>
    <row r="583" ht="12.75" customHeight="1">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c r="AA583" s="186"/>
      <c r="AB583" s="186"/>
      <c r="AC583" s="186"/>
      <c r="AD583" s="186"/>
      <c r="AE583" s="186"/>
      <c r="AF583" s="186"/>
    </row>
    <row r="584" ht="12.75" customHeight="1">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c r="AA584" s="186"/>
      <c r="AB584" s="186"/>
      <c r="AC584" s="186"/>
      <c r="AD584" s="186"/>
      <c r="AE584" s="186"/>
      <c r="AF584" s="186"/>
    </row>
    <row r="585" ht="12.75" customHeight="1">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c r="AA585" s="186"/>
      <c r="AB585" s="186"/>
      <c r="AC585" s="186"/>
      <c r="AD585" s="186"/>
      <c r="AE585" s="186"/>
      <c r="AF585" s="186"/>
    </row>
    <row r="586" ht="12.75" customHeight="1">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c r="AA586" s="186"/>
      <c r="AB586" s="186"/>
      <c r="AC586" s="186"/>
      <c r="AD586" s="186"/>
      <c r="AE586" s="186"/>
      <c r="AF586" s="186"/>
    </row>
    <row r="587" ht="12.75" customHeight="1">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c r="AA587" s="186"/>
      <c r="AB587" s="186"/>
      <c r="AC587" s="186"/>
      <c r="AD587" s="186"/>
      <c r="AE587" s="186"/>
      <c r="AF587" s="186"/>
    </row>
    <row r="588" ht="12.75" customHeight="1">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c r="AA588" s="186"/>
      <c r="AB588" s="186"/>
      <c r="AC588" s="186"/>
      <c r="AD588" s="186"/>
      <c r="AE588" s="186"/>
      <c r="AF588" s="186"/>
    </row>
    <row r="589" ht="12.75" customHeight="1">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c r="AA589" s="186"/>
      <c r="AB589" s="186"/>
      <c r="AC589" s="186"/>
      <c r="AD589" s="186"/>
      <c r="AE589" s="186"/>
      <c r="AF589" s="186"/>
    </row>
    <row r="590" ht="12.75" customHeight="1">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c r="AA590" s="186"/>
      <c r="AB590" s="186"/>
      <c r="AC590" s="186"/>
      <c r="AD590" s="186"/>
      <c r="AE590" s="186"/>
      <c r="AF590" s="186"/>
    </row>
    <row r="591" ht="12.75" customHeight="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c r="AA591" s="186"/>
      <c r="AB591" s="186"/>
      <c r="AC591" s="186"/>
      <c r="AD591" s="186"/>
      <c r="AE591" s="186"/>
      <c r="AF591" s="186"/>
    </row>
    <row r="592" ht="12.75" customHeight="1">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c r="AA592" s="186"/>
      <c r="AB592" s="186"/>
      <c r="AC592" s="186"/>
      <c r="AD592" s="186"/>
      <c r="AE592" s="186"/>
      <c r="AF592" s="186"/>
    </row>
    <row r="593" ht="12.75" customHeight="1">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c r="AA593" s="186"/>
      <c r="AB593" s="186"/>
      <c r="AC593" s="186"/>
      <c r="AD593" s="186"/>
      <c r="AE593" s="186"/>
      <c r="AF593" s="186"/>
    </row>
    <row r="594" ht="12.75" customHeight="1">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c r="AA594" s="186"/>
      <c r="AB594" s="186"/>
      <c r="AC594" s="186"/>
      <c r="AD594" s="186"/>
      <c r="AE594" s="186"/>
      <c r="AF594" s="186"/>
    </row>
    <row r="595" ht="12.75" customHeight="1">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c r="AA595" s="186"/>
      <c r="AB595" s="186"/>
      <c r="AC595" s="186"/>
      <c r="AD595" s="186"/>
      <c r="AE595" s="186"/>
      <c r="AF595" s="186"/>
    </row>
    <row r="596" ht="12.75" customHeight="1">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c r="AA596" s="186"/>
      <c r="AB596" s="186"/>
      <c r="AC596" s="186"/>
      <c r="AD596" s="186"/>
      <c r="AE596" s="186"/>
      <c r="AF596" s="186"/>
    </row>
    <row r="597" ht="12.75" customHeight="1">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c r="AA597" s="186"/>
      <c r="AB597" s="186"/>
      <c r="AC597" s="186"/>
      <c r="AD597" s="186"/>
      <c r="AE597" s="186"/>
      <c r="AF597" s="186"/>
    </row>
    <row r="598" ht="12.75" customHeight="1">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c r="AA598" s="186"/>
      <c r="AB598" s="186"/>
      <c r="AC598" s="186"/>
      <c r="AD598" s="186"/>
      <c r="AE598" s="186"/>
      <c r="AF598" s="186"/>
    </row>
    <row r="599" ht="12.75" customHeight="1">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c r="AA599" s="186"/>
      <c r="AB599" s="186"/>
      <c r="AC599" s="186"/>
      <c r="AD599" s="186"/>
      <c r="AE599" s="186"/>
      <c r="AF599" s="186"/>
    </row>
    <row r="600" ht="12.75" customHeight="1">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c r="AA600" s="186"/>
      <c r="AB600" s="186"/>
      <c r="AC600" s="186"/>
      <c r="AD600" s="186"/>
      <c r="AE600" s="186"/>
      <c r="AF600" s="186"/>
    </row>
    <row r="601" ht="12.75" customHeight="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c r="AA601" s="186"/>
      <c r="AB601" s="186"/>
      <c r="AC601" s="186"/>
      <c r="AD601" s="186"/>
      <c r="AE601" s="186"/>
      <c r="AF601" s="186"/>
    </row>
    <row r="602" ht="12.75" customHeight="1">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c r="AA602" s="186"/>
      <c r="AB602" s="186"/>
      <c r="AC602" s="186"/>
      <c r="AD602" s="186"/>
      <c r="AE602" s="186"/>
      <c r="AF602" s="186"/>
    </row>
    <row r="603" ht="12.75" customHeight="1">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c r="AA603" s="186"/>
      <c r="AB603" s="186"/>
      <c r="AC603" s="186"/>
      <c r="AD603" s="186"/>
      <c r="AE603" s="186"/>
      <c r="AF603" s="186"/>
    </row>
    <row r="604" ht="12.75" customHeight="1">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c r="AA604" s="186"/>
      <c r="AB604" s="186"/>
      <c r="AC604" s="186"/>
      <c r="AD604" s="186"/>
      <c r="AE604" s="186"/>
      <c r="AF604" s="186"/>
    </row>
    <row r="605" ht="12.75" customHeight="1">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c r="AA605" s="186"/>
      <c r="AB605" s="186"/>
      <c r="AC605" s="186"/>
      <c r="AD605" s="186"/>
      <c r="AE605" s="186"/>
      <c r="AF605" s="186"/>
    </row>
    <row r="606" ht="12.75" customHeight="1">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c r="AA606" s="186"/>
      <c r="AB606" s="186"/>
      <c r="AC606" s="186"/>
      <c r="AD606" s="186"/>
      <c r="AE606" s="186"/>
      <c r="AF606" s="186"/>
    </row>
    <row r="607" ht="12.75" customHeight="1">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c r="AA607" s="186"/>
      <c r="AB607" s="186"/>
      <c r="AC607" s="186"/>
      <c r="AD607" s="186"/>
      <c r="AE607" s="186"/>
      <c r="AF607" s="186"/>
    </row>
    <row r="608" ht="12.75" customHeight="1">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c r="AA608" s="186"/>
      <c r="AB608" s="186"/>
      <c r="AC608" s="186"/>
      <c r="AD608" s="186"/>
      <c r="AE608" s="186"/>
      <c r="AF608" s="186"/>
    </row>
    <row r="609" ht="12.75" customHeight="1">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c r="AA609" s="186"/>
      <c r="AB609" s="186"/>
      <c r="AC609" s="186"/>
      <c r="AD609" s="186"/>
      <c r="AE609" s="186"/>
      <c r="AF609" s="186"/>
    </row>
    <row r="610" ht="12.75" customHeight="1">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c r="AA610" s="186"/>
      <c r="AB610" s="186"/>
      <c r="AC610" s="186"/>
      <c r="AD610" s="186"/>
      <c r="AE610" s="186"/>
      <c r="AF610" s="186"/>
    </row>
    <row r="611" ht="12.75" customHeight="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c r="AA611" s="186"/>
      <c r="AB611" s="186"/>
      <c r="AC611" s="186"/>
      <c r="AD611" s="186"/>
      <c r="AE611" s="186"/>
      <c r="AF611" s="186"/>
    </row>
    <row r="612" ht="12.75" customHeight="1">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c r="AA612" s="186"/>
      <c r="AB612" s="186"/>
      <c r="AC612" s="186"/>
      <c r="AD612" s="186"/>
      <c r="AE612" s="186"/>
      <c r="AF612" s="186"/>
    </row>
    <row r="613" ht="12.75" customHeight="1">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c r="AA613" s="186"/>
      <c r="AB613" s="186"/>
      <c r="AC613" s="186"/>
      <c r="AD613" s="186"/>
      <c r="AE613" s="186"/>
      <c r="AF613" s="186"/>
    </row>
    <row r="614" ht="12.75" customHeight="1">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c r="AA614" s="186"/>
      <c r="AB614" s="186"/>
      <c r="AC614" s="186"/>
      <c r="AD614" s="186"/>
      <c r="AE614" s="186"/>
      <c r="AF614" s="186"/>
    </row>
    <row r="615" ht="12.75" customHeight="1">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c r="AA615" s="186"/>
      <c r="AB615" s="186"/>
      <c r="AC615" s="186"/>
      <c r="AD615" s="186"/>
      <c r="AE615" s="186"/>
      <c r="AF615" s="186"/>
    </row>
    <row r="616" ht="12.75" customHeight="1">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c r="AA616" s="186"/>
      <c r="AB616" s="186"/>
      <c r="AC616" s="186"/>
      <c r="AD616" s="186"/>
      <c r="AE616" s="186"/>
      <c r="AF616" s="186"/>
    </row>
    <row r="617" ht="12.75" customHeight="1">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c r="AA617" s="186"/>
      <c r="AB617" s="186"/>
      <c r="AC617" s="186"/>
      <c r="AD617" s="186"/>
      <c r="AE617" s="186"/>
      <c r="AF617" s="186"/>
    </row>
    <row r="618" ht="12.75" customHeight="1">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c r="AA618" s="186"/>
      <c r="AB618" s="186"/>
      <c r="AC618" s="186"/>
      <c r="AD618" s="186"/>
      <c r="AE618" s="186"/>
      <c r="AF618" s="186"/>
    </row>
    <row r="619" ht="12.75" customHeight="1">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c r="AA619" s="186"/>
      <c r="AB619" s="186"/>
      <c r="AC619" s="186"/>
      <c r="AD619" s="186"/>
      <c r="AE619" s="186"/>
      <c r="AF619" s="186"/>
    </row>
    <row r="620" ht="12.75" customHeight="1">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c r="AA620" s="186"/>
      <c r="AB620" s="186"/>
      <c r="AC620" s="186"/>
      <c r="AD620" s="186"/>
      <c r="AE620" s="186"/>
      <c r="AF620" s="186"/>
    </row>
    <row r="621" ht="12.75" customHeight="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c r="AA621" s="186"/>
      <c r="AB621" s="186"/>
      <c r="AC621" s="186"/>
      <c r="AD621" s="186"/>
      <c r="AE621" s="186"/>
      <c r="AF621" s="186"/>
    </row>
    <row r="622" ht="12.75" customHeight="1">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c r="AA622" s="186"/>
      <c r="AB622" s="186"/>
      <c r="AC622" s="186"/>
      <c r="AD622" s="186"/>
      <c r="AE622" s="186"/>
      <c r="AF622" s="186"/>
    </row>
    <row r="623" ht="12.75" customHeight="1">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c r="AA623" s="186"/>
      <c r="AB623" s="186"/>
      <c r="AC623" s="186"/>
      <c r="AD623" s="186"/>
      <c r="AE623" s="186"/>
      <c r="AF623" s="186"/>
    </row>
    <row r="624" ht="12.75" customHeight="1">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c r="AA624" s="186"/>
      <c r="AB624" s="186"/>
      <c r="AC624" s="186"/>
      <c r="AD624" s="186"/>
      <c r="AE624" s="186"/>
      <c r="AF624" s="186"/>
    </row>
    <row r="625" ht="12.75" customHeight="1">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c r="AA625" s="186"/>
      <c r="AB625" s="186"/>
      <c r="AC625" s="186"/>
      <c r="AD625" s="186"/>
      <c r="AE625" s="186"/>
      <c r="AF625" s="186"/>
    </row>
    <row r="626" ht="12.75" customHeight="1">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c r="AA626" s="186"/>
      <c r="AB626" s="186"/>
      <c r="AC626" s="186"/>
      <c r="AD626" s="186"/>
      <c r="AE626" s="186"/>
      <c r="AF626" s="186"/>
    </row>
    <row r="627" ht="12.75" customHeight="1">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c r="AA627" s="186"/>
      <c r="AB627" s="186"/>
      <c r="AC627" s="186"/>
      <c r="AD627" s="186"/>
      <c r="AE627" s="186"/>
      <c r="AF627" s="186"/>
    </row>
    <row r="628" ht="12.75" customHeight="1">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c r="AA628" s="186"/>
      <c r="AB628" s="186"/>
      <c r="AC628" s="186"/>
      <c r="AD628" s="186"/>
      <c r="AE628" s="186"/>
      <c r="AF628" s="186"/>
    </row>
    <row r="629" ht="12.75" customHeight="1">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c r="AA629" s="186"/>
      <c r="AB629" s="186"/>
      <c r="AC629" s="186"/>
      <c r="AD629" s="186"/>
      <c r="AE629" s="186"/>
      <c r="AF629" s="186"/>
    </row>
    <row r="630" ht="12.75" customHeight="1">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c r="AA630" s="186"/>
      <c r="AB630" s="186"/>
      <c r="AC630" s="186"/>
      <c r="AD630" s="186"/>
      <c r="AE630" s="186"/>
      <c r="AF630" s="186"/>
    </row>
    <row r="631" ht="12.75" customHeight="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c r="AA631" s="186"/>
      <c r="AB631" s="186"/>
      <c r="AC631" s="186"/>
      <c r="AD631" s="186"/>
      <c r="AE631" s="186"/>
      <c r="AF631" s="186"/>
    </row>
    <row r="632" ht="12.75" customHeight="1">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c r="AA632" s="186"/>
      <c r="AB632" s="186"/>
      <c r="AC632" s="186"/>
      <c r="AD632" s="186"/>
      <c r="AE632" s="186"/>
      <c r="AF632" s="186"/>
    </row>
    <row r="633" ht="12.75" customHeight="1">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c r="AA633" s="186"/>
      <c r="AB633" s="186"/>
      <c r="AC633" s="186"/>
      <c r="AD633" s="186"/>
      <c r="AE633" s="186"/>
      <c r="AF633" s="186"/>
    </row>
    <row r="634" ht="12.75" customHeight="1">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c r="AA634" s="186"/>
      <c r="AB634" s="186"/>
      <c r="AC634" s="186"/>
      <c r="AD634" s="186"/>
      <c r="AE634" s="186"/>
      <c r="AF634" s="186"/>
    </row>
    <row r="635" ht="12.75" customHeight="1">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c r="AA635" s="186"/>
      <c r="AB635" s="186"/>
      <c r="AC635" s="186"/>
      <c r="AD635" s="186"/>
      <c r="AE635" s="186"/>
      <c r="AF635" s="186"/>
    </row>
    <row r="636" ht="12.75" customHeight="1">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c r="AA636" s="186"/>
      <c r="AB636" s="186"/>
      <c r="AC636" s="186"/>
      <c r="AD636" s="186"/>
      <c r="AE636" s="186"/>
      <c r="AF636" s="186"/>
    </row>
    <row r="637" ht="12.75" customHeight="1">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c r="AA637" s="186"/>
      <c r="AB637" s="186"/>
      <c r="AC637" s="186"/>
      <c r="AD637" s="186"/>
      <c r="AE637" s="186"/>
      <c r="AF637" s="186"/>
    </row>
    <row r="638" ht="12.75" customHeight="1">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c r="AA638" s="186"/>
      <c r="AB638" s="186"/>
      <c r="AC638" s="186"/>
      <c r="AD638" s="186"/>
      <c r="AE638" s="186"/>
      <c r="AF638" s="186"/>
    </row>
    <row r="639" ht="12.75" customHeight="1">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c r="AA639" s="186"/>
      <c r="AB639" s="186"/>
      <c r="AC639" s="186"/>
      <c r="AD639" s="186"/>
      <c r="AE639" s="186"/>
      <c r="AF639" s="186"/>
    </row>
    <row r="640" ht="12.75" customHeight="1">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c r="AA640" s="186"/>
      <c r="AB640" s="186"/>
      <c r="AC640" s="186"/>
      <c r="AD640" s="186"/>
      <c r="AE640" s="186"/>
      <c r="AF640" s="186"/>
    </row>
    <row r="641" ht="12.75" customHeight="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c r="AA641" s="186"/>
      <c r="AB641" s="186"/>
      <c r="AC641" s="186"/>
      <c r="AD641" s="186"/>
      <c r="AE641" s="186"/>
      <c r="AF641" s="186"/>
    </row>
    <row r="642" ht="12.75" customHeight="1">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c r="AA642" s="186"/>
      <c r="AB642" s="186"/>
      <c r="AC642" s="186"/>
      <c r="AD642" s="186"/>
      <c r="AE642" s="186"/>
      <c r="AF642" s="186"/>
    </row>
    <row r="643" ht="12.75" customHeight="1">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c r="AA643" s="186"/>
      <c r="AB643" s="186"/>
      <c r="AC643" s="186"/>
      <c r="AD643" s="186"/>
      <c r="AE643" s="186"/>
      <c r="AF643" s="186"/>
    </row>
    <row r="644" ht="12.75" customHeight="1">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c r="AA644" s="186"/>
      <c r="AB644" s="186"/>
      <c r="AC644" s="186"/>
      <c r="AD644" s="186"/>
      <c r="AE644" s="186"/>
      <c r="AF644" s="186"/>
    </row>
    <row r="645" ht="12.75" customHeight="1">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c r="AA645" s="186"/>
      <c r="AB645" s="186"/>
      <c r="AC645" s="186"/>
      <c r="AD645" s="186"/>
      <c r="AE645" s="186"/>
      <c r="AF645" s="186"/>
    </row>
    <row r="646" ht="12.75" customHeight="1">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c r="AA646" s="186"/>
      <c r="AB646" s="186"/>
      <c r="AC646" s="186"/>
      <c r="AD646" s="186"/>
      <c r="AE646" s="186"/>
      <c r="AF646" s="186"/>
    </row>
    <row r="647" ht="12.75" customHeight="1">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c r="AA647" s="186"/>
      <c r="AB647" s="186"/>
      <c r="AC647" s="186"/>
      <c r="AD647" s="186"/>
      <c r="AE647" s="186"/>
      <c r="AF647" s="186"/>
    </row>
    <row r="648" ht="12.75" customHeight="1">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c r="AA648" s="186"/>
      <c r="AB648" s="186"/>
      <c r="AC648" s="186"/>
      <c r="AD648" s="186"/>
      <c r="AE648" s="186"/>
      <c r="AF648" s="186"/>
    </row>
    <row r="649" ht="12.75" customHeight="1">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c r="AA649" s="186"/>
      <c r="AB649" s="186"/>
      <c r="AC649" s="186"/>
      <c r="AD649" s="186"/>
      <c r="AE649" s="186"/>
      <c r="AF649" s="186"/>
    </row>
    <row r="650" ht="12.75" customHeight="1">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c r="AA650" s="186"/>
      <c r="AB650" s="186"/>
      <c r="AC650" s="186"/>
      <c r="AD650" s="186"/>
      <c r="AE650" s="186"/>
      <c r="AF650" s="186"/>
    </row>
    <row r="651" ht="12.75" customHeight="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c r="AA651" s="186"/>
      <c r="AB651" s="186"/>
      <c r="AC651" s="186"/>
      <c r="AD651" s="186"/>
      <c r="AE651" s="186"/>
      <c r="AF651" s="186"/>
    </row>
    <row r="652" ht="12.75" customHeight="1">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c r="AA652" s="186"/>
      <c r="AB652" s="186"/>
      <c r="AC652" s="186"/>
      <c r="AD652" s="186"/>
      <c r="AE652" s="186"/>
      <c r="AF652" s="186"/>
    </row>
    <row r="653" ht="12.75" customHeight="1">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c r="AA653" s="186"/>
      <c r="AB653" s="186"/>
      <c r="AC653" s="186"/>
      <c r="AD653" s="186"/>
      <c r="AE653" s="186"/>
      <c r="AF653" s="186"/>
    </row>
    <row r="654" ht="12.75" customHeight="1">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c r="AA654" s="186"/>
      <c r="AB654" s="186"/>
      <c r="AC654" s="186"/>
      <c r="AD654" s="186"/>
      <c r="AE654" s="186"/>
      <c r="AF654" s="186"/>
    </row>
    <row r="655" ht="12.75" customHeight="1">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c r="AA655" s="186"/>
      <c r="AB655" s="186"/>
      <c r="AC655" s="186"/>
      <c r="AD655" s="186"/>
      <c r="AE655" s="186"/>
      <c r="AF655" s="186"/>
    </row>
    <row r="656" ht="12.75" customHeight="1">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c r="AA656" s="186"/>
      <c r="AB656" s="186"/>
      <c r="AC656" s="186"/>
      <c r="AD656" s="186"/>
      <c r="AE656" s="186"/>
      <c r="AF656" s="186"/>
    </row>
    <row r="657" ht="12.75" customHeight="1">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c r="AA657" s="186"/>
      <c r="AB657" s="186"/>
      <c r="AC657" s="186"/>
      <c r="AD657" s="186"/>
      <c r="AE657" s="186"/>
      <c r="AF657" s="186"/>
    </row>
    <row r="658" ht="12.75" customHeight="1">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c r="AA658" s="186"/>
      <c r="AB658" s="186"/>
      <c r="AC658" s="186"/>
      <c r="AD658" s="186"/>
      <c r="AE658" s="186"/>
      <c r="AF658" s="186"/>
    </row>
    <row r="659" ht="12.75" customHeight="1">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c r="AA659" s="186"/>
      <c r="AB659" s="186"/>
      <c r="AC659" s="186"/>
      <c r="AD659" s="186"/>
      <c r="AE659" s="186"/>
      <c r="AF659" s="186"/>
    </row>
    <row r="660" ht="12.75" customHeight="1">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c r="AA660" s="186"/>
      <c r="AB660" s="186"/>
      <c r="AC660" s="186"/>
      <c r="AD660" s="186"/>
      <c r="AE660" s="186"/>
      <c r="AF660" s="186"/>
    </row>
    <row r="661" ht="12.75" customHeight="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c r="AA661" s="186"/>
      <c r="AB661" s="186"/>
      <c r="AC661" s="186"/>
      <c r="AD661" s="186"/>
      <c r="AE661" s="186"/>
      <c r="AF661" s="186"/>
    </row>
    <row r="662" ht="12.75" customHeight="1">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c r="AA662" s="186"/>
      <c r="AB662" s="186"/>
      <c r="AC662" s="186"/>
      <c r="AD662" s="186"/>
      <c r="AE662" s="186"/>
      <c r="AF662" s="186"/>
    </row>
    <row r="663" ht="12.75" customHeight="1">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c r="AA663" s="186"/>
      <c r="AB663" s="186"/>
      <c r="AC663" s="186"/>
      <c r="AD663" s="186"/>
      <c r="AE663" s="186"/>
      <c r="AF663" s="186"/>
    </row>
    <row r="664" ht="12.75" customHeight="1">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c r="AA664" s="186"/>
      <c r="AB664" s="186"/>
      <c r="AC664" s="186"/>
      <c r="AD664" s="186"/>
      <c r="AE664" s="186"/>
      <c r="AF664" s="186"/>
    </row>
    <row r="665" ht="12.75" customHeight="1">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c r="AA665" s="186"/>
      <c r="AB665" s="186"/>
      <c r="AC665" s="186"/>
      <c r="AD665" s="186"/>
      <c r="AE665" s="186"/>
      <c r="AF665" s="186"/>
    </row>
    <row r="666" ht="12.75" customHeight="1">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c r="AA666" s="186"/>
      <c r="AB666" s="186"/>
      <c r="AC666" s="186"/>
      <c r="AD666" s="186"/>
      <c r="AE666" s="186"/>
      <c r="AF666" s="186"/>
    </row>
    <row r="667" ht="12.75" customHeight="1">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c r="AA667" s="186"/>
      <c r="AB667" s="186"/>
      <c r="AC667" s="186"/>
      <c r="AD667" s="186"/>
      <c r="AE667" s="186"/>
      <c r="AF667" s="186"/>
    </row>
    <row r="668" ht="12.75" customHeight="1">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c r="AA668" s="186"/>
      <c r="AB668" s="186"/>
      <c r="AC668" s="186"/>
      <c r="AD668" s="186"/>
      <c r="AE668" s="186"/>
      <c r="AF668" s="186"/>
    </row>
    <row r="669" ht="12.75" customHeight="1">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c r="AA669" s="186"/>
      <c r="AB669" s="186"/>
      <c r="AC669" s="186"/>
      <c r="AD669" s="186"/>
      <c r="AE669" s="186"/>
      <c r="AF669" s="186"/>
    </row>
    <row r="670" ht="12.75" customHeight="1">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c r="AA670" s="186"/>
      <c r="AB670" s="186"/>
      <c r="AC670" s="186"/>
      <c r="AD670" s="186"/>
      <c r="AE670" s="186"/>
      <c r="AF670" s="186"/>
    </row>
    <row r="671" ht="12.75" customHeight="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c r="AA671" s="186"/>
      <c r="AB671" s="186"/>
      <c r="AC671" s="186"/>
      <c r="AD671" s="186"/>
      <c r="AE671" s="186"/>
      <c r="AF671" s="186"/>
    </row>
    <row r="672" ht="12.75" customHeight="1">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c r="AA672" s="186"/>
      <c r="AB672" s="186"/>
      <c r="AC672" s="186"/>
      <c r="AD672" s="186"/>
      <c r="AE672" s="186"/>
      <c r="AF672" s="186"/>
    </row>
    <row r="673" ht="12.75" customHeight="1">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c r="AA673" s="186"/>
      <c r="AB673" s="186"/>
      <c r="AC673" s="186"/>
      <c r="AD673" s="186"/>
      <c r="AE673" s="186"/>
      <c r="AF673" s="186"/>
    </row>
    <row r="674" ht="12.75" customHeight="1">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c r="AA674" s="186"/>
      <c r="AB674" s="186"/>
      <c r="AC674" s="186"/>
      <c r="AD674" s="186"/>
      <c r="AE674" s="186"/>
      <c r="AF674" s="186"/>
    </row>
    <row r="675" ht="12.75" customHeight="1">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c r="AA675" s="186"/>
      <c r="AB675" s="186"/>
      <c r="AC675" s="186"/>
      <c r="AD675" s="186"/>
      <c r="AE675" s="186"/>
      <c r="AF675" s="186"/>
    </row>
    <row r="676" ht="12.75" customHeight="1">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c r="AA676" s="186"/>
      <c r="AB676" s="186"/>
      <c r="AC676" s="186"/>
      <c r="AD676" s="186"/>
      <c r="AE676" s="186"/>
      <c r="AF676" s="186"/>
    </row>
    <row r="677" ht="12.75" customHeight="1">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c r="AA677" s="186"/>
      <c r="AB677" s="186"/>
      <c r="AC677" s="186"/>
      <c r="AD677" s="186"/>
      <c r="AE677" s="186"/>
      <c r="AF677" s="186"/>
    </row>
    <row r="678" ht="12.75" customHeight="1">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c r="AA678" s="186"/>
      <c r="AB678" s="186"/>
      <c r="AC678" s="186"/>
      <c r="AD678" s="186"/>
      <c r="AE678" s="186"/>
      <c r="AF678" s="186"/>
    </row>
    <row r="679" ht="12.75" customHeight="1">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c r="AA679" s="186"/>
      <c r="AB679" s="186"/>
      <c r="AC679" s="186"/>
      <c r="AD679" s="186"/>
      <c r="AE679" s="186"/>
      <c r="AF679" s="186"/>
    </row>
    <row r="680" ht="12.75" customHeight="1">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c r="AA680" s="186"/>
      <c r="AB680" s="186"/>
      <c r="AC680" s="186"/>
      <c r="AD680" s="186"/>
      <c r="AE680" s="186"/>
      <c r="AF680" s="186"/>
    </row>
    <row r="681" ht="12.75" customHeight="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c r="AA681" s="186"/>
      <c r="AB681" s="186"/>
      <c r="AC681" s="186"/>
      <c r="AD681" s="186"/>
      <c r="AE681" s="186"/>
      <c r="AF681" s="186"/>
    </row>
    <row r="682" ht="12.75" customHeight="1">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c r="AA682" s="186"/>
      <c r="AB682" s="186"/>
      <c r="AC682" s="186"/>
      <c r="AD682" s="186"/>
      <c r="AE682" s="186"/>
      <c r="AF682" s="186"/>
    </row>
    <row r="683" ht="12.75" customHeight="1">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c r="AA683" s="186"/>
      <c r="AB683" s="186"/>
      <c r="AC683" s="186"/>
      <c r="AD683" s="186"/>
      <c r="AE683" s="186"/>
      <c r="AF683" s="186"/>
    </row>
    <row r="684" ht="12.75" customHeight="1">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c r="AA684" s="186"/>
      <c r="AB684" s="186"/>
      <c r="AC684" s="186"/>
      <c r="AD684" s="186"/>
      <c r="AE684" s="186"/>
      <c r="AF684" s="186"/>
    </row>
    <row r="685" ht="12.75" customHeight="1">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c r="AA685" s="186"/>
      <c r="AB685" s="186"/>
      <c r="AC685" s="186"/>
      <c r="AD685" s="186"/>
      <c r="AE685" s="186"/>
      <c r="AF685" s="186"/>
    </row>
    <row r="686" ht="12.75" customHeight="1">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c r="AA686" s="186"/>
      <c r="AB686" s="186"/>
      <c r="AC686" s="186"/>
      <c r="AD686" s="186"/>
      <c r="AE686" s="186"/>
      <c r="AF686" s="186"/>
    </row>
    <row r="687" ht="12.75" customHeight="1">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c r="AA687" s="186"/>
      <c r="AB687" s="186"/>
      <c r="AC687" s="186"/>
      <c r="AD687" s="186"/>
      <c r="AE687" s="186"/>
      <c r="AF687" s="186"/>
    </row>
    <row r="688" ht="12.75" customHeight="1">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c r="AA688" s="186"/>
      <c r="AB688" s="186"/>
      <c r="AC688" s="186"/>
      <c r="AD688" s="186"/>
      <c r="AE688" s="186"/>
      <c r="AF688" s="186"/>
    </row>
    <row r="689" ht="12.75" customHeight="1">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c r="AA689" s="186"/>
      <c r="AB689" s="186"/>
      <c r="AC689" s="186"/>
      <c r="AD689" s="186"/>
      <c r="AE689" s="186"/>
      <c r="AF689" s="186"/>
    </row>
    <row r="690" ht="12.75" customHeight="1">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c r="AA690" s="186"/>
      <c r="AB690" s="186"/>
      <c r="AC690" s="186"/>
      <c r="AD690" s="186"/>
      <c r="AE690" s="186"/>
      <c r="AF690" s="186"/>
    </row>
    <row r="691" ht="12.75" customHeight="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c r="AA691" s="186"/>
      <c r="AB691" s="186"/>
      <c r="AC691" s="186"/>
      <c r="AD691" s="186"/>
      <c r="AE691" s="186"/>
      <c r="AF691" s="186"/>
    </row>
    <row r="692" ht="12.75" customHeight="1">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c r="AA692" s="186"/>
      <c r="AB692" s="186"/>
      <c r="AC692" s="186"/>
      <c r="AD692" s="186"/>
      <c r="AE692" s="186"/>
      <c r="AF692" s="186"/>
    </row>
    <row r="693" ht="12.75" customHeight="1">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c r="AA693" s="186"/>
      <c r="AB693" s="186"/>
      <c r="AC693" s="186"/>
      <c r="AD693" s="186"/>
      <c r="AE693" s="186"/>
      <c r="AF693" s="186"/>
    </row>
    <row r="694" ht="12.75" customHeight="1">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c r="AA694" s="186"/>
      <c r="AB694" s="186"/>
      <c r="AC694" s="186"/>
      <c r="AD694" s="186"/>
      <c r="AE694" s="186"/>
      <c r="AF694" s="186"/>
    </row>
    <row r="695" ht="12.75" customHeight="1">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c r="AA695" s="186"/>
      <c r="AB695" s="186"/>
      <c r="AC695" s="186"/>
      <c r="AD695" s="186"/>
      <c r="AE695" s="186"/>
      <c r="AF695" s="186"/>
    </row>
    <row r="696" ht="12.75" customHeight="1">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c r="AA696" s="186"/>
      <c r="AB696" s="186"/>
      <c r="AC696" s="186"/>
      <c r="AD696" s="186"/>
      <c r="AE696" s="186"/>
      <c r="AF696" s="186"/>
    </row>
    <row r="697" ht="12.75" customHeight="1">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c r="AA697" s="186"/>
      <c r="AB697" s="186"/>
      <c r="AC697" s="186"/>
      <c r="AD697" s="186"/>
      <c r="AE697" s="186"/>
      <c r="AF697" s="186"/>
    </row>
    <row r="698" ht="12.75" customHeight="1">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c r="AA698" s="186"/>
      <c r="AB698" s="186"/>
      <c r="AC698" s="186"/>
      <c r="AD698" s="186"/>
      <c r="AE698" s="186"/>
      <c r="AF698" s="186"/>
    </row>
    <row r="699" ht="12.75" customHeight="1">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c r="AA699" s="186"/>
      <c r="AB699" s="186"/>
      <c r="AC699" s="186"/>
      <c r="AD699" s="186"/>
      <c r="AE699" s="186"/>
      <c r="AF699" s="186"/>
    </row>
    <row r="700" ht="12.75" customHeight="1">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c r="AA700" s="186"/>
      <c r="AB700" s="186"/>
      <c r="AC700" s="186"/>
      <c r="AD700" s="186"/>
      <c r="AE700" s="186"/>
      <c r="AF700" s="186"/>
    </row>
    <row r="701" ht="12.75" customHeight="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c r="AA701" s="186"/>
      <c r="AB701" s="186"/>
      <c r="AC701" s="186"/>
      <c r="AD701" s="186"/>
      <c r="AE701" s="186"/>
      <c r="AF701" s="186"/>
    </row>
    <row r="702" ht="12.75" customHeight="1">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c r="AA702" s="186"/>
      <c r="AB702" s="186"/>
      <c r="AC702" s="186"/>
      <c r="AD702" s="186"/>
      <c r="AE702" s="186"/>
      <c r="AF702" s="186"/>
    </row>
    <row r="703" ht="12.75" customHeight="1">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c r="AA703" s="186"/>
      <c r="AB703" s="186"/>
      <c r="AC703" s="186"/>
      <c r="AD703" s="186"/>
      <c r="AE703" s="186"/>
      <c r="AF703" s="186"/>
    </row>
    <row r="704" ht="12.75" customHeight="1">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c r="AA704" s="186"/>
      <c r="AB704" s="186"/>
      <c r="AC704" s="186"/>
      <c r="AD704" s="186"/>
      <c r="AE704" s="186"/>
      <c r="AF704" s="186"/>
    </row>
    <row r="705" ht="12.75" customHeight="1">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c r="AA705" s="186"/>
      <c r="AB705" s="186"/>
      <c r="AC705" s="186"/>
      <c r="AD705" s="186"/>
      <c r="AE705" s="186"/>
      <c r="AF705" s="186"/>
    </row>
    <row r="706" ht="12.75" customHeight="1">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c r="AA706" s="186"/>
      <c r="AB706" s="186"/>
      <c r="AC706" s="186"/>
      <c r="AD706" s="186"/>
      <c r="AE706" s="186"/>
      <c r="AF706" s="186"/>
    </row>
    <row r="707" ht="12.75" customHeight="1">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c r="AA707" s="186"/>
      <c r="AB707" s="186"/>
      <c r="AC707" s="186"/>
      <c r="AD707" s="186"/>
      <c r="AE707" s="186"/>
      <c r="AF707" s="186"/>
    </row>
    <row r="708" ht="12.75" customHeight="1">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c r="AA708" s="186"/>
      <c r="AB708" s="186"/>
      <c r="AC708" s="186"/>
      <c r="AD708" s="186"/>
      <c r="AE708" s="186"/>
      <c r="AF708" s="186"/>
    </row>
    <row r="709" ht="12.75" customHeight="1">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c r="AA709" s="186"/>
      <c r="AB709" s="186"/>
      <c r="AC709" s="186"/>
      <c r="AD709" s="186"/>
      <c r="AE709" s="186"/>
      <c r="AF709" s="186"/>
    </row>
    <row r="710" ht="12.75" customHeight="1">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c r="AA710" s="186"/>
      <c r="AB710" s="186"/>
      <c r="AC710" s="186"/>
      <c r="AD710" s="186"/>
      <c r="AE710" s="186"/>
      <c r="AF710" s="186"/>
    </row>
    <row r="711" ht="12.75" customHeight="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c r="AA711" s="186"/>
      <c r="AB711" s="186"/>
      <c r="AC711" s="186"/>
      <c r="AD711" s="186"/>
      <c r="AE711" s="186"/>
      <c r="AF711" s="186"/>
    </row>
    <row r="712" ht="12.75" customHeight="1">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c r="AA712" s="186"/>
      <c r="AB712" s="186"/>
      <c r="AC712" s="186"/>
      <c r="AD712" s="186"/>
      <c r="AE712" s="186"/>
      <c r="AF712" s="186"/>
    </row>
    <row r="713" ht="12.75" customHeight="1">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c r="AA713" s="186"/>
      <c r="AB713" s="186"/>
      <c r="AC713" s="186"/>
      <c r="AD713" s="186"/>
      <c r="AE713" s="186"/>
      <c r="AF713" s="186"/>
    </row>
    <row r="714" ht="12.75" customHeight="1">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c r="AA714" s="186"/>
      <c r="AB714" s="186"/>
      <c r="AC714" s="186"/>
      <c r="AD714" s="186"/>
      <c r="AE714" s="186"/>
      <c r="AF714" s="186"/>
    </row>
    <row r="715" ht="12.75" customHeight="1">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c r="AA715" s="186"/>
      <c r="AB715" s="186"/>
      <c r="AC715" s="186"/>
      <c r="AD715" s="186"/>
      <c r="AE715" s="186"/>
      <c r="AF715" s="186"/>
    </row>
    <row r="716" ht="12.75" customHeight="1">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c r="AA716" s="186"/>
      <c r="AB716" s="186"/>
      <c r="AC716" s="186"/>
      <c r="AD716" s="186"/>
      <c r="AE716" s="186"/>
      <c r="AF716" s="186"/>
    </row>
    <row r="717" ht="12.75" customHeight="1">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c r="AA717" s="186"/>
      <c r="AB717" s="186"/>
      <c r="AC717" s="186"/>
      <c r="AD717" s="186"/>
      <c r="AE717" s="186"/>
      <c r="AF717" s="186"/>
    </row>
    <row r="718" ht="12.75" customHeight="1">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c r="AA718" s="186"/>
      <c r="AB718" s="186"/>
      <c r="AC718" s="186"/>
      <c r="AD718" s="186"/>
      <c r="AE718" s="186"/>
      <c r="AF718" s="186"/>
    </row>
    <row r="719" ht="12.75" customHeight="1">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c r="AA719" s="186"/>
      <c r="AB719" s="186"/>
      <c r="AC719" s="186"/>
      <c r="AD719" s="186"/>
      <c r="AE719" s="186"/>
      <c r="AF719" s="186"/>
    </row>
    <row r="720" ht="12.75" customHeight="1">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c r="AA720" s="186"/>
      <c r="AB720" s="186"/>
      <c r="AC720" s="186"/>
      <c r="AD720" s="186"/>
      <c r="AE720" s="186"/>
      <c r="AF720" s="186"/>
    </row>
    <row r="721" ht="12.75" customHeight="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c r="AA721" s="186"/>
      <c r="AB721" s="186"/>
      <c r="AC721" s="186"/>
      <c r="AD721" s="186"/>
      <c r="AE721" s="186"/>
      <c r="AF721" s="186"/>
    </row>
    <row r="722" ht="12.75" customHeight="1">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c r="AA722" s="186"/>
      <c r="AB722" s="186"/>
      <c r="AC722" s="186"/>
      <c r="AD722" s="186"/>
      <c r="AE722" s="186"/>
      <c r="AF722" s="186"/>
    </row>
    <row r="723" ht="12.75" customHeight="1">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c r="AA723" s="186"/>
      <c r="AB723" s="186"/>
      <c r="AC723" s="186"/>
      <c r="AD723" s="186"/>
      <c r="AE723" s="186"/>
      <c r="AF723" s="186"/>
    </row>
    <row r="724" ht="12.75" customHeight="1">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c r="AA724" s="186"/>
      <c r="AB724" s="186"/>
      <c r="AC724" s="186"/>
      <c r="AD724" s="186"/>
      <c r="AE724" s="186"/>
      <c r="AF724" s="186"/>
    </row>
    <row r="725" ht="12.75" customHeight="1">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c r="AA725" s="186"/>
      <c r="AB725" s="186"/>
      <c r="AC725" s="186"/>
      <c r="AD725" s="186"/>
      <c r="AE725" s="186"/>
      <c r="AF725" s="186"/>
    </row>
    <row r="726" ht="12.75" customHeight="1">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c r="AA726" s="186"/>
      <c r="AB726" s="186"/>
      <c r="AC726" s="186"/>
      <c r="AD726" s="186"/>
      <c r="AE726" s="186"/>
      <c r="AF726" s="186"/>
    </row>
    <row r="727" ht="12.75" customHeight="1">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c r="AA727" s="186"/>
      <c r="AB727" s="186"/>
      <c r="AC727" s="186"/>
      <c r="AD727" s="186"/>
      <c r="AE727" s="186"/>
      <c r="AF727" s="186"/>
    </row>
    <row r="728" ht="12.75" customHeight="1">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c r="AA728" s="186"/>
      <c r="AB728" s="186"/>
      <c r="AC728" s="186"/>
      <c r="AD728" s="186"/>
      <c r="AE728" s="186"/>
      <c r="AF728" s="186"/>
    </row>
    <row r="729" ht="12.75" customHeight="1">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c r="AA729" s="186"/>
      <c r="AB729" s="186"/>
      <c r="AC729" s="186"/>
      <c r="AD729" s="186"/>
      <c r="AE729" s="186"/>
      <c r="AF729" s="186"/>
    </row>
    <row r="730" ht="12.75" customHeight="1">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c r="AA730" s="186"/>
      <c r="AB730" s="186"/>
      <c r="AC730" s="186"/>
      <c r="AD730" s="186"/>
      <c r="AE730" s="186"/>
      <c r="AF730" s="186"/>
    </row>
    <row r="731" ht="12.75" customHeight="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c r="AA731" s="186"/>
      <c r="AB731" s="186"/>
      <c r="AC731" s="186"/>
      <c r="AD731" s="186"/>
      <c r="AE731" s="186"/>
      <c r="AF731" s="186"/>
    </row>
    <row r="732" ht="12.75" customHeight="1">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c r="AA732" s="186"/>
      <c r="AB732" s="186"/>
      <c r="AC732" s="186"/>
      <c r="AD732" s="186"/>
      <c r="AE732" s="186"/>
      <c r="AF732" s="186"/>
    </row>
    <row r="733" ht="12.75" customHeight="1">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c r="AA733" s="186"/>
      <c r="AB733" s="186"/>
      <c r="AC733" s="186"/>
      <c r="AD733" s="186"/>
      <c r="AE733" s="186"/>
      <c r="AF733" s="186"/>
    </row>
    <row r="734" ht="12.75" customHeight="1">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c r="AA734" s="186"/>
      <c r="AB734" s="186"/>
      <c r="AC734" s="186"/>
      <c r="AD734" s="186"/>
      <c r="AE734" s="186"/>
      <c r="AF734" s="186"/>
    </row>
    <row r="735" ht="12.75" customHeight="1">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c r="AA735" s="186"/>
      <c r="AB735" s="186"/>
      <c r="AC735" s="186"/>
      <c r="AD735" s="186"/>
      <c r="AE735" s="186"/>
      <c r="AF735" s="186"/>
    </row>
    <row r="736" ht="12.75" customHeight="1">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c r="AA736" s="186"/>
      <c r="AB736" s="186"/>
      <c r="AC736" s="186"/>
      <c r="AD736" s="186"/>
      <c r="AE736" s="186"/>
      <c r="AF736" s="186"/>
    </row>
    <row r="737" ht="12.75" customHeight="1">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c r="AA737" s="186"/>
      <c r="AB737" s="186"/>
      <c r="AC737" s="186"/>
      <c r="AD737" s="186"/>
      <c r="AE737" s="186"/>
      <c r="AF737" s="186"/>
    </row>
    <row r="738" ht="12.75" customHeight="1">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c r="AA738" s="186"/>
      <c r="AB738" s="186"/>
      <c r="AC738" s="186"/>
      <c r="AD738" s="186"/>
      <c r="AE738" s="186"/>
      <c r="AF738" s="186"/>
    </row>
    <row r="739" ht="12.75" customHeight="1">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c r="AA739" s="186"/>
      <c r="AB739" s="186"/>
      <c r="AC739" s="186"/>
      <c r="AD739" s="186"/>
      <c r="AE739" s="186"/>
      <c r="AF739" s="186"/>
    </row>
    <row r="740" ht="12.75" customHeight="1">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c r="AA740" s="186"/>
      <c r="AB740" s="186"/>
      <c r="AC740" s="186"/>
      <c r="AD740" s="186"/>
      <c r="AE740" s="186"/>
      <c r="AF740" s="186"/>
    </row>
    <row r="741" ht="12.75" customHeight="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c r="AA741" s="186"/>
      <c r="AB741" s="186"/>
      <c r="AC741" s="186"/>
      <c r="AD741" s="186"/>
      <c r="AE741" s="186"/>
      <c r="AF741" s="186"/>
    </row>
    <row r="742" ht="12.75" customHeight="1">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c r="AA742" s="186"/>
      <c r="AB742" s="186"/>
      <c r="AC742" s="186"/>
      <c r="AD742" s="186"/>
      <c r="AE742" s="186"/>
      <c r="AF742" s="186"/>
    </row>
    <row r="743" ht="12.75" customHeight="1">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c r="AA743" s="186"/>
      <c r="AB743" s="186"/>
      <c r="AC743" s="186"/>
      <c r="AD743" s="186"/>
      <c r="AE743" s="186"/>
      <c r="AF743" s="186"/>
    </row>
    <row r="744" ht="12.75" customHeight="1">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c r="AA744" s="186"/>
      <c r="AB744" s="186"/>
      <c r="AC744" s="186"/>
      <c r="AD744" s="186"/>
      <c r="AE744" s="186"/>
      <c r="AF744" s="186"/>
    </row>
    <row r="745" ht="12.75" customHeight="1">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c r="AA745" s="186"/>
      <c r="AB745" s="186"/>
      <c r="AC745" s="186"/>
      <c r="AD745" s="186"/>
      <c r="AE745" s="186"/>
      <c r="AF745" s="186"/>
    </row>
    <row r="746" ht="12.75" customHeight="1">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c r="AA746" s="186"/>
      <c r="AB746" s="186"/>
      <c r="AC746" s="186"/>
      <c r="AD746" s="186"/>
      <c r="AE746" s="186"/>
      <c r="AF746" s="186"/>
    </row>
    <row r="747" ht="12.75" customHeight="1">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c r="AA747" s="186"/>
      <c r="AB747" s="186"/>
      <c r="AC747" s="186"/>
      <c r="AD747" s="186"/>
      <c r="AE747" s="186"/>
      <c r="AF747" s="186"/>
    </row>
    <row r="748" ht="12.75" customHeight="1">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c r="AA748" s="186"/>
      <c r="AB748" s="186"/>
      <c r="AC748" s="186"/>
      <c r="AD748" s="186"/>
      <c r="AE748" s="186"/>
      <c r="AF748" s="186"/>
    </row>
    <row r="749" ht="12.75" customHeight="1">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c r="AA749" s="186"/>
      <c r="AB749" s="186"/>
      <c r="AC749" s="186"/>
      <c r="AD749" s="186"/>
      <c r="AE749" s="186"/>
      <c r="AF749" s="186"/>
    </row>
    <row r="750" ht="12.75" customHeight="1">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c r="AA750" s="186"/>
      <c r="AB750" s="186"/>
      <c r="AC750" s="186"/>
      <c r="AD750" s="186"/>
      <c r="AE750" s="186"/>
      <c r="AF750" s="186"/>
    </row>
    <row r="751" ht="12.75" customHeight="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c r="AA751" s="186"/>
      <c r="AB751" s="186"/>
      <c r="AC751" s="186"/>
      <c r="AD751" s="186"/>
      <c r="AE751" s="186"/>
      <c r="AF751" s="186"/>
    </row>
    <row r="752" ht="12.75" customHeight="1">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c r="AA752" s="186"/>
      <c r="AB752" s="186"/>
      <c r="AC752" s="186"/>
      <c r="AD752" s="186"/>
      <c r="AE752" s="186"/>
      <c r="AF752" s="186"/>
    </row>
    <row r="753" ht="12.75" customHeight="1">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c r="AA753" s="186"/>
      <c r="AB753" s="186"/>
      <c r="AC753" s="186"/>
      <c r="AD753" s="186"/>
      <c r="AE753" s="186"/>
      <c r="AF753" s="186"/>
    </row>
    <row r="754" ht="12.75" customHeight="1">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c r="AA754" s="186"/>
      <c r="AB754" s="186"/>
      <c r="AC754" s="186"/>
      <c r="AD754" s="186"/>
      <c r="AE754" s="186"/>
      <c r="AF754" s="186"/>
    </row>
    <row r="755" ht="12.75" customHeight="1">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c r="AA755" s="186"/>
      <c r="AB755" s="186"/>
      <c r="AC755" s="186"/>
      <c r="AD755" s="186"/>
      <c r="AE755" s="186"/>
      <c r="AF755" s="186"/>
    </row>
    <row r="756" ht="12.75" customHeight="1">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c r="AA756" s="186"/>
      <c r="AB756" s="186"/>
      <c r="AC756" s="186"/>
      <c r="AD756" s="186"/>
      <c r="AE756" s="186"/>
      <c r="AF756" s="186"/>
    </row>
    <row r="757" ht="12.75" customHeight="1">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c r="AA757" s="186"/>
      <c r="AB757" s="186"/>
      <c r="AC757" s="186"/>
      <c r="AD757" s="186"/>
      <c r="AE757" s="186"/>
      <c r="AF757" s="186"/>
    </row>
    <row r="758" ht="12.75" customHeight="1">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c r="AA758" s="186"/>
      <c r="AB758" s="186"/>
      <c r="AC758" s="186"/>
      <c r="AD758" s="186"/>
      <c r="AE758" s="186"/>
      <c r="AF758" s="186"/>
    </row>
    <row r="759" ht="12.75" customHeight="1">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c r="AA759" s="186"/>
      <c r="AB759" s="186"/>
      <c r="AC759" s="186"/>
      <c r="AD759" s="186"/>
      <c r="AE759" s="186"/>
      <c r="AF759" s="186"/>
    </row>
    <row r="760" ht="12.75" customHeight="1">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c r="AA760" s="186"/>
      <c r="AB760" s="186"/>
      <c r="AC760" s="186"/>
      <c r="AD760" s="186"/>
      <c r="AE760" s="186"/>
      <c r="AF760" s="186"/>
    </row>
    <row r="761" ht="12.75" customHeight="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c r="AA761" s="186"/>
      <c r="AB761" s="186"/>
      <c r="AC761" s="186"/>
      <c r="AD761" s="186"/>
      <c r="AE761" s="186"/>
      <c r="AF761" s="186"/>
    </row>
    <row r="762" ht="12.75" customHeight="1">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c r="AA762" s="186"/>
      <c r="AB762" s="186"/>
      <c r="AC762" s="186"/>
      <c r="AD762" s="186"/>
      <c r="AE762" s="186"/>
      <c r="AF762" s="186"/>
    </row>
    <row r="763" ht="12.75" customHeight="1">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c r="AA763" s="186"/>
      <c r="AB763" s="186"/>
      <c r="AC763" s="186"/>
      <c r="AD763" s="186"/>
      <c r="AE763" s="186"/>
      <c r="AF763" s="186"/>
    </row>
    <row r="764" ht="12.75" customHeight="1">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c r="AA764" s="186"/>
      <c r="AB764" s="186"/>
      <c r="AC764" s="186"/>
      <c r="AD764" s="186"/>
      <c r="AE764" s="186"/>
      <c r="AF764" s="186"/>
    </row>
    <row r="765" ht="12.75" customHeight="1">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c r="AA765" s="186"/>
      <c r="AB765" s="186"/>
      <c r="AC765" s="186"/>
      <c r="AD765" s="186"/>
      <c r="AE765" s="186"/>
      <c r="AF765" s="186"/>
    </row>
    <row r="766" ht="12.75" customHeight="1">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c r="AA766" s="186"/>
      <c r="AB766" s="186"/>
      <c r="AC766" s="186"/>
      <c r="AD766" s="186"/>
      <c r="AE766" s="186"/>
      <c r="AF766" s="186"/>
    </row>
    <row r="767" ht="12.75" customHeight="1">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c r="AA767" s="186"/>
      <c r="AB767" s="186"/>
      <c r="AC767" s="186"/>
      <c r="AD767" s="186"/>
      <c r="AE767" s="186"/>
      <c r="AF767" s="186"/>
    </row>
    <row r="768" ht="12.75" customHeight="1">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c r="AA768" s="186"/>
      <c r="AB768" s="186"/>
      <c r="AC768" s="186"/>
      <c r="AD768" s="186"/>
      <c r="AE768" s="186"/>
      <c r="AF768" s="186"/>
    </row>
    <row r="769" ht="12.75" customHeight="1">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c r="AA769" s="186"/>
      <c r="AB769" s="186"/>
      <c r="AC769" s="186"/>
      <c r="AD769" s="186"/>
      <c r="AE769" s="186"/>
      <c r="AF769" s="186"/>
    </row>
    <row r="770" ht="12.75" customHeight="1">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c r="AA770" s="186"/>
      <c r="AB770" s="186"/>
      <c r="AC770" s="186"/>
      <c r="AD770" s="186"/>
      <c r="AE770" s="186"/>
      <c r="AF770" s="186"/>
    </row>
    <row r="771" ht="12.75" customHeight="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c r="AA771" s="186"/>
      <c r="AB771" s="186"/>
      <c r="AC771" s="186"/>
      <c r="AD771" s="186"/>
      <c r="AE771" s="186"/>
      <c r="AF771" s="186"/>
    </row>
    <row r="772" ht="12.75" customHeight="1">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c r="AA772" s="186"/>
      <c r="AB772" s="186"/>
      <c r="AC772" s="186"/>
      <c r="AD772" s="186"/>
      <c r="AE772" s="186"/>
      <c r="AF772" s="186"/>
    </row>
    <row r="773" ht="12.75" customHeight="1">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c r="AA773" s="186"/>
      <c r="AB773" s="186"/>
      <c r="AC773" s="186"/>
      <c r="AD773" s="186"/>
      <c r="AE773" s="186"/>
      <c r="AF773" s="186"/>
    </row>
    <row r="774" ht="12.75" customHeight="1">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c r="AA774" s="186"/>
      <c r="AB774" s="186"/>
      <c r="AC774" s="186"/>
      <c r="AD774" s="186"/>
      <c r="AE774" s="186"/>
      <c r="AF774" s="186"/>
    </row>
    <row r="775" ht="12.75" customHeight="1">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c r="AA775" s="186"/>
      <c r="AB775" s="186"/>
      <c r="AC775" s="186"/>
      <c r="AD775" s="186"/>
      <c r="AE775" s="186"/>
      <c r="AF775" s="186"/>
    </row>
    <row r="776" ht="12.75" customHeight="1">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c r="AA776" s="186"/>
      <c r="AB776" s="186"/>
      <c r="AC776" s="186"/>
      <c r="AD776" s="186"/>
      <c r="AE776" s="186"/>
      <c r="AF776" s="186"/>
    </row>
    <row r="777" ht="12.75" customHeight="1">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c r="AA777" s="186"/>
      <c r="AB777" s="186"/>
      <c r="AC777" s="186"/>
      <c r="AD777" s="186"/>
      <c r="AE777" s="186"/>
      <c r="AF777" s="186"/>
    </row>
    <row r="778" ht="12.75" customHeight="1">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c r="AA778" s="186"/>
      <c r="AB778" s="186"/>
      <c r="AC778" s="186"/>
      <c r="AD778" s="186"/>
      <c r="AE778" s="186"/>
      <c r="AF778" s="186"/>
    </row>
    <row r="779" ht="12.75" customHeight="1">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c r="AA779" s="186"/>
      <c r="AB779" s="186"/>
      <c r="AC779" s="186"/>
      <c r="AD779" s="186"/>
      <c r="AE779" s="186"/>
      <c r="AF779" s="186"/>
    </row>
    <row r="780" ht="12.75" customHeight="1">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c r="AA780" s="186"/>
      <c r="AB780" s="186"/>
      <c r="AC780" s="186"/>
      <c r="AD780" s="186"/>
      <c r="AE780" s="186"/>
      <c r="AF780" s="186"/>
    </row>
    <row r="781" ht="12.75" customHeight="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c r="AA781" s="186"/>
      <c r="AB781" s="186"/>
      <c r="AC781" s="186"/>
      <c r="AD781" s="186"/>
      <c r="AE781" s="186"/>
      <c r="AF781" s="186"/>
    </row>
    <row r="782" ht="12.75" customHeight="1">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c r="AA782" s="186"/>
      <c r="AB782" s="186"/>
      <c r="AC782" s="186"/>
      <c r="AD782" s="186"/>
      <c r="AE782" s="186"/>
      <c r="AF782" s="186"/>
    </row>
    <row r="783" ht="12.75" customHeight="1">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c r="AA783" s="186"/>
      <c r="AB783" s="186"/>
      <c r="AC783" s="186"/>
      <c r="AD783" s="186"/>
      <c r="AE783" s="186"/>
      <c r="AF783" s="186"/>
    </row>
    <row r="784" ht="12.75" customHeight="1">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c r="AA784" s="186"/>
      <c r="AB784" s="186"/>
      <c r="AC784" s="186"/>
      <c r="AD784" s="186"/>
      <c r="AE784" s="186"/>
      <c r="AF784" s="186"/>
    </row>
    <row r="785" ht="12.75" customHeight="1">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c r="AA785" s="186"/>
      <c r="AB785" s="186"/>
      <c r="AC785" s="186"/>
      <c r="AD785" s="186"/>
      <c r="AE785" s="186"/>
      <c r="AF785" s="186"/>
    </row>
    <row r="786" ht="12.75" customHeight="1">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c r="AA786" s="186"/>
      <c r="AB786" s="186"/>
      <c r="AC786" s="186"/>
      <c r="AD786" s="186"/>
      <c r="AE786" s="186"/>
      <c r="AF786" s="186"/>
    </row>
    <row r="787" ht="12.75" customHeight="1">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c r="AA787" s="186"/>
      <c r="AB787" s="186"/>
      <c r="AC787" s="186"/>
      <c r="AD787" s="186"/>
      <c r="AE787" s="186"/>
      <c r="AF787" s="186"/>
    </row>
    <row r="788" ht="12.75" customHeight="1">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c r="AA788" s="186"/>
      <c r="AB788" s="186"/>
      <c r="AC788" s="186"/>
      <c r="AD788" s="186"/>
      <c r="AE788" s="186"/>
      <c r="AF788" s="186"/>
    </row>
    <row r="789" ht="12.75" customHeight="1">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c r="AA789" s="186"/>
      <c r="AB789" s="186"/>
      <c r="AC789" s="186"/>
      <c r="AD789" s="186"/>
      <c r="AE789" s="186"/>
      <c r="AF789" s="186"/>
    </row>
    <row r="790" ht="12.75" customHeight="1">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c r="AA790" s="186"/>
      <c r="AB790" s="186"/>
      <c r="AC790" s="186"/>
      <c r="AD790" s="186"/>
      <c r="AE790" s="186"/>
      <c r="AF790" s="186"/>
    </row>
    <row r="791" ht="12.75" customHeight="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c r="AA791" s="186"/>
      <c r="AB791" s="186"/>
      <c r="AC791" s="186"/>
      <c r="AD791" s="186"/>
      <c r="AE791" s="186"/>
      <c r="AF791" s="186"/>
    </row>
    <row r="792" ht="12.75" customHeight="1">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c r="AA792" s="186"/>
      <c r="AB792" s="186"/>
      <c r="AC792" s="186"/>
      <c r="AD792" s="186"/>
      <c r="AE792" s="186"/>
      <c r="AF792" s="186"/>
    </row>
    <row r="793" ht="12.75" customHeight="1">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c r="AA793" s="186"/>
      <c r="AB793" s="186"/>
      <c r="AC793" s="186"/>
      <c r="AD793" s="186"/>
      <c r="AE793" s="186"/>
      <c r="AF793" s="186"/>
    </row>
    <row r="794" ht="12.75" customHeight="1">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c r="AA794" s="186"/>
      <c r="AB794" s="186"/>
      <c r="AC794" s="186"/>
      <c r="AD794" s="186"/>
      <c r="AE794" s="186"/>
      <c r="AF794" s="186"/>
    </row>
    <row r="795" ht="12.75" customHeight="1">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c r="AA795" s="186"/>
      <c r="AB795" s="186"/>
      <c r="AC795" s="186"/>
      <c r="AD795" s="186"/>
      <c r="AE795" s="186"/>
      <c r="AF795" s="186"/>
    </row>
    <row r="796" ht="12.75" customHeight="1">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c r="AA796" s="186"/>
      <c r="AB796" s="186"/>
      <c r="AC796" s="186"/>
      <c r="AD796" s="186"/>
      <c r="AE796" s="186"/>
      <c r="AF796" s="186"/>
    </row>
    <row r="797" ht="12.75" customHeight="1">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c r="AA797" s="186"/>
      <c r="AB797" s="186"/>
      <c r="AC797" s="186"/>
      <c r="AD797" s="186"/>
      <c r="AE797" s="186"/>
      <c r="AF797" s="186"/>
    </row>
    <row r="798" ht="12.75" customHeight="1">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c r="AA798" s="186"/>
      <c r="AB798" s="186"/>
      <c r="AC798" s="186"/>
      <c r="AD798" s="186"/>
      <c r="AE798" s="186"/>
      <c r="AF798" s="186"/>
    </row>
    <row r="799" ht="12.75" customHeight="1">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c r="AA799" s="186"/>
      <c r="AB799" s="186"/>
      <c r="AC799" s="186"/>
      <c r="AD799" s="186"/>
      <c r="AE799" s="186"/>
      <c r="AF799" s="186"/>
    </row>
    <row r="800" ht="12.75" customHeight="1">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c r="AA800" s="186"/>
      <c r="AB800" s="186"/>
      <c r="AC800" s="186"/>
      <c r="AD800" s="186"/>
      <c r="AE800" s="186"/>
      <c r="AF800" s="186"/>
    </row>
    <row r="801" ht="12.75" customHeight="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c r="AA801" s="186"/>
      <c r="AB801" s="186"/>
      <c r="AC801" s="186"/>
      <c r="AD801" s="186"/>
      <c r="AE801" s="186"/>
      <c r="AF801" s="186"/>
    </row>
    <row r="802" ht="12.75" customHeight="1">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c r="AA802" s="186"/>
      <c r="AB802" s="186"/>
      <c r="AC802" s="186"/>
      <c r="AD802" s="186"/>
      <c r="AE802" s="186"/>
      <c r="AF802" s="186"/>
    </row>
    <row r="803" ht="12.75" customHeight="1">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c r="AA803" s="186"/>
      <c r="AB803" s="186"/>
      <c r="AC803" s="186"/>
      <c r="AD803" s="186"/>
      <c r="AE803" s="186"/>
      <c r="AF803" s="186"/>
    </row>
    <row r="804" ht="12.75" customHeight="1">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c r="AA804" s="186"/>
      <c r="AB804" s="186"/>
      <c r="AC804" s="186"/>
      <c r="AD804" s="186"/>
      <c r="AE804" s="186"/>
      <c r="AF804" s="186"/>
    </row>
    <row r="805" ht="12.75" customHeight="1">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c r="AA805" s="186"/>
      <c r="AB805" s="186"/>
      <c r="AC805" s="186"/>
      <c r="AD805" s="186"/>
      <c r="AE805" s="186"/>
      <c r="AF805" s="186"/>
    </row>
    <row r="806" ht="12.75" customHeight="1">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c r="AA806" s="186"/>
      <c r="AB806" s="186"/>
      <c r="AC806" s="186"/>
      <c r="AD806" s="186"/>
      <c r="AE806" s="186"/>
      <c r="AF806" s="186"/>
    </row>
    <row r="807" ht="12.75" customHeight="1">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c r="AA807" s="186"/>
      <c r="AB807" s="186"/>
      <c r="AC807" s="186"/>
      <c r="AD807" s="186"/>
      <c r="AE807" s="186"/>
      <c r="AF807" s="186"/>
    </row>
    <row r="808" ht="12.75" customHeight="1">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c r="AA808" s="186"/>
      <c r="AB808" s="186"/>
      <c r="AC808" s="186"/>
      <c r="AD808" s="186"/>
      <c r="AE808" s="186"/>
      <c r="AF808" s="186"/>
    </row>
    <row r="809" ht="12.75" customHeight="1">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c r="AA809" s="186"/>
      <c r="AB809" s="186"/>
      <c r="AC809" s="186"/>
      <c r="AD809" s="186"/>
      <c r="AE809" s="186"/>
      <c r="AF809" s="186"/>
    </row>
    <row r="810" ht="12.75" customHeight="1">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c r="AA810" s="186"/>
      <c r="AB810" s="186"/>
      <c r="AC810" s="186"/>
      <c r="AD810" s="186"/>
      <c r="AE810" s="186"/>
      <c r="AF810" s="186"/>
    </row>
    <row r="811" ht="12.75" customHeight="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c r="AA811" s="186"/>
      <c r="AB811" s="186"/>
      <c r="AC811" s="186"/>
      <c r="AD811" s="186"/>
      <c r="AE811" s="186"/>
      <c r="AF811" s="186"/>
    </row>
    <row r="812" ht="12.75" customHeight="1">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c r="AA812" s="186"/>
      <c r="AB812" s="186"/>
      <c r="AC812" s="186"/>
      <c r="AD812" s="186"/>
      <c r="AE812" s="186"/>
      <c r="AF812" s="186"/>
    </row>
    <row r="813" ht="12.75" customHeight="1">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c r="AA813" s="186"/>
      <c r="AB813" s="186"/>
      <c r="AC813" s="186"/>
      <c r="AD813" s="186"/>
      <c r="AE813" s="186"/>
      <c r="AF813" s="186"/>
    </row>
    <row r="814" ht="12.75" customHeight="1">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c r="AA814" s="186"/>
      <c r="AB814" s="186"/>
      <c r="AC814" s="186"/>
      <c r="AD814" s="186"/>
      <c r="AE814" s="186"/>
      <c r="AF814" s="186"/>
    </row>
    <row r="815" ht="12.75" customHeight="1">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c r="AA815" s="186"/>
      <c r="AB815" s="186"/>
      <c r="AC815" s="186"/>
      <c r="AD815" s="186"/>
      <c r="AE815" s="186"/>
      <c r="AF815" s="186"/>
    </row>
    <row r="816" ht="12.75" customHeight="1">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c r="AA816" s="186"/>
      <c r="AB816" s="186"/>
      <c r="AC816" s="186"/>
      <c r="AD816" s="186"/>
      <c r="AE816" s="186"/>
      <c r="AF816" s="186"/>
    </row>
    <row r="817" ht="12.75" customHeight="1">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c r="AA817" s="186"/>
      <c r="AB817" s="186"/>
      <c r="AC817" s="186"/>
      <c r="AD817" s="186"/>
      <c r="AE817" s="186"/>
      <c r="AF817" s="186"/>
    </row>
    <row r="818" ht="12.75" customHeight="1">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c r="AA818" s="186"/>
      <c r="AB818" s="186"/>
      <c r="AC818" s="186"/>
      <c r="AD818" s="186"/>
      <c r="AE818" s="186"/>
      <c r="AF818" s="186"/>
    </row>
    <row r="819" ht="12.75" customHeight="1">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c r="AA819" s="186"/>
      <c r="AB819" s="186"/>
      <c r="AC819" s="186"/>
      <c r="AD819" s="186"/>
      <c r="AE819" s="186"/>
      <c r="AF819" s="186"/>
    </row>
    <row r="820" ht="12.75" customHeight="1">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c r="AA820" s="186"/>
      <c r="AB820" s="186"/>
      <c r="AC820" s="186"/>
      <c r="AD820" s="186"/>
      <c r="AE820" s="186"/>
      <c r="AF820" s="186"/>
    </row>
    <row r="821" ht="12.75" customHeight="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c r="AA821" s="186"/>
      <c r="AB821" s="186"/>
      <c r="AC821" s="186"/>
      <c r="AD821" s="186"/>
      <c r="AE821" s="186"/>
      <c r="AF821" s="186"/>
    </row>
    <row r="822" ht="12.75" customHeight="1">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c r="AA822" s="186"/>
      <c r="AB822" s="186"/>
      <c r="AC822" s="186"/>
      <c r="AD822" s="186"/>
      <c r="AE822" s="186"/>
      <c r="AF822" s="186"/>
    </row>
    <row r="823" ht="12.75" customHeight="1">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c r="AA823" s="186"/>
      <c r="AB823" s="186"/>
      <c r="AC823" s="186"/>
      <c r="AD823" s="186"/>
      <c r="AE823" s="186"/>
      <c r="AF823" s="186"/>
    </row>
    <row r="824" ht="12.75" customHeight="1">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c r="AA824" s="186"/>
      <c r="AB824" s="186"/>
      <c r="AC824" s="186"/>
      <c r="AD824" s="186"/>
      <c r="AE824" s="186"/>
      <c r="AF824" s="186"/>
    </row>
    <row r="825" ht="12.75" customHeight="1">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c r="AA825" s="186"/>
      <c r="AB825" s="186"/>
      <c r="AC825" s="186"/>
      <c r="AD825" s="186"/>
      <c r="AE825" s="186"/>
      <c r="AF825" s="186"/>
    </row>
    <row r="826" ht="12.75" customHeight="1">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c r="AA826" s="186"/>
      <c r="AB826" s="186"/>
      <c r="AC826" s="186"/>
      <c r="AD826" s="186"/>
      <c r="AE826" s="186"/>
      <c r="AF826" s="186"/>
    </row>
    <row r="827" ht="12.75" customHeight="1">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c r="AA827" s="186"/>
      <c r="AB827" s="186"/>
      <c r="AC827" s="186"/>
      <c r="AD827" s="186"/>
      <c r="AE827" s="186"/>
      <c r="AF827" s="186"/>
    </row>
    <row r="828" ht="12.75" customHeight="1">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c r="AA828" s="186"/>
      <c r="AB828" s="186"/>
      <c r="AC828" s="186"/>
      <c r="AD828" s="186"/>
      <c r="AE828" s="186"/>
      <c r="AF828" s="186"/>
    </row>
    <row r="829" ht="12.75" customHeight="1">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c r="AA829" s="186"/>
      <c r="AB829" s="186"/>
      <c r="AC829" s="186"/>
      <c r="AD829" s="186"/>
      <c r="AE829" s="186"/>
      <c r="AF829" s="186"/>
    </row>
    <row r="830" ht="12.75" customHeight="1">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c r="AA830" s="186"/>
      <c r="AB830" s="186"/>
      <c r="AC830" s="186"/>
      <c r="AD830" s="186"/>
      <c r="AE830" s="186"/>
      <c r="AF830" s="186"/>
    </row>
    <row r="831" ht="12.75" customHeight="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c r="AA831" s="186"/>
      <c r="AB831" s="186"/>
      <c r="AC831" s="186"/>
      <c r="AD831" s="186"/>
      <c r="AE831" s="186"/>
      <c r="AF831" s="186"/>
    </row>
    <row r="832" ht="12.75" customHeight="1">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c r="AA832" s="186"/>
      <c r="AB832" s="186"/>
      <c r="AC832" s="186"/>
      <c r="AD832" s="186"/>
      <c r="AE832" s="186"/>
      <c r="AF832" s="186"/>
    </row>
    <row r="833" ht="12.75" customHeight="1">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c r="AA833" s="186"/>
      <c r="AB833" s="186"/>
      <c r="AC833" s="186"/>
      <c r="AD833" s="186"/>
      <c r="AE833" s="186"/>
      <c r="AF833" s="186"/>
    </row>
    <row r="834" ht="12.75" customHeight="1">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c r="AA834" s="186"/>
      <c r="AB834" s="186"/>
      <c r="AC834" s="186"/>
      <c r="AD834" s="186"/>
      <c r="AE834" s="186"/>
      <c r="AF834" s="186"/>
    </row>
    <row r="835" ht="12.75" customHeight="1">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c r="AA835" s="186"/>
      <c r="AB835" s="186"/>
      <c r="AC835" s="186"/>
      <c r="AD835" s="186"/>
      <c r="AE835" s="186"/>
      <c r="AF835" s="186"/>
    </row>
    <row r="836" ht="12.75" customHeight="1">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c r="AA836" s="186"/>
      <c r="AB836" s="186"/>
      <c r="AC836" s="186"/>
      <c r="AD836" s="186"/>
      <c r="AE836" s="186"/>
      <c r="AF836" s="186"/>
    </row>
    <row r="837" ht="12.75" customHeight="1">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c r="AA837" s="186"/>
      <c r="AB837" s="186"/>
      <c r="AC837" s="186"/>
      <c r="AD837" s="186"/>
      <c r="AE837" s="186"/>
      <c r="AF837" s="186"/>
    </row>
    <row r="838" ht="12.75" customHeight="1">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c r="AA838" s="186"/>
      <c r="AB838" s="186"/>
      <c r="AC838" s="186"/>
      <c r="AD838" s="186"/>
      <c r="AE838" s="186"/>
      <c r="AF838" s="186"/>
    </row>
    <row r="839" ht="12.75" customHeight="1">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c r="AA839" s="186"/>
      <c r="AB839" s="186"/>
      <c r="AC839" s="186"/>
      <c r="AD839" s="186"/>
      <c r="AE839" s="186"/>
      <c r="AF839" s="186"/>
    </row>
    <row r="840" ht="12.75" customHeight="1">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c r="AA840" s="186"/>
      <c r="AB840" s="186"/>
      <c r="AC840" s="186"/>
      <c r="AD840" s="186"/>
      <c r="AE840" s="186"/>
      <c r="AF840" s="186"/>
    </row>
    <row r="841" ht="12.75" customHeight="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c r="AA841" s="186"/>
      <c r="AB841" s="186"/>
      <c r="AC841" s="186"/>
      <c r="AD841" s="186"/>
      <c r="AE841" s="186"/>
      <c r="AF841" s="186"/>
    </row>
    <row r="842" ht="12.75" customHeight="1">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c r="AA842" s="186"/>
      <c r="AB842" s="186"/>
      <c r="AC842" s="186"/>
      <c r="AD842" s="186"/>
      <c r="AE842" s="186"/>
      <c r="AF842" s="186"/>
    </row>
    <row r="843" ht="12.75" customHeight="1">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c r="AA843" s="186"/>
      <c r="AB843" s="186"/>
      <c r="AC843" s="186"/>
      <c r="AD843" s="186"/>
      <c r="AE843" s="186"/>
      <c r="AF843" s="186"/>
    </row>
    <row r="844" ht="12.75" customHeight="1">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c r="AA844" s="186"/>
      <c r="AB844" s="186"/>
      <c r="AC844" s="186"/>
      <c r="AD844" s="186"/>
      <c r="AE844" s="186"/>
      <c r="AF844" s="186"/>
    </row>
    <row r="845" ht="12.75" customHeight="1">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c r="AA845" s="186"/>
      <c r="AB845" s="186"/>
      <c r="AC845" s="186"/>
      <c r="AD845" s="186"/>
      <c r="AE845" s="186"/>
      <c r="AF845" s="186"/>
    </row>
    <row r="846" ht="12.75" customHeight="1">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c r="AA846" s="186"/>
      <c r="AB846" s="186"/>
      <c r="AC846" s="186"/>
      <c r="AD846" s="186"/>
      <c r="AE846" s="186"/>
      <c r="AF846" s="186"/>
    </row>
    <row r="847" ht="12.75" customHeight="1">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c r="AA847" s="186"/>
      <c r="AB847" s="186"/>
      <c r="AC847" s="186"/>
      <c r="AD847" s="186"/>
      <c r="AE847" s="186"/>
      <c r="AF847" s="186"/>
    </row>
    <row r="848" ht="12.75" customHeight="1">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c r="AA848" s="186"/>
      <c r="AB848" s="186"/>
      <c r="AC848" s="186"/>
      <c r="AD848" s="186"/>
      <c r="AE848" s="186"/>
      <c r="AF848" s="186"/>
    </row>
    <row r="849" ht="12.75" customHeight="1">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c r="AA849" s="186"/>
      <c r="AB849" s="186"/>
      <c r="AC849" s="186"/>
      <c r="AD849" s="186"/>
      <c r="AE849" s="186"/>
      <c r="AF849" s="186"/>
    </row>
    <row r="850" ht="12.75" customHeight="1">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c r="AA850" s="186"/>
      <c r="AB850" s="186"/>
      <c r="AC850" s="186"/>
      <c r="AD850" s="186"/>
      <c r="AE850" s="186"/>
      <c r="AF850" s="186"/>
    </row>
    <row r="851" ht="12.75" customHeight="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c r="AA851" s="186"/>
      <c r="AB851" s="186"/>
      <c r="AC851" s="186"/>
      <c r="AD851" s="186"/>
      <c r="AE851" s="186"/>
      <c r="AF851" s="186"/>
    </row>
    <row r="852" ht="12.75" customHeight="1">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c r="AA852" s="186"/>
      <c r="AB852" s="186"/>
      <c r="AC852" s="186"/>
      <c r="AD852" s="186"/>
      <c r="AE852" s="186"/>
      <c r="AF852" s="186"/>
    </row>
    <row r="853" ht="12.75" customHeight="1">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c r="AA853" s="186"/>
      <c r="AB853" s="186"/>
      <c r="AC853" s="186"/>
      <c r="AD853" s="186"/>
      <c r="AE853" s="186"/>
      <c r="AF853" s="186"/>
    </row>
    <row r="854" ht="12.75" customHeight="1">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c r="AA854" s="186"/>
      <c r="AB854" s="186"/>
      <c r="AC854" s="186"/>
      <c r="AD854" s="186"/>
      <c r="AE854" s="186"/>
      <c r="AF854" s="186"/>
    </row>
    <row r="855" ht="12.75" customHeight="1">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c r="AA855" s="186"/>
      <c r="AB855" s="186"/>
      <c r="AC855" s="186"/>
      <c r="AD855" s="186"/>
      <c r="AE855" s="186"/>
      <c r="AF855" s="186"/>
    </row>
    <row r="856" ht="12.75" customHeight="1">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c r="AA856" s="186"/>
      <c r="AB856" s="186"/>
      <c r="AC856" s="186"/>
      <c r="AD856" s="186"/>
      <c r="AE856" s="186"/>
      <c r="AF856" s="186"/>
    </row>
    <row r="857" ht="12.75" customHeight="1">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c r="AA857" s="186"/>
      <c r="AB857" s="186"/>
      <c r="AC857" s="186"/>
      <c r="AD857" s="186"/>
      <c r="AE857" s="186"/>
      <c r="AF857" s="186"/>
    </row>
    <row r="858" ht="12.75" customHeight="1">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c r="AA858" s="186"/>
      <c r="AB858" s="186"/>
      <c r="AC858" s="186"/>
      <c r="AD858" s="186"/>
      <c r="AE858" s="186"/>
      <c r="AF858" s="186"/>
    </row>
    <row r="859" ht="12.75" customHeight="1">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c r="AA859" s="186"/>
      <c r="AB859" s="186"/>
      <c r="AC859" s="186"/>
      <c r="AD859" s="186"/>
      <c r="AE859" s="186"/>
      <c r="AF859" s="186"/>
    </row>
    <row r="860" ht="12.75" customHeight="1">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c r="AA860" s="186"/>
      <c r="AB860" s="186"/>
      <c r="AC860" s="186"/>
      <c r="AD860" s="186"/>
      <c r="AE860" s="186"/>
      <c r="AF860" s="186"/>
    </row>
    <row r="861" ht="12.75" customHeight="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c r="AA861" s="186"/>
      <c r="AB861" s="186"/>
      <c r="AC861" s="186"/>
      <c r="AD861" s="186"/>
      <c r="AE861" s="186"/>
      <c r="AF861" s="186"/>
    </row>
    <row r="862" ht="12.75" customHeight="1">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c r="AA862" s="186"/>
      <c r="AB862" s="186"/>
      <c r="AC862" s="186"/>
      <c r="AD862" s="186"/>
      <c r="AE862" s="186"/>
      <c r="AF862" s="186"/>
    </row>
    <row r="863" ht="12.75" customHeight="1">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c r="AA863" s="186"/>
      <c r="AB863" s="186"/>
      <c r="AC863" s="186"/>
      <c r="AD863" s="186"/>
      <c r="AE863" s="186"/>
      <c r="AF863" s="186"/>
    </row>
    <row r="864" ht="12.75" customHeight="1">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c r="AA864" s="186"/>
      <c r="AB864" s="186"/>
      <c r="AC864" s="186"/>
      <c r="AD864" s="186"/>
      <c r="AE864" s="186"/>
      <c r="AF864" s="186"/>
    </row>
    <row r="865" ht="12.75" customHeight="1">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c r="AA865" s="186"/>
      <c r="AB865" s="186"/>
      <c r="AC865" s="186"/>
      <c r="AD865" s="186"/>
      <c r="AE865" s="186"/>
      <c r="AF865" s="186"/>
    </row>
    <row r="866" ht="12.75" customHeight="1">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c r="AA866" s="186"/>
      <c r="AB866" s="186"/>
      <c r="AC866" s="186"/>
      <c r="AD866" s="186"/>
      <c r="AE866" s="186"/>
      <c r="AF866" s="186"/>
    </row>
    <row r="867" ht="12.75" customHeight="1">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c r="AA867" s="186"/>
      <c r="AB867" s="186"/>
      <c r="AC867" s="186"/>
      <c r="AD867" s="186"/>
      <c r="AE867" s="186"/>
      <c r="AF867" s="186"/>
    </row>
    <row r="868" ht="12.75" customHeight="1">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c r="AA868" s="186"/>
      <c r="AB868" s="186"/>
      <c r="AC868" s="186"/>
      <c r="AD868" s="186"/>
      <c r="AE868" s="186"/>
      <c r="AF868" s="186"/>
    </row>
    <row r="869" ht="12.75" customHeight="1">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c r="AA869" s="186"/>
      <c r="AB869" s="186"/>
      <c r="AC869" s="186"/>
      <c r="AD869" s="186"/>
      <c r="AE869" s="186"/>
      <c r="AF869" s="186"/>
    </row>
    <row r="870" ht="12.75" customHeight="1">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c r="AA870" s="186"/>
      <c r="AB870" s="186"/>
      <c r="AC870" s="186"/>
      <c r="AD870" s="186"/>
      <c r="AE870" s="186"/>
      <c r="AF870" s="186"/>
    </row>
    <row r="871" ht="12.75" customHeight="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c r="AA871" s="186"/>
      <c r="AB871" s="186"/>
      <c r="AC871" s="186"/>
      <c r="AD871" s="186"/>
      <c r="AE871" s="186"/>
      <c r="AF871" s="186"/>
    </row>
    <row r="872" ht="12.75" customHeight="1">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c r="AA872" s="186"/>
      <c r="AB872" s="186"/>
      <c r="AC872" s="186"/>
      <c r="AD872" s="186"/>
      <c r="AE872" s="186"/>
      <c r="AF872" s="186"/>
    </row>
    <row r="873" ht="12.75" customHeight="1">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c r="AA873" s="186"/>
      <c r="AB873" s="186"/>
      <c r="AC873" s="186"/>
      <c r="AD873" s="186"/>
      <c r="AE873" s="186"/>
      <c r="AF873" s="186"/>
    </row>
    <row r="874" ht="12.75" customHeight="1">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c r="AA874" s="186"/>
      <c r="AB874" s="186"/>
      <c r="AC874" s="186"/>
      <c r="AD874" s="186"/>
      <c r="AE874" s="186"/>
      <c r="AF874" s="186"/>
    </row>
    <row r="875" ht="12.75" customHeight="1">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c r="AA875" s="186"/>
      <c r="AB875" s="186"/>
      <c r="AC875" s="186"/>
      <c r="AD875" s="186"/>
      <c r="AE875" s="186"/>
      <c r="AF875" s="186"/>
    </row>
    <row r="876" ht="12.75" customHeight="1">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c r="AA876" s="186"/>
      <c r="AB876" s="186"/>
      <c r="AC876" s="186"/>
      <c r="AD876" s="186"/>
      <c r="AE876" s="186"/>
      <c r="AF876" s="186"/>
    </row>
    <row r="877" ht="12.75" customHeight="1">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c r="AA877" s="186"/>
      <c r="AB877" s="186"/>
      <c r="AC877" s="186"/>
      <c r="AD877" s="186"/>
      <c r="AE877" s="186"/>
      <c r="AF877" s="186"/>
    </row>
    <row r="878" ht="12.75" customHeight="1">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c r="AA878" s="186"/>
      <c r="AB878" s="186"/>
      <c r="AC878" s="186"/>
      <c r="AD878" s="186"/>
      <c r="AE878" s="186"/>
      <c r="AF878" s="186"/>
    </row>
    <row r="879" ht="12.75" customHeight="1">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c r="AA879" s="186"/>
      <c r="AB879" s="186"/>
      <c r="AC879" s="186"/>
      <c r="AD879" s="186"/>
      <c r="AE879" s="186"/>
      <c r="AF879" s="186"/>
    </row>
    <row r="880" ht="12.75" customHeight="1">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c r="AA880" s="186"/>
      <c r="AB880" s="186"/>
      <c r="AC880" s="186"/>
      <c r="AD880" s="186"/>
      <c r="AE880" s="186"/>
      <c r="AF880" s="186"/>
    </row>
    <row r="881" ht="12.75" customHeight="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c r="AA881" s="186"/>
      <c r="AB881" s="186"/>
      <c r="AC881" s="186"/>
      <c r="AD881" s="186"/>
      <c r="AE881" s="186"/>
      <c r="AF881" s="186"/>
    </row>
    <row r="882" ht="12.75" customHeight="1">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c r="AA882" s="186"/>
      <c r="AB882" s="186"/>
      <c r="AC882" s="186"/>
      <c r="AD882" s="186"/>
      <c r="AE882" s="186"/>
      <c r="AF882" s="186"/>
    </row>
    <row r="883" ht="12.75" customHeight="1">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c r="AA883" s="186"/>
      <c r="AB883" s="186"/>
      <c r="AC883" s="186"/>
      <c r="AD883" s="186"/>
      <c r="AE883" s="186"/>
      <c r="AF883" s="186"/>
    </row>
    <row r="884" ht="12.75" customHeight="1">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c r="AA884" s="186"/>
      <c r="AB884" s="186"/>
      <c r="AC884" s="186"/>
      <c r="AD884" s="186"/>
      <c r="AE884" s="186"/>
      <c r="AF884" s="186"/>
    </row>
    <row r="885" ht="12.75" customHeight="1">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c r="AA885" s="186"/>
      <c r="AB885" s="186"/>
      <c r="AC885" s="186"/>
      <c r="AD885" s="186"/>
      <c r="AE885" s="186"/>
      <c r="AF885" s="186"/>
    </row>
    <row r="886" ht="12.75" customHeight="1">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c r="AA886" s="186"/>
      <c r="AB886" s="186"/>
      <c r="AC886" s="186"/>
      <c r="AD886" s="186"/>
      <c r="AE886" s="186"/>
      <c r="AF886" s="186"/>
    </row>
    <row r="887" ht="12.75" customHeight="1">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c r="AA887" s="186"/>
      <c r="AB887" s="186"/>
      <c r="AC887" s="186"/>
      <c r="AD887" s="186"/>
      <c r="AE887" s="186"/>
      <c r="AF887" s="186"/>
    </row>
    <row r="888" ht="12.75" customHeight="1">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c r="AA888" s="186"/>
      <c r="AB888" s="186"/>
      <c r="AC888" s="186"/>
      <c r="AD888" s="186"/>
      <c r="AE888" s="186"/>
      <c r="AF888" s="186"/>
    </row>
    <row r="889" ht="12.75" customHeight="1">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c r="AA889" s="186"/>
      <c r="AB889" s="186"/>
      <c r="AC889" s="186"/>
      <c r="AD889" s="186"/>
      <c r="AE889" s="186"/>
      <c r="AF889" s="186"/>
    </row>
    <row r="890" ht="12.75" customHeight="1">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c r="AA890" s="186"/>
      <c r="AB890" s="186"/>
      <c r="AC890" s="186"/>
      <c r="AD890" s="186"/>
      <c r="AE890" s="186"/>
      <c r="AF890" s="186"/>
    </row>
    <row r="891" ht="12.75" customHeight="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c r="AA891" s="186"/>
      <c r="AB891" s="186"/>
      <c r="AC891" s="186"/>
      <c r="AD891" s="186"/>
      <c r="AE891" s="186"/>
      <c r="AF891" s="186"/>
    </row>
    <row r="892" ht="12.75" customHeight="1">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c r="AA892" s="186"/>
      <c r="AB892" s="186"/>
      <c r="AC892" s="186"/>
      <c r="AD892" s="186"/>
      <c r="AE892" s="186"/>
      <c r="AF892" s="186"/>
    </row>
    <row r="893" ht="12.75" customHeight="1">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c r="AA893" s="186"/>
      <c r="AB893" s="186"/>
      <c r="AC893" s="186"/>
      <c r="AD893" s="186"/>
      <c r="AE893" s="186"/>
      <c r="AF893" s="186"/>
    </row>
    <row r="894" ht="12.75" customHeight="1">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c r="AA894" s="186"/>
      <c r="AB894" s="186"/>
      <c r="AC894" s="186"/>
      <c r="AD894" s="186"/>
      <c r="AE894" s="186"/>
      <c r="AF894" s="186"/>
    </row>
    <row r="895" ht="12.75" customHeight="1">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c r="AA895" s="186"/>
      <c r="AB895" s="186"/>
      <c r="AC895" s="186"/>
      <c r="AD895" s="186"/>
      <c r="AE895" s="186"/>
      <c r="AF895" s="186"/>
    </row>
    <row r="896" ht="12.75" customHeight="1">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c r="AA896" s="186"/>
      <c r="AB896" s="186"/>
      <c r="AC896" s="186"/>
      <c r="AD896" s="186"/>
      <c r="AE896" s="186"/>
      <c r="AF896" s="186"/>
    </row>
    <row r="897" ht="12.75" customHeight="1">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c r="AA897" s="186"/>
      <c r="AB897" s="186"/>
      <c r="AC897" s="186"/>
      <c r="AD897" s="186"/>
      <c r="AE897" s="186"/>
      <c r="AF897" s="186"/>
    </row>
    <row r="898" ht="12.75" customHeight="1">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c r="AA898" s="186"/>
      <c r="AB898" s="186"/>
      <c r="AC898" s="186"/>
      <c r="AD898" s="186"/>
      <c r="AE898" s="186"/>
      <c r="AF898" s="186"/>
    </row>
    <row r="899" ht="12.75" customHeight="1">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c r="AA899" s="186"/>
      <c r="AB899" s="186"/>
      <c r="AC899" s="186"/>
      <c r="AD899" s="186"/>
      <c r="AE899" s="186"/>
      <c r="AF899" s="186"/>
    </row>
    <row r="900" ht="12.75" customHeight="1">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c r="AA900" s="186"/>
      <c r="AB900" s="186"/>
      <c r="AC900" s="186"/>
      <c r="AD900" s="186"/>
      <c r="AE900" s="186"/>
      <c r="AF900" s="186"/>
    </row>
    <row r="901" ht="12.75" customHeight="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c r="AA901" s="186"/>
      <c r="AB901" s="186"/>
      <c r="AC901" s="186"/>
      <c r="AD901" s="186"/>
      <c r="AE901" s="186"/>
      <c r="AF901" s="186"/>
    </row>
    <row r="902" ht="12.75" customHeight="1">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c r="AA902" s="186"/>
      <c r="AB902" s="186"/>
      <c r="AC902" s="186"/>
      <c r="AD902" s="186"/>
      <c r="AE902" s="186"/>
      <c r="AF902" s="186"/>
    </row>
    <row r="903" ht="12.75" customHeight="1">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c r="AA903" s="186"/>
      <c r="AB903" s="186"/>
      <c r="AC903" s="186"/>
      <c r="AD903" s="186"/>
      <c r="AE903" s="186"/>
      <c r="AF903" s="186"/>
    </row>
    <row r="904" ht="12.75" customHeight="1">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c r="AA904" s="186"/>
      <c r="AB904" s="186"/>
      <c r="AC904" s="186"/>
      <c r="AD904" s="186"/>
      <c r="AE904" s="186"/>
      <c r="AF904" s="186"/>
    </row>
    <row r="905" ht="12.75" customHeight="1">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c r="AA905" s="186"/>
      <c r="AB905" s="186"/>
      <c r="AC905" s="186"/>
      <c r="AD905" s="186"/>
      <c r="AE905" s="186"/>
      <c r="AF905" s="186"/>
    </row>
    <row r="906" ht="12.75" customHeight="1">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c r="AA906" s="186"/>
      <c r="AB906" s="186"/>
      <c r="AC906" s="186"/>
      <c r="AD906" s="186"/>
      <c r="AE906" s="186"/>
      <c r="AF906" s="186"/>
    </row>
    <row r="907" ht="12.75" customHeight="1">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c r="AA907" s="186"/>
      <c r="AB907" s="186"/>
      <c r="AC907" s="186"/>
      <c r="AD907" s="186"/>
      <c r="AE907" s="186"/>
      <c r="AF907" s="186"/>
    </row>
    <row r="908" ht="12.75" customHeight="1">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c r="AA908" s="186"/>
      <c r="AB908" s="186"/>
      <c r="AC908" s="186"/>
      <c r="AD908" s="186"/>
      <c r="AE908" s="186"/>
      <c r="AF908" s="186"/>
    </row>
    <row r="909" ht="12.75" customHeight="1">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c r="AA909" s="186"/>
      <c r="AB909" s="186"/>
      <c r="AC909" s="186"/>
      <c r="AD909" s="186"/>
      <c r="AE909" s="186"/>
      <c r="AF909" s="186"/>
    </row>
    <row r="910" ht="12.75" customHeight="1">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c r="AA910" s="186"/>
      <c r="AB910" s="186"/>
      <c r="AC910" s="186"/>
      <c r="AD910" s="186"/>
      <c r="AE910" s="186"/>
      <c r="AF910" s="186"/>
    </row>
    <row r="911" ht="12.75" customHeight="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c r="AA911" s="186"/>
      <c r="AB911" s="186"/>
      <c r="AC911" s="186"/>
      <c r="AD911" s="186"/>
      <c r="AE911" s="186"/>
      <c r="AF911" s="186"/>
    </row>
    <row r="912" ht="12.75" customHeight="1">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c r="AA912" s="186"/>
      <c r="AB912" s="186"/>
      <c r="AC912" s="186"/>
      <c r="AD912" s="186"/>
      <c r="AE912" s="186"/>
      <c r="AF912" s="186"/>
    </row>
    <row r="913" ht="12.75" customHeight="1">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c r="AA913" s="186"/>
      <c r="AB913" s="186"/>
      <c r="AC913" s="186"/>
      <c r="AD913" s="186"/>
      <c r="AE913" s="186"/>
      <c r="AF913" s="186"/>
    </row>
    <row r="914" ht="12.75" customHeight="1">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c r="AA914" s="186"/>
      <c r="AB914" s="186"/>
      <c r="AC914" s="186"/>
      <c r="AD914" s="186"/>
      <c r="AE914" s="186"/>
      <c r="AF914" s="186"/>
    </row>
    <row r="915" ht="12.75" customHeight="1">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c r="AA915" s="186"/>
      <c r="AB915" s="186"/>
      <c r="AC915" s="186"/>
      <c r="AD915" s="186"/>
      <c r="AE915" s="186"/>
      <c r="AF915" s="186"/>
    </row>
    <row r="916" ht="12.75" customHeight="1">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c r="AA916" s="186"/>
      <c r="AB916" s="186"/>
      <c r="AC916" s="186"/>
      <c r="AD916" s="186"/>
      <c r="AE916" s="186"/>
      <c r="AF916" s="186"/>
    </row>
    <row r="917" ht="12.75" customHeight="1">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c r="AA917" s="186"/>
      <c r="AB917" s="186"/>
      <c r="AC917" s="186"/>
      <c r="AD917" s="186"/>
      <c r="AE917" s="186"/>
      <c r="AF917" s="186"/>
    </row>
    <row r="918" ht="12.75" customHeight="1">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c r="AA918" s="186"/>
      <c r="AB918" s="186"/>
      <c r="AC918" s="186"/>
      <c r="AD918" s="186"/>
      <c r="AE918" s="186"/>
      <c r="AF918" s="186"/>
    </row>
    <row r="919" ht="12.75" customHeight="1">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c r="AA919" s="186"/>
      <c r="AB919" s="186"/>
      <c r="AC919" s="186"/>
      <c r="AD919" s="186"/>
      <c r="AE919" s="186"/>
      <c r="AF919" s="186"/>
    </row>
    <row r="920" ht="12.75" customHeight="1">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c r="AA920" s="186"/>
      <c r="AB920" s="186"/>
      <c r="AC920" s="186"/>
      <c r="AD920" s="186"/>
      <c r="AE920" s="186"/>
      <c r="AF920" s="186"/>
    </row>
    <row r="921" ht="12.75" customHeight="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c r="AA921" s="186"/>
      <c r="AB921" s="186"/>
      <c r="AC921" s="186"/>
      <c r="AD921" s="186"/>
      <c r="AE921" s="186"/>
      <c r="AF921" s="186"/>
    </row>
    <row r="922" ht="12.75" customHeight="1">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c r="AA922" s="186"/>
      <c r="AB922" s="186"/>
      <c r="AC922" s="186"/>
      <c r="AD922" s="186"/>
      <c r="AE922" s="186"/>
      <c r="AF922" s="186"/>
    </row>
    <row r="923" ht="12.75" customHeight="1">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c r="AA923" s="186"/>
      <c r="AB923" s="186"/>
      <c r="AC923" s="186"/>
      <c r="AD923" s="186"/>
      <c r="AE923" s="186"/>
      <c r="AF923" s="186"/>
    </row>
    <row r="924" ht="12.75" customHeight="1">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c r="AA924" s="186"/>
      <c r="AB924" s="186"/>
      <c r="AC924" s="186"/>
      <c r="AD924" s="186"/>
      <c r="AE924" s="186"/>
      <c r="AF924" s="186"/>
    </row>
    <row r="925" ht="12.75" customHeight="1">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c r="AA925" s="186"/>
      <c r="AB925" s="186"/>
      <c r="AC925" s="186"/>
      <c r="AD925" s="186"/>
      <c r="AE925" s="186"/>
      <c r="AF925" s="186"/>
    </row>
    <row r="926" ht="12.75" customHeight="1">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c r="AA926" s="186"/>
      <c r="AB926" s="186"/>
      <c r="AC926" s="186"/>
      <c r="AD926" s="186"/>
      <c r="AE926" s="186"/>
      <c r="AF926" s="186"/>
    </row>
    <row r="927" ht="12.75" customHeight="1">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c r="AA927" s="186"/>
      <c r="AB927" s="186"/>
      <c r="AC927" s="186"/>
      <c r="AD927" s="186"/>
      <c r="AE927" s="186"/>
      <c r="AF927" s="186"/>
    </row>
    <row r="928" ht="12.75" customHeight="1">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c r="AA928" s="186"/>
      <c r="AB928" s="186"/>
      <c r="AC928" s="186"/>
      <c r="AD928" s="186"/>
      <c r="AE928" s="186"/>
      <c r="AF928" s="186"/>
    </row>
    <row r="929" ht="12.75" customHeight="1">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c r="AA929" s="186"/>
      <c r="AB929" s="186"/>
      <c r="AC929" s="186"/>
      <c r="AD929" s="186"/>
      <c r="AE929" s="186"/>
      <c r="AF929" s="186"/>
    </row>
    <row r="930" ht="12.75" customHeight="1">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c r="AA930" s="186"/>
      <c r="AB930" s="186"/>
      <c r="AC930" s="186"/>
      <c r="AD930" s="186"/>
      <c r="AE930" s="186"/>
      <c r="AF930" s="186"/>
    </row>
    <row r="931" ht="12.75" customHeight="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c r="AA931" s="186"/>
      <c r="AB931" s="186"/>
      <c r="AC931" s="186"/>
      <c r="AD931" s="186"/>
      <c r="AE931" s="186"/>
      <c r="AF931" s="186"/>
    </row>
    <row r="932" ht="12.75" customHeight="1">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c r="AA932" s="186"/>
      <c r="AB932" s="186"/>
      <c r="AC932" s="186"/>
      <c r="AD932" s="186"/>
      <c r="AE932" s="186"/>
      <c r="AF932" s="186"/>
    </row>
    <row r="933" ht="12.75" customHeight="1">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c r="AA933" s="186"/>
      <c r="AB933" s="186"/>
      <c r="AC933" s="186"/>
      <c r="AD933" s="186"/>
      <c r="AE933" s="186"/>
      <c r="AF933" s="186"/>
    </row>
    <row r="934" ht="12.75" customHeight="1">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c r="AA934" s="186"/>
      <c r="AB934" s="186"/>
      <c r="AC934" s="186"/>
      <c r="AD934" s="186"/>
      <c r="AE934" s="186"/>
      <c r="AF934" s="186"/>
    </row>
    <row r="935" ht="12.75" customHeight="1">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c r="AA935" s="186"/>
      <c r="AB935" s="186"/>
      <c r="AC935" s="186"/>
      <c r="AD935" s="186"/>
      <c r="AE935" s="186"/>
      <c r="AF935" s="186"/>
    </row>
    <row r="936" ht="12.75" customHeight="1">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c r="AA936" s="186"/>
      <c r="AB936" s="186"/>
      <c r="AC936" s="186"/>
      <c r="AD936" s="186"/>
      <c r="AE936" s="186"/>
      <c r="AF936" s="186"/>
    </row>
    <row r="937" ht="12.75" customHeight="1">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c r="AA937" s="186"/>
      <c r="AB937" s="186"/>
      <c r="AC937" s="186"/>
      <c r="AD937" s="186"/>
      <c r="AE937" s="186"/>
      <c r="AF937" s="186"/>
    </row>
    <row r="938" ht="12.75" customHeight="1">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c r="AA938" s="186"/>
      <c r="AB938" s="186"/>
      <c r="AC938" s="186"/>
      <c r="AD938" s="186"/>
      <c r="AE938" s="186"/>
      <c r="AF938" s="186"/>
    </row>
    <row r="939" ht="12.75" customHeight="1">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c r="AA939" s="186"/>
      <c r="AB939" s="186"/>
      <c r="AC939" s="186"/>
      <c r="AD939" s="186"/>
      <c r="AE939" s="186"/>
      <c r="AF939" s="186"/>
    </row>
    <row r="940" ht="12.75" customHeight="1">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c r="AA940" s="186"/>
      <c r="AB940" s="186"/>
      <c r="AC940" s="186"/>
      <c r="AD940" s="186"/>
      <c r="AE940" s="186"/>
      <c r="AF940" s="186"/>
    </row>
    <row r="941" ht="12.75" customHeight="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c r="AA941" s="186"/>
      <c r="AB941" s="186"/>
      <c r="AC941" s="186"/>
      <c r="AD941" s="186"/>
      <c r="AE941" s="186"/>
      <c r="AF941" s="186"/>
    </row>
    <row r="942" ht="12.75" customHeight="1">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c r="AA942" s="186"/>
      <c r="AB942" s="186"/>
      <c r="AC942" s="186"/>
      <c r="AD942" s="186"/>
      <c r="AE942" s="186"/>
      <c r="AF942" s="186"/>
    </row>
    <row r="943" ht="12.75" customHeight="1">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c r="AA943" s="186"/>
      <c r="AB943" s="186"/>
      <c r="AC943" s="186"/>
      <c r="AD943" s="186"/>
      <c r="AE943" s="186"/>
      <c r="AF943" s="186"/>
    </row>
    <row r="944" ht="12.75" customHeight="1">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c r="AA944" s="186"/>
      <c r="AB944" s="186"/>
      <c r="AC944" s="186"/>
      <c r="AD944" s="186"/>
      <c r="AE944" s="186"/>
      <c r="AF944" s="186"/>
    </row>
    <row r="945" ht="12.75" customHeight="1">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c r="AA945" s="186"/>
      <c r="AB945" s="186"/>
      <c r="AC945" s="186"/>
      <c r="AD945" s="186"/>
      <c r="AE945" s="186"/>
      <c r="AF945" s="186"/>
    </row>
    <row r="946" ht="12.75" customHeight="1">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c r="AA946" s="186"/>
      <c r="AB946" s="186"/>
      <c r="AC946" s="186"/>
      <c r="AD946" s="186"/>
      <c r="AE946" s="186"/>
      <c r="AF946" s="186"/>
    </row>
    <row r="947" ht="12.75" customHeight="1">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c r="AA947" s="186"/>
      <c r="AB947" s="186"/>
      <c r="AC947" s="186"/>
      <c r="AD947" s="186"/>
      <c r="AE947" s="186"/>
      <c r="AF947" s="186"/>
    </row>
    <row r="948" ht="12.75" customHeight="1">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c r="AA948" s="186"/>
      <c r="AB948" s="186"/>
      <c r="AC948" s="186"/>
      <c r="AD948" s="186"/>
      <c r="AE948" s="186"/>
      <c r="AF948" s="186"/>
    </row>
    <row r="949" ht="12.75" customHeight="1">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c r="AA949" s="186"/>
      <c r="AB949" s="186"/>
      <c r="AC949" s="186"/>
      <c r="AD949" s="186"/>
      <c r="AE949" s="186"/>
      <c r="AF949" s="186"/>
    </row>
    <row r="950" ht="12.75" customHeight="1">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c r="AA950" s="186"/>
      <c r="AB950" s="186"/>
      <c r="AC950" s="186"/>
      <c r="AD950" s="186"/>
      <c r="AE950" s="186"/>
      <c r="AF950" s="186"/>
    </row>
    <row r="951" ht="12.75" customHeight="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c r="AA951" s="186"/>
      <c r="AB951" s="186"/>
      <c r="AC951" s="186"/>
      <c r="AD951" s="186"/>
      <c r="AE951" s="186"/>
      <c r="AF951" s="186"/>
    </row>
    <row r="952" ht="12.75" customHeight="1">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c r="AA952" s="186"/>
      <c r="AB952" s="186"/>
      <c r="AC952" s="186"/>
      <c r="AD952" s="186"/>
      <c r="AE952" s="186"/>
      <c r="AF952" s="186"/>
    </row>
    <row r="953" ht="12.75" customHeight="1">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c r="AA953" s="186"/>
      <c r="AB953" s="186"/>
      <c r="AC953" s="186"/>
      <c r="AD953" s="186"/>
      <c r="AE953" s="186"/>
      <c r="AF953" s="186"/>
    </row>
    <row r="954" ht="12.75" customHeight="1">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c r="AA954" s="186"/>
      <c r="AB954" s="186"/>
      <c r="AC954" s="186"/>
      <c r="AD954" s="186"/>
      <c r="AE954" s="186"/>
      <c r="AF954" s="186"/>
    </row>
    <row r="955" ht="12.75" customHeight="1">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c r="AA955" s="186"/>
      <c r="AB955" s="186"/>
      <c r="AC955" s="186"/>
      <c r="AD955" s="186"/>
      <c r="AE955" s="186"/>
      <c r="AF955" s="186"/>
    </row>
    <row r="956" ht="12.75" customHeight="1">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c r="AA956" s="186"/>
      <c r="AB956" s="186"/>
      <c r="AC956" s="186"/>
      <c r="AD956" s="186"/>
      <c r="AE956" s="186"/>
      <c r="AF956" s="186"/>
    </row>
    <row r="957" ht="12.75" customHeight="1">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c r="AA957" s="186"/>
      <c r="AB957" s="186"/>
      <c r="AC957" s="186"/>
      <c r="AD957" s="186"/>
      <c r="AE957" s="186"/>
      <c r="AF957" s="186"/>
    </row>
    <row r="958" ht="12.75" customHeight="1">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c r="AA958" s="186"/>
      <c r="AB958" s="186"/>
      <c r="AC958" s="186"/>
      <c r="AD958" s="186"/>
      <c r="AE958" s="186"/>
      <c r="AF958" s="186"/>
    </row>
    <row r="959" ht="12.75" customHeight="1">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c r="AA959" s="186"/>
      <c r="AB959" s="186"/>
      <c r="AC959" s="186"/>
      <c r="AD959" s="186"/>
      <c r="AE959" s="186"/>
      <c r="AF959" s="186"/>
    </row>
    <row r="960" ht="12.75" customHeight="1">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c r="AA960" s="186"/>
      <c r="AB960" s="186"/>
      <c r="AC960" s="186"/>
      <c r="AD960" s="186"/>
      <c r="AE960" s="186"/>
      <c r="AF960" s="186"/>
    </row>
    <row r="961" ht="12.75" customHeight="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c r="AA961" s="186"/>
      <c r="AB961" s="186"/>
      <c r="AC961" s="186"/>
      <c r="AD961" s="186"/>
      <c r="AE961" s="186"/>
      <c r="AF961" s="186"/>
    </row>
    <row r="962" ht="12.75" customHeight="1">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c r="AA962" s="186"/>
      <c r="AB962" s="186"/>
      <c r="AC962" s="186"/>
      <c r="AD962" s="186"/>
      <c r="AE962" s="186"/>
      <c r="AF962" s="186"/>
    </row>
    <row r="963" ht="12.75" customHeight="1">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c r="AA963" s="186"/>
      <c r="AB963" s="186"/>
      <c r="AC963" s="186"/>
      <c r="AD963" s="186"/>
      <c r="AE963" s="186"/>
      <c r="AF963" s="186"/>
    </row>
    <row r="964" ht="12.75" customHeight="1">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c r="AA964" s="186"/>
      <c r="AB964" s="186"/>
      <c r="AC964" s="186"/>
      <c r="AD964" s="186"/>
      <c r="AE964" s="186"/>
      <c r="AF964" s="186"/>
    </row>
    <row r="965" ht="12.75" customHeight="1">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c r="AA965" s="186"/>
      <c r="AB965" s="186"/>
      <c r="AC965" s="186"/>
      <c r="AD965" s="186"/>
      <c r="AE965" s="186"/>
      <c r="AF965" s="186"/>
    </row>
    <row r="966" ht="12.75" customHeight="1">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c r="AA966" s="186"/>
      <c r="AB966" s="186"/>
      <c r="AC966" s="186"/>
      <c r="AD966" s="186"/>
      <c r="AE966" s="186"/>
      <c r="AF966" s="186"/>
    </row>
    <row r="967" ht="12.75" customHeight="1">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c r="AA967" s="186"/>
      <c r="AB967" s="186"/>
      <c r="AC967" s="186"/>
      <c r="AD967" s="186"/>
      <c r="AE967" s="186"/>
      <c r="AF967" s="186"/>
    </row>
    <row r="968" ht="12.75" customHeight="1">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c r="AA968" s="186"/>
      <c r="AB968" s="186"/>
      <c r="AC968" s="186"/>
      <c r="AD968" s="186"/>
      <c r="AE968" s="186"/>
      <c r="AF968" s="186"/>
    </row>
    <row r="969" ht="12.75" customHeight="1">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c r="AA969" s="186"/>
      <c r="AB969" s="186"/>
      <c r="AC969" s="186"/>
      <c r="AD969" s="186"/>
      <c r="AE969" s="186"/>
      <c r="AF969" s="186"/>
    </row>
    <row r="970" ht="12.75" customHeight="1">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c r="AA970" s="186"/>
      <c r="AB970" s="186"/>
      <c r="AC970" s="186"/>
      <c r="AD970" s="186"/>
      <c r="AE970" s="186"/>
      <c r="AF970" s="186"/>
    </row>
    <row r="971" ht="12.75" customHeight="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c r="AA971" s="186"/>
      <c r="AB971" s="186"/>
      <c r="AC971" s="186"/>
      <c r="AD971" s="186"/>
      <c r="AE971" s="186"/>
      <c r="AF971" s="186"/>
    </row>
    <row r="972" ht="12.75" customHeight="1">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c r="AA972" s="186"/>
      <c r="AB972" s="186"/>
      <c r="AC972" s="186"/>
      <c r="AD972" s="186"/>
      <c r="AE972" s="186"/>
      <c r="AF972" s="186"/>
    </row>
    <row r="973" ht="12.75" customHeight="1">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c r="AA973" s="186"/>
      <c r="AB973" s="186"/>
      <c r="AC973" s="186"/>
      <c r="AD973" s="186"/>
      <c r="AE973" s="186"/>
      <c r="AF973" s="186"/>
    </row>
    <row r="974" ht="12.75" customHeight="1">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c r="AA974" s="186"/>
      <c r="AB974" s="186"/>
      <c r="AC974" s="186"/>
      <c r="AD974" s="186"/>
      <c r="AE974" s="186"/>
      <c r="AF974" s="186"/>
    </row>
    <row r="975" ht="12.75" customHeight="1">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c r="AA975" s="186"/>
      <c r="AB975" s="186"/>
      <c r="AC975" s="186"/>
      <c r="AD975" s="186"/>
      <c r="AE975" s="186"/>
      <c r="AF975" s="186"/>
    </row>
    <row r="976" ht="12.75" customHeight="1">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c r="AA976" s="186"/>
      <c r="AB976" s="186"/>
      <c r="AC976" s="186"/>
      <c r="AD976" s="186"/>
      <c r="AE976" s="186"/>
      <c r="AF976" s="186"/>
    </row>
    <row r="977" ht="12.75" customHeight="1">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c r="AA977" s="186"/>
      <c r="AB977" s="186"/>
      <c r="AC977" s="186"/>
      <c r="AD977" s="186"/>
      <c r="AE977" s="186"/>
      <c r="AF977" s="186"/>
    </row>
    <row r="978" ht="12.75" customHeight="1">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c r="AA978" s="186"/>
      <c r="AB978" s="186"/>
      <c r="AC978" s="186"/>
      <c r="AD978" s="186"/>
      <c r="AE978" s="186"/>
      <c r="AF978" s="186"/>
    </row>
    <row r="979" ht="12.75" customHeight="1">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c r="AA979" s="186"/>
      <c r="AB979" s="186"/>
      <c r="AC979" s="186"/>
      <c r="AD979" s="186"/>
      <c r="AE979" s="186"/>
      <c r="AF979" s="186"/>
    </row>
    <row r="980" ht="12.75" customHeight="1">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c r="AA980" s="186"/>
      <c r="AB980" s="186"/>
      <c r="AC980" s="186"/>
      <c r="AD980" s="186"/>
      <c r="AE980" s="186"/>
      <c r="AF980" s="186"/>
    </row>
    <row r="981" ht="12.75" customHeight="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c r="AA981" s="186"/>
      <c r="AB981" s="186"/>
      <c r="AC981" s="186"/>
      <c r="AD981" s="186"/>
      <c r="AE981" s="186"/>
      <c r="AF981" s="186"/>
    </row>
    <row r="982" ht="12.75" customHeight="1">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c r="AA982" s="186"/>
      <c r="AB982" s="186"/>
      <c r="AC982" s="186"/>
      <c r="AD982" s="186"/>
      <c r="AE982" s="186"/>
      <c r="AF982" s="186"/>
    </row>
    <row r="983" ht="12.75" customHeight="1">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c r="AA983" s="186"/>
      <c r="AB983" s="186"/>
      <c r="AC983" s="186"/>
      <c r="AD983" s="186"/>
      <c r="AE983" s="186"/>
      <c r="AF983" s="186"/>
    </row>
    <row r="984" ht="12.75" customHeight="1">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c r="AA984" s="186"/>
      <c r="AB984" s="186"/>
      <c r="AC984" s="186"/>
      <c r="AD984" s="186"/>
      <c r="AE984" s="186"/>
      <c r="AF984" s="186"/>
    </row>
    <row r="985" ht="12.75" customHeight="1">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c r="AA985" s="186"/>
      <c r="AB985" s="186"/>
      <c r="AC985" s="186"/>
      <c r="AD985" s="186"/>
      <c r="AE985" s="186"/>
      <c r="AF985" s="186"/>
    </row>
    <row r="986" ht="12.75" customHeight="1">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c r="AA986" s="186"/>
      <c r="AB986" s="186"/>
      <c r="AC986" s="186"/>
      <c r="AD986" s="186"/>
      <c r="AE986" s="186"/>
      <c r="AF986" s="186"/>
    </row>
    <row r="987" ht="12.75" customHeight="1">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c r="AA987" s="186"/>
      <c r="AB987" s="186"/>
      <c r="AC987" s="186"/>
      <c r="AD987" s="186"/>
      <c r="AE987" s="186"/>
      <c r="AF987" s="186"/>
    </row>
    <row r="988" ht="12.75" customHeight="1">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c r="AA988" s="186"/>
      <c r="AB988" s="186"/>
      <c r="AC988" s="186"/>
      <c r="AD988" s="186"/>
      <c r="AE988" s="186"/>
      <c r="AF988" s="186"/>
    </row>
    <row r="989" ht="12.75" customHeight="1">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c r="AA989" s="186"/>
      <c r="AB989" s="186"/>
      <c r="AC989" s="186"/>
      <c r="AD989" s="186"/>
      <c r="AE989" s="186"/>
      <c r="AF989" s="186"/>
    </row>
    <row r="990" ht="12.75" customHeight="1">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c r="AA990" s="186"/>
      <c r="AB990" s="186"/>
      <c r="AC990" s="186"/>
      <c r="AD990" s="186"/>
      <c r="AE990" s="186"/>
      <c r="AF990" s="186"/>
    </row>
    <row r="991" ht="12.75" customHeight="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c r="AA991" s="186"/>
      <c r="AB991" s="186"/>
      <c r="AC991" s="186"/>
      <c r="AD991" s="186"/>
      <c r="AE991" s="186"/>
      <c r="AF991" s="186"/>
    </row>
    <row r="992" ht="12.75" customHeight="1">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c r="AA992" s="186"/>
      <c r="AB992" s="186"/>
      <c r="AC992" s="186"/>
      <c r="AD992" s="186"/>
      <c r="AE992" s="186"/>
      <c r="AF992" s="186"/>
    </row>
    <row r="993" ht="12.75" customHeight="1">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c r="AA993" s="186"/>
      <c r="AB993" s="186"/>
      <c r="AC993" s="186"/>
      <c r="AD993" s="186"/>
      <c r="AE993" s="186"/>
      <c r="AF993" s="186"/>
    </row>
    <row r="994" ht="12.75" customHeight="1">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c r="AA994" s="186"/>
      <c r="AB994" s="186"/>
      <c r="AC994" s="186"/>
      <c r="AD994" s="186"/>
      <c r="AE994" s="186"/>
      <c r="AF994" s="186"/>
    </row>
    <row r="995" ht="12.75" customHeight="1">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c r="AA995" s="186"/>
      <c r="AB995" s="186"/>
      <c r="AC995" s="186"/>
      <c r="AD995" s="186"/>
      <c r="AE995" s="186"/>
      <c r="AF995" s="186"/>
    </row>
    <row r="996" ht="12.75" customHeight="1">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c r="AA996" s="186"/>
      <c r="AB996" s="186"/>
      <c r="AC996" s="186"/>
      <c r="AD996" s="186"/>
      <c r="AE996" s="186"/>
      <c r="AF996" s="186"/>
    </row>
    <row r="997" ht="12.75" customHeight="1">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c r="AA997" s="186"/>
      <c r="AB997" s="186"/>
      <c r="AC997" s="186"/>
      <c r="AD997" s="186"/>
      <c r="AE997" s="186"/>
      <c r="AF997" s="186"/>
    </row>
    <row r="998" ht="12.75" customHeight="1">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c r="AA998" s="186"/>
      <c r="AB998" s="186"/>
      <c r="AC998" s="186"/>
      <c r="AD998" s="186"/>
      <c r="AE998" s="186"/>
      <c r="AF998" s="186"/>
    </row>
    <row r="999" ht="12.75" customHeight="1">
      <c r="A999" s="186"/>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c r="AA999" s="186"/>
      <c r="AB999" s="186"/>
      <c r="AC999" s="186"/>
      <c r="AD999" s="186"/>
      <c r="AE999" s="186"/>
      <c r="AF999" s="186"/>
    </row>
    <row r="1000" ht="12.75" customHeight="1">
      <c r="A1000" s="186"/>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c r="AA1000" s="186"/>
      <c r="AB1000" s="186"/>
      <c r="AC1000" s="186"/>
      <c r="AD1000" s="186"/>
      <c r="AE1000" s="186"/>
      <c r="AF1000" s="186"/>
    </row>
  </sheetData>
  <printOptions/>
  <pageMargins bottom="1.0" footer="0.0" header="0.0" left="0.75" right="0.75" top="1.0"/>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9" width="9.14"/>
    <col customWidth="1" min="10" max="26" width="8.71"/>
  </cols>
  <sheetData>
    <row r="1">
      <c r="A1" s="67" t="s">
        <v>217</v>
      </c>
      <c r="B1" s="67"/>
      <c r="C1" s="67"/>
      <c r="D1" s="67"/>
      <c r="E1" s="67"/>
      <c r="F1" s="67"/>
      <c r="G1" s="67"/>
      <c r="H1" s="67"/>
      <c r="I1" s="67"/>
    </row>
    <row r="2">
      <c r="A2" s="67"/>
      <c r="B2" s="67" t="s">
        <v>218</v>
      </c>
      <c r="C2" s="67"/>
      <c r="D2" s="67"/>
      <c r="E2" s="67"/>
      <c r="F2" s="67"/>
      <c r="G2" s="67"/>
      <c r="H2" s="67"/>
      <c r="I2" s="67"/>
    </row>
    <row r="3">
      <c r="A3" s="67" t="s">
        <v>219</v>
      </c>
      <c r="B3" s="67">
        <v>1.0</v>
      </c>
      <c r="C3" s="67">
        <v>2.0</v>
      </c>
      <c r="D3" s="67">
        <v>3.0</v>
      </c>
      <c r="E3" s="67">
        <v>4.0</v>
      </c>
      <c r="F3" s="67">
        <v>5.0</v>
      </c>
      <c r="G3" s="67">
        <v>6.0</v>
      </c>
      <c r="H3" s="67">
        <v>7.0</v>
      </c>
      <c r="I3" s="67">
        <v>8.0</v>
      </c>
    </row>
    <row r="4">
      <c r="A4" s="67">
        <v>1.0</v>
      </c>
      <c r="B4" s="67">
        <v>28.0</v>
      </c>
      <c r="C4" s="67">
        <v>24.0</v>
      </c>
      <c r="D4" s="67">
        <v>20.0</v>
      </c>
      <c r="E4" s="67">
        <v>16.0</v>
      </c>
      <c r="F4" s="67">
        <v>12.0</v>
      </c>
      <c r="G4" s="67">
        <v>8.0</v>
      </c>
      <c r="H4" s="67">
        <v>4.0</v>
      </c>
      <c r="I4" s="67">
        <v>0.0</v>
      </c>
    </row>
    <row r="5">
      <c r="A5" s="67">
        <v>2.0</v>
      </c>
      <c r="B5" s="67">
        <v>24.0</v>
      </c>
      <c r="C5" s="67">
        <v>28.0</v>
      </c>
      <c r="D5" s="67">
        <v>24.0</v>
      </c>
      <c r="E5" s="67">
        <v>20.0</v>
      </c>
      <c r="F5" s="67">
        <v>16.0</v>
      </c>
      <c r="G5" s="67">
        <v>12.0</v>
      </c>
      <c r="H5" s="67">
        <v>8.0</v>
      </c>
      <c r="I5" s="67">
        <v>4.0</v>
      </c>
    </row>
    <row r="6">
      <c r="A6" s="67">
        <v>3.0</v>
      </c>
      <c r="B6" s="67">
        <v>20.0</v>
      </c>
      <c r="C6" s="67">
        <v>24.0</v>
      </c>
      <c r="D6" s="67">
        <v>28.0</v>
      </c>
      <c r="E6" s="67">
        <v>24.0</v>
      </c>
      <c r="F6" s="67">
        <v>20.0</v>
      </c>
      <c r="G6" s="67">
        <v>16.0</v>
      </c>
      <c r="H6" s="67">
        <v>12.0</v>
      </c>
      <c r="I6" s="67">
        <v>8.0</v>
      </c>
    </row>
    <row r="7">
      <c r="A7" s="67">
        <v>4.0</v>
      </c>
      <c r="B7" s="67">
        <v>16.0</v>
      </c>
      <c r="C7" s="67">
        <v>20.0</v>
      </c>
      <c r="D7" s="67">
        <v>24.0</v>
      </c>
      <c r="E7" s="67">
        <v>28.0</v>
      </c>
      <c r="F7" s="67">
        <v>24.0</v>
      </c>
      <c r="G7" s="67">
        <v>20.0</v>
      </c>
      <c r="H7" s="67">
        <v>16.0</v>
      </c>
      <c r="I7" s="67">
        <v>12.0</v>
      </c>
    </row>
    <row r="8">
      <c r="A8" s="67">
        <v>5.0</v>
      </c>
      <c r="B8" s="67">
        <v>12.0</v>
      </c>
      <c r="C8" s="67">
        <v>16.0</v>
      </c>
      <c r="D8" s="67">
        <v>20.0</v>
      </c>
      <c r="E8" s="67">
        <v>24.0</v>
      </c>
      <c r="F8" s="67">
        <v>28.0</v>
      </c>
      <c r="G8" s="67">
        <v>24.0</v>
      </c>
      <c r="H8" s="67">
        <v>20.0</v>
      </c>
      <c r="I8" s="67">
        <v>16.0</v>
      </c>
    </row>
    <row r="9">
      <c r="A9" s="67">
        <v>6.0</v>
      </c>
      <c r="B9" s="67">
        <v>8.0</v>
      </c>
      <c r="C9" s="67">
        <v>12.0</v>
      </c>
      <c r="D9" s="67">
        <v>16.0</v>
      </c>
      <c r="E9" s="67">
        <v>20.0</v>
      </c>
      <c r="F9" s="67">
        <v>24.0</v>
      </c>
      <c r="G9" s="67">
        <v>28.0</v>
      </c>
      <c r="H9" s="67">
        <v>24.0</v>
      </c>
      <c r="I9" s="67">
        <v>20.0</v>
      </c>
    </row>
    <row r="10">
      <c r="A10" s="67">
        <v>7.0</v>
      </c>
      <c r="B10" s="67">
        <v>4.0</v>
      </c>
      <c r="C10" s="67">
        <v>8.0</v>
      </c>
      <c r="D10" s="67">
        <v>12.0</v>
      </c>
      <c r="E10" s="67">
        <v>16.0</v>
      </c>
      <c r="F10" s="67">
        <v>20.0</v>
      </c>
      <c r="G10" s="67">
        <v>24.0</v>
      </c>
      <c r="H10" s="67">
        <v>28.0</v>
      </c>
      <c r="I10" s="67">
        <v>24.0</v>
      </c>
    </row>
    <row r="11">
      <c r="A11" s="67">
        <v>8.0</v>
      </c>
      <c r="B11" s="67">
        <v>0.0</v>
      </c>
      <c r="C11" s="67">
        <v>4.0</v>
      </c>
      <c r="D11" s="67">
        <v>8.0</v>
      </c>
      <c r="E11" s="67">
        <v>12.0</v>
      </c>
      <c r="F11" s="67">
        <v>16.0</v>
      </c>
      <c r="G11" s="67">
        <v>20.0</v>
      </c>
      <c r="H11" s="67">
        <v>24.0</v>
      </c>
      <c r="I11" s="67">
        <v>28.0</v>
      </c>
    </row>
    <row r="12">
      <c r="A12" s="67" t="s">
        <v>220</v>
      </c>
      <c r="B12" s="67"/>
      <c r="C12" s="67"/>
      <c r="D12" s="67"/>
      <c r="E12" s="67"/>
      <c r="F12" s="67" t="s">
        <v>221</v>
      </c>
      <c r="G12" s="67"/>
      <c r="H12" s="67"/>
      <c r="I12" s="67"/>
    </row>
    <row r="13">
      <c r="A13" s="192" t="s">
        <v>222</v>
      </c>
      <c r="B13" s="192" t="s">
        <v>223</v>
      </c>
      <c r="C13" s="192" t="s">
        <v>224</v>
      </c>
      <c r="D13" s="192" t="s">
        <v>225</v>
      </c>
      <c r="E13" s="192"/>
      <c r="F13" s="192" t="s">
        <v>222</v>
      </c>
      <c r="G13" s="192" t="s">
        <v>223</v>
      </c>
      <c r="H13" s="192" t="s">
        <v>224</v>
      </c>
      <c r="I13" s="192" t="s">
        <v>225</v>
      </c>
    </row>
    <row r="14">
      <c r="A14" s="67">
        <v>0.0</v>
      </c>
      <c r="B14" s="67">
        <v>1.0</v>
      </c>
      <c r="C14" s="67">
        <v>0.0</v>
      </c>
      <c r="D14" s="67">
        <v>2.0</v>
      </c>
      <c r="E14" s="67"/>
      <c r="F14" s="67">
        <v>0.0</v>
      </c>
      <c r="G14" s="67">
        <v>0.0</v>
      </c>
      <c r="H14" s="67">
        <v>0.0</v>
      </c>
      <c r="I14" s="67">
        <v>0.0</v>
      </c>
    </row>
    <row r="15">
      <c r="A15" s="67">
        <v>1.0</v>
      </c>
      <c r="B15" s="67">
        <v>2.0</v>
      </c>
      <c r="C15" s="67">
        <v>1.0</v>
      </c>
      <c r="D15" s="67">
        <v>5.0</v>
      </c>
      <c r="E15" s="67"/>
      <c r="F15" s="67">
        <v>1.0</v>
      </c>
      <c r="G15" s="67">
        <v>1.0</v>
      </c>
      <c r="H15" s="67">
        <v>1.0</v>
      </c>
      <c r="I15" s="67">
        <v>1.0</v>
      </c>
    </row>
    <row r="16">
      <c r="A16" s="67">
        <v>2.0</v>
      </c>
      <c r="B16" s="67">
        <v>6.0</v>
      </c>
      <c r="C16" s="67">
        <v>4.0</v>
      </c>
      <c r="D16" s="67">
        <v>8.0</v>
      </c>
      <c r="E16" s="67"/>
      <c r="F16" s="67">
        <v>2.0</v>
      </c>
      <c r="G16" s="67">
        <v>4.0</v>
      </c>
      <c r="H16" s="67">
        <v>3.0</v>
      </c>
      <c r="I16" s="67">
        <v>4.0</v>
      </c>
    </row>
    <row r="17">
      <c r="A17" s="67">
        <v>3.0</v>
      </c>
      <c r="B17" s="67"/>
      <c r="C17" s="67"/>
      <c r="D17" s="67">
        <v>11.0</v>
      </c>
      <c r="E17" s="67"/>
      <c r="F17" s="67">
        <v>3.0</v>
      </c>
      <c r="G17" s="67"/>
      <c r="H17" s="67"/>
      <c r="I17" s="67">
        <v>6.0</v>
      </c>
    </row>
    <row r="18">
      <c r="A18" s="67">
        <v>4.0</v>
      </c>
      <c r="B18" s="67">
        <v>12.0</v>
      </c>
      <c r="C18" s="67">
        <v>10.0</v>
      </c>
      <c r="D18" s="67">
        <v>15.0</v>
      </c>
      <c r="E18" s="67"/>
      <c r="F18" s="67">
        <v>4.0</v>
      </c>
      <c r="G18" s="67">
        <v>7.0</v>
      </c>
      <c r="H18" s="67">
        <v>5.0</v>
      </c>
      <c r="I18" s="67">
        <v>7.0</v>
      </c>
    </row>
    <row r="19">
      <c r="A19" s="67">
        <v>5.0</v>
      </c>
      <c r="B19" s="67">
        <v>13.0</v>
      </c>
      <c r="C19" s="67">
        <v>21.0</v>
      </c>
      <c r="D19" s="67">
        <v>16.0</v>
      </c>
      <c r="E19" s="67"/>
      <c r="F19" s="67">
        <v>5.0</v>
      </c>
      <c r="G19" s="67">
        <v>10.0</v>
      </c>
      <c r="H19" s="67">
        <v>6.0</v>
      </c>
      <c r="I19" s="67">
        <v>9.0</v>
      </c>
    </row>
    <row r="20">
      <c r="A20" s="67">
        <v>6.0</v>
      </c>
      <c r="B20" s="67">
        <v>16.0</v>
      </c>
      <c r="C20" s="67">
        <v>17.0</v>
      </c>
      <c r="D20" s="67">
        <v>24.0</v>
      </c>
      <c r="E20" s="67"/>
      <c r="F20" s="67">
        <v>6.0</v>
      </c>
      <c r="G20" s="67">
        <v>14.0</v>
      </c>
      <c r="H20" s="67">
        <v>8.0</v>
      </c>
      <c r="I20" s="67">
        <v>13.0</v>
      </c>
    </row>
    <row r="21" ht="15.75" customHeight="1">
      <c r="A21" s="67">
        <v>7.0</v>
      </c>
      <c r="B21" s="67"/>
      <c r="C21" s="67"/>
      <c r="D21" s="67">
        <v>25.0</v>
      </c>
      <c r="E21" s="67"/>
      <c r="F21" s="67">
        <v>7.0</v>
      </c>
      <c r="G21" s="67"/>
      <c r="H21" s="67"/>
      <c r="I21" s="67">
        <v>14.0</v>
      </c>
    </row>
    <row r="22" ht="15.75" customHeight="1">
      <c r="A22" s="67">
        <v>8.0</v>
      </c>
      <c r="B22" s="67">
        <v>18.0</v>
      </c>
      <c r="C22" s="67">
        <v>18.0</v>
      </c>
      <c r="D22" s="67">
        <v>25.0</v>
      </c>
      <c r="E22" s="67"/>
      <c r="F22" s="67">
        <v>8.0</v>
      </c>
      <c r="G22" s="67">
        <v>15.0</v>
      </c>
      <c r="H22" s="67">
        <v>9.0</v>
      </c>
      <c r="I22" s="67">
        <v>15.0</v>
      </c>
    </row>
    <row r="23" ht="15.75" customHeight="1">
      <c r="A23" s="67">
        <v>9.0</v>
      </c>
      <c r="B23" s="67">
        <v>23.0</v>
      </c>
      <c r="C23" s="67">
        <v>21.0</v>
      </c>
      <c r="D23" s="67">
        <v>30.0</v>
      </c>
      <c r="E23" s="67"/>
      <c r="F23" s="67">
        <v>9.0</v>
      </c>
      <c r="G23" s="67">
        <v>19.0</v>
      </c>
      <c r="H23" s="67">
        <v>12.0</v>
      </c>
      <c r="I23" s="67">
        <v>19.0</v>
      </c>
    </row>
    <row r="24" ht="15.75" customHeight="1">
      <c r="A24" s="67">
        <v>10.0</v>
      </c>
      <c r="B24" s="67">
        <v>29.0</v>
      </c>
      <c r="C24" s="67">
        <v>26.0</v>
      </c>
      <c r="D24" s="67">
        <v>34.0</v>
      </c>
      <c r="E24" s="67"/>
      <c r="F24" s="67">
        <v>10.0</v>
      </c>
      <c r="G24" s="67">
        <v>23.0</v>
      </c>
      <c r="H24" s="67">
        <v>16.0</v>
      </c>
      <c r="I24" s="67">
        <v>22.0</v>
      </c>
    </row>
    <row r="25" ht="15.75" customHeight="1">
      <c r="A25" s="67">
        <v>11.0</v>
      </c>
      <c r="B25" s="67">
        <v>34.0</v>
      </c>
      <c r="C25" s="67">
        <v>29.0</v>
      </c>
      <c r="D25" s="67">
        <v>38.0</v>
      </c>
      <c r="E25" s="67"/>
      <c r="F25" s="67">
        <v>11.0</v>
      </c>
      <c r="G25" s="67">
        <v>27.0</v>
      </c>
      <c r="H25" s="67">
        <v>19.0</v>
      </c>
      <c r="I25" s="67">
        <v>26.0</v>
      </c>
    </row>
    <row r="26" ht="15.75" customHeight="1">
      <c r="A26" s="67">
        <v>12.0</v>
      </c>
      <c r="B26" s="67">
        <v>41.0</v>
      </c>
      <c r="C26" s="67">
        <v>36.0</v>
      </c>
      <c r="D26" s="67">
        <v>44.0</v>
      </c>
      <c r="E26" s="67"/>
      <c r="F26" s="67">
        <v>12.0</v>
      </c>
      <c r="G26" s="67">
        <v>32.0</v>
      </c>
      <c r="H26" s="67">
        <v>23.0</v>
      </c>
      <c r="I26" s="67">
        <v>32.0</v>
      </c>
    </row>
    <row r="27" ht="15.75" customHeight="1">
      <c r="A27" s="67">
        <v>13.0</v>
      </c>
      <c r="B27" s="67">
        <v>43.0</v>
      </c>
      <c r="C27" s="67">
        <v>37.0</v>
      </c>
      <c r="D27" s="67">
        <v>44.0</v>
      </c>
      <c r="E27" s="67"/>
      <c r="F27" s="67">
        <v>13.0</v>
      </c>
      <c r="G27" s="67">
        <v>34.0</v>
      </c>
      <c r="H27" s="67">
        <v>26.0</v>
      </c>
      <c r="I27" s="67">
        <v>39.0</v>
      </c>
    </row>
    <row r="28" ht="15.75" customHeight="1">
      <c r="A28" s="67">
        <v>14.0</v>
      </c>
      <c r="B28" s="67">
        <v>51.0</v>
      </c>
      <c r="C28" s="67">
        <v>41.0</v>
      </c>
      <c r="D28" s="67">
        <v>51.0</v>
      </c>
      <c r="E28" s="67"/>
      <c r="F28" s="67">
        <v>14.0</v>
      </c>
      <c r="G28" s="67">
        <v>40.0</v>
      </c>
      <c r="H28" s="67">
        <v>33.0</v>
      </c>
      <c r="I28" s="67">
        <v>43.0</v>
      </c>
    </row>
    <row r="29" ht="15.75" customHeight="1">
      <c r="A29" s="67">
        <v>15.0</v>
      </c>
      <c r="B29" s="67"/>
      <c r="C29" s="67"/>
      <c r="D29" s="67">
        <v>52.0</v>
      </c>
      <c r="E29" s="67"/>
      <c r="F29" s="67">
        <v>15.0</v>
      </c>
      <c r="G29" s="67"/>
      <c r="H29" s="67"/>
      <c r="I29" s="67">
        <v>46.0</v>
      </c>
    </row>
    <row r="30" ht="15.75" customHeight="1">
      <c r="A30" s="67">
        <v>16.0</v>
      </c>
      <c r="B30" s="67">
        <v>54.0</v>
      </c>
      <c r="C30" s="67">
        <v>45.0</v>
      </c>
      <c r="D30" s="67">
        <v>53.0</v>
      </c>
      <c r="E30" s="67"/>
      <c r="F30" s="67">
        <v>16.0</v>
      </c>
      <c r="G30" s="67">
        <v>44.0</v>
      </c>
      <c r="H30" s="67">
        <v>39.0</v>
      </c>
      <c r="I30" s="67">
        <v>48.0</v>
      </c>
    </row>
    <row r="31" ht="15.75" customHeight="1">
      <c r="A31" s="67">
        <v>17.0</v>
      </c>
      <c r="B31" s="67"/>
      <c r="C31" s="67"/>
      <c r="D31" s="67">
        <v>55.0</v>
      </c>
      <c r="E31" s="67"/>
      <c r="F31" s="67">
        <v>17.0</v>
      </c>
      <c r="G31" s="67"/>
      <c r="H31" s="67"/>
      <c r="I31" s="67">
        <v>50.0</v>
      </c>
    </row>
    <row r="32" ht="15.75" customHeight="1">
      <c r="A32" s="67">
        <v>18.0</v>
      </c>
      <c r="B32" s="67"/>
      <c r="C32" s="67"/>
      <c r="D32" s="67">
        <v>57.0</v>
      </c>
      <c r="E32" s="67"/>
      <c r="F32" s="67">
        <v>18.0</v>
      </c>
      <c r="G32" s="67"/>
      <c r="H32" s="67"/>
      <c r="I32" s="67">
        <v>51.0</v>
      </c>
    </row>
    <row r="33" ht="15.75" customHeight="1">
      <c r="A33" s="67">
        <v>19.0</v>
      </c>
      <c r="B33" s="67"/>
      <c r="C33" s="67"/>
      <c r="D33" s="67">
        <v>78.0</v>
      </c>
      <c r="E33" s="67"/>
      <c r="F33" s="67">
        <v>19.0</v>
      </c>
      <c r="G33" s="67"/>
      <c r="H33" s="67"/>
      <c r="I33" s="67">
        <v>53.0</v>
      </c>
    </row>
    <row r="34" ht="15.75" customHeight="1">
      <c r="A34" s="67">
        <v>20.0</v>
      </c>
      <c r="B34" s="67">
        <v>59.0</v>
      </c>
      <c r="C34" s="67">
        <v>49.0</v>
      </c>
      <c r="D34" s="67">
        <v>59.0</v>
      </c>
      <c r="E34" s="67"/>
      <c r="F34" s="67">
        <v>20.0</v>
      </c>
      <c r="G34" s="67">
        <v>50.0</v>
      </c>
      <c r="H34" s="67">
        <v>45.0</v>
      </c>
      <c r="I34" s="67">
        <v>54.0</v>
      </c>
    </row>
    <row r="35" ht="15.75" customHeight="1">
      <c r="A35" s="67">
        <v>21.0</v>
      </c>
      <c r="B35" s="67">
        <v>65.0</v>
      </c>
      <c r="C35" s="67">
        <v>52.0</v>
      </c>
      <c r="D35" s="67">
        <v>62.0</v>
      </c>
      <c r="E35" s="67"/>
      <c r="F35" s="67">
        <v>21.0</v>
      </c>
      <c r="G35" s="67">
        <v>52.0</v>
      </c>
      <c r="H35" s="67">
        <v>48.0</v>
      </c>
      <c r="I35" s="67">
        <v>60.0</v>
      </c>
    </row>
    <row r="36" ht="15.75" customHeight="1">
      <c r="A36" s="67">
        <v>22.0</v>
      </c>
      <c r="B36" s="67">
        <v>71.0</v>
      </c>
      <c r="C36" s="67">
        <v>60.0</v>
      </c>
      <c r="D36" s="67">
        <v>72.0</v>
      </c>
      <c r="E36" s="67"/>
      <c r="F36" s="67">
        <v>22.0</v>
      </c>
      <c r="G36" s="67">
        <v>59.0</v>
      </c>
      <c r="H36" s="67">
        <v>58.0</v>
      </c>
      <c r="I36" s="67">
        <v>68.0</v>
      </c>
    </row>
    <row r="37" ht="15.75" customHeight="1">
      <c r="A37" s="67">
        <v>23.0</v>
      </c>
      <c r="B37" s="67">
        <v>76.0</v>
      </c>
      <c r="C37" s="67">
        <v>65.0</v>
      </c>
      <c r="D37" s="67">
        <v>75.0</v>
      </c>
      <c r="E37" s="67"/>
      <c r="F37" s="67">
        <v>23.0</v>
      </c>
      <c r="G37" s="67">
        <v>67.0</v>
      </c>
      <c r="H37" s="67">
        <v>65.0</v>
      </c>
      <c r="I37" s="67">
        <v>71.0</v>
      </c>
    </row>
    <row r="38" ht="15.75" customHeight="1">
      <c r="A38" s="67">
        <v>24.0</v>
      </c>
      <c r="B38" s="67">
        <v>87.0</v>
      </c>
      <c r="C38" s="67">
        <v>80.0</v>
      </c>
      <c r="D38" s="67">
        <v>89.0</v>
      </c>
      <c r="E38" s="67"/>
      <c r="F38" s="67">
        <v>24.0</v>
      </c>
      <c r="G38" s="67">
        <v>80.0</v>
      </c>
      <c r="H38" s="67">
        <v>79.0</v>
      </c>
      <c r="I38" s="67">
        <v>84.0</v>
      </c>
    </row>
    <row r="39" ht="15.75" customHeight="1">
      <c r="A39" s="67">
        <v>25.0</v>
      </c>
      <c r="B39" s="67"/>
      <c r="C39" s="67"/>
      <c r="D39" s="67">
        <v>90.0</v>
      </c>
      <c r="E39" s="67"/>
      <c r="F39" s="67">
        <v>25.0</v>
      </c>
      <c r="G39" s="67"/>
      <c r="H39" s="67"/>
      <c r="I39" s="67">
        <v>87.0</v>
      </c>
    </row>
    <row r="40" ht="15.75" customHeight="1">
      <c r="A40" s="67">
        <v>26.0</v>
      </c>
      <c r="B40" s="67">
        <v>90.0</v>
      </c>
      <c r="C40" s="67">
        <v>85.0</v>
      </c>
      <c r="D40" s="67">
        <v>92.0</v>
      </c>
      <c r="E40" s="67"/>
      <c r="F40" s="67">
        <v>26.0</v>
      </c>
      <c r="G40" s="67">
        <v>84.0</v>
      </c>
      <c r="H40" s="67">
        <v>85.0</v>
      </c>
      <c r="I40" s="67">
        <v>90.0</v>
      </c>
    </row>
    <row r="41" ht="15.75" customHeight="1">
      <c r="A41" s="67">
        <v>27.0</v>
      </c>
      <c r="B41" s="67">
        <v>97.0</v>
      </c>
      <c r="C41" s="67">
        <v>95.0</v>
      </c>
      <c r="D41" s="67">
        <v>97.0</v>
      </c>
      <c r="E41" s="67"/>
      <c r="F41" s="67">
        <v>27.0</v>
      </c>
      <c r="G41" s="67">
        <v>94.0</v>
      </c>
      <c r="H41" s="67">
        <v>94.0</v>
      </c>
      <c r="I41" s="67">
        <v>97.0</v>
      </c>
    </row>
    <row r="42" ht="15.75" customHeight="1">
      <c r="A42" s="67">
        <v>28.0</v>
      </c>
      <c r="B42" s="67">
        <v>99.0</v>
      </c>
      <c r="C42" s="67">
        <v>99.0</v>
      </c>
      <c r="D42" s="67">
        <v>99.0</v>
      </c>
      <c r="E42" s="67"/>
      <c r="F42" s="67">
        <v>28.0</v>
      </c>
      <c r="G42" s="67">
        <v>99.0</v>
      </c>
      <c r="H42" s="67">
        <v>99.0</v>
      </c>
      <c r="I42" s="67">
        <v>99.0</v>
      </c>
    </row>
    <row r="43" ht="15.75" customHeight="1">
      <c r="A43" s="67"/>
      <c r="B43" s="67"/>
      <c r="C43" s="67"/>
      <c r="D43" s="67"/>
      <c r="E43" s="67"/>
      <c r="F43" s="67"/>
      <c r="G43" s="67"/>
      <c r="H43" s="67"/>
      <c r="I43" s="67"/>
    </row>
    <row r="44" ht="15.75" customHeight="1">
      <c r="A44" s="192" t="s">
        <v>226</v>
      </c>
      <c r="B44" s="192"/>
      <c r="C44" s="192"/>
      <c r="D44" s="192"/>
      <c r="E44" s="67"/>
      <c r="F44" s="67"/>
      <c r="G44" s="67"/>
      <c r="H44" s="67"/>
      <c r="I44" s="67"/>
    </row>
    <row r="45" ht="15.75" customHeight="1">
      <c r="A45" s="192"/>
      <c r="B45" s="192">
        <v>59.0</v>
      </c>
      <c r="C45" s="192" t="s">
        <v>227</v>
      </c>
      <c r="D45" s="192" t="s">
        <v>228</v>
      </c>
      <c r="E45" s="67"/>
      <c r="F45" s="67"/>
      <c r="G45" s="67"/>
      <c r="H45" s="67"/>
      <c r="I45" s="67"/>
    </row>
    <row r="46" ht="15.75" customHeight="1">
      <c r="A46" s="192">
        <v>60.0</v>
      </c>
      <c r="B46" s="192">
        <v>69.0</v>
      </c>
      <c r="C46" s="192" t="s">
        <v>229</v>
      </c>
      <c r="D46" s="192" t="s">
        <v>230</v>
      </c>
      <c r="E46" s="67"/>
      <c r="F46" s="67"/>
      <c r="G46" s="67"/>
      <c r="H46" s="67"/>
      <c r="I46" s="67"/>
    </row>
    <row r="47" ht="15.75" customHeight="1">
      <c r="A47" s="192">
        <v>70.0</v>
      </c>
      <c r="B47" s="192">
        <v>79.0</v>
      </c>
      <c r="C47" s="192" t="s">
        <v>231</v>
      </c>
      <c r="D47" s="192" t="s">
        <v>232</v>
      </c>
      <c r="E47" s="67"/>
      <c r="F47" s="67"/>
      <c r="G47" s="67"/>
      <c r="H47" s="67"/>
      <c r="I47" s="67"/>
    </row>
    <row r="48" ht="15.75" customHeight="1">
      <c r="A48" s="192">
        <v>80.0</v>
      </c>
      <c r="B48" s="192">
        <v>90.0</v>
      </c>
      <c r="C48" s="192" t="s">
        <v>233</v>
      </c>
      <c r="D48" s="192" t="s">
        <v>234</v>
      </c>
      <c r="E48" s="67"/>
      <c r="F48" s="67"/>
      <c r="G48" s="67"/>
      <c r="H48" s="67"/>
      <c r="I48" s="67"/>
    </row>
    <row r="49" ht="15.75" customHeight="1">
      <c r="A49" s="192">
        <v>91.0</v>
      </c>
      <c r="B49" s="192"/>
      <c r="C49" s="192" t="s">
        <v>235</v>
      </c>
      <c r="D49" s="192" t="s">
        <v>236</v>
      </c>
      <c r="E49" s="67"/>
      <c r="F49" s="67"/>
      <c r="G49" s="67"/>
      <c r="H49" s="67"/>
      <c r="I49" s="67"/>
    </row>
    <row r="50" ht="15.75" customHeight="1">
      <c r="A50" s="67"/>
      <c r="B50" s="67"/>
      <c r="C50" s="67"/>
      <c r="D50" s="67"/>
      <c r="E50" s="67"/>
      <c r="F50" s="67"/>
      <c r="G50" s="67"/>
      <c r="H50" s="67"/>
      <c r="I50" s="67"/>
    </row>
    <row r="51" ht="15.75" customHeight="1">
      <c r="A51" s="67"/>
      <c r="B51" s="67"/>
      <c r="C51" s="67"/>
      <c r="D51" s="67"/>
      <c r="E51" s="67"/>
      <c r="F51" s="67"/>
      <c r="G51" s="67"/>
      <c r="H51" s="67"/>
      <c r="I51" s="67"/>
    </row>
    <row r="52" ht="15.75" customHeight="1">
      <c r="A52" s="67"/>
      <c r="B52" s="67"/>
      <c r="C52" s="67"/>
      <c r="D52" s="67"/>
      <c r="E52" s="67"/>
      <c r="F52" s="67"/>
      <c r="G52" s="67"/>
      <c r="H52" s="67"/>
      <c r="I52" s="67"/>
    </row>
    <row r="53" ht="15.75" customHeight="1">
      <c r="A53" s="67"/>
      <c r="B53" s="67"/>
      <c r="C53" s="67"/>
      <c r="D53" s="67"/>
      <c r="E53" s="67"/>
      <c r="F53" s="67"/>
      <c r="G53" s="67"/>
      <c r="H53" s="67"/>
      <c r="I53" s="67"/>
    </row>
    <row r="54" ht="15.75" customHeight="1">
      <c r="A54" s="67"/>
      <c r="B54" s="67"/>
      <c r="C54" s="67"/>
      <c r="D54" s="67"/>
      <c r="E54" s="67"/>
      <c r="F54" s="67"/>
      <c r="G54" s="67"/>
      <c r="H54" s="67"/>
      <c r="I54" s="67"/>
    </row>
    <row r="55" ht="15.75" customHeight="1">
      <c r="A55" s="67"/>
      <c r="B55" s="67"/>
      <c r="C55" s="67"/>
      <c r="D55" s="67"/>
      <c r="E55" s="67"/>
      <c r="F55" s="67"/>
      <c r="G55" s="67"/>
      <c r="H55" s="67"/>
      <c r="I55" s="67"/>
    </row>
    <row r="56" ht="15.75" customHeight="1">
      <c r="A56" s="67"/>
      <c r="B56" s="67"/>
      <c r="C56" s="67"/>
      <c r="D56" s="67"/>
      <c r="E56" s="67"/>
      <c r="F56" s="67"/>
      <c r="G56" s="67"/>
      <c r="H56" s="67"/>
      <c r="I56" s="67"/>
    </row>
    <row r="57" ht="15.75" customHeight="1">
      <c r="A57" s="67"/>
      <c r="B57" s="67"/>
      <c r="C57" s="67"/>
      <c r="D57" s="67"/>
      <c r="E57" s="67"/>
      <c r="F57" s="67"/>
      <c r="G57" s="67"/>
      <c r="H57" s="67"/>
      <c r="I57" s="67"/>
    </row>
    <row r="58" ht="15.75" customHeight="1">
      <c r="A58" s="67"/>
      <c r="B58" s="67"/>
      <c r="C58" s="67"/>
      <c r="D58" s="67"/>
      <c r="E58" s="67"/>
      <c r="F58" s="67"/>
      <c r="G58" s="67"/>
      <c r="H58" s="67"/>
      <c r="I58" s="67"/>
    </row>
    <row r="59" ht="15.75" customHeight="1">
      <c r="A59" s="67"/>
      <c r="B59" s="67"/>
      <c r="C59" s="67"/>
      <c r="D59" s="67"/>
      <c r="E59" s="67"/>
      <c r="F59" s="67"/>
      <c r="G59" s="67"/>
      <c r="H59" s="67"/>
      <c r="I59" s="67"/>
    </row>
    <row r="60" ht="15.75" customHeight="1">
      <c r="A60" s="67"/>
      <c r="B60" s="67"/>
      <c r="C60" s="67"/>
      <c r="D60" s="67"/>
      <c r="E60" s="67"/>
      <c r="F60" s="67"/>
      <c r="G60" s="67"/>
      <c r="H60" s="67"/>
      <c r="I60" s="67"/>
    </row>
    <row r="61" ht="15.75" customHeight="1">
      <c r="A61" s="67"/>
      <c r="B61" s="67"/>
      <c r="C61" s="67"/>
      <c r="D61" s="67"/>
      <c r="E61" s="67"/>
      <c r="F61" s="67"/>
      <c r="G61" s="67"/>
      <c r="H61" s="67"/>
      <c r="I61" s="67"/>
    </row>
    <row r="62" ht="15.75" customHeight="1">
      <c r="A62" s="67"/>
      <c r="B62" s="67"/>
      <c r="C62" s="67"/>
      <c r="D62" s="67"/>
      <c r="E62" s="67"/>
      <c r="F62" s="67"/>
      <c r="G62" s="67"/>
      <c r="H62" s="67"/>
      <c r="I62" s="67"/>
    </row>
    <row r="63" ht="15.75" customHeight="1">
      <c r="A63" s="67"/>
      <c r="B63" s="67"/>
      <c r="C63" s="67"/>
      <c r="D63" s="67"/>
      <c r="E63" s="67"/>
      <c r="F63" s="67"/>
      <c r="G63" s="67"/>
      <c r="H63" s="67"/>
      <c r="I63" s="67"/>
    </row>
    <row r="64" ht="15.75" customHeight="1">
      <c r="A64" s="67"/>
      <c r="B64" s="67"/>
      <c r="C64" s="67"/>
      <c r="D64" s="67"/>
      <c r="E64" s="67"/>
      <c r="F64" s="67"/>
      <c r="G64" s="67"/>
      <c r="H64" s="67"/>
      <c r="I64" s="67"/>
    </row>
    <row r="65" ht="15.75" customHeight="1">
      <c r="A65" s="67"/>
      <c r="B65" s="67"/>
      <c r="C65" s="67"/>
      <c r="D65" s="67"/>
      <c r="E65" s="67"/>
      <c r="F65" s="67"/>
      <c r="G65" s="67"/>
      <c r="H65" s="67"/>
      <c r="I65" s="67"/>
    </row>
    <row r="66" ht="15.75" customHeight="1">
      <c r="A66" s="67"/>
      <c r="B66" s="67"/>
      <c r="C66" s="67"/>
      <c r="D66" s="67"/>
      <c r="E66" s="67"/>
      <c r="F66" s="67"/>
      <c r="G66" s="67"/>
      <c r="H66" s="67"/>
      <c r="I66" s="67"/>
    </row>
    <row r="67" ht="15.75" customHeight="1">
      <c r="A67" s="67"/>
      <c r="B67" s="67"/>
      <c r="C67" s="67"/>
      <c r="D67" s="67"/>
      <c r="E67" s="67"/>
      <c r="F67" s="67"/>
      <c r="G67" s="67"/>
      <c r="H67" s="67"/>
      <c r="I67" s="67"/>
    </row>
    <row r="68" ht="15.75" customHeight="1">
      <c r="A68" s="67"/>
      <c r="B68" s="67"/>
      <c r="C68" s="67"/>
      <c r="D68" s="67"/>
      <c r="E68" s="67"/>
      <c r="F68" s="67"/>
      <c r="G68" s="67"/>
      <c r="H68" s="67"/>
      <c r="I68" s="67"/>
    </row>
    <row r="69" ht="15.75" customHeight="1">
      <c r="A69" s="67"/>
      <c r="B69" s="67"/>
      <c r="C69" s="67"/>
      <c r="D69" s="67"/>
      <c r="E69" s="67"/>
      <c r="F69" s="67"/>
      <c r="G69" s="67"/>
      <c r="H69" s="67"/>
      <c r="I69" s="67"/>
    </row>
    <row r="70" ht="15.75" customHeight="1">
      <c r="A70" s="67"/>
      <c r="B70" s="67"/>
      <c r="C70" s="67"/>
      <c r="D70" s="67"/>
      <c r="E70" s="67"/>
      <c r="F70" s="67"/>
      <c r="G70" s="67"/>
      <c r="H70" s="67"/>
      <c r="I70" s="67"/>
    </row>
    <row r="71" ht="15.75" customHeight="1">
      <c r="A71" s="67"/>
      <c r="B71" s="67"/>
      <c r="C71" s="67"/>
      <c r="D71" s="67"/>
      <c r="E71" s="67"/>
      <c r="F71" s="67"/>
      <c r="G71" s="67"/>
      <c r="H71" s="67"/>
      <c r="I71" s="67"/>
    </row>
    <row r="72" ht="15.75" customHeight="1">
      <c r="A72" s="67"/>
      <c r="B72" s="67"/>
      <c r="C72" s="67"/>
      <c r="D72" s="67"/>
      <c r="E72" s="67"/>
      <c r="F72" s="67"/>
      <c r="G72" s="67"/>
      <c r="H72" s="67"/>
      <c r="I72" s="67"/>
    </row>
    <row r="73" ht="15.75" customHeight="1">
      <c r="A73" s="67"/>
      <c r="B73" s="67"/>
      <c r="C73" s="67"/>
      <c r="D73" s="67"/>
      <c r="E73" s="67"/>
      <c r="F73" s="67"/>
      <c r="G73" s="67"/>
      <c r="H73" s="67"/>
      <c r="I73" s="67"/>
    </row>
    <row r="74" ht="15.75" customHeight="1">
      <c r="A74" s="67"/>
      <c r="B74" s="67"/>
      <c r="C74" s="67"/>
      <c r="D74" s="67"/>
      <c r="E74" s="67"/>
      <c r="F74" s="67"/>
      <c r="G74" s="67"/>
      <c r="H74" s="67"/>
      <c r="I74" s="67"/>
    </row>
    <row r="75" ht="15.75" customHeight="1">
      <c r="A75" s="67"/>
      <c r="B75" s="67"/>
      <c r="C75" s="67"/>
      <c r="D75" s="67"/>
      <c r="E75" s="67"/>
      <c r="F75" s="67"/>
      <c r="G75" s="67"/>
      <c r="H75" s="67"/>
      <c r="I75" s="67"/>
    </row>
    <row r="76" ht="15.75" customHeight="1">
      <c r="A76" s="67"/>
      <c r="B76" s="67"/>
      <c r="C76" s="67"/>
      <c r="D76" s="67"/>
      <c r="E76" s="67"/>
      <c r="F76" s="67"/>
      <c r="G76" s="67"/>
      <c r="H76" s="67"/>
      <c r="I76" s="67"/>
    </row>
    <row r="77" ht="15.75" customHeight="1">
      <c r="A77" s="67"/>
      <c r="B77" s="67"/>
      <c r="C77" s="67"/>
      <c r="D77" s="67"/>
      <c r="E77" s="67"/>
      <c r="F77" s="67"/>
      <c r="G77" s="67"/>
      <c r="H77" s="67"/>
      <c r="I77" s="67"/>
    </row>
    <row r="78" ht="15.75" customHeight="1">
      <c r="A78" s="67"/>
      <c r="B78" s="67"/>
      <c r="C78" s="67"/>
      <c r="D78" s="67"/>
      <c r="E78" s="67"/>
      <c r="F78" s="67"/>
      <c r="G78" s="67"/>
      <c r="H78" s="67"/>
      <c r="I78" s="67"/>
    </row>
    <row r="79" ht="15.75" customHeight="1">
      <c r="A79" s="67"/>
      <c r="B79" s="67"/>
      <c r="C79" s="67"/>
      <c r="D79" s="67"/>
      <c r="E79" s="67"/>
      <c r="F79" s="67"/>
      <c r="G79" s="67"/>
      <c r="H79" s="67"/>
      <c r="I79" s="67"/>
    </row>
    <row r="80" ht="15.75" customHeight="1">
      <c r="A80" s="67"/>
      <c r="B80" s="67"/>
      <c r="C80" s="67"/>
      <c r="D80" s="67"/>
      <c r="E80" s="67"/>
      <c r="F80" s="67"/>
      <c r="G80" s="67"/>
      <c r="H80" s="67"/>
      <c r="I80" s="67"/>
    </row>
    <row r="81" ht="15.75" customHeight="1">
      <c r="A81" s="67"/>
      <c r="B81" s="67"/>
      <c r="C81" s="67"/>
      <c r="D81" s="67"/>
      <c r="E81" s="67"/>
      <c r="F81" s="67"/>
      <c r="G81" s="67"/>
      <c r="H81" s="67"/>
      <c r="I81" s="67"/>
    </row>
    <row r="82" ht="15.75" customHeight="1">
      <c r="A82" s="67"/>
      <c r="B82" s="67"/>
      <c r="C82" s="67"/>
      <c r="D82" s="67"/>
      <c r="E82" s="67"/>
      <c r="F82" s="67"/>
      <c r="G82" s="67"/>
      <c r="H82" s="67"/>
      <c r="I82" s="67"/>
    </row>
    <row r="83" ht="15.75" customHeight="1">
      <c r="A83" s="67"/>
      <c r="B83" s="67"/>
      <c r="C83" s="67"/>
      <c r="D83" s="67"/>
      <c r="E83" s="67"/>
      <c r="F83" s="67"/>
      <c r="G83" s="67"/>
      <c r="H83" s="67"/>
      <c r="I83" s="67"/>
    </row>
    <row r="84" ht="15.75" customHeight="1">
      <c r="A84" s="67"/>
      <c r="B84" s="67"/>
      <c r="C84" s="67"/>
      <c r="D84" s="67"/>
      <c r="E84" s="67"/>
      <c r="F84" s="67"/>
      <c r="G84" s="67"/>
      <c r="H84" s="67"/>
      <c r="I84" s="67"/>
    </row>
    <row r="85" ht="15.75" customHeight="1">
      <c r="A85" s="67"/>
      <c r="B85" s="67"/>
      <c r="C85" s="67"/>
      <c r="D85" s="67"/>
      <c r="E85" s="67"/>
      <c r="F85" s="67"/>
      <c r="G85" s="67"/>
      <c r="H85" s="67"/>
      <c r="I85" s="67"/>
    </row>
    <row r="86" ht="15.75" customHeight="1">
      <c r="A86" s="67"/>
      <c r="B86" s="67"/>
      <c r="C86" s="67"/>
      <c r="D86" s="67"/>
      <c r="E86" s="67"/>
      <c r="F86" s="67"/>
      <c r="G86" s="67"/>
      <c r="H86" s="67"/>
      <c r="I86" s="67"/>
    </row>
    <row r="87" ht="15.75" customHeight="1">
      <c r="A87" s="67"/>
      <c r="B87" s="67"/>
      <c r="C87" s="67"/>
      <c r="D87" s="67"/>
      <c r="E87" s="67"/>
      <c r="F87" s="67"/>
      <c r="G87" s="67"/>
      <c r="H87" s="67"/>
      <c r="I87" s="67"/>
    </row>
    <row r="88" ht="15.75" customHeight="1">
      <c r="A88" s="67"/>
      <c r="B88" s="67"/>
      <c r="C88" s="67"/>
      <c r="D88" s="67"/>
      <c r="E88" s="67"/>
      <c r="F88" s="67"/>
      <c r="G88" s="67"/>
      <c r="H88" s="67"/>
      <c r="I88" s="67"/>
    </row>
    <row r="89" ht="15.75" customHeight="1">
      <c r="A89" s="67"/>
      <c r="B89" s="67"/>
      <c r="C89" s="67"/>
      <c r="D89" s="67"/>
      <c r="E89" s="67"/>
      <c r="F89" s="67"/>
      <c r="G89" s="67"/>
      <c r="H89" s="67"/>
      <c r="I89" s="67"/>
    </row>
    <row r="90" ht="15.75" customHeight="1">
      <c r="A90" s="67"/>
      <c r="B90" s="67"/>
      <c r="C90" s="67"/>
      <c r="D90" s="67"/>
      <c r="E90" s="67"/>
      <c r="F90" s="67"/>
      <c r="G90" s="67"/>
      <c r="H90" s="67"/>
      <c r="I90" s="67"/>
    </row>
    <row r="91" ht="15.75" customHeight="1">
      <c r="A91" s="67"/>
      <c r="B91" s="67"/>
      <c r="C91" s="67"/>
      <c r="D91" s="67"/>
      <c r="E91" s="67"/>
      <c r="F91" s="67"/>
      <c r="G91" s="67"/>
      <c r="H91" s="67"/>
      <c r="I91" s="67"/>
    </row>
    <row r="92" ht="15.75" customHeight="1">
      <c r="A92" s="67"/>
      <c r="B92" s="67"/>
      <c r="C92" s="67"/>
      <c r="D92" s="67"/>
      <c r="E92" s="67"/>
      <c r="F92" s="67"/>
      <c r="G92" s="67"/>
      <c r="H92" s="67"/>
      <c r="I92" s="67"/>
    </row>
    <row r="93" ht="15.75" customHeight="1">
      <c r="A93" s="67"/>
      <c r="B93" s="67"/>
      <c r="C93" s="67"/>
      <c r="D93" s="67"/>
      <c r="E93" s="67"/>
      <c r="F93" s="67"/>
      <c r="G93" s="67"/>
      <c r="H93" s="67"/>
      <c r="I93" s="67"/>
    </row>
    <row r="94" ht="15.75" customHeight="1">
      <c r="A94" s="67"/>
      <c r="B94" s="67"/>
      <c r="C94" s="67"/>
      <c r="D94" s="67"/>
      <c r="E94" s="67"/>
      <c r="F94" s="67"/>
      <c r="G94" s="67"/>
      <c r="H94" s="67"/>
      <c r="I94" s="67"/>
    </row>
    <row r="95" ht="15.75" customHeight="1">
      <c r="A95" s="67"/>
      <c r="B95" s="67"/>
      <c r="C95" s="67"/>
      <c r="D95" s="67"/>
      <c r="E95" s="67"/>
      <c r="F95" s="67"/>
      <c r="G95" s="67"/>
      <c r="H95" s="67"/>
      <c r="I95" s="67"/>
    </row>
    <row r="96" ht="15.75" customHeight="1">
      <c r="A96" s="67"/>
      <c r="B96" s="67"/>
      <c r="C96" s="67"/>
      <c r="D96" s="67"/>
      <c r="E96" s="67"/>
      <c r="F96" s="67"/>
      <c r="G96" s="67"/>
      <c r="H96" s="67"/>
      <c r="I96" s="67"/>
    </row>
    <row r="97" ht="15.75" customHeight="1">
      <c r="A97" s="67"/>
      <c r="B97" s="67"/>
      <c r="C97" s="67"/>
      <c r="D97" s="67"/>
      <c r="E97" s="67"/>
      <c r="F97" s="67"/>
      <c r="G97" s="67"/>
      <c r="H97" s="67"/>
      <c r="I97" s="67"/>
    </row>
    <row r="98" ht="15.75" customHeight="1">
      <c r="A98" s="67"/>
      <c r="B98" s="67"/>
      <c r="C98" s="67"/>
      <c r="D98" s="67"/>
      <c r="E98" s="67"/>
      <c r="F98" s="67"/>
      <c r="G98" s="67"/>
      <c r="H98" s="67"/>
      <c r="I98" s="67"/>
    </row>
    <row r="99" ht="15.75" customHeight="1">
      <c r="A99" s="67"/>
      <c r="B99" s="67"/>
      <c r="C99" s="67"/>
      <c r="D99" s="67"/>
      <c r="E99" s="67"/>
      <c r="F99" s="67"/>
      <c r="G99" s="67"/>
      <c r="H99" s="67"/>
      <c r="I99" s="67"/>
    </row>
    <row r="100" ht="15.75" customHeight="1">
      <c r="A100" s="67"/>
      <c r="B100" s="67"/>
      <c r="C100" s="67"/>
      <c r="D100" s="67"/>
      <c r="E100" s="67"/>
      <c r="F100" s="67"/>
      <c r="G100" s="67"/>
      <c r="H100" s="67"/>
      <c r="I100" s="67"/>
    </row>
    <row r="101" ht="15.75" customHeight="1">
      <c r="A101" s="67"/>
      <c r="B101" s="67"/>
      <c r="C101" s="67"/>
      <c r="D101" s="67"/>
      <c r="E101" s="67"/>
      <c r="F101" s="67"/>
      <c r="G101" s="67"/>
      <c r="H101" s="67"/>
      <c r="I101" s="67"/>
    </row>
    <row r="102" ht="15.75" customHeight="1">
      <c r="A102" s="67"/>
      <c r="B102" s="67"/>
      <c r="C102" s="67"/>
      <c r="D102" s="67"/>
      <c r="E102" s="67"/>
      <c r="F102" s="67"/>
      <c r="G102" s="67"/>
      <c r="H102" s="67"/>
      <c r="I102" s="67"/>
    </row>
    <row r="103" ht="15.75" customHeight="1">
      <c r="A103" s="67"/>
      <c r="B103" s="67"/>
      <c r="C103" s="67"/>
      <c r="D103" s="67"/>
      <c r="E103" s="67"/>
      <c r="F103" s="67"/>
      <c r="G103" s="67"/>
      <c r="H103" s="67"/>
      <c r="I103" s="67"/>
    </row>
    <row r="104" ht="15.75" customHeight="1">
      <c r="A104" s="67"/>
      <c r="B104" s="67"/>
      <c r="C104" s="67"/>
      <c r="D104" s="67"/>
      <c r="E104" s="67"/>
      <c r="F104" s="67"/>
      <c r="G104" s="67"/>
      <c r="H104" s="67"/>
      <c r="I104" s="67"/>
    </row>
    <row r="105" ht="15.75" customHeight="1">
      <c r="A105" s="67"/>
      <c r="B105" s="67"/>
      <c r="C105" s="67"/>
      <c r="D105" s="67"/>
      <c r="E105" s="67"/>
      <c r="F105" s="67"/>
      <c r="G105" s="67"/>
      <c r="H105" s="67"/>
      <c r="I105" s="67"/>
    </row>
    <row r="106" ht="15.75" customHeight="1">
      <c r="A106" s="67"/>
      <c r="B106" s="67"/>
      <c r="C106" s="67"/>
      <c r="D106" s="67"/>
      <c r="E106" s="67"/>
      <c r="F106" s="67"/>
      <c r="G106" s="67"/>
      <c r="H106" s="67"/>
      <c r="I106" s="67"/>
    </row>
    <row r="107" ht="15.75" customHeight="1">
      <c r="A107" s="67"/>
      <c r="B107" s="67"/>
      <c r="C107" s="67"/>
      <c r="D107" s="67"/>
      <c r="E107" s="67"/>
      <c r="F107" s="67"/>
      <c r="G107" s="67"/>
      <c r="H107" s="67"/>
      <c r="I107" s="67"/>
    </row>
    <row r="108" ht="15.75" customHeight="1">
      <c r="A108" s="67"/>
      <c r="B108" s="67"/>
      <c r="C108" s="67"/>
      <c r="D108" s="67"/>
      <c r="E108" s="67"/>
      <c r="F108" s="67"/>
      <c r="G108" s="67"/>
      <c r="H108" s="67"/>
      <c r="I108" s="67"/>
    </row>
    <row r="109" ht="15.75" customHeight="1">
      <c r="A109" s="67"/>
      <c r="B109" s="67"/>
      <c r="C109" s="67"/>
      <c r="D109" s="67"/>
      <c r="E109" s="67"/>
      <c r="F109" s="67"/>
      <c r="G109" s="67"/>
      <c r="H109" s="67"/>
      <c r="I109" s="67"/>
    </row>
    <row r="110" ht="15.75" customHeight="1">
      <c r="A110" s="67"/>
      <c r="B110" s="67"/>
      <c r="C110" s="67"/>
      <c r="D110" s="67"/>
      <c r="E110" s="67"/>
      <c r="F110" s="67"/>
      <c r="G110" s="67"/>
      <c r="H110" s="67"/>
      <c r="I110" s="67"/>
    </row>
    <row r="111" ht="15.75" customHeight="1">
      <c r="A111" s="67"/>
      <c r="B111" s="67"/>
      <c r="C111" s="67"/>
      <c r="D111" s="67"/>
      <c r="E111" s="67"/>
      <c r="F111" s="67"/>
      <c r="G111" s="67"/>
      <c r="H111" s="67"/>
      <c r="I111" s="67"/>
    </row>
    <row r="112" ht="15.75" customHeight="1">
      <c r="A112" s="67"/>
      <c r="B112" s="67"/>
      <c r="C112" s="67"/>
      <c r="D112" s="67"/>
      <c r="E112" s="67"/>
      <c r="F112" s="67"/>
      <c r="G112" s="67"/>
      <c r="H112" s="67"/>
      <c r="I112" s="67"/>
    </row>
    <row r="113" ht="15.75" customHeight="1">
      <c r="A113" s="67"/>
      <c r="B113" s="67"/>
      <c r="C113" s="67"/>
      <c r="D113" s="67"/>
      <c r="E113" s="67"/>
      <c r="F113" s="67"/>
      <c r="G113" s="67"/>
      <c r="H113" s="67"/>
      <c r="I113" s="67"/>
    </row>
    <row r="114" ht="15.75" customHeight="1">
      <c r="A114" s="67"/>
      <c r="B114" s="67"/>
      <c r="C114" s="67"/>
      <c r="D114" s="67"/>
      <c r="E114" s="67"/>
      <c r="F114" s="67"/>
      <c r="G114" s="67"/>
      <c r="H114" s="67"/>
      <c r="I114" s="67"/>
    </row>
    <row r="115" ht="15.75" customHeight="1">
      <c r="A115" s="67"/>
      <c r="B115" s="67"/>
      <c r="C115" s="67"/>
      <c r="D115" s="67"/>
      <c r="E115" s="67"/>
      <c r="F115" s="67"/>
      <c r="G115" s="67"/>
      <c r="H115" s="67"/>
      <c r="I115" s="67"/>
    </row>
    <row r="116" ht="15.75" customHeight="1">
      <c r="A116" s="67"/>
      <c r="B116" s="67"/>
      <c r="C116" s="67"/>
      <c r="D116" s="67"/>
      <c r="E116" s="67"/>
      <c r="F116" s="67"/>
      <c r="G116" s="67"/>
      <c r="H116" s="67"/>
      <c r="I116" s="67"/>
    </row>
    <row r="117" ht="15.75" customHeight="1">
      <c r="A117" s="67"/>
      <c r="B117" s="67"/>
      <c r="C117" s="67"/>
      <c r="D117" s="67"/>
      <c r="E117" s="67"/>
      <c r="F117" s="67"/>
      <c r="G117" s="67"/>
      <c r="H117" s="67"/>
      <c r="I117" s="67"/>
    </row>
    <row r="118" ht="15.75" customHeight="1">
      <c r="A118" s="67"/>
      <c r="B118" s="67"/>
      <c r="C118" s="67"/>
      <c r="D118" s="67"/>
      <c r="E118" s="67"/>
      <c r="F118" s="67"/>
      <c r="G118" s="67"/>
      <c r="H118" s="67"/>
      <c r="I118" s="67"/>
    </row>
    <row r="119" ht="15.75" customHeight="1">
      <c r="A119" s="67"/>
      <c r="B119" s="67"/>
      <c r="C119" s="67"/>
      <c r="D119" s="67"/>
      <c r="E119" s="67"/>
      <c r="F119" s="67"/>
      <c r="G119" s="67"/>
      <c r="H119" s="67"/>
      <c r="I119" s="67"/>
    </row>
    <row r="120" ht="15.75" customHeight="1">
      <c r="A120" s="67"/>
      <c r="B120" s="67"/>
      <c r="C120" s="67"/>
      <c r="D120" s="67"/>
      <c r="E120" s="67"/>
      <c r="F120" s="67"/>
      <c r="G120" s="67"/>
      <c r="H120" s="67"/>
      <c r="I120" s="67"/>
    </row>
    <row r="121" ht="15.75" customHeight="1">
      <c r="A121" s="67"/>
      <c r="B121" s="67"/>
      <c r="C121" s="67"/>
      <c r="D121" s="67"/>
      <c r="E121" s="67"/>
      <c r="F121" s="67"/>
      <c r="G121" s="67"/>
      <c r="H121" s="67"/>
      <c r="I121" s="67"/>
    </row>
    <row r="122" ht="15.75" customHeight="1">
      <c r="A122" s="67"/>
      <c r="B122" s="67"/>
      <c r="C122" s="67"/>
      <c r="D122" s="67"/>
      <c r="E122" s="67"/>
      <c r="F122" s="67"/>
      <c r="G122" s="67"/>
      <c r="H122" s="67"/>
      <c r="I122" s="67"/>
    </row>
    <row r="123" ht="15.75" customHeight="1">
      <c r="A123" s="67"/>
      <c r="B123" s="67"/>
      <c r="C123" s="67"/>
      <c r="D123" s="67"/>
      <c r="E123" s="67"/>
      <c r="F123" s="67"/>
      <c r="G123" s="67"/>
      <c r="H123" s="67"/>
      <c r="I123" s="67"/>
    </row>
    <row r="124" ht="15.75" customHeight="1">
      <c r="A124" s="67"/>
      <c r="B124" s="67"/>
      <c r="C124" s="67"/>
      <c r="D124" s="67"/>
      <c r="E124" s="67"/>
      <c r="F124" s="67"/>
      <c r="G124" s="67"/>
      <c r="H124" s="67"/>
      <c r="I124" s="67"/>
    </row>
    <row r="125" ht="15.75" customHeight="1">
      <c r="A125" s="67"/>
      <c r="B125" s="67"/>
      <c r="C125" s="67"/>
      <c r="D125" s="67"/>
      <c r="E125" s="67"/>
      <c r="F125" s="67"/>
      <c r="G125" s="67"/>
      <c r="H125" s="67"/>
      <c r="I125" s="67"/>
    </row>
    <row r="126" ht="15.75" customHeight="1">
      <c r="A126" s="67"/>
      <c r="B126" s="67"/>
      <c r="C126" s="67"/>
      <c r="D126" s="67"/>
      <c r="E126" s="67"/>
      <c r="F126" s="67"/>
      <c r="G126" s="67"/>
      <c r="H126" s="67"/>
      <c r="I126" s="67"/>
    </row>
    <row r="127" ht="15.75" customHeight="1">
      <c r="A127" s="67"/>
      <c r="B127" s="67"/>
      <c r="C127" s="67"/>
      <c r="D127" s="67"/>
      <c r="E127" s="67"/>
      <c r="F127" s="67"/>
      <c r="G127" s="67"/>
      <c r="H127" s="67"/>
      <c r="I127" s="67"/>
    </row>
    <row r="128" ht="15.75" customHeight="1">
      <c r="A128" s="67"/>
      <c r="B128" s="67"/>
      <c r="C128" s="67"/>
      <c r="D128" s="67"/>
      <c r="E128" s="67"/>
      <c r="F128" s="67"/>
      <c r="G128" s="67"/>
      <c r="H128" s="67"/>
      <c r="I128" s="67"/>
    </row>
    <row r="129" ht="15.75" customHeight="1">
      <c r="A129" s="67"/>
      <c r="B129" s="67"/>
      <c r="C129" s="67"/>
      <c r="D129" s="67"/>
      <c r="E129" s="67"/>
      <c r="F129" s="67"/>
      <c r="G129" s="67"/>
      <c r="H129" s="67"/>
      <c r="I129" s="67"/>
    </row>
    <row r="130" ht="15.75" customHeight="1">
      <c r="A130" s="67"/>
      <c r="B130" s="67"/>
      <c r="C130" s="67"/>
      <c r="D130" s="67"/>
      <c r="E130" s="67"/>
      <c r="F130" s="67"/>
      <c r="G130" s="67"/>
      <c r="H130" s="67"/>
      <c r="I130" s="67"/>
    </row>
    <row r="131" ht="15.75" customHeight="1">
      <c r="A131" s="67"/>
      <c r="B131" s="67"/>
      <c r="C131" s="67"/>
      <c r="D131" s="67"/>
      <c r="E131" s="67"/>
      <c r="F131" s="67"/>
      <c r="G131" s="67"/>
      <c r="H131" s="67"/>
      <c r="I131" s="67"/>
    </row>
    <row r="132" ht="15.75" customHeight="1">
      <c r="A132" s="67"/>
      <c r="B132" s="67"/>
      <c r="C132" s="67"/>
      <c r="D132" s="67"/>
      <c r="E132" s="67"/>
      <c r="F132" s="67"/>
      <c r="G132" s="67"/>
      <c r="H132" s="67"/>
      <c r="I132" s="67"/>
    </row>
    <row r="133" ht="15.75" customHeight="1">
      <c r="A133" s="67"/>
      <c r="B133" s="67"/>
      <c r="C133" s="67"/>
      <c r="D133" s="67"/>
      <c r="E133" s="67"/>
      <c r="F133" s="67"/>
      <c r="G133" s="67"/>
      <c r="H133" s="67"/>
      <c r="I133" s="67"/>
    </row>
    <row r="134" ht="15.75" customHeight="1">
      <c r="A134" s="67"/>
      <c r="B134" s="67"/>
      <c r="C134" s="67"/>
      <c r="D134" s="67"/>
      <c r="E134" s="67"/>
      <c r="F134" s="67"/>
      <c r="G134" s="67"/>
      <c r="H134" s="67"/>
      <c r="I134" s="67"/>
    </row>
    <row r="135" ht="15.75" customHeight="1">
      <c r="A135" s="67"/>
      <c r="B135" s="67"/>
      <c r="C135" s="67"/>
      <c r="D135" s="67"/>
      <c r="E135" s="67"/>
      <c r="F135" s="67"/>
      <c r="G135" s="67"/>
      <c r="H135" s="67"/>
      <c r="I135" s="67"/>
    </row>
    <row r="136" ht="15.75" customHeight="1">
      <c r="A136" s="67"/>
      <c r="B136" s="67"/>
      <c r="C136" s="67"/>
      <c r="D136" s="67"/>
      <c r="E136" s="67"/>
      <c r="F136" s="67"/>
      <c r="G136" s="67"/>
      <c r="H136" s="67"/>
      <c r="I136" s="67"/>
    </row>
    <row r="137" ht="15.75" customHeight="1">
      <c r="A137" s="67"/>
      <c r="B137" s="67"/>
      <c r="C137" s="67"/>
      <c r="D137" s="67"/>
      <c r="E137" s="67"/>
      <c r="F137" s="67"/>
      <c r="G137" s="67"/>
      <c r="H137" s="67"/>
      <c r="I137" s="67"/>
    </row>
    <row r="138" ht="15.75" customHeight="1">
      <c r="A138" s="67"/>
      <c r="B138" s="67"/>
      <c r="C138" s="67"/>
      <c r="D138" s="67"/>
      <c r="E138" s="67"/>
      <c r="F138" s="67"/>
      <c r="G138" s="67"/>
      <c r="H138" s="67"/>
      <c r="I138" s="67"/>
    </row>
    <row r="139" ht="15.75" customHeight="1">
      <c r="A139" s="67"/>
      <c r="B139" s="67"/>
      <c r="C139" s="67"/>
      <c r="D139" s="67"/>
      <c r="E139" s="67"/>
      <c r="F139" s="67"/>
      <c r="G139" s="67"/>
      <c r="H139" s="67"/>
      <c r="I139" s="67"/>
    </row>
    <row r="140" ht="15.75" customHeight="1">
      <c r="A140" s="67"/>
      <c r="B140" s="67"/>
      <c r="C140" s="67"/>
      <c r="D140" s="67"/>
      <c r="E140" s="67"/>
      <c r="F140" s="67"/>
      <c r="G140" s="67"/>
      <c r="H140" s="67"/>
      <c r="I140" s="67"/>
    </row>
    <row r="141" ht="15.75" customHeight="1">
      <c r="A141" s="67"/>
      <c r="B141" s="67"/>
      <c r="C141" s="67"/>
      <c r="D141" s="67"/>
      <c r="E141" s="67"/>
      <c r="F141" s="67"/>
      <c r="G141" s="67"/>
      <c r="H141" s="67"/>
      <c r="I141" s="67"/>
    </row>
    <row r="142" ht="15.75" customHeight="1">
      <c r="A142" s="67"/>
      <c r="B142" s="67"/>
      <c r="C142" s="67"/>
      <c r="D142" s="67"/>
      <c r="E142" s="67"/>
      <c r="F142" s="67"/>
      <c r="G142" s="67"/>
      <c r="H142" s="67"/>
      <c r="I142" s="67"/>
    </row>
    <row r="143" ht="15.75" customHeight="1">
      <c r="A143" s="67"/>
      <c r="B143" s="67"/>
      <c r="C143" s="67"/>
      <c r="D143" s="67"/>
      <c r="E143" s="67"/>
      <c r="F143" s="67"/>
      <c r="G143" s="67"/>
      <c r="H143" s="67"/>
      <c r="I143" s="67"/>
    </row>
    <row r="144" ht="15.75" customHeight="1">
      <c r="A144" s="67"/>
      <c r="B144" s="67"/>
      <c r="C144" s="67"/>
      <c r="D144" s="67"/>
      <c r="E144" s="67"/>
      <c r="F144" s="67"/>
      <c r="G144" s="67"/>
      <c r="H144" s="67"/>
      <c r="I144" s="67"/>
    </row>
    <row r="145" ht="15.75" customHeight="1">
      <c r="A145" s="67"/>
      <c r="B145" s="67"/>
      <c r="C145" s="67"/>
      <c r="D145" s="67"/>
      <c r="E145" s="67"/>
      <c r="F145" s="67"/>
      <c r="G145" s="67"/>
      <c r="H145" s="67"/>
      <c r="I145" s="67"/>
    </row>
    <row r="146" ht="15.75" customHeight="1">
      <c r="A146" s="67"/>
      <c r="B146" s="67"/>
      <c r="C146" s="67"/>
      <c r="D146" s="67"/>
      <c r="E146" s="67"/>
      <c r="F146" s="67"/>
      <c r="G146" s="67"/>
      <c r="H146" s="67"/>
      <c r="I146" s="67"/>
    </row>
    <row r="147" ht="15.75" customHeight="1">
      <c r="A147" s="67"/>
      <c r="B147" s="67"/>
      <c r="C147" s="67"/>
      <c r="D147" s="67"/>
      <c r="E147" s="67"/>
      <c r="F147" s="67"/>
      <c r="G147" s="67"/>
      <c r="H147" s="67"/>
      <c r="I147" s="67"/>
    </row>
    <row r="148" ht="15.75" customHeight="1">
      <c r="A148" s="67"/>
      <c r="B148" s="67"/>
      <c r="C148" s="67"/>
      <c r="D148" s="67"/>
      <c r="E148" s="67"/>
      <c r="F148" s="67"/>
      <c r="G148" s="67"/>
      <c r="H148" s="67"/>
      <c r="I148" s="67"/>
    </row>
    <row r="149" ht="15.75" customHeight="1">
      <c r="A149" s="67"/>
      <c r="B149" s="67"/>
      <c r="C149" s="67"/>
      <c r="D149" s="67"/>
      <c r="E149" s="67"/>
      <c r="F149" s="67"/>
      <c r="G149" s="67"/>
      <c r="H149" s="67"/>
      <c r="I149" s="67"/>
    </row>
    <row r="150" ht="15.75" customHeight="1">
      <c r="A150" s="67"/>
      <c r="B150" s="67"/>
      <c r="C150" s="67"/>
      <c r="D150" s="67"/>
      <c r="E150" s="67"/>
      <c r="F150" s="67"/>
      <c r="G150" s="67"/>
      <c r="H150" s="67"/>
      <c r="I150" s="67"/>
    </row>
    <row r="151" ht="15.75" customHeight="1">
      <c r="A151" s="67"/>
      <c r="B151" s="67"/>
      <c r="C151" s="67"/>
      <c r="D151" s="67"/>
      <c r="E151" s="67"/>
      <c r="F151" s="67"/>
      <c r="G151" s="67"/>
      <c r="H151" s="67"/>
      <c r="I151" s="67"/>
    </row>
    <row r="152" ht="15.75" customHeight="1">
      <c r="A152" s="67"/>
      <c r="B152" s="67"/>
      <c r="C152" s="67"/>
      <c r="D152" s="67"/>
      <c r="E152" s="67"/>
      <c r="F152" s="67"/>
      <c r="G152" s="67"/>
      <c r="H152" s="67"/>
      <c r="I152" s="67"/>
    </row>
    <row r="153" ht="15.75" customHeight="1">
      <c r="A153" s="67"/>
      <c r="B153" s="67"/>
      <c r="C153" s="67"/>
      <c r="D153" s="67"/>
      <c r="E153" s="67"/>
      <c r="F153" s="67"/>
      <c r="G153" s="67"/>
      <c r="H153" s="67"/>
      <c r="I153" s="67"/>
    </row>
    <row r="154" ht="15.75" customHeight="1">
      <c r="A154" s="67"/>
      <c r="B154" s="67"/>
      <c r="C154" s="67"/>
      <c r="D154" s="67"/>
      <c r="E154" s="67"/>
      <c r="F154" s="67"/>
      <c r="G154" s="67"/>
      <c r="H154" s="67"/>
      <c r="I154" s="67"/>
    </row>
    <row r="155" ht="15.75" customHeight="1">
      <c r="A155" s="67"/>
      <c r="B155" s="67"/>
      <c r="C155" s="67"/>
      <c r="D155" s="67"/>
      <c r="E155" s="67"/>
      <c r="F155" s="67"/>
      <c r="G155" s="67"/>
      <c r="H155" s="67"/>
      <c r="I155" s="67"/>
    </row>
    <row r="156" ht="15.75" customHeight="1">
      <c r="A156" s="67"/>
      <c r="B156" s="67"/>
      <c r="C156" s="67"/>
      <c r="D156" s="67"/>
      <c r="E156" s="67"/>
      <c r="F156" s="67"/>
      <c r="G156" s="67"/>
      <c r="H156" s="67"/>
      <c r="I156" s="67"/>
    </row>
    <row r="157" ht="15.75" customHeight="1">
      <c r="A157" s="67"/>
      <c r="B157" s="67"/>
      <c r="C157" s="67"/>
      <c r="D157" s="67"/>
      <c r="E157" s="67"/>
      <c r="F157" s="67"/>
      <c r="G157" s="67"/>
      <c r="H157" s="67"/>
      <c r="I157" s="67"/>
    </row>
    <row r="158" ht="15.75" customHeight="1">
      <c r="A158" s="67"/>
      <c r="B158" s="67"/>
      <c r="C158" s="67"/>
      <c r="D158" s="67"/>
      <c r="E158" s="67"/>
      <c r="F158" s="67"/>
      <c r="G158" s="67"/>
      <c r="H158" s="67"/>
      <c r="I158" s="67"/>
    </row>
    <row r="159" ht="15.75" customHeight="1">
      <c r="A159" s="67"/>
      <c r="B159" s="67"/>
      <c r="C159" s="67"/>
      <c r="D159" s="67"/>
      <c r="E159" s="67"/>
      <c r="F159" s="67"/>
      <c r="G159" s="67"/>
      <c r="H159" s="67"/>
      <c r="I159" s="67"/>
    </row>
    <row r="160" ht="15.75" customHeight="1">
      <c r="A160" s="67"/>
      <c r="B160" s="67"/>
      <c r="C160" s="67"/>
      <c r="D160" s="67"/>
      <c r="E160" s="67"/>
      <c r="F160" s="67"/>
      <c r="G160" s="67"/>
      <c r="H160" s="67"/>
      <c r="I160" s="67"/>
    </row>
    <row r="161" ht="15.75" customHeight="1">
      <c r="A161" s="67"/>
      <c r="B161" s="67"/>
      <c r="C161" s="67"/>
      <c r="D161" s="67"/>
      <c r="E161" s="67"/>
      <c r="F161" s="67"/>
      <c r="G161" s="67"/>
      <c r="H161" s="67"/>
      <c r="I161" s="67"/>
    </row>
    <row r="162" ht="15.75" customHeight="1">
      <c r="A162" s="67"/>
      <c r="B162" s="67"/>
      <c r="C162" s="67"/>
      <c r="D162" s="67"/>
      <c r="E162" s="67"/>
      <c r="F162" s="67"/>
      <c r="G162" s="67"/>
      <c r="H162" s="67"/>
      <c r="I162" s="67"/>
    </row>
    <row r="163" ht="15.75" customHeight="1">
      <c r="A163" s="67"/>
      <c r="B163" s="67"/>
      <c r="C163" s="67"/>
      <c r="D163" s="67"/>
      <c r="E163" s="67"/>
      <c r="F163" s="67"/>
      <c r="G163" s="67"/>
      <c r="H163" s="67"/>
      <c r="I163" s="67"/>
    </row>
    <row r="164" ht="15.75" customHeight="1">
      <c r="A164" s="67"/>
      <c r="B164" s="67"/>
      <c r="C164" s="67"/>
      <c r="D164" s="67"/>
      <c r="E164" s="67"/>
      <c r="F164" s="67"/>
      <c r="G164" s="67"/>
      <c r="H164" s="67"/>
      <c r="I164" s="67"/>
    </row>
    <row r="165" ht="15.75" customHeight="1">
      <c r="A165" s="67"/>
      <c r="B165" s="67"/>
      <c r="C165" s="67"/>
      <c r="D165" s="67"/>
      <c r="E165" s="67"/>
      <c r="F165" s="67"/>
      <c r="G165" s="67"/>
      <c r="H165" s="67"/>
      <c r="I165" s="67"/>
    </row>
    <row r="166" ht="15.75" customHeight="1">
      <c r="A166" s="67"/>
      <c r="B166" s="67"/>
      <c r="C166" s="67"/>
      <c r="D166" s="67"/>
      <c r="E166" s="67"/>
      <c r="F166" s="67"/>
      <c r="G166" s="67"/>
      <c r="H166" s="67"/>
      <c r="I166" s="67"/>
    </row>
    <row r="167" ht="15.75" customHeight="1">
      <c r="A167" s="67"/>
      <c r="B167" s="67"/>
      <c r="C167" s="67"/>
      <c r="D167" s="67"/>
      <c r="E167" s="67"/>
      <c r="F167" s="67"/>
      <c r="G167" s="67"/>
      <c r="H167" s="67"/>
      <c r="I167" s="67"/>
    </row>
    <row r="168" ht="15.75" customHeight="1">
      <c r="A168" s="67"/>
      <c r="B168" s="67"/>
      <c r="C168" s="67"/>
      <c r="D168" s="67"/>
      <c r="E168" s="67"/>
      <c r="F168" s="67"/>
      <c r="G168" s="67"/>
      <c r="H168" s="67"/>
      <c r="I168" s="67"/>
    </row>
    <row r="169" ht="15.75" customHeight="1">
      <c r="A169" s="67"/>
      <c r="B169" s="67"/>
      <c r="C169" s="67"/>
      <c r="D169" s="67"/>
      <c r="E169" s="67"/>
      <c r="F169" s="67"/>
      <c r="G169" s="67"/>
      <c r="H169" s="67"/>
      <c r="I169" s="67"/>
    </row>
    <row r="170" ht="15.75" customHeight="1">
      <c r="A170" s="67"/>
      <c r="B170" s="67"/>
      <c r="C170" s="67"/>
      <c r="D170" s="67"/>
      <c r="E170" s="67"/>
      <c r="F170" s="67"/>
      <c r="G170" s="67"/>
      <c r="H170" s="67"/>
      <c r="I170" s="67"/>
    </row>
    <row r="171" ht="15.75" customHeight="1">
      <c r="A171" s="67"/>
      <c r="B171" s="67"/>
      <c r="C171" s="67"/>
      <c r="D171" s="67"/>
      <c r="E171" s="67"/>
      <c r="F171" s="67"/>
      <c r="G171" s="67"/>
      <c r="H171" s="67"/>
      <c r="I171" s="67"/>
    </row>
    <row r="172" ht="15.75" customHeight="1">
      <c r="A172" s="67"/>
      <c r="B172" s="67"/>
      <c r="C172" s="67"/>
      <c r="D172" s="67"/>
      <c r="E172" s="67"/>
      <c r="F172" s="67"/>
      <c r="G172" s="67"/>
      <c r="H172" s="67"/>
      <c r="I172" s="67"/>
    </row>
    <row r="173" ht="15.75" customHeight="1">
      <c r="A173" s="67"/>
      <c r="B173" s="67"/>
      <c r="C173" s="67"/>
      <c r="D173" s="67"/>
      <c r="E173" s="67"/>
      <c r="F173" s="67"/>
      <c r="G173" s="67"/>
      <c r="H173" s="67"/>
      <c r="I173" s="67"/>
    </row>
    <row r="174" ht="15.75" customHeight="1">
      <c r="A174" s="67"/>
      <c r="B174" s="67"/>
      <c r="C174" s="67"/>
      <c r="D174" s="67"/>
      <c r="E174" s="67"/>
      <c r="F174" s="67"/>
      <c r="G174" s="67"/>
      <c r="H174" s="67"/>
      <c r="I174" s="67"/>
    </row>
    <row r="175" ht="15.75" customHeight="1">
      <c r="A175" s="67"/>
      <c r="B175" s="67"/>
      <c r="C175" s="67"/>
      <c r="D175" s="67"/>
      <c r="E175" s="67"/>
      <c r="F175" s="67"/>
      <c r="G175" s="67"/>
      <c r="H175" s="67"/>
      <c r="I175" s="67"/>
    </row>
    <row r="176" ht="15.75" customHeight="1">
      <c r="A176" s="67"/>
      <c r="B176" s="67"/>
      <c r="C176" s="67"/>
      <c r="D176" s="67"/>
      <c r="E176" s="67"/>
      <c r="F176" s="67"/>
      <c r="G176" s="67"/>
      <c r="H176" s="67"/>
      <c r="I176" s="67"/>
    </row>
    <row r="177" ht="15.75" customHeight="1">
      <c r="A177" s="67"/>
      <c r="B177" s="67"/>
      <c r="C177" s="67"/>
      <c r="D177" s="67"/>
      <c r="E177" s="67"/>
      <c r="F177" s="67"/>
      <c r="G177" s="67"/>
      <c r="H177" s="67"/>
      <c r="I177" s="67"/>
    </row>
    <row r="178" ht="15.75" customHeight="1">
      <c r="A178" s="67"/>
      <c r="B178" s="67"/>
      <c r="C178" s="67"/>
      <c r="D178" s="67"/>
      <c r="E178" s="67"/>
      <c r="F178" s="67"/>
      <c r="G178" s="67"/>
      <c r="H178" s="67"/>
      <c r="I178" s="67"/>
    </row>
    <row r="179" ht="15.75" customHeight="1">
      <c r="A179" s="67"/>
      <c r="B179" s="67"/>
      <c r="C179" s="67"/>
      <c r="D179" s="67"/>
      <c r="E179" s="67"/>
      <c r="F179" s="67"/>
      <c r="G179" s="67"/>
      <c r="H179" s="67"/>
      <c r="I179" s="67"/>
    </row>
    <row r="180" ht="15.75" customHeight="1">
      <c r="A180" s="67"/>
      <c r="B180" s="67"/>
      <c r="C180" s="67"/>
      <c r="D180" s="67"/>
      <c r="E180" s="67"/>
      <c r="F180" s="67"/>
      <c r="G180" s="67"/>
      <c r="H180" s="67"/>
      <c r="I180" s="67"/>
    </row>
    <row r="181" ht="15.75" customHeight="1">
      <c r="A181" s="67"/>
      <c r="B181" s="67"/>
      <c r="C181" s="67"/>
      <c r="D181" s="67"/>
      <c r="E181" s="67"/>
      <c r="F181" s="67"/>
      <c r="G181" s="67"/>
      <c r="H181" s="67"/>
      <c r="I181" s="67"/>
    </row>
    <row r="182" ht="15.75" customHeight="1">
      <c r="A182" s="67"/>
      <c r="B182" s="67"/>
      <c r="C182" s="67"/>
      <c r="D182" s="67"/>
      <c r="E182" s="67"/>
      <c r="F182" s="67"/>
      <c r="G182" s="67"/>
      <c r="H182" s="67"/>
      <c r="I182" s="67"/>
    </row>
    <row r="183" ht="15.75" customHeight="1">
      <c r="A183" s="67"/>
      <c r="B183" s="67"/>
      <c r="C183" s="67"/>
      <c r="D183" s="67"/>
      <c r="E183" s="67"/>
      <c r="F183" s="67"/>
      <c r="G183" s="67"/>
      <c r="H183" s="67"/>
      <c r="I183" s="67"/>
    </row>
    <row r="184" ht="15.75" customHeight="1">
      <c r="A184" s="67"/>
      <c r="B184" s="67"/>
      <c r="C184" s="67"/>
      <c r="D184" s="67"/>
      <c r="E184" s="67"/>
      <c r="F184" s="67"/>
      <c r="G184" s="67"/>
      <c r="H184" s="67"/>
      <c r="I184" s="67"/>
    </row>
    <row r="185" ht="15.75" customHeight="1">
      <c r="A185" s="67"/>
      <c r="B185" s="67"/>
      <c r="C185" s="67"/>
      <c r="D185" s="67"/>
      <c r="E185" s="67"/>
      <c r="F185" s="67"/>
      <c r="G185" s="67"/>
      <c r="H185" s="67"/>
      <c r="I185" s="67"/>
    </row>
    <row r="186" ht="15.75" customHeight="1">
      <c r="A186" s="67"/>
      <c r="B186" s="67"/>
      <c r="C186" s="67"/>
      <c r="D186" s="67"/>
      <c r="E186" s="67"/>
      <c r="F186" s="67"/>
      <c r="G186" s="67"/>
      <c r="H186" s="67"/>
      <c r="I186" s="67"/>
    </row>
    <row r="187" ht="15.75" customHeight="1">
      <c r="A187" s="67"/>
      <c r="B187" s="67"/>
      <c r="C187" s="67"/>
      <c r="D187" s="67"/>
      <c r="E187" s="67"/>
      <c r="F187" s="67"/>
      <c r="G187" s="67"/>
      <c r="H187" s="67"/>
      <c r="I187" s="67"/>
    </row>
    <row r="188" ht="15.75" customHeight="1">
      <c r="A188" s="67"/>
      <c r="B188" s="67"/>
      <c r="C188" s="67"/>
      <c r="D188" s="67"/>
      <c r="E188" s="67"/>
      <c r="F188" s="67"/>
      <c r="G188" s="67"/>
      <c r="H188" s="67"/>
      <c r="I188" s="67"/>
    </row>
    <row r="189" ht="15.75" customHeight="1">
      <c r="A189" s="67"/>
      <c r="B189" s="67"/>
      <c r="C189" s="67"/>
      <c r="D189" s="67"/>
      <c r="E189" s="67"/>
      <c r="F189" s="67"/>
      <c r="G189" s="67"/>
      <c r="H189" s="67"/>
      <c r="I189" s="67"/>
    </row>
    <row r="190" ht="15.75" customHeight="1">
      <c r="A190" s="67"/>
      <c r="B190" s="67"/>
      <c r="C190" s="67"/>
      <c r="D190" s="67"/>
      <c r="E190" s="67"/>
      <c r="F190" s="67"/>
      <c r="G190" s="67"/>
      <c r="H190" s="67"/>
      <c r="I190" s="67"/>
    </row>
    <row r="191" ht="15.75" customHeight="1">
      <c r="A191" s="67"/>
      <c r="B191" s="67"/>
      <c r="C191" s="67"/>
      <c r="D191" s="67"/>
      <c r="E191" s="67"/>
      <c r="F191" s="67"/>
      <c r="G191" s="67"/>
      <c r="H191" s="67"/>
      <c r="I191" s="67"/>
    </row>
    <row r="192" ht="15.75" customHeight="1">
      <c r="A192" s="67"/>
      <c r="B192" s="67"/>
      <c r="C192" s="67"/>
      <c r="D192" s="67"/>
      <c r="E192" s="67"/>
      <c r="F192" s="67"/>
      <c r="G192" s="67"/>
      <c r="H192" s="67"/>
      <c r="I192" s="67"/>
    </row>
    <row r="193" ht="15.75" customHeight="1">
      <c r="A193" s="67"/>
      <c r="B193" s="67"/>
      <c r="C193" s="67"/>
      <c r="D193" s="67"/>
      <c r="E193" s="67"/>
      <c r="F193" s="67"/>
      <c r="G193" s="67"/>
      <c r="H193" s="67"/>
      <c r="I193" s="67"/>
    </row>
    <row r="194" ht="15.75" customHeight="1">
      <c r="A194" s="67"/>
      <c r="B194" s="67"/>
      <c r="C194" s="67"/>
      <c r="D194" s="67"/>
      <c r="E194" s="67"/>
      <c r="F194" s="67"/>
      <c r="G194" s="67"/>
      <c r="H194" s="67"/>
      <c r="I194" s="67"/>
    </row>
    <row r="195" ht="15.75" customHeight="1">
      <c r="A195" s="67"/>
      <c r="B195" s="67"/>
      <c r="C195" s="67"/>
      <c r="D195" s="67"/>
      <c r="E195" s="67"/>
      <c r="F195" s="67"/>
      <c r="G195" s="67"/>
      <c r="H195" s="67"/>
      <c r="I195" s="67"/>
    </row>
    <row r="196" ht="15.75" customHeight="1">
      <c r="A196" s="67"/>
      <c r="B196" s="67"/>
      <c r="C196" s="67"/>
      <c r="D196" s="67"/>
      <c r="E196" s="67"/>
      <c r="F196" s="67"/>
      <c r="G196" s="67"/>
      <c r="H196" s="67"/>
      <c r="I196" s="67"/>
    </row>
    <row r="197" ht="15.75" customHeight="1">
      <c r="A197" s="67"/>
      <c r="B197" s="67"/>
      <c r="C197" s="67"/>
      <c r="D197" s="67"/>
      <c r="E197" s="67"/>
      <c r="F197" s="67"/>
      <c r="G197" s="67"/>
      <c r="H197" s="67"/>
      <c r="I197" s="67"/>
    </row>
    <row r="198" ht="15.75" customHeight="1">
      <c r="A198" s="67"/>
      <c r="B198" s="67"/>
      <c r="C198" s="67"/>
      <c r="D198" s="67"/>
      <c r="E198" s="67"/>
      <c r="F198" s="67"/>
      <c r="G198" s="67"/>
      <c r="H198" s="67"/>
      <c r="I198" s="67"/>
    </row>
    <row r="199" ht="15.75" customHeight="1">
      <c r="A199" s="67"/>
      <c r="B199" s="67"/>
      <c r="C199" s="67"/>
      <c r="D199" s="67"/>
      <c r="E199" s="67"/>
      <c r="F199" s="67"/>
      <c r="G199" s="67"/>
      <c r="H199" s="67"/>
      <c r="I199" s="67"/>
    </row>
    <row r="200" ht="15.75" customHeight="1">
      <c r="A200" s="67"/>
      <c r="B200" s="67"/>
      <c r="C200" s="67"/>
      <c r="D200" s="67"/>
      <c r="E200" s="67"/>
      <c r="F200" s="67"/>
      <c r="G200" s="67"/>
      <c r="H200" s="67"/>
      <c r="I200" s="67"/>
    </row>
    <row r="201" ht="15.75" customHeight="1">
      <c r="A201" s="67"/>
      <c r="B201" s="67"/>
      <c r="C201" s="67"/>
      <c r="D201" s="67"/>
      <c r="E201" s="67"/>
      <c r="F201" s="67"/>
      <c r="G201" s="67"/>
      <c r="H201" s="67"/>
      <c r="I201" s="67"/>
    </row>
    <row r="202" ht="15.75" customHeight="1">
      <c r="A202" s="67"/>
      <c r="B202" s="67"/>
      <c r="C202" s="67"/>
      <c r="D202" s="67"/>
      <c r="E202" s="67"/>
      <c r="F202" s="67"/>
      <c r="G202" s="67"/>
      <c r="H202" s="67"/>
      <c r="I202" s="67"/>
    </row>
    <row r="203" ht="15.75" customHeight="1">
      <c r="A203" s="67"/>
      <c r="B203" s="67"/>
      <c r="C203" s="67"/>
      <c r="D203" s="67"/>
      <c r="E203" s="67"/>
      <c r="F203" s="67"/>
      <c r="G203" s="67"/>
      <c r="H203" s="67"/>
      <c r="I203" s="67"/>
    </row>
    <row r="204" ht="15.75" customHeight="1">
      <c r="A204" s="67"/>
      <c r="B204" s="67"/>
      <c r="C204" s="67"/>
      <c r="D204" s="67"/>
      <c r="E204" s="67"/>
      <c r="F204" s="67"/>
      <c r="G204" s="67"/>
      <c r="H204" s="67"/>
      <c r="I204" s="67"/>
    </row>
    <row r="205" ht="15.75" customHeight="1">
      <c r="A205" s="67"/>
      <c r="B205" s="67"/>
      <c r="C205" s="67"/>
      <c r="D205" s="67"/>
      <c r="E205" s="67"/>
      <c r="F205" s="67"/>
      <c r="G205" s="67"/>
      <c r="H205" s="67"/>
      <c r="I205" s="67"/>
    </row>
    <row r="206" ht="15.75" customHeight="1">
      <c r="A206" s="67"/>
      <c r="B206" s="67"/>
      <c r="C206" s="67"/>
      <c r="D206" s="67"/>
      <c r="E206" s="67"/>
      <c r="F206" s="67"/>
      <c r="G206" s="67"/>
      <c r="H206" s="67"/>
      <c r="I206" s="67"/>
    </row>
    <row r="207" ht="15.75" customHeight="1">
      <c r="A207" s="67"/>
      <c r="B207" s="67"/>
      <c r="C207" s="67"/>
      <c r="D207" s="67"/>
      <c r="E207" s="67"/>
      <c r="F207" s="67"/>
      <c r="G207" s="67"/>
      <c r="H207" s="67"/>
      <c r="I207" s="67"/>
    </row>
    <row r="208" ht="15.75" customHeight="1">
      <c r="A208" s="67"/>
      <c r="B208" s="67"/>
      <c r="C208" s="67"/>
      <c r="D208" s="67"/>
      <c r="E208" s="67"/>
      <c r="F208" s="67"/>
      <c r="G208" s="67"/>
      <c r="H208" s="67"/>
      <c r="I208" s="67"/>
    </row>
    <row r="209" ht="15.75" customHeight="1">
      <c r="A209" s="67"/>
      <c r="B209" s="67"/>
      <c r="C209" s="67"/>
      <c r="D209" s="67"/>
      <c r="E209" s="67"/>
      <c r="F209" s="67"/>
      <c r="G209" s="67"/>
      <c r="H209" s="67"/>
      <c r="I209" s="67"/>
    </row>
    <row r="210" ht="15.75" customHeight="1">
      <c r="A210" s="67"/>
      <c r="B210" s="67"/>
      <c r="C210" s="67"/>
      <c r="D210" s="67"/>
      <c r="E210" s="67"/>
      <c r="F210" s="67"/>
      <c r="G210" s="67"/>
      <c r="H210" s="67"/>
      <c r="I210" s="67"/>
    </row>
    <row r="211" ht="15.75" customHeight="1">
      <c r="A211" s="67"/>
      <c r="B211" s="67"/>
      <c r="C211" s="67"/>
      <c r="D211" s="67"/>
      <c r="E211" s="67"/>
      <c r="F211" s="67"/>
      <c r="G211" s="67"/>
      <c r="H211" s="67"/>
      <c r="I211" s="67"/>
    </row>
    <row r="212" ht="15.75" customHeight="1">
      <c r="A212" s="67"/>
      <c r="B212" s="67"/>
      <c r="C212" s="67"/>
      <c r="D212" s="67"/>
      <c r="E212" s="67"/>
      <c r="F212" s="67"/>
      <c r="G212" s="67"/>
      <c r="H212" s="67"/>
      <c r="I212" s="67"/>
    </row>
    <row r="213" ht="15.75" customHeight="1">
      <c r="A213" s="67"/>
      <c r="B213" s="67"/>
      <c r="C213" s="67"/>
      <c r="D213" s="67"/>
      <c r="E213" s="67"/>
      <c r="F213" s="67"/>
      <c r="G213" s="67"/>
      <c r="H213" s="67"/>
      <c r="I213" s="67"/>
    </row>
    <row r="214" ht="15.75" customHeight="1">
      <c r="A214" s="67"/>
      <c r="B214" s="67"/>
      <c r="C214" s="67"/>
      <c r="D214" s="67"/>
      <c r="E214" s="67"/>
      <c r="F214" s="67"/>
      <c r="G214" s="67"/>
      <c r="H214" s="67"/>
      <c r="I214" s="67"/>
    </row>
    <row r="215" ht="15.75" customHeight="1">
      <c r="A215" s="67"/>
      <c r="B215" s="67"/>
      <c r="C215" s="67"/>
      <c r="D215" s="67"/>
      <c r="E215" s="67"/>
      <c r="F215" s="67"/>
      <c r="G215" s="67"/>
      <c r="H215" s="67"/>
      <c r="I215" s="67"/>
    </row>
    <row r="216" ht="15.75" customHeight="1">
      <c r="A216" s="67"/>
      <c r="B216" s="67"/>
      <c r="C216" s="67"/>
      <c r="D216" s="67"/>
      <c r="E216" s="67"/>
      <c r="F216" s="67"/>
      <c r="G216" s="67"/>
      <c r="H216" s="67"/>
      <c r="I216" s="67"/>
    </row>
    <row r="217" ht="15.75" customHeight="1">
      <c r="A217" s="67"/>
      <c r="B217" s="67"/>
      <c r="C217" s="67"/>
      <c r="D217" s="67"/>
      <c r="E217" s="67"/>
      <c r="F217" s="67"/>
      <c r="G217" s="67"/>
      <c r="H217" s="67"/>
      <c r="I217" s="67"/>
    </row>
    <row r="218" ht="15.75" customHeight="1">
      <c r="A218" s="67"/>
      <c r="B218" s="67"/>
      <c r="C218" s="67"/>
      <c r="D218" s="67"/>
      <c r="E218" s="67"/>
      <c r="F218" s="67"/>
      <c r="G218" s="67"/>
      <c r="H218" s="67"/>
      <c r="I218" s="67"/>
    </row>
    <row r="219" ht="15.75" customHeight="1">
      <c r="A219" s="67"/>
      <c r="B219" s="67"/>
      <c r="C219" s="67"/>
      <c r="D219" s="67"/>
      <c r="E219" s="67"/>
      <c r="F219" s="67"/>
      <c r="G219" s="67"/>
      <c r="H219" s="67"/>
      <c r="I219" s="67"/>
    </row>
    <row r="220" ht="15.75" customHeight="1">
      <c r="A220" s="67"/>
      <c r="B220" s="67"/>
      <c r="C220" s="67"/>
      <c r="D220" s="67"/>
      <c r="E220" s="67"/>
      <c r="F220" s="67"/>
      <c r="G220" s="67"/>
      <c r="H220" s="67"/>
      <c r="I220" s="67"/>
    </row>
    <row r="221" ht="15.75" customHeight="1">
      <c r="A221" s="67"/>
      <c r="B221" s="67"/>
      <c r="C221" s="67"/>
      <c r="D221" s="67"/>
      <c r="E221" s="67"/>
      <c r="F221" s="67"/>
      <c r="G221" s="67"/>
      <c r="H221" s="67"/>
      <c r="I221" s="67"/>
    </row>
    <row r="222" ht="15.75" customHeight="1">
      <c r="A222" s="67"/>
      <c r="B222" s="67"/>
      <c r="C222" s="67"/>
      <c r="D222" s="67"/>
      <c r="E222" s="67"/>
      <c r="F222" s="67"/>
      <c r="G222" s="67"/>
      <c r="H222" s="67"/>
      <c r="I222" s="67"/>
    </row>
    <row r="223" ht="15.75" customHeight="1">
      <c r="A223" s="67"/>
      <c r="B223" s="67"/>
      <c r="C223" s="67"/>
      <c r="D223" s="67"/>
      <c r="E223" s="67"/>
      <c r="F223" s="67"/>
      <c r="G223" s="67"/>
      <c r="H223" s="67"/>
      <c r="I223" s="67"/>
    </row>
    <row r="224" ht="15.75" customHeight="1">
      <c r="A224" s="67"/>
      <c r="B224" s="67"/>
      <c r="C224" s="67"/>
      <c r="D224" s="67"/>
      <c r="E224" s="67"/>
      <c r="F224" s="67"/>
      <c r="G224" s="67"/>
      <c r="H224" s="67"/>
      <c r="I224" s="67"/>
    </row>
    <row r="225" ht="15.75" customHeight="1">
      <c r="A225" s="67"/>
      <c r="B225" s="67"/>
      <c r="C225" s="67"/>
      <c r="D225" s="67"/>
      <c r="E225" s="67"/>
      <c r="F225" s="67"/>
      <c r="G225" s="67"/>
      <c r="H225" s="67"/>
      <c r="I225" s="67"/>
    </row>
    <row r="226" ht="15.75" customHeight="1">
      <c r="A226" s="67"/>
      <c r="B226" s="67"/>
      <c r="C226" s="67"/>
      <c r="D226" s="67"/>
      <c r="E226" s="67"/>
      <c r="F226" s="67"/>
      <c r="G226" s="67"/>
      <c r="H226" s="67"/>
      <c r="I226" s="67"/>
    </row>
    <row r="227" ht="15.75" customHeight="1">
      <c r="A227" s="67"/>
      <c r="B227" s="67"/>
      <c r="C227" s="67"/>
      <c r="D227" s="67"/>
      <c r="E227" s="67"/>
      <c r="F227" s="67"/>
      <c r="G227" s="67"/>
      <c r="H227" s="67"/>
      <c r="I227" s="67"/>
    </row>
    <row r="228" ht="15.75" customHeight="1">
      <c r="A228" s="67"/>
      <c r="B228" s="67"/>
      <c r="C228" s="67"/>
      <c r="D228" s="67"/>
      <c r="E228" s="67"/>
      <c r="F228" s="67"/>
      <c r="G228" s="67"/>
      <c r="H228" s="67"/>
      <c r="I228" s="67"/>
    </row>
    <row r="229" ht="15.75" customHeight="1">
      <c r="A229" s="67"/>
      <c r="B229" s="67"/>
      <c r="C229" s="67"/>
      <c r="D229" s="67"/>
      <c r="E229" s="67"/>
      <c r="F229" s="67"/>
      <c r="G229" s="67"/>
      <c r="H229" s="67"/>
      <c r="I229" s="67"/>
    </row>
    <row r="230" ht="15.75" customHeight="1">
      <c r="A230" s="67"/>
      <c r="B230" s="67"/>
      <c r="C230" s="67"/>
      <c r="D230" s="67"/>
      <c r="E230" s="67"/>
      <c r="F230" s="67"/>
      <c r="G230" s="67"/>
      <c r="H230" s="67"/>
      <c r="I230" s="67"/>
    </row>
    <row r="231" ht="15.75" customHeight="1">
      <c r="A231" s="67"/>
      <c r="B231" s="67"/>
      <c r="C231" s="67"/>
      <c r="D231" s="67"/>
      <c r="E231" s="67"/>
      <c r="F231" s="67"/>
      <c r="G231" s="67"/>
      <c r="H231" s="67"/>
      <c r="I231" s="67"/>
    </row>
    <row r="232" ht="15.75" customHeight="1">
      <c r="A232" s="67"/>
      <c r="B232" s="67"/>
      <c r="C232" s="67"/>
      <c r="D232" s="67"/>
      <c r="E232" s="67"/>
      <c r="F232" s="67"/>
      <c r="G232" s="67"/>
      <c r="H232" s="67"/>
      <c r="I232" s="67"/>
    </row>
    <row r="233" ht="15.75" customHeight="1">
      <c r="A233" s="67"/>
      <c r="B233" s="67"/>
      <c r="C233" s="67"/>
      <c r="D233" s="67"/>
      <c r="E233" s="67"/>
      <c r="F233" s="67"/>
      <c r="G233" s="67"/>
      <c r="H233" s="67"/>
      <c r="I233" s="67"/>
    </row>
    <row r="234" ht="15.75" customHeight="1">
      <c r="A234" s="67"/>
      <c r="B234" s="67"/>
      <c r="C234" s="67"/>
      <c r="D234" s="67"/>
      <c r="E234" s="67"/>
      <c r="F234" s="67"/>
      <c r="G234" s="67"/>
      <c r="H234" s="67"/>
      <c r="I234" s="67"/>
    </row>
    <row r="235" ht="15.75" customHeight="1">
      <c r="A235" s="67"/>
      <c r="B235" s="67"/>
      <c r="C235" s="67"/>
      <c r="D235" s="67"/>
      <c r="E235" s="67"/>
      <c r="F235" s="67"/>
      <c r="G235" s="67"/>
      <c r="H235" s="67"/>
      <c r="I235" s="67"/>
    </row>
    <row r="236" ht="15.75" customHeight="1">
      <c r="A236" s="67"/>
      <c r="B236" s="67"/>
      <c r="C236" s="67"/>
      <c r="D236" s="67"/>
      <c r="E236" s="67"/>
      <c r="F236" s="67"/>
      <c r="G236" s="67"/>
      <c r="H236" s="67"/>
      <c r="I236" s="67"/>
    </row>
    <row r="237" ht="15.75" customHeight="1">
      <c r="A237" s="67"/>
      <c r="B237" s="67"/>
      <c r="C237" s="67"/>
      <c r="D237" s="67"/>
      <c r="E237" s="67"/>
      <c r="F237" s="67"/>
      <c r="G237" s="67"/>
      <c r="H237" s="67"/>
      <c r="I237" s="67"/>
    </row>
    <row r="238" ht="15.75" customHeight="1">
      <c r="A238" s="67"/>
      <c r="B238" s="67"/>
      <c r="C238" s="67"/>
      <c r="D238" s="67"/>
      <c r="E238" s="67"/>
      <c r="F238" s="67"/>
      <c r="G238" s="67"/>
      <c r="H238" s="67"/>
      <c r="I238" s="67"/>
    </row>
    <row r="239" ht="15.75" customHeight="1">
      <c r="A239" s="67"/>
      <c r="B239" s="67"/>
      <c r="C239" s="67"/>
      <c r="D239" s="67"/>
      <c r="E239" s="67"/>
      <c r="F239" s="67"/>
      <c r="G239" s="67"/>
      <c r="H239" s="67"/>
      <c r="I239" s="67"/>
    </row>
    <row r="240" ht="15.75" customHeight="1">
      <c r="A240" s="67"/>
      <c r="B240" s="67"/>
      <c r="C240" s="67"/>
      <c r="D240" s="67"/>
      <c r="E240" s="67"/>
      <c r="F240" s="67"/>
      <c r="G240" s="67"/>
      <c r="H240" s="67"/>
      <c r="I240" s="67"/>
    </row>
    <row r="241" ht="15.75" customHeight="1">
      <c r="A241" s="67"/>
      <c r="B241" s="67"/>
      <c r="C241" s="67"/>
      <c r="D241" s="67"/>
      <c r="E241" s="67"/>
      <c r="F241" s="67"/>
      <c r="G241" s="67"/>
      <c r="H241" s="67"/>
      <c r="I241" s="67"/>
    </row>
    <row r="242" ht="15.75" customHeight="1">
      <c r="A242" s="67"/>
      <c r="B242" s="67"/>
      <c r="C242" s="67"/>
      <c r="D242" s="67"/>
      <c r="E242" s="67"/>
      <c r="F242" s="67"/>
      <c r="G242" s="67"/>
      <c r="H242" s="67"/>
      <c r="I242" s="67"/>
    </row>
    <row r="243" ht="15.75" customHeight="1">
      <c r="A243" s="67"/>
      <c r="B243" s="67"/>
      <c r="C243" s="67"/>
      <c r="D243" s="67"/>
      <c r="E243" s="67"/>
      <c r="F243" s="67"/>
      <c r="G243" s="67"/>
      <c r="H243" s="67"/>
      <c r="I243" s="67"/>
    </row>
    <row r="244" ht="15.75" customHeight="1">
      <c r="A244" s="67"/>
      <c r="B244" s="67"/>
      <c r="C244" s="67"/>
      <c r="D244" s="67"/>
      <c r="E244" s="67"/>
      <c r="F244" s="67"/>
      <c r="G244" s="67"/>
      <c r="H244" s="67"/>
      <c r="I244" s="67"/>
    </row>
    <row r="245" ht="15.75" customHeight="1">
      <c r="A245" s="67"/>
      <c r="B245" s="67"/>
      <c r="C245" s="67"/>
      <c r="D245" s="67"/>
      <c r="E245" s="67"/>
      <c r="F245" s="67"/>
      <c r="G245" s="67"/>
      <c r="H245" s="67"/>
      <c r="I245" s="67"/>
    </row>
    <row r="246" ht="15.75" customHeight="1">
      <c r="A246" s="67"/>
      <c r="B246" s="67"/>
      <c r="C246" s="67"/>
      <c r="D246" s="67"/>
      <c r="E246" s="67"/>
      <c r="F246" s="67"/>
      <c r="G246" s="67"/>
      <c r="H246" s="67"/>
      <c r="I246" s="67"/>
    </row>
    <row r="247" ht="15.75" customHeight="1">
      <c r="A247" s="67"/>
      <c r="B247" s="67"/>
      <c r="C247" s="67"/>
      <c r="D247" s="67"/>
      <c r="E247" s="67"/>
      <c r="F247" s="67"/>
      <c r="G247" s="67"/>
      <c r="H247" s="67"/>
      <c r="I247" s="67"/>
    </row>
    <row r="248" ht="15.75" customHeight="1">
      <c r="A248" s="67"/>
      <c r="B248" s="67"/>
      <c r="C248" s="67"/>
      <c r="D248" s="67"/>
      <c r="E248" s="67"/>
      <c r="F248" s="67"/>
      <c r="G248" s="67"/>
      <c r="H248" s="67"/>
      <c r="I248" s="67"/>
    </row>
    <row r="249" ht="15.75" customHeight="1">
      <c r="A249" s="67"/>
      <c r="B249" s="67"/>
      <c r="C249" s="67"/>
      <c r="D249" s="67"/>
      <c r="E249" s="67"/>
      <c r="F249" s="67"/>
      <c r="G249" s="67"/>
      <c r="H249" s="67"/>
      <c r="I249" s="67"/>
    </row>
    <row r="250" ht="15.75" customHeight="1">
      <c r="A250" s="67"/>
      <c r="B250" s="67"/>
      <c r="C250" s="67"/>
      <c r="D250" s="67"/>
      <c r="E250" s="67"/>
      <c r="F250" s="67"/>
      <c r="G250" s="67"/>
      <c r="H250" s="67"/>
      <c r="I250" s="67"/>
    </row>
    <row r="251" ht="15.75" customHeight="1">
      <c r="A251" s="67"/>
      <c r="B251" s="67"/>
      <c r="C251" s="67"/>
      <c r="D251" s="67"/>
      <c r="E251" s="67"/>
      <c r="F251" s="67"/>
      <c r="G251" s="67"/>
      <c r="H251" s="67"/>
      <c r="I251" s="67"/>
    </row>
    <row r="252" ht="15.75" customHeight="1">
      <c r="A252" s="67"/>
      <c r="B252" s="67"/>
      <c r="C252" s="67"/>
      <c r="D252" s="67"/>
      <c r="E252" s="67"/>
      <c r="F252" s="67"/>
      <c r="G252" s="67"/>
      <c r="H252" s="67"/>
      <c r="I252" s="67"/>
    </row>
    <row r="253" ht="15.75" customHeight="1">
      <c r="A253" s="67"/>
      <c r="B253" s="67"/>
      <c r="C253" s="67"/>
      <c r="D253" s="67"/>
      <c r="E253" s="67"/>
      <c r="F253" s="67"/>
      <c r="G253" s="67"/>
      <c r="H253" s="67"/>
      <c r="I253" s="67"/>
    </row>
    <row r="254" ht="15.75" customHeight="1">
      <c r="A254" s="67"/>
      <c r="B254" s="67"/>
      <c r="C254" s="67"/>
      <c r="D254" s="67"/>
      <c r="E254" s="67"/>
      <c r="F254" s="67"/>
      <c r="G254" s="67"/>
      <c r="H254" s="67"/>
      <c r="I254" s="67"/>
    </row>
    <row r="255" ht="15.75" customHeight="1">
      <c r="A255" s="67"/>
      <c r="B255" s="67"/>
      <c r="C255" s="67"/>
      <c r="D255" s="67"/>
      <c r="E255" s="67"/>
      <c r="F255" s="67"/>
      <c r="G255" s="67"/>
      <c r="H255" s="67"/>
      <c r="I255" s="67"/>
    </row>
    <row r="256" ht="15.75" customHeight="1">
      <c r="A256" s="67"/>
      <c r="B256" s="67"/>
      <c r="C256" s="67"/>
      <c r="D256" s="67"/>
      <c r="E256" s="67"/>
      <c r="F256" s="67"/>
      <c r="G256" s="67"/>
      <c r="H256" s="67"/>
      <c r="I256" s="67"/>
    </row>
    <row r="257" ht="15.75" customHeight="1">
      <c r="A257" s="67"/>
      <c r="B257" s="67"/>
      <c r="C257" s="67"/>
      <c r="D257" s="67"/>
      <c r="E257" s="67"/>
      <c r="F257" s="67"/>
      <c r="G257" s="67"/>
      <c r="H257" s="67"/>
      <c r="I257" s="67"/>
    </row>
    <row r="258" ht="15.75" customHeight="1">
      <c r="A258" s="67"/>
      <c r="B258" s="67"/>
      <c r="C258" s="67"/>
      <c r="D258" s="67"/>
      <c r="E258" s="67"/>
      <c r="F258" s="67"/>
      <c r="G258" s="67"/>
      <c r="H258" s="67"/>
      <c r="I258" s="67"/>
    </row>
    <row r="259" ht="15.75" customHeight="1">
      <c r="A259" s="67"/>
      <c r="B259" s="67"/>
      <c r="C259" s="67"/>
      <c r="D259" s="67"/>
      <c r="E259" s="67"/>
      <c r="F259" s="67"/>
      <c r="G259" s="67"/>
      <c r="H259" s="67"/>
      <c r="I259" s="67"/>
    </row>
    <row r="260" ht="15.75" customHeight="1">
      <c r="A260" s="67"/>
      <c r="B260" s="67"/>
      <c r="C260" s="67"/>
      <c r="D260" s="67"/>
      <c r="E260" s="67"/>
      <c r="F260" s="67"/>
      <c r="G260" s="67"/>
      <c r="H260" s="67"/>
      <c r="I260" s="67"/>
    </row>
    <row r="261" ht="15.75" customHeight="1">
      <c r="A261" s="67"/>
      <c r="B261" s="67"/>
      <c r="C261" s="67"/>
      <c r="D261" s="67"/>
      <c r="E261" s="67"/>
      <c r="F261" s="67"/>
      <c r="G261" s="67"/>
      <c r="H261" s="67"/>
      <c r="I261" s="67"/>
    </row>
    <row r="262" ht="15.75" customHeight="1">
      <c r="A262" s="67"/>
      <c r="B262" s="67"/>
      <c r="C262" s="67"/>
      <c r="D262" s="67"/>
      <c r="E262" s="67"/>
      <c r="F262" s="67"/>
      <c r="G262" s="67"/>
      <c r="H262" s="67"/>
      <c r="I262" s="67"/>
    </row>
    <row r="263" ht="15.75" customHeight="1">
      <c r="A263" s="67"/>
      <c r="B263" s="67"/>
      <c r="C263" s="67"/>
      <c r="D263" s="67"/>
      <c r="E263" s="67"/>
      <c r="F263" s="67"/>
      <c r="G263" s="67"/>
      <c r="H263" s="67"/>
      <c r="I263" s="67"/>
    </row>
    <row r="264" ht="15.75" customHeight="1">
      <c r="A264" s="67"/>
      <c r="B264" s="67"/>
      <c r="C264" s="67"/>
      <c r="D264" s="67"/>
      <c r="E264" s="67"/>
      <c r="F264" s="67"/>
      <c r="G264" s="67"/>
      <c r="H264" s="67"/>
      <c r="I264" s="67"/>
    </row>
    <row r="265" ht="15.75" customHeight="1">
      <c r="A265" s="67"/>
      <c r="B265" s="67"/>
      <c r="C265" s="67"/>
      <c r="D265" s="67"/>
      <c r="E265" s="67"/>
      <c r="F265" s="67"/>
      <c r="G265" s="67"/>
      <c r="H265" s="67"/>
      <c r="I265" s="67"/>
    </row>
    <row r="266" ht="15.75" customHeight="1">
      <c r="A266" s="67"/>
      <c r="B266" s="67"/>
      <c r="C266" s="67"/>
      <c r="D266" s="67"/>
      <c r="E266" s="67"/>
      <c r="F266" s="67"/>
      <c r="G266" s="67"/>
      <c r="H266" s="67"/>
      <c r="I266" s="67"/>
    </row>
    <row r="267" ht="15.75" customHeight="1">
      <c r="A267" s="67"/>
      <c r="B267" s="67"/>
      <c r="C267" s="67"/>
      <c r="D267" s="67"/>
      <c r="E267" s="67"/>
      <c r="F267" s="67"/>
      <c r="G267" s="67"/>
      <c r="H267" s="67"/>
      <c r="I267" s="67"/>
    </row>
    <row r="268" ht="15.75" customHeight="1">
      <c r="A268" s="67"/>
      <c r="B268" s="67"/>
      <c r="C268" s="67"/>
      <c r="D268" s="67"/>
      <c r="E268" s="67"/>
      <c r="F268" s="67"/>
      <c r="G268" s="67"/>
      <c r="H268" s="67"/>
      <c r="I268" s="67"/>
    </row>
    <row r="269" ht="15.75" customHeight="1">
      <c r="A269" s="67"/>
      <c r="B269" s="67"/>
      <c r="C269" s="67"/>
      <c r="D269" s="67"/>
      <c r="E269" s="67"/>
      <c r="F269" s="67"/>
      <c r="G269" s="67"/>
      <c r="H269" s="67"/>
      <c r="I269" s="67"/>
    </row>
    <row r="270" ht="15.75" customHeight="1">
      <c r="A270" s="67"/>
      <c r="B270" s="67"/>
      <c r="C270" s="67"/>
      <c r="D270" s="67"/>
      <c r="E270" s="67"/>
      <c r="F270" s="67"/>
      <c r="G270" s="67"/>
      <c r="H270" s="67"/>
      <c r="I270" s="67"/>
    </row>
    <row r="271" ht="15.75" customHeight="1">
      <c r="A271" s="67"/>
      <c r="B271" s="67"/>
      <c r="C271" s="67"/>
      <c r="D271" s="67"/>
      <c r="E271" s="67"/>
      <c r="F271" s="67"/>
      <c r="G271" s="67"/>
      <c r="H271" s="67"/>
      <c r="I271" s="67"/>
    </row>
    <row r="272" ht="15.75" customHeight="1">
      <c r="A272" s="67"/>
      <c r="B272" s="67"/>
      <c r="C272" s="67"/>
      <c r="D272" s="67"/>
      <c r="E272" s="67"/>
      <c r="F272" s="67"/>
      <c r="G272" s="67"/>
      <c r="H272" s="67"/>
      <c r="I272" s="67"/>
    </row>
    <row r="273" ht="15.75" customHeight="1">
      <c r="A273" s="67"/>
      <c r="B273" s="67"/>
      <c r="C273" s="67"/>
      <c r="D273" s="67"/>
      <c r="E273" s="67"/>
      <c r="F273" s="67"/>
      <c r="G273" s="67"/>
      <c r="H273" s="67"/>
      <c r="I273" s="67"/>
    </row>
    <row r="274" ht="15.75" customHeight="1">
      <c r="A274" s="67"/>
      <c r="B274" s="67"/>
      <c r="C274" s="67"/>
      <c r="D274" s="67"/>
      <c r="E274" s="67"/>
      <c r="F274" s="67"/>
      <c r="G274" s="67"/>
      <c r="H274" s="67"/>
      <c r="I274" s="67"/>
    </row>
    <row r="275" ht="15.75" customHeight="1">
      <c r="A275" s="67"/>
      <c r="B275" s="67"/>
      <c r="C275" s="67"/>
      <c r="D275" s="67"/>
      <c r="E275" s="67"/>
      <c r="F275" s="67"/>
      <c r="G275" s="67"/>
      <c r="H275" s="67"/>
      <c r="I275" s="67"/>
    </row>
    <row r="276" ht="15.75" customHeight="1">
      <c r="A276" s="67"/>
      <c r="B276" s="67"/>
      <c r="C276" s="67"/>
      <c r="D276" s="67"/>
      <c r="E276" s="67"/>
      <c r="F276" s="67"/>
      <c r="G276" s="67"/>
      <c r="H276" s="67"/>
      <c r="I276" s="67"/>
    </row>
    <row r="277" ht="15.75" customHeight="1">
      <c r="A277" s="67"/>
      <c r="B277" s="67"/>
      <c r="C277" s="67"/>
      <c r="D277" s="67"/>
      <c r="E277" s="67"/>
      <c r="F277" s="67"/>
      <c r="G277" s="67"/>
      <c r="H277" s="67"/>
      <c r="I277" s="67"/>
    </row>
    <row r="278" ht="15.75" customHeight="1">
      <c r="A278" s="67"/>
      <c r="B278" s="67"/>
      <c r="C278" s="67"/>
      <c r="D278" s="67"/>
      <c r="E278" s="67"/>
      <c r="F278" s="67"/>
      <c r="G278" s="67"/>
      <c r="H278" s="67"/>
      <c r="I278" s="67"/>
    </row>
    <row r="279" ht="15.75" customHeight="1">
      <c r="A279" s="67"/>
      <c r="B279" s="67"/>
      <c r="C279" s="67"/>
      <c r="D279" s="67"/>
      <c r="E279" s="67"/>
      <c r="F279" s="67"/>
      <c r="G279" s="67"/>
      <c r="H279" s="67"/>
      <c r="I279" s="67"/>
    </row>
    <row r="280" ht="15.75" customHeight="1">
      <c r="A280" s="67"/>
      <c r="B280" s="67"/>
      <c r="C280" s="67"/>
      <c r="D280" s="67"/>
      <c r="E280" s="67"/>
      <c r="F280" s="67"/>
      <c r="G280" s="67"/>
      <c r="H280" s="67"/>
      <c r="I280" s="67"/>
    </row>
    <row r="281" ht="15.75" customHeight="1">
      <c r="A281" s="67"/>
      <c r="B281" s="67"/>
      <c r="C281" s="67"/>
      <c r="D281" s="67"/>
      <c r="E281" s="67"/>
      <c r="F281" s="67"/>
      <c r="G281" s="67"/>
      <c r="H281" s="67"/>
      <c r="I281" s="67"/>
    </row>
    <row r="282" ht="15.75" customHeight="1">
      <c r="A282" s="67"/>
      <c r="B282" s="67"/>
      <c r="C282" s="67"/>
      <c r="D282" s="67"/>
      <c r="E282" s="67"/>
      <c r="F282" s="67"/>
      <c r="G282" s="67"/>
      <c r="H282" s="67"/>
      <c r="I282" s="67"/>
    </row>
    <row r="283" ht="15.75" customHeight="1">
      <c r="A283" s="67"/>
      <c r="B283" s="67"/>
      <c r="C283" s="67"/>
      <c r="D283" s="67"/>
      <c r="E283" s="67"/>
      <c r="F283" s="67"/>
      <c r="G283" s="67"/>
      <c r="H283" s="67"/>
      <c r="I283" s="67"/>
    </row>
    <row r="284" ht="15.75" customHeight="1">
      <c r="A284" s="67"/>
      <c r="B284" s="67"/>
      <c r="C284" s="67"/>
      <c r="D284" s="67"/>
      <c r="E284" s="67"/>
      <c r="F284" s="67"/>
      <c r="G284" s="67"/>
      <c r="H284" s="67"/>
      <c r="I284" s="67"/>
    </row>
    <row r="285" ht="15.75" customHeight="1">
      <c r="A285" s="67"/>
      <c r="B285" s="67"/>
      <c r="C285" s="67"/>
      <c r="D285" s="67"/>
      <c r="E285" s="67"/>
      <c r="F285" s="67"/>
      <c r="G285" s="67"/>
      <c r="H285" s="67"/>
      <c r="I285" s="67"/>
    </row>
    <row r="286" ht="15.75" customHeight="1">
      <c r="A286" s="67"/>
      <c r="B286" s="67"/>
      <c r="C286" s="67"/>
      <c r="D286" s="67"/>
      <c r="E286" s="67"/>
      <c r="F286" s="67"/>
      <c r="G286" s="67"/>
      <c r="H286" s="67"/>
      <c r="I286" s="67"/>
    </row>
    <row r="287" ht="15.75" customHeight="1">
      <c r="A287" s="67"/>
      <c r="B287" s="67"/>
      <c r="C287" s="67"/>
      <c r="D287" s="67"/>
      <c r="E287" s="67"/>
      <c r="F287" s="67"/>
      <c r="G287" s="67"/>
      <c r="H287" s="67"/>
      <c r="I287" s="67"/>
    </row>
    <row r="288" ht="15.75" customHeight="1">
      <c r="A288" s="67"/>
      <c r="B288" s="67"/>
      <c r="C288" s="67"/>
      <c r="D288" s="67"/>
      <c r="E288" s="67"/>
      <c r="F288" s="67"/>
      <c r="G288" s="67"/>
      <c r="H288" s="67"/>
      <c r="I288" s="67"/>
    </row>
    <row r="289" ht="15.75" customHeight="1">
      <c r="A289" s="67"/>
      <c r="B289" s="67"/>
      <c r="C289" s="67"/>
      <c r="D289" s="67"/>
      <c r="E289" s="67"/>
      <c r="F289" s="67"/>
      <c r="G289" s="67"/>
      <c r="H289" s="67"/>
      <c r="I289" s="67"/>
    </row>
    <row r="290" ht="15.75" customHeight="1">
      <c r="A290" s="67"/>
      <c r="B290" s="67"/>
      <c r="C290" s="67"/>
      <c r="D290" s="67"/>
      <c r="E290" s="67"/>
      <c r="F290" s="67"/>
      <c r="G290" s="67"/>
      <c r="H290" s="67"/>
      <c r="I290" s="67"/>
    </row>
    <row r="291" ht="15.75" customHeight="1">
      <c r="A291" s="67"/>
      <c r="B291" s="67"/>
      <c r="C291" s="67"/>
      <c r="D291" s="67"/>
      <c r="E291" s="67"/>
      <c r="F291" s="67"/>
      <c r="G291" s="67"/>
      <c r="H291" s="67"/>
      <c r="I291" s="67"/>
    </row>
    <row r="292" ht="15.75" customHeight="1">
      <c r="A292" s="67"/>
      <c r="B292" s="67"/>
      <c r="C292" s="67"/>
      <c r="D292" s="67"/>
      <c r="E292" s="67"/>
      <c r="F292" s="67"/>
      <c r="G292" s="67"/>
      <c r="H292" s="67"/>
      <c r="I292" s="67"/>
    </row>
    <row r="293" ht="15.75" customHeight="1">
      <c r="A293" s="67"/>
      <c r="B293" s="67"/>
      <c r="C293" s="67"/>
      <c r="D293" s="67"/>
      <c r="E293" s="67"/>
      <c r="F293" s="67"/>
      <c r="G293" s="67"/>
      <c r="H293" s="67"/>
      <c r="I293" s="67"/>
    </row>
    <row r="294" ht="15.75" customHeight="1">
      <c r="A294" s="67"/>
      <c r="B294" s="67"/>
      <c r="C294" s="67"/>
      <c r="D294" s="67"/>
      <c r="E294" s="67"/>
      <c r="F294" s="67"/>
      <c r="G294" s="67"/>
      <c r="H294" s="67"/>
      <c r="I294" s="67"/>
    </row>
    <row r="295" ht="15.75" customHeight="1">
      <c r="A295" s="67"/>
      <c r="B295" s="67"/>
      <c r="C295" s="67"/>
      <c r="D295" s="67"/>
      <c r="E295" s="67"/>
      <c r="F295" s="67"/>
      <c r="G295" s="67"/>
      <c r="H295" s="67"/>
      <c r="I295" s="67"/>
    </row>
    <row r="296" ht="15.75" customHeight="1">
      <c r="A296" s="67"/>
      <c r="B296" s="67"/>
      <c r="C296" s="67"/>
      <c r="D296" s="67"/>
      <c r="E296" s="67"/>
      <c r="F296" s="67"/>
      <c r="G296" s="67"/>
      <c r="H296" s="67"/>
      <c r="I296" s="67"/>
    </row>
    <row r="297" ht="15.75" customHeight="1">
      <c r="A297" s="67"/>
      <c r="B297" s="67"/>
      <c r="C297" s="67"/>
      <c r="D297" s="67"/>
      <c r="E297" s="67"/>
      <c r="F297" s="67"/>
      <c r="G297" s="67"/>
      <c r="H297" s="67"/>
      <c r="I297" s="67"/>
    </row>
    <row r="298" ht="15.75" customHeight="1">
      <c r="A298" s="67"/>
      <c r="B298" s="67"/>
      <c r="C298" s="67"/>
      <c r="D298" s="67"/>
      <c r="E298" s="67"/>
      <c r="F298" s="67"/>
      <c r="G298" s="67"/>
      <c r="H298" s="67"/>
      <c r="I298" s="67"/>
    </row>
    <row r="299" ht="15.75" customHeight="1">
      <c r="A299" s="67"/>
      <c r="B299" s="67"/>
      <c r="C299" s="67"/>
      <c r="D299" s="67"/>
      <c r="E299" s="67"/>
      <c r="F299" s="67"/>
      <c r="G299" s="67"/>
      <c r="H299" s="67"/>
      <c r="I299" s="67"/>
    </row>
    <row r="300" ht="15.75" customHeight="1">
      <c r="A300" s="67"/>
      <c r="B300" s="67"/>
      <c r="C300" s="67"/>
      <c r="D300" s="67"/>
      <c r="E300" s="67"/>
      <c r="F300" s="67"/>
      <c r="G300" s="67"/>
      <c r="H300" s="67"/>
      <c r="I300" s="67"/>
    </row>
    <row r="301" ht="15.75" customHeight="1">
      <c r="A301" s="67"/>
      <c r="B301" s="67"/>
      <c r="C301" s="67"/>
      <c r="D301" s="67"/>
      <c r="E301" s="67"/>
      <c r="F301" s="67"/>
      <c r="G301" s="67"/>
      <c r="H301" s="67"/>
      <c r="I301" s="67"/>
    </row>
    <row r="302" ht="15.75" customHeight="1">
      <c r="A302" s="67"/>
      <c r="B302" s="67"/>
      <c r="C302" s="67"/>
      <c r="D302" s="67"/>
      <c r="E302" s="67"/>
      <c r="F302" s="67"/>
      <c r="G302" s="67"/>
      <c r="H302" s="67"/>
      <c r="I302" s="67"/>
    </row>
    <row r="303" ht="15.75" customHeight="1">
      <c r="A303" s="67"/>
      <c r="B303" s="67"/>
      <c r="C303" s="67"/>
      <c r="D303" s="67"/>
      <c r="E303" s="67"/>
      <c r="F303" s="67"/>
      <c r="G303" s="67"/>
      <c r="H303" s="67"/>
      <c r="I303" s="67"/>
    </row>
    <row r="304" ht="15.75" customHeight="1">
      <c r="A304" s="67"/>
      <c r="B304" s="67"/>
      <c r="C304" s="67"/>
      <c r="D304" s="67"/>
      <c r="E304" s="67"/>
      <c r="F304" s="67"/>
      <c r="G304" s="67"/>
      <c r="H304" s="67"/>
      <c r="I304" s="67"/>
    </row>
    <row r="305" ht="15.75" customHeight="1">
      <c r="A305" s="67"/>
      <c r="B305" s="67"/>
      <c r="C305" s="67"/>
      <c r="D305" s="67"/>
      <c r="E305" s="67"/>
      <c r="F305" s="67"/>
      <c r="G305" s="67"/>
      <c r="H305" s="67"/>
      <c r="I305" s="67"/>
    </row>
    <row r="306" ht="15.75" customHeight="1">
      <c r="A306" s="67"/>
      <c r="B306" s="67"/>
      <c r="C306" s="67"/>
      <c r="D306" s="67"/>
      <c r="E306" s="67"/>
      <c r="F306" s="67"/>
      <c r="G306" s="67"/>
      <c r="H306" s="67"/>
      <c r="I306" s="67"/>
    </row>
    <row r="307" ht="15.75" customHeight="1">
      <c r="A307" s="67"/>
      <c r="B307" s="67"/>
      <c r="C307" s="67"/>
      <c r="D307" s="67"/>
      <c r="E307" s="67"/>
      <c r="F307" s="67"/>
      <c r="G307" s="67"/>
      <c r="H307" s="67"/>
      <c r="I307" s="67"/>
    </row>
    <row r="308" ht="15.75" customHeight="1">
      <c r="A308" s="67"/>
      <c r="B308" s="67"/>
      <c r="C308" s="67"/>
      <c r="D308" s="67"/>
      <c r="E308" s="67"/>
      <c r="F308" s="67"/>
      <c r="G308" s="67"/>
      <c r="H308" s="67"/>
      <c r="I308" s="67"/>
    </row>
    <row r="309" ht="15.75" customHeight="1">
      <c r="A309" s="67"/>
      <c r="B309" s="67"/>
      <c r="C309" s="67"/>
      <c r="D309" s="67"/>
      <c r="E309" s="67"/>
      <c r="F309" s="67"/>
      <c r="G309" s="67"/>
      <c r="H309" s="67"/>
      <c r="I309" s="67"/>
    </row>
    <row r="310" ht="15.75" customHeight="1">
      <c r="A310" s="67"/>
      <c r="B310" s="67"/>
      <c r="C310" s="67"/>
      <c r="D310" s="67"/>
      <c r="E310" s="67"/>
      <c r="F310" s="67"/>
      <c r="G310" s="67"/>
      <c r="H310" s="67"/>
      <c r="I310" s="67"/>
    </row>
    <row r="311" ht="15.75" customHeight="1">
      <c r="A311" s="67"/>
      <c r="B311" s="67"/>
      <c r="C311" s="67"/>
      <c r="D311" s="67"/>
      <c r="E311" s="67"/>
      <c r="F311" s="67"/>
      <c r="G311" s="67"/>
      <c r="H311" s="67"/>
      <c r="I311" s="67"/>
    </row>
    <row r="312" ht="15.75" customHeight="1">
      <c r="A312" s="67"/>
      <c r="B312" s="67"/>
      <c r="C312" s="67"/>
      <c r="D312" s="67"/>
      <c r="E312" s="67"/>
      <c r="F312" s="67"/>
      <c r="G312" s="67"/>
      <c r="H312" s="67"/>
      <c r="I312" s="67"/>
    </row>
    <row r="313" ht="15.75" customHeight="1">
      <c r="A313" s="67"/>
      <c r="B313" s="67"/>
      <c r="C313" s="67"/>
      <c r="D313" s="67"/>
      <c r="E313" s="67"/>
      <c r="F313" s="67"/>
      <c r="G313" s="67"/>
      <c r="H313" s="67"/>
      <c r="I313" s="67"/>
    </row>
    <row r="314" ht="15.75" customHeight="1">
      <c r="A314" s="67"/>
      <c r="B314" s="67"/>
      <c r="C314" s="67"/>
      <c r="D314" s="67"/>
      <c r="E314" s="67"/>
      <c r="F314" s="67"/>
      <c r="G314" s="67"/>
      <c r="H314" s="67"/>
      <c r="I314" s="67"/>
    </row>
    <row r="315" ht="15.75" customHeight="1">
      <c r="A315" s="67"/>
      <c r="B315" s="67"/>
      <c r="C315" s="67"/>
      <c r="D315" s="67"/>
      <c r="E315" s="67"/>
      <c r="F315" s="67"/>
      <c r="G315" s="67"/>
      <c r="H315" s="67"/>
      <c r="I315" s="67"/>
    </row>
    <row r="316" ht="15.75" customHeight="1">
      <c r="A316" s="67"/>
      <c r="B316" s="67"/>
      <c r="C316" s="67"/>
      <c r="D316" s="67"/>
      <c r="E316" s="67"/>
      <c r="F316" s="67"/>
      <c r="G316" s="67"/>
      <c r="H316" s="67"/>
      <c r="I316" s="67"/>
    </row>
    <row r="317" ht="15.75" customHeight="1">
      <c r="A317" s="67"/>
      <c r="B317" s="67"/>
      <c r="C317" s="67"/>
      <c r="D317" s="67"/>
      <c r="E317" s="67"/>
      <c r="F317" s="67"/>
      <c r="G317" s="67"/>
      <c r="H317" s="67"/>
      <c r="I317" s="67"/>
    </row>
    <row r="318" ht="15.75" customHeight="1">
      <c r="A318" s="67"/>
      <c r="B318" s="67"/>
      <c r="C318" s="67"/>
      <c r="D318" s="67"/>
      <c r="E318" s="67"/>
      <c r="F318" s="67"/>
      <c r="G318" s="67"/>
      <c r="H318" s="67"/>
      <c r="I318" s="67"/>
    </row>
    <row r="319" ht="15.75" customHeight="1">
      <c r="A319" s="67"/>
      <c r="B319" s="67"/>
      <c r="C319" s="67"/>
      <c r="D319" s="67"/>
      <c r="E319" s="67"/>
      <c r="F319" s="67"/>
      <c r="G319" s="67"/>
      <c r="H319" s="67"/>
      <c r="I319" s="67"/>
    </row>
    <row r="320" ht="15.75" customHeight="1">
      <c r="A320" s="67"/>
      <c r="B320" s="67"/>
      <c r="C320" s="67"/>
      <c r="D320" s="67"/>
      <c r="E320" s="67"/>
      <c r="F320" s="67"/>
      <c r="G320" s="67"/>
      <c r="H320" s="67"/>
      <c r="I320" s="67"/>
    </row>
    <row r="321" ht="15.75" customHeight="1">
      <c r="A321" s="67"/>
      <c r="B321" s="67"/>
      <c r="C321" s="67"/>
      <c r="D321" s="67"/>
      <c r="E321" s="67"/>
      <c r="F321" s="67"/>
      <c r="G321" s="67"/>
      <c r="H321" s="67"/>
      <c r="I321" s="67"/>
    </row>
    <row r="322" ht="15.75" customHeight="1">
      <c r="A322" s="67"/>
      <c r="B322" s="67"/>
      <c r="C322" s="67"/>
      <c r="D322" s="67"/>
      <c r="E322" s="67"/>
      <c r="F322" s="67"/>
      <c r="G322" s="67"/>
      <c r="H322" s="67"/>
      <c r="I322" s="67"/>
    </row>
    <row r="323" ht="15.75" customHeight="1">
      <c r="A323" s="67"/>
      <c r="B323" s="67"/>
      <c r="C323" s="67"/>
      <c r="D323" s="67"/>
      <c r="E323" s="67"/>
      <c r="F323" s="67"/>
      <c r="G323" s="67"/>
      <c r="H323" s="67"/>
      <c r="I323" s="67"/>
    </row>
    <row r="324" ht="15.75" customHeight="1">
      <c r="A324" s="67"/>
      <c r="B324" s="67"/>
      <c r="C324" s="67"/>
      <c r="D324" s="67"/>
      <c r="E324" s="67"/>
      <c r="F324" s="67"/>
      <c r="G324" s="67"/>
      <c r="H324" s="67"/>
      <c r="I324" s="67"/>
    </row>
    <row r="325" ht="15.75" customHeight="1">
      <c r="A325" s="67"/>
      <c r="B325" s="67"/>
      <c r="C325" s="67"/>
      <c r="D325" s="67"/>
      <c r="E325" s="67"/>
      <c r="F325" s="67"/>
      <c r="G325" s="67"/>
      <c r="H325" s="67"/>
      <c r="I325" s="67"/>
    </row>
    <row r="326" ht="15.75" customHeight="1">
      <c r="A326" s="67"/>
      <c r="B326" s="67"/>
      <c r="C326" s="67"/>
      <c r="D326" s="67"/>
      <c r="E326" s="67"/>
      <c r="F326" s="67"/>
      <c r="G326" s="67"/>
      <c r="H326" s="67"/>
      <c r="I326" s="67"/>
    </row>
    <row r="327" ht="15.75" customHeight="1">
      <c r="A327" s="67"/>
      <c r="B327" s="67"/>
      <c r="C327" s="67"/>
      <c r="D327" s="67"/>
      <c r="E327" s="67"/>
      <c r="F327" s="67"/>
      <c r="G327" s="67"/>
      <c r="H327" s="67"/>
      <c r="I327" s="67"/>
    </row>
    <row r="328" ht="15.75" customHeight="1">
      <c r="A328" s="67"/>
      <c r="B328" s="67"/>
      <c r="C328" s="67"/>
      <c r="D328" s="67"/>
      <c r="E328" s="67"/>
      <c r="F328" s="67"/>
      <c r="G328" s="67"/>
      <c r="H328" s="67"/>
      <c r="I328" s="67"/>
    </row>
    <row r="329" ht="15.75" customHeight="1">
      <c r="A329" s="67"/>
      <c r="B329" s="67"/>
      <c r="C329" s="67"/>
      <c r="D329" s="67"/>
      <c r="E329" s="67"/>
      <c r="F329" s="67"/>
      <c r="G329" s="67"/>
      <c r="H329" s="67"/>
      <c r="I329" s="67"/>
    </row>
    <row r="330" ht="15.75" customHeight="1">
      <c r="A330" s="67"/>
      <c r="B330" s="67"/>
      <c r="C330" s="67"/>
      <c r="D330" s="67"/>
      <c r="E330" s="67"/>
      <c r="F330" s="67"/>
      <c r="G330" s="67"/>
      <c r="H330" s="67"/>
      <c r="I330" s="67"/>
    </row>
    <row r="331" ht="15.75" customHeight="1">
      <c r="A331" s="67"/>
      <c r="B331" s="67"/>
      <c r="C331" s="67"/>
      <c r="D331" s="67"/>
      <c r="E331" s="67"/>
      <c r="F331" s="67"/>
      <c r="G331" s="67"/>
      <c r="H331" s="67"/>
      <c r="I331" s="67"/>
    </row>
    <row r="332" ht="15.75" customHeight="1">
      <c r="A332" s="67"/>
      <c r="B332" s="67"/>
      <c r="C332" s="67"/>
      <c r="D332" s="67"/>
      <c r="E332" s="67"/>
      <c r="F332" s="67"/>
      <c r="G332" s="67"/>
      <c r="H332" s="67"/>
      <c r="I332" s="67"/>
    </row>
    <row r="333" ht="15.75" customHeight="1">
      <c r="A333" s="67"/>
      <c r="B333" s="67"/>
      <c r="C333" s="67"/>
      <c r="D333" s="67"/>
      <c r="E333" s="67"/>
      <c r="F333" s="67"/>
      <c r="G333" s="67"/>
      <c r="H333" s="67"/>
      <c r="I333" s="67"/>
    </row>
    <row r="334" ht="15.75" customHeight="1">
      <c r="A334" s="67"/>
      <c r="B334" s="67"/>
      <c r="C334" s="67"/>
      <c r="D334" s="67"/>
      <c r="E334" s="67"/>
      <c r="F334" s="67"/>
      <c r="G334" s="67"/>
      <c r="H334" s="67"/>
      <c r="I334" s="67"/>
    </row>
    <row r="335" ht="15.75" customHeight="1">
      <c r="A335" s="67"/>
      <c r="B335" s="67"/>
      <c r="C335" s="67"/>
      <c r="D335" s="67"/>
      <c r="E335" s="67"/>
      <c r="F335" s="67"/>
      <c r="G335" s="67"/>
      <c r="H335" s="67"/>
      <c r="I335" s="67"/>
    </row>
    <row r="336" ht="15.75" customHeight="1">
      <c r="A336" s="67"/>
      <c r="B336" s="67"/>
      <c r="C336" s="67"/>
      <c r="D336" s="67"/>
      <c r="E336" s="67"/>
      <c r="F336" s="67"/>
      <c r="G336" s="67"/>
      <c r="H336" s="67"/>
      <c r="I336" s="67"/>
    </row>
    <row r="337" ht="15.75" customHeight="1">
      <c r="A337" s="67"/>
      <c r="B337" s="67"/>
      <c r="C337" s="67"/>
      <c r="D337" s="67"/>
      <c r="E337" s="67"/>
      <c r="F337" s="67"/>
      <c r="G337" s="67"/>
      <c r="H337" s="67"/>
      <c r="I337" s="67"/>
    </row>
    <row r="338" ht="15.75" customHeight="1">
      <c r="A338" s="67"/>
      <c r="B338" s="67"/>
      <c r="C338" s="67"/>
      <c r="D338" s="67"/>
      <c r="E338" s="67"/>
      <c r="F338" s="67"/>
      <c r="G338" s="67"/>
      <c r="H338" s="67"/>
      <c r="I338" s="67"/>
    </row>
    <row r="339" ht="15.75" customHeight="1">
      <c r="A339" s="67"/>
      <c r="B339" s="67"/>
      <c r="C339" s="67"/>
      <c r="D339" s="67"/>
      <c r="E339" s="67"/>
      <c r="F339" s="67"/>
      <c r="G339" s="67"/>
      <c r="H339" s="67"/>
      <c r="I339" s="67"/>
    </row>
    <row r="340" ht="15.75" customHeight="1">
      <c r="A340" s="67"/>
      <c r="B340" s="67"/>
      <c r="C340" s="67"/>
      <c r="D340" s="67"/>
      <c r="E340" s="67"/>
      <c r="F340" s="67"/>
      <c r="G340" s="67"/>
      <c r="H340" s="67"/>
      <c r="I340" s="67"/>
    </row>
    <row r="341" ht="15.75" customHeight="1">
      <c r="A341" s="67"/>
      <c r="B341" s="67"/>
      <c r="C341" s="67"/>
      <c r="D341" s="67"/>
      <c r="E341" s="67"/>
      <c r="F341" s="67"/>
      <c r="G341" s="67"/>
      <c r="H341" s="67"/>
      <c r="I341" s="67"/>
    </row>
    <row r="342" ht="15.75" customHeight="1">
      <c r="A342" s="67"/>
      <c r="B342" s="67"/>
      <c r="C342" s="67"/>
      <c r="D342" s="67"/>
      <c r="E342" s="67"/>
      <c r="F342" s="67"/>
      <c r="G342" s="67"/>
      <c r="H342" s="67"/>
      <c r="I342" s="67"/>
    </row>
    <row r="343" ht="15.75" customHeight="1">
      <c r="A343" s="67"/>
      <c r="B343" s="67"/>
      <c r="C343" s="67"/>
      <c r="D343" s="67"/>
      <c r="E343" s="67"/>
      <c r="F343" s="67"/>
      <c r="G343" s="67"/>
      <c r="H343" s="67"/>
      <c r="I343" s="67"/>
    </row>
    <row r="344" ht="15.75" customHeight="1">
      <c r="A344" s="67"/>
      <c r="B344" s="67"/>
      <c r="C344" s="67"/>
      <c r="D344" s="67"/>
      <c r="E344" s="67"/>
      <c r="F344" s="67"/>
      <c r="G344" s="67"/>
      <c r="H344" s="67"/>
      <c r="I344" s="67"/>
    </row>
    <row r="345" ht="15.75" customHeight="1">
      <c r="A345" s="67"/>
      <c r="B345" s="67"/>
      <c r="C345" s="67"/>
      <c r="D345" s="67"/>
      <c r="E345" s="67"/>
      <c r="F345" s="67"/>
      <c r="G345" s="67"/>
      <c r="H345" s="67"/>
      <c r="I345" s="67"/>
    </row>
    <row r="346" ht="15.75" customHeight="1">
      <c r="A346" s="67"/>
      <c r="B346" s="67"/>
      <c r="C346" s="67"/>
      <c r="D346" s="67"/>
      <c r="E346" s="67"/>
      <c r="F346" s="67"/>
      <c r="G346" s="67"/>
      <c r="H346" s="67"/>
      <c r="I346" s="67"/>
    </row>
    <row r="347" ht="15.75" customHeight="1">
      <c r="A347" s="67"/>
      <c r="B347" s="67"/>
      <c r="C347" s="67"/>
      <c r="D347" s="67"/>
      <c r="E347" s="67"/>
      <c r="F347" s="67"/>
      <c r="G347" s="67"/>
      <c r="H347" s="67"/>
      <c r="I347" s="67"/>
    </row>
    <row r="348" ht="15.75" customHeight="1">
      <c r="A348" s="67"/>
      <c r="B348" s="67"/>
      <c r="C348" s="67"/>
      <c r="D348" s="67"/>
      <c r="E348" s="67"/>
      <c r="F348" s="67"/>
      <c r="G348" s="67"/>
      <c r="H348" s="67"/>
      <c r="I348" s="67"/>
    </row>
    <row r="349" ht="15.75" customHeight="1">
      <c r="A349" s="67"/>
      <c r="B349" s="67"/>
      <c r="C349" s="67"/>
      <c r="D349" s="67"/>
      <c r="E349" s="67"/>
      <c r="F349" s="67"/>
      <c r="G349" s="67"/>
      <c r="H349" s="67"/>
      <c r="I349" s="67"/>
    </row>
    <row r="350" ht="15.75" customHeight="1">
      <c r="A350" s="67"/>
      <c r="B350" s="67"/>
      <c r="C350" s="67"/>
      <c r="D350" s="67"/>
      <c r="E350" s="67"/>
      <c r="F350" s="67"/>
      <c r="G350" s="67"/>
      <c r="H350" s="67"/>
      <c r="I350" s="67"/>
    </row>
    <row r="351" ht="15.75" customHeight="1">
      <c r="A351" s="67"/>
      <c r="B351" s="67"/>
      <c r="C351" s="67"/>
      <c r="D351" s="67"/>
      <c r="E351" s="67"/>
      <c r="F351" s="67"/>
      <c r="G351" s="67"/>
      <c r="H351" s="67"/>
      <c r="I351" s="67"/>
    </row>
    <row r="352" ht="15.75" customHeight="1">
      <c r="A352" s="67"/>
      <c r="B352" s="67"/>
      <c r="C352" s="67"/>
      <c r="D352" s="67"/>
      <c r="E352" s="67"/>
      <c r="F352" s="67"/>
      <c r="G352" s="67"/>
      <c r="H352" s="67"/>
      <c r="I352" s="67"/>
    </row>
    <row r="353" ht="15.75" customHeight="1">
      <c r="A353" s="67"/>
      <c r="B353" s="67"/>
      <c r="C353" s="67"/>
      <c r="D353" s="67"/>
      <c r="E353" s="67"/>
      <c r="F353" s="67"/>
      <c r="G353" s="67"/>
      <c r="H353" s="67"/>
      <c r="I353" s="67"/>
    </row>
    <row r="354" ht="15.75" customHeight="1">
      <c r="A354" s="67"/>
      <c r="B354" s="67"/>
      <c r="C354" s="67"/>
      <c r="D354" s="67"/>
      <c r="E354" s="67"/>
      <c r="F354" s="67"/>
      <c r="G354" s="67"/>
      <c r="H354" s="67"/>
      <c r="I354" s="67"/>
    </row>
    <row r="355" ht="15.75" customHeight="1">
      <c r="A355" s="67"/>
      <c r="B355" s="67"/>
      <c r="C355" s="67"/>
      <c r="D355" s="67"/>
      <c r="E355" s="67"/>
      <c r="F355" s="67"/>
      <c r="G355" s="67"/>
      <c r="H355" s="67"/>
      <c r="I355" s="67"/>
    </row>
    <row r="356" ht="15.75" customHeight="1">
      <c r="A356" s="67"/>
      <c r="B356" s="67"/>
      <c r="C356" s="67"/>
      <c r="D356" s="67"/>
      <c r="E356" s="67"/>
      <c r="F356" s="67"/>
      <c r="G356" s="67"/>
      <c r="H356" s="67"/>
      <c r="I356" s="67"/>
    </row>
    <row r="357" ht="15.75" customHeight="1">
      <c r="A357" s="67"/>
      <c r="B357" s="67"/>
      <c r="C357" s="67"/>
      <c r="D357" s="67"/>
      <c r="E357" s="67"/>
      <c r="F357" s="67"/>
      <c r="G357" s="67"/>
      <c r="H357" s="67"/>
      <c r="I357" s="67"/>
    </row>
    <row r="358" ht="15.75" customHeight="1">
      <c r="A358" s="67"/>
      <c r="B358" s="67"/>
      <c r="C358" s="67"/>
      <c r="D358" s="67"/>
      <c r="E358" s="67"/>
      <c r="F358" s="67"/>
      <c r="G358" s="67"/>
      <c r="H358" s="67"/>
      <c r="I358" s="67"/>
    </row>
    <row r="359" ht="15.75" customHeight="1">
      <c r="A359" s="67"/>
      <c r="B359" s="67"/>
      <c r="C359" s="67"/>
      <c r="D359" s="67"/>
      <c r="E359" s="67"/>
      <c r="F359" s="67"/>
      <c r="G359" s="67"/>
      <c r="H359" s="67"/>
      <c r="I359" s="67"/>
    </row>
    <row r="360" ht="15.75" customHeight="1">
      <c r="A360" s="67"/>
      <c r="B360" s="67"/>
      <c r="C360" s="67"/>
      <c r="D360" s="67"/>
      <c r="E360" s="67"/>
      <c r="F360" s="67"/>
      <c r="G360" s="67"/>
      <c r="H360" s="67"/>
      <c r="I360" s="67"/>
    </row>
    <row r="361" ht="15.75" customHeight="1">
      <c r="A361" s="67"/>
      <c r="B361" s="67"/>
      <c r="C361" s="67"/>
      <c r="D361" s="67"/>
      <c r="E361" s="67"/>
      <c r="F361" s="67"/>
      <c r="G361" s="67"/>
      <c r="H361" s="67"/>
      <c r="I361" s="67"/>
    </row>
    <row r="362" ht="15.75" customHeight="1">
      <c r="A362" s="67"/>
      <c r="B362" s="67"/>
      <c r="C362" s="67"/>
      <c r="D362" s="67"/>
      <c r="E362" s="67"/>
      <c r="F362" s="67"/>
      <c r="G362" s="67"/>
      <c r="H362" s="67"/>
      <c r="I362" s="67"/>
    </row>
    <row r="363" ht="15.75" customHeight="1">
      <c r="A363" s="67"/>
      <c r="B363" s="67"/>
      <c r="C363" s="67"/>
      <c r="D363" s="67"/>
      <c r="E363" s="67"/>
      <c r="F363" s="67"/>
      <c r="G363" s="67"/>
      <c r="H363" s="67"/>
      <c r="I363" s="67"/>
    </row>
    <row r="364" ht="15.75" customHeight="1">
      <c r="A364" s="67"/>
      <c r="B364" s="67"/>
      <c r="C364" s="67"/>
      <c r="D364" s="67"/>
      <c r="E364" s="67"/>
      <c r="F364" s="67"/>
      <c r="G364" s="67"/>
      <c r="H364" s="67"/>
      <c r="I364" s="67"/>
    </row>
    <row r="365" ht="15.75" customHeight="1">
      <c r="A365" s="67"/>
      <c r="B365" s="67"/>
      <c r="C365" s="67"/>
      <c r="D365" s="67"/>
      <c r="E365" s="67"/>
      <c r="F365" s="67"/>
      <c r="G365" s="67"/>
      <c r="H365" s="67"/>
      <c r="I365" s="67"/>
    </row>
    <row r="366" ht="15.75" customHeight="1">
      <c r="A366" s="67"/>
      <c r="B366" s="67"/>
      <c r="C366" s="67"/>
      <c r="D366" s="67"/>
      <c r="E366" s="67"/>
      <c r="F366" s="67"/>
      <c r="G366" s="67"/>
      <c r="H366" s="67"/>
      <c r="I366" s="67"/>
    </row>
    <row r="367" ht="15.75" customHeight="1">
      <c r="A367" s="67"/>
      <c r="B367" s="67"/>
      <c r="C367" s="67"/>
      <c r="D367" s="67"/>
      <c r="E367" s="67"/>
      <c r="F367" s="67"/>
      <c r="G367" s="67"/>
      <c r="H367" s="67"/>
      <c r="I367" s="67"/>
    </row>
    <row r="368" ht="15.75" customHeight="1">
      <c r="A368" s="67"/>
      <c r="B368" s="67"/>
      <c r="C368" s="67"/>
      <c r="D368" s="67"/>
      <c r="E368" s="67"/>
      <c r="F368" s="67"/>
      <c r="G368" s="67"/>
      <c r="H368" s="67"/>
      <c r="I368" s="67"/>
    </row>
    <row r="369" ht="15.75" customHeight="1">
      <c r="A369" s="67"/>
      <c r="B369" s="67"/>
      <c r="C369" s="67"/>
      <c r="D369" s="67"/>
      <c r="E369" s="67"/>
      <c r="F369" s="67"/>
      <c r="G369" s="67"/>
      <c r="H369" s="67"/>
      <c r="I369" s="67"/>
    </row>
    <row r="370" ht="15.75" customHeight="1">
      <c r="A370" s="67"/>
      <c r="B370" s="67"/>
      <c r="C370" s="67"/>
      <c r="D370" s="67"/>
      <c r="E370" s="67"/>
      <c r="F370" s="67"/>
      <c r="G370" s="67"/>
      <c r="H370" s="67"/>
      <c r="I370" s="67"/>
    </row>
    <row r="371" ht="15.75" customHeight="1">
      <c r="A371" s="67"/>
      <c r="B371" s="67"/>
      <c r="C371" s="67"/>
      <c r="D371" s="67"/>
      <c r="E371" s="67"/>
      <c r="F371" s="67"/>
      <c r="G371" s="67"/>
      <c r="H371" s="67"/>
      <c r="I371" s="67"/>
    </row>
    <row r="372" ht="15.75" customHeight="1">
      <c r="A372" s="67"/>
      <c r="B372" s="67"/>
      <c r="C372" s="67"/>
      <c r="D372" s="67"/>
      <c r="E372" s="67"/>
      <c r="F372" s="67"/>
      <c r="G372" s="67"/>
      <c r="H372" s="67"/>
      <c r="I372" s="67"/>
    </row>
    <row r="373" ht="15.75" customHeight="1">
      <c r="A373" s="67"/>
      <c r="B373" s="67"/>
      <c r="C373" s="67"/>
      <c r="D373" s="67"/>
      <c r="E373" s="67"/>
      <c r="F373" s="67"/>
      <c r="G373" s="67"/>
      <c r="H373" s="67"/>
      <c r="I373" s="67"/>
    </row>
    <row r="374" ht="15.75" customHeight="1">
      <c r="A374" s="67"/>
      <c r="B374" s="67"/>
      <c r="C374" s="67"/>
      <c r="D374" s="67"/>
      <c r="E374" s="67"/>
      <c r="F374" s="67"/>
      <c r="G374" s="67"/>
      <c r="H374" s="67"/>
      <c r="I374" s="67"/>
    </row>
    <row r="375" ht="15.75" customHeight="1">
      <c r="A375" s="67"/>
      <c r="B375" s="67"/>
      <c r="C375" s="67"/>
      <c r="D375" s="67"/>
      <c r="E375" s="67"/>
      <c r="F375" s="67"/>
      <c r="G375" s="67"/>
      <c r="H375" s="67"/>
      <c r="I375" s="67"/>
    </row>
    <row r="376" ht="15.75" customHeight="1">
      <c r="A376" s="67"/>
      <c r="B376" s="67"/>
      <c r="C376" s="67"/>
      <c r="D376" s="67"/>
      <c r="E376" s="67"/>
      <c r="F376" s="67"/>
      <c r="G376" s="67"/>
      <c r="H376" s="67"/>
      <c r="I376" s="67"/>
    </row>
    <row r="377" ht="15.75" customHeight="1">
      <c r="A377" s="67"/>
      <c r="B377" s="67"/>
      <c r="C377" s="67"/>
      <c r="D377" s="67"/>
      <c r="E377" s="67"/>
      <c r="F377" s="67"/>
      <c r="G377" s="67"/>
      <c r="H377" s="67"/>
      <c r="I377" s="67"/>
    </row>
    <row r="378" ht="15.75" customHeight="1">
      <c r="A378" s="67"/>
      <c r="B378" s="67"/>
      <c r="C378" s="67"/>
      <c r="D378" s="67"/>
      <c r="E378" s="67"/>
      <c r="F378" s="67"/>
      <c r="G378" s="67"/>
      <c r="H378" s="67"/>
      <c r="I378" s="67"/>
    </row>
    <row r="379" ht="15.75" customHeight="1">
      <c r="A379" s="67"/>
      <c r="B379" s="67"/>
      <c r="C379" s="67"/>
      <c r="D379" s="67"/>
      <c r="E379" s="67"/>
      <c r="F379" s="67"/>
      <c r="G379" s="67"/>
      <c r="H379" s="67"/>
      <c r="I379" s="67"/>
    </row>
    <row r="380" ht="15.75" customHeight="1">
      <c r="A380" s="67"/>
      <c r="B380" s="67"/>
      <c r="C380" s="67"/>
      <c r="D380" s="67"/>
      <c r="E380" s="67"/>
      <c r="F380" s="67"/>
      <c r="G380" s="67"/>
      <c r="H380" s="67"/>
      <c r="I380" s="67"/>
    </row>
    <row r="381" ht="15.75" customHeight="1">
      <c r="A381" s="67"/>
      <c r="B381" s="67"/>
      <c r="C381" s="67"/>
      <c r="D381" s="67"/>
      <c r="E381" s="67"/>
      <c r="F381" s="67"/>
      <c r="G381" s="67"/>
      <c r="H381" s="67"/>
      <c r="I381" s="67"/>
    </row>
    <row r="382" ht="15.75" customHeight="1">
      <c r="A382" s="67"/>
      <c r="B382" s="67"/>
      <c r="C382" s="67"/>
      <c r="D382" s="67"/>
      <c r="E382" s="67"/>
      <c r="F382" s="67"/>
      <c r="G382" s="67"/>
      <c r="H382" s="67"/>
      <c r="I382" s="67"/>
    </row>
    <row r="383" ht="15.75" customHeight="1">
      <c r="A383" s="67"/>
      <c r="B383" s="67"/>
      <c r="C383" s="67"/>
      <c r="D383" s="67"/>
      <c r="E383" s="67"/>
      <c r="F383" s="67"/>
      <c r="G383" s="67"/>
      <c r="H383" s="67"/>
      <c r="I383" s="67"/>
    </row>
    <row r="384" ht="15.75" customHeight="1">
      <c r="A384" s="67"/>
      <c r="B384" s="67"/>
      <c r="C384" s="67"/>
      <c r="D384" s="67"/>
      <c r="E384" s="67"/>
      <c r="F384" s="67"/>
      <c r="G384" s="67"/>
      <c r="H384" s="67"/>
      <c r="I384" s="67"/>
    </row>
    <row r="385" ht="15.75" customHeight="1">
      <c r="A385" s="67"/>
      <c r="B385" s="67"/>
      <c r="C385" s="67"/>
      <c r="D385" s="67"/>
      <c r="E385" s="67"/>
      <c r="F385" s="67"/>
      <c r="G385" s="67"/>
      <c r="H385" s="67"/>
      <c r="I385" s="67"/>
    </row>
    <row r="386" ht="15.75" customHeight="1">
      <c r="A386" s="67"/>
      <c r="B386" s="67"/>
      <c r="C386" s="67"/>
      <c r="D386" s="67"/>
      <c r="E386" s="67"/>
      <c r="F386" s="67"/>
      <c r="G386" s="67"/>
      <c r="H386" s="67"/>
      <c r="I386" s="67"/>
    </row>
    <row r="387" ht="15.75" customHeight="1">
      <c r="A387" s="67"/>
      <c r="B387" s="67"/>
      <c r="C387" s="67"/>
      <c r="D387" s="67"/>
      <c r="E387" s="67"/>
      <c r="F387" s="67"/>
      <c r="G387" s="67"/>
      <c r="H387" s="67"/>
      <c r="I387" s="67"/>
    </row>
    <row r="388" ht="15.75" customHeight="1">
      <c r="A388" s="67"/>
      <c r="B388" s="67"/>
      <c r="C388" s="67"/>
      <c r="D388" s="67"/>
      <c r="E388" s="67"/>
      <c r="F388" s="67"/>
      <c r="G388" s="67"/>
      <c r="H388" s="67"/>
      <c r="I388" s="67"/>
    </row>
    <row r="389" ht="15.75" customHeight="1">
      <c r="A389" s="67"/>
      <c r="B389" s="67"/>
      <c r="C389" s="67"/>
      <c r="D389" s="67"/>
      <c r="E389" s="67"/>
      <c r="F389" s="67"/>
      <c r="G389" s="67"/>
      <c r="H389" s="67"/>
      <c r="I389" s="67"/>
    </row>
    <row r="390" ht="15.75" customHeight="1">
      <c r="A390" s="67"/>
      <c r="B390" s="67"/>
      <c r="C390" s="67"/>
      <c r="D390" s="67"/>
      <c r="E390" s="67"/>
      <c r="F390" s="67"/>
      <c r="G390" s="67"/>
      <c r="H390" s="67"/>
      <c r="I390" s="67"/>
    </row>
    <row r="391" ht="15.75" customHeight="1">
      <c r="A391" s="67"/>
      <c r="B391" s="67"/>
      <c r="C391" s="67"/>
      <c r="D391" s="67"/>
      <c r="E391" s="67"/>
      <c r="F391" s="67"/>
      <c r="G391" s="67"/>
      <c r="H391" s="67"/>
      <c r="I391" s="67"/>
    </row>
    <row r="392" ht="15.75" customHeight="1">
      <c r="A392" s="67"/>
      <c r="B392" s="67"/>
      <c r="C392" s="67"/>
      <c r="D392" s="67"/>
      <c r="E392" s="67"/>
      <c r="F392" s="67"/>
      <c r="G392" s="67"/>
      <c r="H392" s="67"/>
      <c r="I392" s="67"/>
    </row>
    <row r="393" ht="15.75" customHeight="1">
      <c r="A393" s="67"/>
      <c r="B393" s="67"/>
      <c r="C393" s="67"/>
      <c r="D393" s="67"/>
      <c r="E393" s="67"/>
      <c r="F393" s="67"/>
      <c r="G393" s="67"/>
      <c r="H393" s="67"/>
      <c r="I393" s="67"/>
    </row>
    <row r="394" ht="15.75" customHeight="1">
      <c r="A394" s="67"/>
      <c r="B394" s="67"/>
      <c r="C394" s="67"/>
      <c r="D394" s="67"/>
      <c r="E394" s="67"/>
      <c r="F394" s="67"/>
      <c r="G394" s="67"/>
      <c r="H394" s="67"/>
      <c r="I394" s="67"/>
    </row>
    <row r="395" ht="15.75" customHeight="1">
      <c r="A395" s="67"/>
      <c r="B395" s="67"/>
      <c r="C395" s="67"/>
      <c r="D395" s="67"/>
      <c r="E395" s="67"/>
      <c r="F395" s="67"/>
      <c r="G395" s="67"/>
      <c r="H395" s="67"/>
      <c r="I395" s="67"/>
    </row>
    <row r="396" ht="15.75" customHeight="1">
      <c r="A396" s="67"/>
      <c r="B396" s="67"/>
      <c r="C396" s="67"/>
      <c r="D396" s="67"/>
      <c r="E396" s="67"/>
      <c r="F396" s="67"/>
      <c r="G396" s="67"/>
      <c r="H396" s="67"/>
      <c r="I396" s="67"/>
    </row>
    <row r="397" ht="15.75" customHeight="1">
      <c r="A397" s="67"/>
      <c r="B397" s="67"/>
      <c r="C397" s="67"/>
      <c r="D397" s="67"/>
      <c r="E397" s="67"/>
      <c r="F397" s="67"/>
      <c r="G397" s="67"/>
      <c r="H397" s="67"/>
      <c r="I397" s="67"/>
    </row>
    <row r="398" ht="15.75" customHeight="1">
      <c r="A398" s="67"/>
      <c r="B398" s="67"/>
      <c r="C398" s="67"/>
      <c r="D398" s="67"/>
      <c r="E398" s="67"/>
      <c r="F398" s="67"/>
      <c r="G398" s="67"/>
      <c r="H398" s="67"/>
      <c r="I398" s="67"/>
    </row>
    <row r="399" ht="15.75" customHeight="1">
      <c r="A399" s="67"/>
      <c r="B399" s="67"/>
      <c r="C399" s="67"/>
      <c r="D399" s="67"/>
      <c r="E399" s="67"/>
      <c r="F399" s="67"/>
      <c r="G399" s="67"/>
      <c r="H399" s="67"/>
      <c r="I399" s="67"/>
    </row>
    <row r="400" ht="15.75" customHeight="1">
      <c r="A400" s="67"/>
      <c r="B400" s="67"/>
      <c r="C400" s="67"/>
      <c r="D400" s="67"/>
      <c r="E400" s="67"/>
      <c r="F400" s="67"/>
      <c r="G400" s="67"/>
      <c r="H400" s="67"/>
      <c r="I400" s="67"/>
    </row>
    <row r="401" ht="15.75" customHeight="1">
      <c r="A401" s="67"/>
      <c r="B401" s="67"/>
      <c r="C401" s="67"/>
      <c r="D401" s="67"/>
      <c r="E401" s="67"/>
      <c r="F401" s="67"/>
      <c r="G401" s="67"/>
      <c r="H401" s="67"/>
      <c r="I401" s="67"/>
    </row>
    <row r="402" ht="15.75" customHeight="1">
      <c r="A402" s="67"/>
      <c r="B402" s="67"/>
      <c r="C402" s="67"/>
      <c r="D402" s="67"/>
      <c r="E402" s="67"/>
      <c r="F402" s="67"/>
      <c r="G402" s="67"/>
      <c r="H402" s="67"/>
      <c r="I402" s="67"/>
    </row>
    <row r="403" ht="15.75" customHeight="1">
      <c r="A403" s="67"/>
      <c r="B403" s="67"/>
      <c r="C403" s="67"/>
      <c r="D403" s="67"/>
      <c r="E403" s="67"/>
      <c r="F403" s="67"/>
      <c r="G403" s="67"/>
      <c r="H403" s="67"/>
      <c r="I403" s="67"/>
    </row>
    <row r="404" ht="15.75" customHeight="1">
      <c r="A404" s="67"/>
      <c r="B404" s="67"/>
      <c r="C404" s="67"/>
      <c r="D404" s="67"/>
      <c r="E404" s="67"/>
      <c r="F404" s="67"/>
      <c r="G404" s="67"/>
      <c r="H404" s="67"/>
      <c r="I404" s="67"/>
    </row>
    <row r="405" ht="15.75" customHeight="1">
      <c r="A405" s="67"/>
      <c r="B405" s="67"/>
      <c r="C405" s="67"/>
      <c r="D405" s="67"/>
      <c r="E405" s="67"/>
      <c r="F405" s="67"/>
      <c r="G405" s="67"/>
      <c r="H405" s="67"/>
      <c r="I405" s="67"/>
    </row>
    <row r="406" ht="15.75" customHeight="1">
      <c r="A406" s="67"/>
      <c r="B406" s="67"/>
      <c r="C406" s="67"/>
      <c r="D406" s="67"/>
      <c r="E406" s="67"/>
      <c r="F406" s="67"/>
      <c r="G406" s="67"/>
      <c r="H406" s="67"/>
      <c r="I406" s="67"/>
    </row>
    <row r="407" ht="15.75" customHeight="1">
      <c r="A407" s="67"/>
      <c r="B407" s="67"/>
      <c r="C407" s="67"/>
      <c r="D407" s="67"/>
      <c r="E407" s="67"/>
      <c r="F407" s="67"/>
      <c r="G407" s="67"/>
      <c r="H407" s="67"/>
      <c r="I407" s="67"/>
    </row>
    <row r="408" ht="15.75" customHeight="1">
      <c r="A408" s="67"/>
      <c r="B408" s="67"/>
      <c r="C408" s="67"/>
      <c r="D408" s="67"/>
      <c r="E408" s="67"/>
      <c r="F408" s="67"/>
      <c r="G408" s="67"/>
      <c r="H408" s="67"/>
      <c r="I408" s="67"/>
    </row>
    <row r="409" ht="15.75" customHeight="1">
      <c r="A409" s="67"/>
      <c r="B409" s="67"/>
      <c r="C409" s="67"/>
      <c r="D409" s="67"/>
      <c r="E409" s="67"/>
      <c r="F409" s="67"/>
      <c r="G409" s="67"/>
      <c r="H409" s="67"/>
      <c r="I409" s="67"/>
    </row>
    <row r="410" ht="15.75" customHeight="1">
      <c r="A410" s="67"/>
      <c r="B410" s="67"/>
      <c r="C410" s="67"/>
      <c r="D410" s="67"/>
      <c r="E410" s="67"/>
      <c r="F410" s="67"/>
      <c r="G410" s="67"/>
      <c r="H410" s="67"/>
      <c r="I410" s="67"/>
    </row>
    <row r="411" ht="15.75" customHeight="1">
      <c r="A411" s="67"/>
      <c r="B411" s="67"/>
      <c r="C411" s="67"/>
      <c r="D411" s="67"/>
      <c r="E411" s="67"/>
      <c r="F411" s="67"/>
      <c r="G411" s="67"/>
      <c r="H411" s="67"/>
      <c r="I411" s="67"/>
    </row>
    <row r="412" ht="15.75" customHeight="1">
      <c r="A412" s="67"/>
      <c r="B412" s="67"/>
      <c r="C412" s="67"/>
      <c r="D412" s="67"/>
      <c r="E412" s="67"/>
      <c r="F412" s="67"/>
      <c r="G412" s="67"/>
      <c r="H412" s="67"/>
      <c r="I412" s="67"/>
    </row>
    <row r="413" ht="15.75" customHeight="1">
      <c r="A413" s="67"/>
      <c r="B413" s="67"/>
      <c r="C413" s="67"/>
      <c r="D413" s="67"/>
      <c r="E413" s="67"/>
      <c r="F413" s="67"/>
      <c r="G413" s="67"/>
      <c r="H413" s="67"/>
      <c r="I413" s="67"/>
    </row>
    <row r="414" ht="15.75" customHeight="1">
      <c r="A414" s="67"/>
      <c r="B414" s="67"/>
      <c r="C414" s="67"/>
      <c r="D414" s="67"/>
      <c r="E414" s="67"/>
      <c r="F414" s="67"/>
      <c r="G414" s="67"/>
      <c r="H414" s="67"/>
      <c r="I414" s="67"/>
    </row>
    <row r="415" ht="15.75" customHeight="1">
      <c r="A415" s="67"/>
      <c r="B415" s="67"/>
      <c r="C415" s="67"/>
      <c r="D415" s="67"/>
      <c r="E415" s="67"/>
      <c r="F415" s="67"/>
      <c r="G415" s="67"/>
      <c r="H415" s="67"/>
      <c r="I415" s="67"/>
    </row>
    <row r="416" ht="15.75" customHeight="1">
      <c r="A416" s="67"/>
      <c r="B416" s="67"/>
      <c r="C416" s="67"/>
      <c r="D416" s="67"/>
      <c r="E416" s="67"/>
      <c r="F416" s="67"/>
      <c r="G416" s="67"/>
      <c r="H416" s="67"/>
      <c r="I416" s="67"/>
    </row>
    <row r="417" ht="15.75" customHeight="1">
      <c r="A417" s="67"/>
      <c r="B417" s="67"/>
      <c r="C417" s="67"/>
      <c r="D417" s="67"/>
      <c r="E417" s="67"/>
      <c r="F417" s="67"/>
      <c r="G417" s="67"/>
      <c r="H417" s="67"/>
      <c r="I417" s="67"/>
    </row>
    <row r="418" ht="15.75" customHeight="1">
      <c r="A418" s="67"/>
      <c r="B418" s="67"/>
      <c r="C418" s="67"/>
      <c r="D418" s="67"/>
      <c r="E418" s="67"/>
      <c r="F418" s="67"/>
      <c r="G418" s="67"/>
      <c r="H418" s="67"/>
      <c r="I418" s="67"/>
    </row>
    <row r="419" ht="15.75" customHeight="1">
      <c r="A419" s="67"/>
      <c r="B419" s="67"/>
      <c r="C419" s="67"/>
      <c r="D419" s="67"/>
      <c r="E419" s="67"/>
      <c r="F419" s="67"/>
      <c r="G419" s="67"/>
      <c r="H419" s="67"/>
      <c r="I419" s="67"/>
    </row>
    <row r="420" ht="15.75" customHeight="1">
      <c r="A420" s="67"/>
      <c r="B420" s="67"/>
      <c r="C420" s="67"/>
      <c r="D420" s="67"/>
      <c r="E420" s="67"/>
      <c r="F420" s="67"/>
      <c r="G420" s="67"/>
      <c r="H420" s="67"/>
      <c r="I420" s="67"/>
    </row>
    <row r="421" ht="15.75" customHeight="1">
      <c r="A421" s="67"/>
      <c r="B421" s="67"/>
      <c r="C421" s="67"/>
      <c r="D421" s="67"/>
      <c r="E421" s="67"/>
      <c r="F421" s="67"/>
      <c r="G421" s="67"/>
      <c r="H421" s="67"/>
      <c r="I421" s="67"/>
    </row>
    <row r="422" ht="15.75" customHeight="1">
      <c r="A422" s="67"/>
      <c r="B422" s="67"/>
      <c r="C422" s="67"/>
      <c r="D422" s="67"/>
      <c r="E422" s="67"/>
      <c r="F422" s="67"/>
      <c r="G422" s="67"/>
      <c r="H422" s="67"/>
      <c r="I422" s="67"/>
    </row>
    <row r="423" ht="15.75" customHeight="1">
      <c r="A423" s="67"/>
      <c r="B423" s="67"/>
      <c r="C423" s="67"/>
      <c r="D423" s="67"/>
      <c r="E423" s="67"/>
      <c r="F423" s="67"/>
      <c r="G423" s="67"/>
      <c r="H423" s="67"/>
      <c r="I423" s="67"/>
    </row>
    <row r="424" ht="15.75" customHeight="1">
      <c r="A424" s="67"/>
      <c r="B424" s="67"/>
      <c r="C424" s="67"/>
      <c r="D424" s="67"/>
      <c r="E424" s="67"/>
      <c r="F424" s="67"/>
      <c r="G424" s="67"/>
      <c r="H424" s="67"/>
      <c r="I424" s="67"/>
    </row>
    <row r="425" ht="15.75" customHeight="1">
      <c r="A425" s="67"/>
      <c r="B425" s="67"/>
      <c r="C425" s="67"/>
      <c r="D425" s="67"/>
      <c r="E425" s="67"/>
      <c r="F425" s="67"/>
      <c r="G425" s="67"/>
      <c r="H425" s="67"/>
      <c r="I425" s="67"/>
    </row>
    <row r="426" ht="15.75" customHeight="1">
      <c r="A426" s="67"/>
      <c r="B426" s="67"/>
      <c r="C426" s="67"/>
      <c r="D426" s="67"/>
      <c r="E426" s="67"/>
      <c r="F426" s="67"/>
      <c r="G426" s="67"/>
      <c r="H426" s="67"/>
      <c r="I426" s="67"/>
    </row>
    <row r="427" ht="15.75" customHeight="1">
      <c r="A427" s="67"/>
      <c r="B427" s="67"/>
      <c r="C427" s="67"/>
      <c r="D427" s="67"/>
      <c r="E427" s="67"/>
      <c r="F427" s="67"/>
      <c r="G427" s="67"/>
      <c r="H427" s="67"/>
      <c r="I427" s="67"/>
    </row>
    <row r="428" ht="15.75" customHeight="1">
      <c r="A428" s="67"/>
      <c r="B428" s="67"/>
      <c r="C428" s="67"/>
      <c r="D428" s="67"/>
      <c r="E428" s="67"/>
      <c r="F428" s="67"/>
      <c r="G428" s="67"/>
      <c r="H428" s="67"/>
      <c r="I428" s="67"/>
    </row>
    <row r="429" ht="15.75" customHeight="1">
      <c r="A429" s="67"/>
      <c r="B429" s="67"/>
      <c r="C429" s="67"/>
      <c r="D429" s="67"/>
      <c r="E429" s="67"/>
      <c r="F429" s="67"/>
      <c r="G429" s="67"/>
      <c r="H429" s="67"/>
      <c r="I429" s="67"/>
    </row>
    <row r="430" ht="15.75" customHeight="1">
      <c r="A430" s="67"/>
      <c r="B430" s="67"/>
      <c r="C430" s="67"/>
      <c r="D430" s="67"/>
      <c r="E430" s="67"/>
      <c r="F430" s="67"/>
      <c r="G430" s="67"/>
      <c r="H430" s="67"/>
      <c r="I430" s="67"/>
    </row>
    <row r="431" ht="15.75" customHeight="1">
      <c r="A431" s="67"/>
      <c r="B431" s="67"/>
      <c r="C431" s="67"/>
      <c r="D431" s="67"/>
      <c r="E431" s="67"/>
      <c r="F431" s="67"/>
      <c r="G431" s="67"/>
      <c r="H431" s="67"/>
      <c r="I431" s="67"/>
    </row>
    <row r="432" ht="15.75" customHeight="1">
      <c r="A432" s="67"/>
      <c r="B432" s="67"/>
      <c r="C432" s="67"/>
      <c r="D432" s="67"/>
      <c r="E432" s="67"/>
      <c r="F432" s="67"/>
      <c r="G432" s="67"/>
      <c r="H432" s="67"/>
      <c r="I432" s="67"/>
    </row>
    <row r="433" ht="15.75" customHeight="1">
      <c r="A433" s="67"/>
      <c r="B433" s="67"/>
      <c r="C433" s="67"/>
      <c r="D433" s="67"/>
      <c r="E433" s="67"/>
      <c r="F433" s="67"/>
      <c r="G433" s="67"/>
      <c r="H433" s="67"/>
      <c r="I433" s="67"/>
    </row>
    <row r="434" ht="15.75" customHeight="1">
      <c r="A434" s="67"/>
      <c r="B434" s="67"/>
      <c r="C434" s="67"/>
      <c r="D434" s="67"/>
      <c r="E434" s="67"/>
      <c r="F434" s="67"/>
      <c r="G434" s="67"/>
      <c r="H434" s="67"/>
      <c r="I434" s="67"/>
    </row>
    <row r="435" ht="15.75" customHeight="1">
      <c r="A435" s="67"/>
      <c r="B435" s="67"/>
      <c r="C435" s="67"/>
      <c r="D435" s="67"/>
      <c r="E435" s="67"/>
      <c r="F435" s="67"/>
      <c r="G435" s="67"/>
      <c r="H435" s="67"/>
      <c r="I435" s="67"/>
    </row>
    <row r="436" ht="15.75" customHeight="1">
      <c r="A436" s="67"/>
      <c r="B436" s="67"/>
      <c r="C436" s="67"/>
      <c r="D436" s="67"/>
      <c r="E436" s="67"/>
      <c r="F436" s="67"/>
      <c r="G436" s="67"/>
      <c r="H436" s="67"/>
      <c r="I436" s="67"/>
    </row>
    <row r="437" ht="15.75" customHeight="1">
      <c r="A437" s="67"/>
      <c r="B437" s="67"/>
      <c r="C437" s="67"/>
      <c r="D437" s="67"/>
      <c r="E437" s="67"/>
      <c r="F437" s="67"/>
      <c r="G437" s="67"/>
      <c r="H437" s="67"/>
      <c r="I437" s="67"/>
    </row>
    <row r="438" ht="15.75" customHeight="1">
      <c r="A438" s="67"/>
      <c r="B438" s="67"/>
      <c r="C438" s="67"/>
      <c r="D438" s="67"/>
      <c r="E438" s="67"/>
      <c r="F438" s="67"/>
      <c r="G438" s="67"/>
      <c r="H438" s="67"/>
      <c r="I438" s="67"/>
    </row>
    <row r="439" ht="15.75" customHeight="1">
      <c r="A439" s="67"/>
      <c r="B439" s="67"/>
      <c r="C439" s="67"/>
      <c r="D439" s="67"/>
      <c r="E439" s="67"/>
      <c r="F439" s="67"/>
      <c r="G439" s="67"/>
      <c r="H439" s="67"/>
      <c r="I439" s="67"/>
    </row>
    <row r="440" ht="15.75" customHeight="1">
      <c r="A440" s="67"/>
      <c r="B440" s="67"/>
      <c r="C440" s="67"/>
      <c r="D440" s="67"/>
      <c r="E440" s="67"/>
      <c r="F440" s="67"/>
      <c r="G440" s="67"/>
      <c r="H440" s="67"/>
      <c r="I440" s="67"/>
    </row>
    <row r="441" ht="15.75" customHeight="1">
      <c r="A441" s="67"/>
      <c r="B441" s="67"/>
      <c r="C441" s="67"/>
      <c r="D441" s="67"/>
      <c r="E441" s="67"/>
      <c r="F441" s="67"/>
      <c r="G441" s="67"/>
      <c r="H441" s="67"/>
      <c r="I441" s="67"/>
    </row>
    <row r="442" ht="15.75" customHeight="1">
      <c r="A442" s="67"/>
      <c r="B442" s="67"/>
      <c r="C442" s="67"/>
      <c r="D442" s="67"/>
      <c r="E442" s="67"/>
      <c r="F442" s="67"/>
      <c r="G442" s="67"/>
      <c r="H442" s="67"/>
      <c r="I442" s="67"/>
    </row>
    <row r="443" ht="15.75" customHeight="1">
      <c r="A443" s="67"/>
      <c r="B443" s="67"/>
      <c r="C443" s="67"/>
      <c r="D443" s="67"/>
      <c r="E443" s="67"/>
      <c r="F443" s="67"/>
      <c r="G443" s="67"/>
      <c r="H443" s="67"/>
      <c r="I443" s="67"/>
    </row>
    <row r="444" ht="15.75" customHeight="1">
      <c r="A444" s="67"/>
      <c r="B444" s="67"/>
      <c r="C444" s="67"/>
      <c r="D444" s="67"/>
      <c r="E444" s="67"/>
      <c r="F444" s="67"/>
      <c r="G444" s="67"/>
      <c r="H444" s="67"/>
      <c r="I444" s="67"/>
    </row>
    <row r="445" ht="15.75" customHeight="1">
      <c r="A445" s="67"/>
      <c r="B445" s="67"/>
      <c r="C445" s="67"/>
      <c r="D445" s="67"/>
      <c r="E445" s="67"/>
      <c r="F445" s="67"/>
      <c r="G445" s="67"/>
      <c r="H445" s="67"/>
      <c r="I445" s="67"/>
    </row>
    <row r="446" ht="15.75" customHeight="1">
      <c r="A446" s="67"/>
      <c r="B446" s="67"/>
      <c r="C446" s="67"/>
      <c r="D446" s="67"/>
      <c r="E446" s="67"/>
      <c r="F446" s="67"/>
      <c r="G446" s="67"/>
      <c r="H446" s="67"/>
      <c r="I446" s="67"/>
    </row>
    <row r="447" ht="15.75" customHeight="1">
      <c r="A447" s="67"/>
      <c r="B447" s="67"/>
      <c r="C447" s="67"/>
      <c r="D447" s="67"/>
      <c r="E447" s="67"/>
      <c r="F447" s="67"/>
      <c r="G447" s="67"/>
      <c r="H447" s="67"/>
      <c r="I447" s="67"/>
    </row>
    <row r="448" ht="15.75" customHeight="1">
      <c r="A448" s="67"/>
      <c r="B448" s="67"/>
      <c r="C448" s="67"/>
      <c r="D448" s="67"/>
      <c r="E448" s="67"/>
      <c r="F448" s="67"/>
      <c r="G448" s="67"/>
      <c r="H448" s="67"/>
      <c r="I448" s="67"/>
    </row>
    <row r="449" ht="15.75" customHeight="1">
      <c r="A449" s="67"/>
      <c r="B449" s="67"/>
      <c r="C449" s="67"/>
      <c r="D449" s="67"/>
      <c r="E449" s="67"/>
      <c r="F449" s="67"/>
      <c r="G449" s="67"/>
      <c r="H449" s="67"/>
      <c r="I449" s="67"/>
    </row>
    <row r="450" ht="15.75" customHeight="1">
      <c r="A450" s="67"/>
      <c r="B450" s="67"/>
      <c r="C450" s="67"/>
      <c r="D450" s="67"/>
      <c r="E450" s="67"/>
      <c r="F450" s="67"/>
      <c r="G450" s="67"/>
      <c r="H450" s="67"/>
      <c r="I450" s="67"/>
    </row>
    <row r="451" ht="15.75" customHeight="1">
      <c r="A451" s="67"/>
      <c r="B451" s="67"/>
      <c r="C451" s="67"/>
      <c r="D451" s="67"/>
      <c r="E451" s="67"/>
      <c r="F451" s="67"/>
      <c r="G451" s="67"/>
      <c r="H451" s="67"/>
      <c r="I451" s="67"/>
    </row>
    <row r="452" ht="15.75" customHeight="1">
      <c r="A452" s="67"/>
      <c r="B452" s="67"/>
      <c r="C452" s="67"/>
      <c r="D452" s="67"/>
      <c r="E452" s="67"/>
      <c r="F452" s="67"/>
      <c r="G452" s="67"/>
      <c r="H452" s="67"/>
      <c r="I452" s="67"/>
    </row>
    <row r="453" ht="15.75" customHeight="1">
      <c r="A453" s="67"/>
      <c r="B453" s="67"/>
      <c r="C453" s="67"/>
      <c r="D453" s="67"/>
      <c r="E453" s="67"/>
      <c r="F453" s="67"/>
      <c r="G453" s="67"/>
      <c r="H453" s="67"/>
      <c r="I453" s="67"/>
    </row>
    <row r="454" ht="15.75" customHeight="1">
      <c r="A454" s="67"/>
      <c r="B454" s="67"/>
      <c r="C454" s="67"/>
      <c r="D454" s="67"/>
      <c r="E454" s="67"/>
      <c r="F454" s="67"/>
      <c r="G454" s="67"/>
      <c r="H454" s="67"/>
      <c r="I454" s="67"/>
    </row>
    <row r="455" ht="15.75" customHeight="1">
      <c r="A455" s="67"/>
      <c r="B455" s="67"/>
      <c r="C455" s="67"/>
      <c r="D455" s="67"/>
      <c r="E455" s="67"/>
      <c r="F455" s="67"/>
      <c r="G455" s="67"/>
      <c r="H455" s="67"/>
      <c r="I455" s="67"/>
    </row>
    <row r="456" ht="15.75" customHeight="1">
      <c r="A456" s="67"/>
      <c r="B456" s="67"/>
      <c r="C456" s="67"/>
      <c r="D456" s="67"/>
      <c r="E456" s="67"/>
      <c r="F456" s="67"/>
      <c r="G456" s="67"/>
      <c r="H456" s="67"/>
      <c r="I456" s="67"/>
    </row>
    <row r="457" ht="15.75" customHeight="1">
      <c r="A457" s="67"/>
      <c r="B457" s="67"/>
      <c r="C457" s="67"/>
      <c r="D457" s="67"/>
      <c r="E457" s="67"/>
      <c r="F457" s="67"/>
      <c r="G457" s="67"/>
      <c r="H457" s="67"/>
      <c r="I457" s="67"/>
    </row>
    <row r="458" ht="15.75" customHeight="1">
      <c r="A458" s="67"/>
      <c r="B458" s="67"/>
      <c r="C458" s="67"/>
      <c r="D458" s="67"/>
      <c r="E458" s="67"/>
      <c r="F458" s="67"/>
      <c r="G458" s="67"/>
      <c r="H458" s="67"/>
      <c r="I458" s="67"/>
    </row>
    <row r="459" ht="15.75" customHeight="1">
      <c r="A459" s="67"/>
      <c r="B459" s="67"/>
      <c r="C459" s="67"/>
      <c r="D459" s="67"/>
      <c r="E459" s="67"/>
      <c r="F459" s="67"/>
      <c r="G459" s="67"/>
      <c r="H459" s="67"/>
      <c r="I459" s="67"/>
    </row>
    <row r="460" ht="15.75" customHeight="1">
      <c r="A460" s="67"/>
      <c r="B460" s="67"/>
      <c r="C460" s="67"/>
      <c r="D460" s="67"/>
      <c r="E460" s="67"/>
      <c r="F460" s="67"/>
      <c r="G460" s="67"/>
      <c r="H460" s="67"/>
      <c r="I460" s="67"/>
    </row>
    <row r="461" ht="15.75" customHeight="1">
      <c r="A461" s="67"/>
      <c r="B461" s="67"/>
      <c r="C461" s="67"/>
      <c r="D461" s="67"/>
      <c r="E461" s="67"/>
      <c r="F461" s="67"/>
      <c r="G461" s="67"/>
      <c r="H461" s="67"/>
      <c r="I461" s="67"/>
    </row>
    <row r="462" ht="15.75" customHeight="1">
      <c r="A462" s="67"/>
      <c r="B462" s="67"/>
      <c r="C462" s="67"/>
      <c r="D462" s="67"/>
      <c r="E462" s="67"/>
      <c r="F462" s="67"/>
      <c r="G462" s="67"/>
      <c r="H462" s="67"/>
      <c r="I462" s="67"/>
    </row>
    <row r="463" ht="15.75" customHeight="1">
      <c r="A463" s="67"/>
      <c r="B463" s="67"/>
      <c r="C463" s="67"/>
      <c r="D463" s="67"/>
      <c r="E463" s="67"/>
      <c r="F463" s="67"/>
      <c r="G463" s="67"/>
      <c r="H463" s="67"/>
      <c r="I463" s="67"/>
    </row>
    <row r="464" ht="15.75" customHeight="1">
      <c r="A464" s="67"/>
      <c r="B464" s="67"/>
      <c r="C464" s="67"/>
      <c r="D464" s="67"/>
      <c r="E464" s="67"/>
      <c r="F464" s="67"/>
      <c r="G464" s="67"/>
      <c r="H464" s="67"/>
      <c r="I464" s="67"/>
    </row>
    <row r="465" ht="15.75" customHeight="1">
      <c r="A465" s="67"/>
      <c r="B465" s="67"/>
      <c r="C465" s="67"/>
      <c r="D465" s="67"/>
      <c r="E465" s="67"/>
      <c r="F465" s="67"/>
      <c r="G465" s="67"/>
      <c r="H465" s="67"/>
      <c r="I465" s="67"/>
    </row>
    <row r="466" ht="15.75" customHeight="1">
      <c r="A466" s="67"/>
      <c r="B466" s="67"/>
      <c r="C466" s="67"/>
      <c r="D466" s="67"/>
      <c r="E466" s="67"/>
      <c r="F466" s="67"/>
      <c r="G466" s="67"/>
      <c r="H466" s="67"/>
      <c r="I466" s="67"/>
    </row>
    <row r="467" ht="15.75" customHeight="1">
      <c r="A467" s="67"/>
      <c r="B467" s="67"/>
      <c r="C467" s="67"/>
      <c r="D467" s="67"/>
      <c r="E467" s="67"/>
      <c r="F467" s="67"/>
      <c r="G467" s="67"/>
      <c r="H467" s="67"/>
      <c r="I467" s="67"/>
    </row>
    <row r="468" ht="15.75" customHeight="1">
      <c r="A468" s="67"/>
      <c r="B468" s="67"/>
      <c r="C468" s="67"/>
      <c r="D468" s="67"/>
      <c r="E468" s="67"/>
      <c r="F468" s="67"/>
      <c r="G468" s="67"/>
      <c r="H468" s="67"/>
      <c r="I468" s="67"/>
    </row>
    <row r="469" ht="15.75" customHeight="1">
      <c r="A469" s="67"/>
      <c r="B469" s="67"/>
      <c r="C469" s="67"/>
      <c r="D469" s="67"/>
      <c r="E469" s="67"/>
      <c r="F469" s="67"/>
      <c r="G469" s="67"/>
      <c r="H469" s="67"/>
      <c r="I469" s="67"/>
    </row>
    <row r="470" ht="15.75" customHeight="1">
      <c r="A470" s="67"/>
      <c r="B470" s="67"/>
      <c r="C470" s="67"/>
      <c r="D470" s="67"/>
      <c r="E470" s="67"/>
      <c r="F470" s="67"/>
      <c r="G470" s="67"/>
      <c r="H470" s="67"/>
      <c r="I470" s="67"/>
    </row>
    <row r="471" ht="15.75" customHeight="1">
      <c r="A471" s="67"/>
      <c r="B471" s="67"/>
      <c r="C471" s="67"/>
      <c r="D471" s="67"/>
      <c r="E471" s="67"/>
      <c r="F471" s="67"/>
      <c r="G471" s="67"/>
      <c r="H471" s="67"/>
      <c r="I471" s="67"/>
    </row>
    <row r="472" ht="15.75" customHeight="1">
      <c r="A472" s="67"/>
      <c r="B472" s="67"/>
      <c r="C472" s="67"/>
      <c r="D472" s="67"/>
      <c r="E472" s="67"/>
      <c r="F472" s="67"/>
      <c r="G472" s="67"/>
      <c r="H472" s="67"/>
      <c r="I472" s="67"/>
    </row>
    <row r="473" ht="15.75" customHeight="1">
      <c r="A473" s="67"/>
      <c r="B473" s="67"/>
      <c r="C473" s="67"/>
      <c r="D473" s="67"/>
      <c r="E473" s="67"/>
      <c r="F473" s="67"/>
      <c r="G473" s="67"/>
      <c r="H473" s="67"/>
      <c r="I473" s="67"/>
    </row>
    <row r="474" ht="15.75" customHeight="1">
      <c r="A474" s="67"/>
      <c r="B474" s="67"/>
      <c r="C474" s="67"/>
      <c r="D474" s="67"/>
      <c r="E474" s="67"/>
      <c r="F474" s="67"/>
      <c r="G474" s="67"/>
      <c r="H474" s="67"/>
      <c r="I474" s="67"/>
    </row>
    <row r="475" ht="15.75" customHeight="1">
      <c r="A475" s="67"/>
      <c r="B475" s="67"/>
      <c r="C475" s="67"/>
      <c r="D475" s="67"/>
      <c r="E475" s="67"/>
      <c r="F475" s="67"/>
      <c r="G475" s="67"/>
      <c r="H475" s="67"/>
      <c r="I475" s="67"/>
    </row>
    <row r="476" ht="15.75" customHeight="1">
      <c r="A476" s="67"/>
      <c r="B476" s="67"/>
      <c r="C476" s="67"/>
      <c r="D476" s="67"/>
      <c r="E476" s="67"/>
      <c r="F476" s="67"/>
      <c r="G476" s="67"/>
      <c r="H476" s="67"/>
      <c r="I476" s="67"/>
    </row>
    <row r="477" ht="15.75" customHeight="1">
      <c r="A477" s="67"/>
      <c r="B477" s="67"/>
      <c r="C477" s="67"/>
      <c r="D477" s="67"/>
      <c r="E477" s="67"/>
      <c r="F477" s="67"/>
      <c r="G477" s="67"/>
      <c r="H477" s="67"/>
      <c r="I477" s="67"/>
    </row>
    <row r="478" ht="15.75" customHeight="1">
      <c r="A478" s="67"/>
      <c r="B478" s="67"/>
      <c r="C478" s="67"/>
      <c r="D478" s="67"/>
      <c r="E478" s="67"/>
      <c r="F478" s="67"/>
      <c r="G478" s="67"/>
      <c r="H478" s="67"/>
      <c r="I478" s="67"/>
    </row>
    <row r="479" ht="15.75" customHeight="1">
      <c r="A479" s="67"/>
      <c r="B479" s="67"/>
      <c r="C479" s="67"/>
      <c r="D479" s="67"/>
      <c r="E479" s="67"/>
      <c r="F479" s="67"/>
      <c r="G479" s="67"/>
      <c r="H479" s="67"/>
      <c r="I479" s="67"/>
    </row>
    <row r="480" ht="15.75" customHeight="1">
      <c r="A480" s="67"/>
      <c r="B480" s="67"/>
      <c r="C480" s="67"/>
      <c r="D480" s="67"/>
      <c r="E480" s="67"/>
      <c r="F480" s="67"/>
      <c r="G480" s="67"/>
      <c r="H480" s="67"/>
      <c r="I480" s="67"/>
    </row>
    <row r="481" ht="15.75" customHeight="1">
      <c r="A481" s="67"/>
      <c r="B481" s="67"/>
      <c r="C481" s="67"/>
      <c r="D481" s="67"/>
      <c r="E481" s="67"/>
      <c r="F481" s="67"/>
      <c r="G481" s="67"/>
      <c r="H481" s="67"/>
      <c r="I481" s="67"/>
    </row>
    <row r="482" ht="15.75" customHeight="1">
      <c r="A482" s="67"/>
      <c r="B482" s="67"/>
      <c r="C482" s="67"/>
      <c r="D482" s="67"/>
      <c r="E482" s="67"/>
      <c r="F482" s="67"/>
      <c r="G482" s="67"/>
      <c r="H482" s="67"/>
      <c r="I482" s="67"/>
    </row>
    <row r="483" ht="15.75" customHeight="1">
      <c r="A483" s="67"/>
      <c r="B483" s="67"/>
      <c r="C483" s="67"/>
      <c r="D483" s="67"/>
      <c r="E483" s="67"/>
      <c r="F483" s="67"/>
      <c r="G483" s="67"/>
      <c r="H483" s="67"/>
      <c r="I483" s="67"/>
    </row>
    <row r="484" ht="15.75" customHeight="1">
      <c r="A484" s="67"/>
      <c r="B484" s="67"/>
      <c r="C484" s="67"/>
      <c r="D484" s="67"/>
      <c r="E484" s="67"/>
      <c r="F484" s="67"/>
      <c r="G484" s="67"/>
      <c r="H484" s="67"/>
      <c r="I484" s="67"/>
    </row>
    <row r="485" ht="15.75" customHeight="1">
      <c r="A485" s="67"/>
      <c r="B485" s="67"/>
      <c r="C485" s="67"/>
      <c r="D485" s="67"/>
      <c r="E485" s="67"/>
      <c r="F485" s="67"/>
      <c r="G485" s="67"/>
      <c r="H485" s="67"/>
      <c r="I485" s="67"/>
    </row>
    <row r="486" ht="15.75" customHeight="1">
      <c r="A486" s="67"/>
      <c r="B486" s="67"/>
      <c r="C486" s="67"/>
      <c r="D486" s="67"/>
      <c r="E486" s="67"/>
      <c r="F486" s="67"/>
      <c r="G486" s="67"/>
      <c r="H486" s="67"/>
      <c r="I486" s="67"/>
    </row>
    <row r="487" ht="15.75" customHeight="1">
      <c r="A487" s="67"/>
      <c r="B487" s="67"/>
      <c r="C487" s="67"/>
      <c r="D487" s="67"/>
      <c r="E487" s="67"/>
      <c r="F487" s="67"/>
      <c r="G487" s="67"/>
      <c r="H487" s="67"/>
      <c r="I487" s="67"/>
    </row>
    <row r="488" ht="15.75" customHeight="1">
      <c r="A488" s="67"/>
      <c r="B488" s="67"/>
      <c r="C488" s="67"/>
      <c r="D488" s="67"/>
      <c r="E488" s="67"/>
      <c r="F488" s="67"/>
      <c r="G488" s="67"/>
      <c r="H488" s="67"/>
      <c r="I488" s="67"/>
    </row>
    <row r="489" ht="15.75" customHeight="1">
      <c r="A489" s="67"/>
      <c r="B489" s="67"/>
      <c r="C489" s="67"/>
      <c r="D489" s="67"/>
      <c r="E489" s="67"/>
      <c r="F489" s="67"/>
      <c r="G489" s="67"/>
      <c r="H489" s="67"/>
      <c r="I489" s="67"/>
    </row>
    <row r="490" ht="15.75" customHeight="1">
      <c r="A490" s="67"/>
      <c r="B490" s="67"/>
      <c r="C490" s="67"/>
      <c r="D490" s="67"/>
      <c r="E490" s="67"/>
      <c r="F490" s="67"/>
      <c r="G490" s="67"/>
      <c r="H490" s="67"/>
      <c r="I490" s="67"/>
    </row>
    <row r="491" ht="15.75" customHeight="1">
      <c r="A491" s="67"/>
      <c r="B491" s="67"/>
      <c r="C491" s="67"/>
      <c r="D491" s="67"/>
      <c r="E491" s="67"/>
      <c r="F491" s="67"/>
      <c r="G491" s="67"/>
      <c r="H491" s="67"/>
      <c r="I491" s="67"/>
    </row>
    <row r="492" ht="15.75" customHeight="1">
      <c r="A492" s="67"/>
      <c r="B492" s="67"/>
      <c r="C492" s="67"/>
      <c r="D492" s="67"/>
      <c r="E492" s="67"/>
      <c r="F492" s="67"/>
      <c r="G492" s="67"/>
      <c r="H492" s="67"/>
      <c r="I492" s="67"/>
    </row>
    <row r="493" ht="15.75" customHeight="1">
      <c r="A493" s="67"/>
      <c r="B493" s="67"/>
      <c r="C493" s="67"/>
      <c r="D493" s="67"/>
      <c r="E493" s="67"/>
      <c r="F493" s="67"/>
      <c r="G493" s="67"/>
      <c r="H493" s="67"/>
      <c r="I493" s="67"/>
    </row>
    <row r="494" ht="15.75" customHeight="1">
      <c r="A494" s="67"/>
      <c r="B494" s="67"/>
      <c r="C494" s="67"/>
      <c r="D494" s="67"/>
      <c r="E494" s="67"/>
      <c r="F494" s="67"/>
      <c r="G494" s="67"/>
      <c r="H494" s="67"/>
      <c r="I494" s="67"/>
    </row>
    <row r="495" ht="15.75" customHeight="1">
      <c r="A495" s="67"/>
      <c r="B495" s="67"/>
      <c r="C495" s="67"/>
      <c r="D495" s="67"/>
      <c r="E495" s="67"/>
      <c r="F495" s="67"/>
      <c r="G495" s="67"/>
      <c r="H495" s="67"/>
      <c r="I495" s="67"/>
    </row>
    <row r="496" ht="15.75" customHeight="1">
      <c r="A496" s="67"/>
      <c r="B496" s="67"/>
      <c r="C496" s="67"/>
      <c r="D496" s="67"/>
      <c r="E496" s="67"/>
      <c r="F496" s="67"/>
      <c r="G496" s="67"/>
      <c r="H496" s="67"/>
      <c r="I496" s="67"/>
    </row>
    <row r="497" ht="15.75" customHeight="1">
      <c r="A497" s="67"/>
      <c r="B497" s="67"/>
      <c r="C497" s="67"/>
      <c r="D497" s="67"/>
      <c r="E497" s="67"/>
      <c r="F497" s="67"/>
      <c r="G497" s="67"/>
      <c r="H497" s="67"/>
      <c r="I497" s="67"/>
    </row>
    <row r="498" ht="15.75" customHeight="1">
      <c r="A498" s="67"/>
      <c r="B498" s="67"/>
      <c r="C498" s="67"/>
      <c r="D498" s="67"/>
      <c r="E498" s="67"/>
      <c r="F498" s="67"/>
      <c r="G498" s="67"/>
      <c r="H498" s="67"/>
      <c r="I498" s="67"/>
    </row>
    <row r="499" ht="15.75" customHeight="1">
      <c r="A499" s="67"/>
      <c r="B499" s="67"/>
      <c r="C499" s="67"/>
      <c r="D499" s="67"/>
      <c r="E499" s="67"/>
      <c r="F499" s="67"/>
      <c r="G499" s="67"/>
      <c r="H499" s="67"/>
      <c r="I499" s="67"/>
    </row>
    <row r="500" ht="15.75" customHeight="1">
      <c r="A500" s="67"/>
      <c r="B500" s="67"/>
      <c r="C500" s="67"/>
      <c r="D500" s="67"/>
      <c r="E500" s="67"/>
      <c r="F500" s="67"/>
      <c r="G500" s="67"/>
      <c r="H500" s="67"/>
      <c r="I500" s="67"/>
    </row>
    <row r="501" ht="15.75" customHeight="1">
      <c r="A501" s="67"/>
      <c r="B501" s="67"/>
      <c r="C501" s="67"/>
      <c r="D501" s="67"/>
      <c r="E501" s="67"/>
      <c r="F501" s="67"/>
      <c r="G501" s="67"/>
      <c r="H501" s="67"/>
      <c r="I501" s="67"/>
    </row>
    <row r="502" ht="15.75" customHeight="1">
      <c r="A502" s="67"/>
      <c r="B502" s="67"/>
      <c r="C502" s="67"/>
      <c r="D502" s="67"/>
      <c r="E502" s="67"/>
      <c r="F502" s="67"/>
      <c r="G502" s="67"/>
      <c r="H502" s="67"/>
      <c r="I502" s="67"/>
    </row>
    <row r="503" ht="15.75" customHeight="1">
      <c r="A503" s="67"/>
      <c r="B503" s="67"/>
      <c r="C503" s="67"/>
      <c r="D503" s="67"/>
      <c r="E503" s="67"/>
      <c r="F503" s="67"/>
      <c r="G503" s="67"/>
      <c r="H503" s="67"/>
      <c r="I503" s="67"/>
    </row>
    <row r="504" ht="15.75" customHeight="1">
      <c r="A504" s="67"/>
      <c r="B504" s="67"/>
      <c r="C504" s="67"/>
      <c r="D504" s="67"/>
      <c r="E504" s="67"/>
      <c r="F504" s="67"/>
      <c r="G504" s="67"/>
      <c r="H504" s="67"/>
      <c r="I504" s="67"/>
    </row>
    <row r="505" ht="15.75" customHeight="1">
      <c r="A505" s="67"/>
      <c r="B505" s="67"/>
      <c r="C505" s="67"/>
      <c r="D505" s="67"/>
      <c r="E505" s="67"/>
      <c r="F505" s="67"/>
      <c r="G505" s="67"/>
      <c r="H505" s="67"/>
      <c r="I505" s="67"/>
    </row>
    <row r="506" ht="15.75" customHeight="1">
      <c r="A506" s="67"/>
      <c r="B506" s="67"/>
      <c r="C506" s="67"/>
      <c r="D506" s="67"/>
      <c r="E506" s="67"/>
      <c r="F506" s="67"/>
      <c r="G506" s="67"/>
      <c r="H506" s="67"/>
      <c r="I506" s="67"/>
    </row>
    <row r="507" ht="15.75" customHeight="1">
      <c r="A507" s="67"/>
      <c r="B507" s="67"/>
      <c r="C507" s="67"/>
      <c r="D507" s="67"/>
      <c r="E507" s="67"/>
      <c r="F507" s="67"/>
      <c r="G507" s="67"/>
      <c r="H507" s="67"/>
      <c r="I507" s="67"/>
    </row>
    <row r="508" ht="15.75" customHeight="1">
      <c r="A508" s="67"/>
      <c r="B508" s="67"/>
      <c r="C508" s="67"/>
      <c r="D508" s="67"/>
      <c r="E508" s="67"/>
      <c r="F508" s="67"/>
      <c r="G508" s="67"/>
      <c r="H508" s="67"/>
      <c r="I508" s="67"/>
    </row>
    <row r="509" ht="15.75" customHeight="1">
      <c r="A509" s="67"/>
      <c r="B509" s="67"/>
      <c r="C509" s="67"/>
      <c r="D509" s="67"/>
      <c r="E509" s="67"/>
      <c r="F509" s="67"/>
      <c r="G509" s="67"/>
      <c r="H509" s="67"/>
      <c r="I509" s="67"/>
    </row>
    <row r="510" ht="15.75" customHeight="1">
      <c r="A510" s="67"/>
      <c r="B510" s="67"/>
      <c r="C510" s="67"/>
      <c r="D510" s="67"/>
      <c r="E510" s="67"/>
      <c r="F510" s="67"/>
      <c r="G510" s="67"/>
      <c r="H510" s="67"/>
      <c r="I510" s="67"/>
    </row>
    <row r="511" ht="15.75" customHeight="1">
      <c r="A511" s="67"/>
      <c r="B511" s="67"/>
      <c r="C511" s="67"/>
      <c r="D511" s="67"/>
      <c r="E511" s="67"/>
      <c r="F511" s="67"/>
      <c r="G511" s="67"/>
      <c r="H511" s="67"/>
      <c r="I511" s="67"/>
    </row>
    <row r="512" ht="15.75" customHeight="1">
      <c r="A512" s="67"/>
      <c r="B512" s="67"/>
      <c r="C512" s="67"/>
      <c r="D512" s="67"/>
      <c r="E512" s="67"/>
      <c r="F512" s="67"/>
      <c r="G512" s="67"/>
      <c r="H512" s="67"/>
      <c r="I512" s="67"/>
    </row>
    <row r="513" ht="15.75" customHeight="1">
      <c r="A513" s="67"/>
      <c r="B513" s="67"/>
      <c r="C513" s="67"/>
      <c r="D513" s="67"/>
      <c r="E513" s="67"/>
      <c r="F513" s="67"/>
      <c r="G513" s="67"/>
      <c r="H513" s="67"/>
      <c r="I513" s="67"/>
    </row>
    <row r="514" ht="15.75" customHeight="1">
      <c r="A514" s="67"/>
      <c r="B514" s="67"/>
      <c r="C514" s="67"/>
      <c r="D514" s="67"/>
      <c r="E514" s="67"/>
      <c r="F514" s="67"/>
      <c r="G514" s="67"/>
      <c r="H514" s="67"/>
      <c r="I514" s="67"/>
    </row>
    <row r="515" ht="15.75" customHeight="1">
      <c r="A515" s="67"/>
      <c r="B515" s="67"/>
      <c r="C515" s="67"/>
      <c r="D515" s="67"/>
      <c r="E515" s="67"/>
      <c r="F515" s="67"/>
      <c r="G515" s="67"/>
      <c r="H515" s="67"/>
      <c r="I515" s="67"/>
    </row>
    <row r="516" ht="15.75" customHeight="1">
      <c r="A516" s="67"/>
      <c r="B516" s="67"/>
      <c r="C516" s="67"/>
      <c r="D516" s="67"/>
      <c r="E516" s="67"/>
      <c r="F516" s="67"/>
      <c r="G516" s="67"/>
      <c r="H516" s="67"/>
      <c r="I516" s="67"/>
    </row>
    <row r="517" ht="15.75" customHeight="1">
      <c r="A517" s="67"/>
      <c r="B517" s="67"/>
      <c r="C517" s="67"/>
      <c r="D517" s="67"/>
      <c r="E517" s="67"/>
      <c r="F517" s="67"/>
      <c r="G517" s="67"/>
      <c r="H517" s="67"/>
      <c r="I517" s="67"/>
    </row>
    <row r="518" ht="15.75" customHeight="1">
      <c r="A518" s="67"/>
      <c r="B518" s="67"/>
      <c r="C518" s="67"/>
      <c r="D518" s="67"/>
      <c r="E518" s="67"/>
      <c r="F518" s="67"/>
      <c r="G518" s="67"/>
      <c r="H518" s="67"/>
      <c r="I518" s="67"/>
    </row>
    <row r="519" ht="15.75" customHeight="1">
      <c r="A519" s="67"/>
      <c r="B519" s="67"/>
      <c r="C519" s="67"/>
      <c r="D519" s="67"/>
      <c r="E519" s="67"/>
      <c r="F519" s="67"/>
      <c r="G519" s="67"/>
      <c r="H519" s="67"/>
      <c r="I519" s="67"/>
    </row>
    <row r="520" ht="15.75" customHeight="1">
      <c r="A520" s="67"/>
      <c r="B520" s="67"/>
      <c r="C520" s="67"/>
      <c r="D520" s="67"/>
      <c r="E520" s="67"/>
      <c r="F520" s="67"/>
      <c r="G520" s="67"/>
      <c r="H520" s="67"/>
      <c r="I520" s="67"/>
    </row>
    <row r="521" ht="15.75" customHeight="1">
      <c r="A521" s="67"/>
      <c r="B521" s="67"/>
      <c r="C521" s="67"/>
      <c r="D521" s="67"/>
      <c r="E521" s="67"/>
      <c r="F521" s="67"/>
      <c r="G521" s="67"/>
      <c r="H521" s="67"/>
      <c r="I521" s="67"/>
    </row>
    <row r="522" ht="15.75" customHeight="1">
      <c r="A522" s="67"/>
      <c r="B522" s="67"/>
      <c r="C522" s="67"/>
      <c r="D522" s="67"/>
      <c r="E522" s="67"/>
      <c r="F522" s="67"/>
      <c r="G522" s="67"/>
      <c r="H522" s="67"/>
      <c r="I522" s="67"/>
    </row>
    <row r="523" ht="15.75" customHeight="1">
      <c r="A523" s="67"/>
      <c r="B523" s="67"/>
      <c r="C523" s="67"/>
      <c r="D523" s="67"/>
      <c r="E523" s="67"/>
      <c r="F523" s="67"/>
      <c r="G523" s="67"/>
      <c r="H523" s="67"/>
      <c r="I523" s="67"/>
    </row>
    <row r="524" ht="15.75" customHeight="1">
      <c r="A524" s="67"/>
      <c r="B524" s="67"/>
      <c r="C524" s="67"/>
      <c r="D524" s="67"/>
      <c r="E524" s="67"/>
      <c r="F524" s="67"/>
      <c r="G524" s="67"/>
      <c r="H524" s="67"/>
      <c r="I524" s="67"/>
    </row>
    <row r="525" ht="15.75" customHeight="1">
      <c r="A525" s="67"/>
      <c r="B525" s="67"/>
      <c r="C525" s="67"/>
      <c r="D525" s="67"/>
      <c r="E525" s="67"/>
      <c r="F525" s="67"/>
      <c r="G525" s="67"/>
      <c r="H525" s="67"/>
      <c r="I525" s="67"/>
    </row>
    <row r="526" ht="15.75" customHeight="1">
      <c r="A526" s="67"/>
      <c r="B526" s="67"/>
      <c r="C526" s="67"/>
      <c r="D526" s="67"/>
      <c r="E526" s="67"/>
      <c r="F526" s="67"/>
      <c r="G526" s="67"/>
      <c r="H526" s="67"/>
      <c r="I526" s="67"/>
    </row>
    <row r="527" ht="15.75" customHeight="1">
      <c r="A527" s="67"/>
      <c r="B527" s="67"/>
      <c r="C527" s="67"/>
      <c r="D527" s="67"/>
      <c r="E527" s="67"/>
      <c r="F527" s="67"/>
      <c r="G527" s="67"/>
      <c r="H527" s="67"/>
      <c r="I527" s="67"/>
    </row>
    <row r="528" ht="15.75" customHeight="1">
      <c r="A528" s="67"/>
      <c r="B528" s="67"/>
      <c r="C528" s="67"/>
      <c r="D528" s="67"/>
      <c r="E528" s="67"/>
      <c r="F528" s="67"/>
      <c r="G528" s="67"/>
      <c r="H528" s="67"/>
      <c r="I528" s="67"/>
    </row>
    <row r="529" ht="15.75" customHeight="1">
      <c r="A529" s="67"/>
      <c r="B529" s="67"/>
      <c r="C529" s="67"/>
      <c r="D529" s="67"/>
      <c r="E529" s="67"/>
      <c r="F529" s="67"/>
      <c r="G529" s="67"/>
      <c r="H529" s="67"/>
      <c r="I529" s="67"/>
    </row>
    <row r="530" ht="15.75" customHeight="1">
      <c r="A530" s="67"/>
      <c r="B530" s="67"/>
      <c r="C530" s="67"/>
      <c r="D530" s="67"/>
      <c r="E530" s="67"/>
      <c r="F530" s="67"/>
      <c r="G530" s="67"/>
      <c r="H530" s="67"/>
      <c r="I530" s="67"/>
    </row>
    <row r="531" ht="15.75" customHeight="1">
      <c r="A531" s="67"/>
      <c r="B531" s="67"/>
      <c r="C531" s="67"/>
      <c r="D531" s="67"/>
      <c r="E531" s="67"/>
      <c r="F531" s="67"/>
      <c r="G531" s="67"/>
      <c r="H531" s="67"/>
      <c r="I531" s="67"/>
    </row>
    <row r="532" ht="15.75" customHeight="1">
      <c r="A532" s="67"/>
      <c r="B532" s="67"/>
      <c r="C532" s="67"/>
      <c r="D532" s="67"/>
      <c r="E532" s="67"/>
      <c r="F532" s="67"/>
      <c r="G532" s="67"/>
      <c r="H532" s="67"/>
      <c r="I532" s="67"/>
    </row>
    <row r="533" ht="15.75" customHeight="1">
      <c r="A533" s="67"/>
      <c r="B533" s="67"/>
      <c r="C533" s="67"/>
      <c r="D533" s="67"/>
      <c r="E533" s="67"/>
      <c r="F533" s="67"/>
      <c r="G533" s="67"/>
      <c r="H533" s="67"/>
      <c r="I533" s="67"/>
    </row>
    <row r="534" ht="15.75" customHeight="1">
      <c r="A534" s="67"/>
      <c r="B534" s="67"/>
      <c r="C534" s="67"/>
      <c r="D534" s="67"/>
      <c r="E534" s="67"/>
      <c r="F534" s="67"/>
      <c r="G534" s="67"/>
      <c r="H534" s="67"/>
      <c r="I534" s="67"/>
    </row>
    <row r="535" ht="15.75" customHeight="1">
      <c r="A535" s="67"/>
      <c r="B535" s="67"/>
      <c r="C535" s="67"/>
      <c r="D535" s="67"/>
      <c r="E535" s="67"/>
      <c r="F535" s="67"/>
      <c r="G535" s="67"/>
      <c r="H535" s="67"/>
      <c r="I535" s="67"/>
    </row>
    <row r="536" ht="15.75" customHeight="1">
      <c r="A536" s="67"/>
      <c r="B536" s="67"/>
      <c r="C536" s="67"/>
      <c r="D536" s="67"/>
      <c r="E536" s="67"/>
      <c r="F536" s="67"/>
      <c r="G536" s="67"/>
      <c r="H536" s="67"/>
      <c r="I536" s="67"/>
    </row>
    <row r="537" ht="15.75" customHeight="1">
      <c r="A537" s="67"/>
      <c r="B537" s="67"/>
      <c r="C537" s="67"/>
      <c r="D537" s="67"/>
      <c r="E537" s="67"/>
      <c r="F537" s="67"/>
      <c r="G537" s="67"/>
      <c r="H537" s="67"/>
      <c r="I537" s="67"/>
    </row>
    <row r="538" ht="15.75" customHeight="1">
      <c r="A538" s="67"/>
      <c r="B538" s="67"/>
      <c r="C538" s="67"/>
      <c r="D538" s="67"/>
      <c r="E538" s="67"/>
      <c r="F538" s="67"/>
      <c r="G538" s="67"/>
      <c r="H538" s="67"/>
      <c r="I538" s="67"/>
    </row>
    <row r="539" ht="15.75" customHeight="1">
      <c r="A539" s="67"/>
      <c r="B539" s="67"/>
      <c r="C539" s="67"/>
      <c r="D539" s="67"/>
      <c r="E539" s="67"/>
      <c r="F539" s="67"/>
      <c r="G539" s="67"/>
      <c r="H539" s="67"/>
      <c r="I539" s="67"/>
    </row>
    <row r="540" ht="15.75" customHeight="1">
      <c r="A540" s="67"/>
      <c r="B540" s="67"/>
      <c r="C540" s="67"/>
      <c r="D540" s="67"/>
      <c r="E540" s="67"/>
      <c r="F540" s="67"/>
      <c r="G540" s="67"/>
      <c r="H540" s="67"/>
      <c r="I540" s="67"/>
    </row>
    <row r="541" ht="15.75" customHeight="1">
      <c r="A541" s="67"/>
      <c r="B541" s="67"/>
      <c r="C541" s="67"/>
      <c r="D541" s="67"/>
      <c r="E541" s="67"/>
      <c r="F541" s="67"/>
      <c r="G541" s="67"/>
      <c r="H541" s="67"/>
      <c r="I541" s="67"/>
    </row>
    <row r="542" ht="15.75" customHeight="1">
      <c r="A542" s="67"/>
      <c r="B542" s="67"/>
      <c r="C542" s="67"/>
      <c r="D542" s="67"/>
      <c r="E542" s="67"/>
      <c r="F542" s="67"/>
      <c r="G542" s="67"/>
      <c r="H542" s="67"/>
      <c r="I542" s="67"/>
    </row>
    <row r="543" ht="15.75" customHeight="1">
      <c r="A543" s="67"/>
      <c r="B543" s="67"/>
      <c r="C543" s="67"/>
      <c r="D543" s="67"/>
      <c r="E543" s="67"/>
      <c r="F543" s="67"/>
      <c r="G543" s="67"/>
      <c r="H543" s="67"/>
      <c r="I543" s="67"/>
    </row>
    <row r="544" ht="15.75" customHeight="1">
      <c r="A544" s="67"/>
      <c r="B544" s="67"/>
      <c r="C544" s="67"/>
      <c r="D544" s="67"/>
      <c r="E544" s="67"/>
      <c r="F544" s="67"/>
      <c r="G544" s="67"/>
      <c r="H544" s="67"/>
      <c r="I544" s="67"/>
    </row>
    <row r="545" ht="15.75" customHeight="1">
      <c r="A545" s="67"/>
      <c r="B545" s="67"/>
      <c r="C545" s="67"/>
      <c r="D545" s="67"/>
      <c r="E545" s="67"/>
      <c r="F545" s="67"/>
      <c r="G545" s="67"/>
      <c r="H545" s="67"/>
      <c r="I545" s="67"/>
    </row>
    <row r="546" ht="15.75" customHeight="1">
      <c r="A546" s="67"/>
      <c r="B546" s="67"/>
      <c r="C546" s="67"/>
      <c r="D546" s="67"/>
      <c r="E546" s="67"/>
      <c r="F546" s="67"/>
      <c r="G546" s="67"/>
      <c r="H546" s="67"/>
      <c r="I546" s="67"/>
    </row>
    <row r="547" ht="15.75" customHeight="1">
      <c r="A547" s="67"/>
      <c r="B547" s="67"/>
      <c r="C547" s="67"/>
      <c r="D547" s="67"/>
      <c r="E547" s="67"/>
      <c r="F547" s="67"/>
      <c r="G547" s="67"/>
      <c r="H547" s="67"/>
      <c r="I547" s="67"/>
    </row>
    <row r="548" ht="15.75" customHeight="1">
      <c r="A548" s="67"/>
      <c r="B548" s="67"/>
      <c r="C548" s="67"/>
      <c r="D548" s="67"/>
      <c r="E548" s="67"/>
      <c r="F548" s="67"/>
      <c r="G548" s="67"/>
      <c r="H548" s="67"/>
      <c r="I548" s="67"/>
    </row>
    <row r="549" ht="15.75" customHeight="1">
      <c r="A549" s="67"/>
      <c r="B549" s="67"/>
      <c r="C549" s="67"/>
      <c r="D549" s="67"/>
      <c r="E549" s="67"/>
      <c r="F549" s="67"/>
      <c r="G549" s="67"/>
      <c r="H549" s="67"/>
      <c r="I549" s="67"/>
    </row>
    <row r="550" ht="15.75" customHeight="1">
      <c r="A550" s="67"/>
      <c r="B550" s="67"/>
      <c r="C550" s="67"/>
      <c r="D550" s="67"/>
      <c r="E550" s="67"/>
      <c r="F550" s="67"/>
      <c r="G550" s="67"/>
      <c r="H550" s="67"/>
      <c r="I550" s="67"/>
    </row>
    <row r="551" ht="15.75" customHeight="1">
      <c r="A551" s="67"/>
      <c r="B551" s="67"/>
      <c r="C551" s="67"/>
      <c r="D551" s="67"/>
      <c r="E551" s="67"/>
      <c r="F551" s="67"/>
      <c r="G551" s="67"/>
      <c r="H551" s="67"/>
      <c r="I551" s="67"/>
    </row>
    <row r="552" ht="15.75" customHeight="1">
      <c r="A552" s="67"/>
      <c r="B552" s="67"/>
      <c r="C552" s="67"/>
      <c r="D552" s="67"/>
      <c r="E552" s="67"/>
      <c r="F552" s="67"/>
      <c r="G552" s="67"/>
      <c r="H552" s="67"/>
      <c r="I552" s="67"/>
    </row>
    <row r="553" ht="15.75" customHeight="1">
      <c r="A553" s="67"/>
      <c r="B553" s="67"/>
      <c r="C553" s="67"/>
      <c r="D553" s="67"/>
      <c r="E553" s="67"/>
      <c r="F553" s="67"/>
      <c r="G553" s="67"/>
      <c r="H553" s="67"/>
      <c r="I553" s="67"/>
    </row>
    <row r="554" ht="15.75" customHeight="1">
      <c r="A554" s="67"/>
      <c r="B554" s="67"/>
      <c r="C554" s="67"/>
      <c r="D554" s="67"/>
      <c r="E554" s="67"/>
      <c r="F554" s="67"/>
      <c r="G554" s="67"/>
      <c r="H554" s="67"/>
      <c r="I554" s="67"/>
    </row>
    <row r="555" ht="15.75" customHeight="1">
      <c r="A555" s="67"/>
      <c r="B555" s="67"/>
      <c r="C555" s="67"/>
      <c r="D555" s="67"/>
      <c r="E555" s="67"/>
      <c r="F555" s="67"/>
      <c r="G555" s="67"/>
      <c r="H555" s="67"/>
      <c r="I555" s="67"/>
    </row>
    <row r="556" ht="15.75" customHeight="1">
      <c r="A556" s="67"/>
      <c r="B556" s="67"/>
      <c r="C556" s="67"/>
      <c r="D556" s="67"/>
      <c r="E556" s="67"/>
      <c r="F556" s="67"/>
      <c r="G556" s="67"/>
      <c r="H556" s="67"/>
      <c r="I556" s="67"/>
    </row>
    <row r="557" ht="15.75" customHeight="1">
      <c r="A557" s="67"/>
      <c r="B557" s="67"/>
      <c r="C557" s="67"/>
      <c r="D557" s="67"/>
      <c r="E557" s="67"/>
      <c r="F557" s="67"/>
      <c r="G557" s="67"/>
      <c r="H557" s="67"/>
      <c r="I557" s="67"/>
    </row>
    <row r="558" ht="15.75" customHeight="1">
      <c r="A558" s="67"/>
      <c r="B558" s="67"/>
      <c r="C558" s="67"/>
      <c r="D558" s="67"/>
      <c r="E558" s="67"/>
      <c r="F558" s="67"/>
      <c r="G558" s="67"/>
      <c r="H558" s="67"/>
      <c r="I558" s="67"/>
    </row>
    <row r="559" ht="15.75" customHeight="1">
      <c r="A559" s="67"/>
      <c r="B559" s="67"/>
      <c r="C559" s="67"/>
      <c r="D559" s="67"/>
      <c r="E559" s="67"/>
      <c r="F559" s="67"/>
      <c r="G559" s="67"/>
      <c r="H559" s="67"/>
      <c r="I559" s="67"/>
    </row>
    <row r="560" ht="15.75" customHeight="1">
      <c r="A560" s="67"/>
      <c r="B560" s="67"/>
      <c r="C560" s="67"/>
      <c r="D560" s="67"/>
      <c r="E560" s="67"/>
      <c r="F560" s="67"/>
      <c r="G560" s="67"/>
      <c r="H560" s="67"/>
      <c r="I560" s="67"/>
    </row>
    <row r="561" ht="15.75" customHeight="1">
      <c r="A561" s="67"/>
      <c r="B561" s="67"/>
      <c r="C561" s="67"/>
      <c r="D561" s="67"/>
      <c r="E561" s="67"/>
      <c r="F561" s="67"/>
      <c r="G561" s="67"/>
      <c r="H561" s="67"/>
      <c r="I561" s="67"/>
    </row>
    <row r="562" ht="15.75" customHeight="1">
      <c r="A562" s="67"/>
      <c r="B562" s="67"/>
      <c r="C562" s="67"/>
      <c r="D562" s="67"/>
      <c r="E562" s="67"/>
      <c r="F562" s="67"/>
      <c r="G562" s="67"/>
      <c r="H562" s="67"/>
      <c r="I562" s="67"/>
    </row>
    <row r="563" ht="15.75" customHeight="1">
      <c r="A563" s="67"/>
      <c r="B563" s="67"/>
      <c r="C563" s="67"/>
      <c r="D563" s="67"/>
      <c r="E563" s="67"/>
      <c r="F563" s="67"/>
      <c r="G563" s="67"/>
      <c r="H563" s="67"/>
      <c r="I563" s="67"/>
    </row>
    <row r="564" ht="15.75" customHeight="1">
      <c r="A564" s="67"/>
      <c r="B564" s="67"/>
      <c r="C564" s="67"/>
      <c r="D564" s="67"/>
      <c r="E564" s="67"/>
      <c r="F564" s="67"/>
      <c r="G564" s="67"/>
      <c r="H564" s="67"/>
      <c r="I564" s="67"/>
    </row>
    <row r="565" ht="15.75" customHeight="1">
      <c r="A565" s="67"/>
      <c r="B565" s="67"/>
      <c r="C565" s="67"/>
      <c r="D565" s="67"/>
      <c r="E565" s="67"/>
      <c r="F565" s="67"/>
      <c r="G565" s="67"/>
      <c r="H565" s="67"/>
      <c r="I565" s="67"/>
    </row>
    <row r="566" ht="15.75" customHeight="1">
      <c r="A566" s="67"/>
      <c r="B566" s="67"/>
      <c r="C566" s="67"/>
      <c r="D566" s="67"/>
      <c r="E566" s="67"/>
      <c r="F566" s="67"/>
      <c r="G566" s="67"/>
      <c r="H566" s="67"/>
      <c r="I566" s="67"/>
    </row>
    <row r="567" ht="15.75" customHeight="1">
      <c r="A567" s="67"/>
      <c r="B567" s="67"/>
      <c r="C567" s="67"/>
      <c r="D567" s="67"/>
      <c r="E567" s="67"/>
      <c r="F567" s="67"/>
      <c r="G567" s="67"/>
      <c r="H567" s="67"/>
      <c r="I567" s="67"/>
    </row>
    <row r="568" ht="15.75" customHeight="1">
      <c r="A568" s="67"/>
      <c r="B568" s="67"/>
      <c r="C568" s="67"/>
      <c r="D568" s="67"/>
      <c r="E568" s="67"/>
      <c r="F568" s="67"/>
      <c r="G568" s="67"/>
      <c r="H568" s="67"/>
      <c r="I568" s="67"/>
    </row>
    <row r="569" ht="15.75" customHeight="1">
      <c r="A569" s="67"/>
      <c r="B569" s="67"/>
      <c r="C569" s="67"/>
      <c r="D569" s="67"/>
      <c r="E569" s="67"/>
      <c r="F569" s="67"/>
      <c r="G569" s="67"/>
      <c r="H569" s="67"/>
      <c r="I569" s="67"/>
    </row>
    <row r="570" ht="15.75" customHeight="1">
      <c r="A570" s="67"/>
      <c r="B570" s="67"/>
      <c r="C570" s="67"/>
      <c r="D570" s="67"/>
      <c r="E570" s="67"/>
      <c r="F570" s="67"/>
      <c r="G570" s="67"/>
      <c r="H570" s="67"/>
      <c r="I570" s="67"/>
    </row>
    <row r="571" ht="15.75" customHeight="1">
      <c r="A571" s="67"/>
      <c r="B571" s="67"/>
      <c r="C571" s="67"/>
      <c r="D571" s="67"/>
      <c r="E571" s="67"/>
      <c r="F571" s="67"/>
      <c r="G571" s="67"/>
      <c r="H571" s="67"/>
      <c r="I571" s="67"/>
    </row>
    <row r="572" ht="15.75" customHeight="1">
      <c r="A572" s="67"/>
      <c r="B572" s="67"/>
      <c r="C572" s="67"/>
      <c r="D572" s="67"/>
      <c r="E572" s="67"/>
      <c r="F572" s="67"/>
      <c r="G572" s="67"/>
      <c r="H572" s="67"/>
      <c r="I572" s="67"/>
    </row>
    <row r="573" ht="15.75" customHeight="1">
      <c r="A573" s="67"/>
      <c r="B573" s="67"/>
      <c r="C573" s="67"/>
      <c r="D573" s="67"/>
      <c r="E573" s="67"/>
      <c r="F573" s="67"/>
      <c r="G573" s="67"/>
      <c r="H573" s="67"/>
      <c r="I573" s="67"/>
    </row>
    <row r="574" ht="15.75" customHeight="1">
      <c r="A574" s="67"/>
      <c r="B574" s="67"/>
      <c r="C574" s="67"/>
      <c r="D574" s="67"/>
      <c r="E574" s="67"/>
      <c r="F574" s="67"/>
      <c r="G574" s="67"/>
      <c r="H574" s="67"/>
      <c r="I574" s="67"/>
    </row>
    <row r="575" ht="15.75" customHeight="1">
      <c r="A575" s="67"/>
      <c r="B575" s="67"/>
      <c r="C575" s="67"/>
      <c r="D575" s="67"/>
      <c r="E575" s="67"/>
      <c r="F575" s="67"/>
      <c r="G575" s="67"/>
      <c r="H575" s="67"/>
      <c r="I575" s="67"/>
    </row>
    <row r="576" ht="15.75" customHeight="1">
      <c r="A576" s="67"/>
      <c r="B576" s="67"/>
      <c r="C576" s="67"/>
      <c r="D576" s="67"/>
      <c r="E576" s="67"/>
      <c r="F576" s="67"/>
      <c r="G576" s="67"/>
      <c r="H576" s="67"/>
      <c r="I576" s="67"/>
    </row>
    <row r="577" ht="15.75" customHeight="1">
      <c r="A577" s="67"/>
      <c r="B577" s="67"/>
      <c r="C577" s="67"/>
      <c r="D577" s="67"/>
      <c r="E577" s="67"/>
      <c r="F577" s="67"/>
      <c r="G577" s="67"/>
      <c r="H577" s="67"/>
      <c r="I577" s="67"/>
    </row>
    <row r="578" ht="15.75" customHeight="1">
      <c r="A578" s="67"/>
      <c r="B578" s="67"/>
      <c r="C578" s="67"/>
      <c r="D578" s="67"/>
      <c r="E578" s="67"/>
      <c r="F578" s="67"/>
      <c r="G578" s="67"/>
      <c r="H578" s="67"/>
      <c r="I578" s="67"/>
    </row>
    <row r="579" ht="15.75" customHeight="1">
      <c r="A579" s="67"/>
      <c r="B579" s="67"/>
      <c r="C579" s="67"/>
      <c r="D579" s="67"/>
      <c r="E579" s="67"/>
      <c r="F579" s="67"/>
      <c r="G579" s="67"/>
      <c r="H579" s="67"/>
      <c r="I579" s="67"/>
    </row>
    <row r="580" ht="15.75" customHeight="1">
      <c r="A580" s="67"/>
      <c r="B580" s="67"/>
      <c r="C580" s="67"/>
      <c r="D580" s="67"/>
      <c r="E580" s="67"/>
      <c r="F580" s="67"/>
      <c r="G580" s="67"/>
      <c r="H580" s="67"/>
      <c r="I580" s="67"/>
    </row>
    <row r="581" ht="15.75" customHeight="1">
      <c r="A581" s="67"/>
      <c r="B581" s="67"/>
      <c r="C581" s="67"/>
      <c r="D581" s="67"/>
      <c r="E581" s="67"/>
      <c r="F581" s="67"/>
      <c r="G581" s="67"/>
      <c r="H581" s="67"/>
      <c r="I581" s="67"/>
    </row>
    <row r="582" ht="15.75" customHeight="1">
      <c r="A582" s="67"/>
      <c r="B582" s="67"/>
      <c r="C582" s="67"/>
      <c r="D582" s="67"/>
      <c r="E582" s="67"/>
      <c r="F582" s="67"/>
      <c r="G582" s="67"/>
      <c r="H582" s="67"/>
      <c r="I582" s="67"/>
    </row>
    <row r="583" ht="15.75" customHeight="1">
      <c r="A583" s="67"/>
      <c r="B583" s="67"/>
      <c r="C583" s="67"/>
      <c r="D583" s="67"/>
      <c r="E583" s="67"/>
      <c r="F583" s="67"/>
      <c r="G583" s="67"/>
      <c r="H583" s="67"/>
      <c r="I583" s="67"/>
    </row>
    <row r="584" ht="15.75" customHeight="1">
      <c r="A584" s="67"/>
      <c r="B584" s="67"/>
      <c r="C584" s="67"/>
      <c r="D584" s="67"/>
      <c r="E584" s="67"/>
      <c r="F584" s="67"/>
      <c r="G584" s="67"/>
      <c r="H584" s="67"/>
      <c r="I584" s="67"/>
    </row>
    <row r="585" ht="15.75" customHeight="1">
      <c r="A585" s="67"/>
      <c r="B585" s="67"/>
      <c r="C585" s="67"/>
      <c r="D585" s="67"/>
      <c r="E585" s="67"/>
      <c r="F585" s="67"/>
      <c r="G585" s="67"/>
      <c r="H585" s="67"/>
      <c r="I585" s="67"/>
    </row>
    <row r="586" ht="15.75" customHeight="1">
      <c r="A586" s="67"/>
      <c r="B586" s="67"/>
      <c r="C586" s="67"/>
      <c r="D586" s="67"/>
      <c r="E586" s="67"/>
      <c r="F586" s="67"/>
      <c r="G586" s="67"/>
      <c r="H586" s="67"/>
      <c r="I586" s="67"/>
    </row>
    <row r="587" ht="15.75" customHeight="1">
      <c r="A587" s="67"/>
      <c r="B587" s="67"/>
      <c r="C587" s="67"/>
      <c r="D587" s="67"/>
      <c r="E587" s="67"/>
      <c r="F587" s="67"/>
      <c r="G587" s="67"/>
      <c r="H587" s="67"/>
      <c r="I587" s="67"/>
    </row>
    <row r="588" ht="15.75" customHeight="1">
      <c r="A588" s="67"/>
      <c r="B588" s="67"/>
      <c r="C588" s="67"/>
      <c r="D588" s="67"/>
      <c r="E588" s="67"/>
      <c r="F588" s="67"/>
      <c r="G588" s="67"/>
      <c r="H588" s="67"/>
      <c r="I588" s="67"/>
    </row>
    <row r="589" ht="15.75" customHeight="1">
      <c r="A589" s="67"/>
      <c r="B589" s="67"/>
      <c r="C589" s="67"/>
      <c r="D589" s="67"/>
      <c r="E589" s="67"/>
      <c r="F589" s="67"/>
      <c r="G589" s="67"/>
      <c r="H589" s="67"/>
      <c r="I589" s="67"/>
    </row>
    <row r="590" ht="15.75" customHeight="1">
      <c r="A590" s="67"/>
      <c r="B590" s="67"/>
      <c r="C590" s="67"/>
      <c r="D590" s="67"/>
      <c r="E590" s="67"/>
      <c r="F590" s="67"/>
      <c r="G590" s="67"/>
      <c r="H590" s="67"/>
      <c r="I590" s="67"/>
    </row>
    <row r="591" ht="15.75" customHeight="1">
      <c r="A591" s="67"/>
      <c r="B591" s="67"/>
      <c r="C591" s="67"/>
      <c r="D591" s="67"/>
      <c r="E591" s="67"/>
      <c r="F591" s="67"/>
      <c r="G591" s="67"/>
      <c r="H591" s="67"/>
      <c r="I591" s="67"/>
    </row>
    <row r="592" ht="15.75" customHeight="1">
      <c r="A592" s="67"/>
      <c r="B592" s="67"/>
      <c r="C592" s="67"/>
      <c r="D592" s="67"/>
      <c r="E592" s="67"/>
      <c r="F592" s="67"/>
      <c r="G592" s="67"/>
      <c r="H592" s="67"/>
      <c r="I592" s="67"/>
    </row>
    <row r="593" ht="15.75" customHeight="1">
      <c r="A593" s="67"/>
      <c r="B593" s="67"/>
      <c r="C593" s="67"/>
      <c r="D593" s="67"/>
      <c r="E593" s="67"/>
      <c r="F593" s="67"/>
      <c r="G593" s="67"/>
      <c r="H593" s="67"/>
      <c r="I593" s="67"/>
    </row>
    <row r="594" ht="15.75" customHeight="1">
      <c r="A594" s="67"/>
      <c r="B594" s="67"/>
      <c r="C594" s="67"/>
      <c r="D594" s="67"/>
      <c r="E594" s="67"/>
      <c r="F594" s="67"/>
      <c r="G594" s="67"/>
      <c r="H594" s="67"/>
      <c r="I594" s="67"/>
    </row>
    <row r="595" ht="15.75" customHeight="1">
      <c r="A595" s="67"/>
      <c r="B595" s="67"/>
      <c r="C595" s="67"/>
      <c r="D595" s="67"/>
      <c r="E595" s="67"/>
      <c r="F595" s="67"/>
      <c r="G595" s="67"/>
      <c r="H595" s="67"/>
      <c r="I595" s="67"/>
    </row>
    <row r="596" ht="15.75" customHeight="1">
      <c r="A596" s="67"/>
      <c r="B596" s="67"/>
      <c r="C596" s="67"/>
      <c r="D596" s="67"/>
      <c r="E596" s="67"/>
      <c r="F596" s="67"/>
      <c r="G596" s="67"/>
      <c r="H596" s="67"/>
      <c r="I596" s="67"/>
    </row>
    <row r="597" ht="15.75" customHeight="1">
      <c r="A597" s="67"/>
      <c r="B597" s="67"/>
      <c r="C597" s="67"/>
      <c r="D597" s="67"/>
      <c r="E597" s="67"/>
      <c r="F597" s="67"/>
      <c r="G597" s="67"/>
      <c r="H597" s="67"/>
      <c r="I597" s="67"/>
    </row>
    <row r="598" ht="15.75" customHeight="1">
      <c r="A598" s="67"/>
      <c r="B598" s="67"/>
      <c r="C598" s="67"/>
      <c r="D598" s="67"/>
      <c r="E598" s="67"/>
      <c r="F598" s="67"/>
      <c r="G598" s="67"/>
      <c r="H598" s="67"/>
      <c r="I598" s="67"/>
    </row>
    <row r="599" ht="15.75" customHeight="1">
      <c r="A599" s="67"/>
      <c r="B599" s="67"/>
      <c r="C599" s="67"/>
      <c r="D599" s="67"/>
      <c r="E599" s="67"/>
      <c r="F599" s="67"/>
      <c r="G599" s="67"/>
      <c r="H599" s="67"/>
      <c r="I599" s="67"/>
    </row>
    <row r="600" ht="15.75" customHeight="1">
      <c r="A600" s="67"/>
      <c r="B600" s="67"/>
      <c r="C600" s="67"/>
      <c r="D600" s="67"/>
      <c r="E600" s="67"/>
      <c r="F600" s="67"/>
      <c r="G600" s="67"/>
      <c r="H600" s="67"/>
      <c r="I600" s="67"/>
    </row>
    <row r="601" ht="15.75" customHeight="1">
      <c r="A601" s="67"/>
      <c r="B601" s="67"/>
      <c r="C601" s="67"/>
      <c r="D601" s="67"/>
      <c r="E601" s="67"/>
      <c r="F601" s="67"/>
      <c r="G601" s="67"/>
      <c r="H601" s="67"/>
      <c r="I601" s="67"/>
    </row>
    <row r="602" ht="15.75" customHeight="1">
      <c r="A602" s="67"/>
      <c r="B602" s="67"/>
      <c r="C602" s="67"/>
      <c r="D602" s="67"/>
      <c r="E602" s="67"/>
      <c r="F602" s="67"/>
      <c r="G602" s="67"/>
      <c r="H602" s="67"/>
      <c r="I602" s="67"/>
    </row>
    <row r="603" ht="15.75" customHeight="1">
      <c r="A603" s="67"/>
      <c r="B603" s="67"/>
      <c r="C603" s="67"/>
      <c r="D603" s="67"/>
      <c r="E603" s="67"/>
      <c r="F603" s="67"/>
      <c r="G603" s="67"/>
      <c r="H603" s="67"/>
      <c r="I603" s="67"/>
    </row>
    <row r="604" ht="15.75" customHeight="1">
      <c r="A604" s="67"/>
      <c r="B604" s="67"/>
      <c r="C604" s="67"/>
      <c r="D604" s="67"/>
      <c r="E604" s="67"/>
      <c r="F604" s="67"/>
      <c r="G604" s="67"/>
      <c r="H604" s="67"/>
      <c r="I604" s="67"/>
    </row>
    <row r="605" ht="15.75" customHeight="1">
      <c r="A605" s="67"/>
      <c r="B605" s="67"/>
      <c r="C605" s="67"/>
      <c r="D605" s="67"/>
      <c r="E605" s="67"/>
      <c r="F605" s="67"/>
      <c r="G605" s="67"/>
      <c r="H605" s="67"/>
      <c r="I605" s="67"/>
    </row>
    <row r="606" ht="15.75" customHeight="1">
      <c r="A606" s="67"/>
      <c r="B606" s="67"/>
      <c r="C606" s="67"/>
      <c r="D606" s="67"/>
      <c r="E606" s="67"/>
      <c r="F606" s="67"/>
      <c r="G606" s="67"/>
      <c r="H606" s="67"/>
      <c r="I606" s="67"/>
    </row>
    <row r="607" ht="15.75" customHeight="1">
      <c r="A607" s="67"/>
      <c r="B607" s="67"/>
      <c r="C607" s="67"/>
      <c r="D607" s="67"/>
      <c r="E607" s="67"/>
      <c r="F607" s="67"/>
      <c r="G607" s="67"/>
      <c r="H607" s="67"/>
      <c r="I607" s="67"/>
    </row>
    <row r="608" ht="15.75" customHeight="1">
      <c r="A608" s="67"/>
      <c r="B608" s="67"/>
      <c r="C608" s="67"/>
      <c r="D608" s="67"/>
      <c r="E608" s="67"/>
      <c r="F608" s="67"/>
      <c r="G608" s="67"/>
      <c r="H608" s="67"/>
      <c r="I608" s="67"/>
    </row>
    <row r="609" ht="15.75" customHeight="1">
      <c r="A609" s="67"/>
      <c r="B609" s="67"/>
      <c r="C609" s="67"/>
      <c r="D609" s="67"/>
      <c r="E609" s="67"/>
      <c r="F609" s="67"/>
      <c r="G609" s="67"/>
      <c r="H609" s="67"/>
      <c r="I609" s="67"/>
    </row>
    <row r="610" ht="15.75" customHeight="1">
      <c r="A610" s="67"/>
      <c r="B610" s="67"/>
      <c r="C610" s="67"/>
      <c r="D610" s="67"/>
      <c r="E610" s="67"/>
      <c r="F610" s="67"/>
      <c r="G610" s="67"/>
      <c r="H610" s="67"/>
      <c r="I610" s="67"/>
    </row>
    <row r="611" ht="15.75" customHeight="1">
      <c r="A611" s="67"/>
      <c r="B611" s="67"/>
      <c r="C611" s="67"/>
      <c r="D611" s="67"/>
      <c r="E611" s="67"/>
      <c r="F611" s="67"/>
      <c r="G611" s="67"/>
      <c r="H611" s="67"/>
      <c r="I611" s="67"/>
    </row>
    <row r="612" ht="15.75" customHeight="1">
      <c r="A612" s="67"/>
      <c r="B612" s="67"/>
      <c r="C612" s="67"/>
      <c r="D612" s="67"/>
      <c r="E612" s="67"/>
      <c r="F612" s="67"/>
      <c r="G612" s="67"/>
      <c r="H612" s="67"/>
      <c r="I612" s="67"/>
    </row>
    <row r="613" ht="15.75" customHeight="1">
      <c r="A613" s="67"/>
      <c r="B613" s="67"/>
      <c r="C613" s="67"/>
      <c r="D613" s="67"/>
      <c r="E613" s="67"/>
      <c r="F613" s="67"/>
      <c r="G613" s="67"/>
      <c r="H613" s="67"/>
      <c r="I613" s="67"/>
    </row>
    <row r="614" ht="15.75" customHeight="1">
      <c r="A614" s="67"/>
      <c r="B614" s="67"/>
      <c r="C614" s="67"/>
      <c r="D614" s="67"/>
      <c r="E614" s="67"/>
      <c r="F614" s="67"/>
      <c r="G614" s="67"/>
      <c r="H614" s="67"/>
      <c r="I614" s="67"/>
    </row>
    <row r="615" ht="15.75" customHeight="1">
      <c r="A615" s="67"/>
      <c r="B615" s="67"/>
      <c r="C615" s="67"/>
      <c r="D615" s="67"/>
      <c r="E615" s="67"/>
      <c r="F615" s="67"/>
      <c r="G615" s="67"/>
      <c r="H615" s="67"/>
      <c r="I615" s="67"/>
    </row>
    <row r="616" ht="15.75" customHeight="1">
      <c r="A616" s="67"/>
      <c r="B616" s="67"/>
      <c r="C616" s="67"/>
      <c r="D616" s="67"/>
      <c r="E616" s="67"/>
      <c r="F616" s="67"/>
      <c r="G616" s="67"/>
      <c r="H616" s="67"/>
      <c r="I616" s="67"/>
    </row>
    <row r="617" ht="15.75" customHeight="1">
      <c r="A617" s="67"/>
      <c r="B617" s="67"/>
      <c r="C617" s="67"/>
      <c r="D617" s="67"/>
      <c r="E617" s="67"/>
      <c r="F617" s="67"/>
      <c r="G617" s="67"/>
      <c r="H617" s="67"/>
      <c r="I617" s="67"/>
    </row>
    <row r="618" ht="15.75" customHeight="1">
      <c r="A618" s="67"/>
      <c r="B618" s="67"/>
      <c r="C618" s="67"/>
      <c r="D618" s="67"/>
      <c r="E618" s="67"/>
      <c r="F618" s="67"/>
      <c r="G618" s="67"/>
      <c r="H618" s="67"/>
      <c r="I618" s="67"/>
    </row>
    <row r="619" ht="15.75" customHeight="1">
      <c r="A619" s="67"/>
      <c r="B619" s="67"/>
      <c r="C619" s="67"/>
      <c r="D619" s="67"/>
      <c r="E619" s="67"/>
      <c r="F619" s="67"/>
      <c r="G619" s="67"/>
      <c r="H619" s="67"/>
      <c r="I619" s="67"/>
    </row>
    <row r="620" ht="15.75" customHeight="1">
      <c r="A620" s="67"/>
      <c r="B620" s="67"/>
      <c r="C620" s="67"/>
      <c r="D620" s="67"/>
      <c r="E620" s="67"/>
      <c r="F620" s="67"/>
      <c r="G620" s="67"/>
      <c r="H620" s="67"/>
      <c r="I620" s="67"/>
    </row>
    <row r="621" ht="15.75" customHeight="1">
      <c r="A621" s="67"/>
      <c r="B621" s="67"/>
      <c r="C621" s="67"/>
      <c r="D621" s="67"/>
      <c r="E621" s="67"/>
      <c r="F621" s="67"/>
      <c r="G621" s="67"/>
      <c r="H621" s="67"/>
      <c r="I621" s="67"/>
    </row>
    <row r="622" ht="15.75" customHeight="1">
      <c r="A622" s="67"/>
      <c r="B622" s="67"/>
      <c r="C622" s="67"/>
      <c r="D622" s="67"/>
      <c r="E622" s="67"/>
      <c r="F622" s="67"/>
      <c r="G622" s="67"/>
      <c r="H622" s="67"/>
      <c r="I622" s="67"/>
    </row>
    <row r="623" ht="15.75" customHeight="1">
      <c r="A623" s="67"/>
      <c r="B623" s="67"/>
      <c r="C623" s="67"/>
      <c r="D623" s="67"/>
      <c r="E623" s="67"/>
      <c r="F623" s="67"/>
      <c r="G623" s="67"/>
      <c r="H623" s="67"/>
      <c r="I623" s="67"/>
    </row>
    <row r="624" ht="15.75" customHeight="1">
      <c r="A624" s="67"/>
      <c r="B624" s="67"/>
      <c r="C624" s="67"/>
      <c r="D624" s="67"/>
      <c r="E624" s="67"/>
      <c r="F624" s="67"/>
      <c r="G624" s="67"/>
      <c r="H624" s="67"/>
      <c r="I624" s="67"/>
    </row>
    <row r="625" ht="15.75" customHeight="1">
      <c r="A625" s="67"/>
      <c r="B625" s="67"/>
      <c r="C625" s="67"/>
      <c r="D625" s="67"/>
      <c r="E625" s="67"/>
      <c r="F625" s="67"/>
      <c r="G625" s="67"/>
      <c r="H625" s="67"/>
      <c r="I625" s="67"/>
    </row>
    <row r="626" ht="15.75" customHeight="1">
      <c r="A626" s="67"/>
      <c r="B626" s="67"/>
      <c r="C626" s="67"/>
      <c r="D626" s="67"/>
      <c r="E626" s="67"/>
      <c r="F626" s="67"/>
      <c r="G626" s="67"/>
      <c r="H626" s="67"/>
      <c r="I626" s="67"/>
    </row>
    <row r="627" ht="15.75" customHeight="1">
      <c r="A627" s="67"/>
      <c r="B627" s="67"/>
      <c r="C627" s="67"/>
      <c r="D627" s="67"/>
      <c r="E627" s="67"/>
      <c r="F627" s="67"/>
      <c r="G627" s="67"/>
      <c r="H627" s="67"/>
      <c r="I627" s="67"/>
    </row>
    <row r="628" ht="15.75" customHeight="1">
      <c r="A628" s="67"/>
      <c r="B628" s="67"/>
      <c r="C628" s="67"/>
      <c r="D628" s="67"/>
      <c r="E628" s="67"/>
      <c r="F628" s="67"/>
      <c r="G628" s="67"/>
      <c r="H628" s="67"/>
      <c r="I628" s="67"/>
    </row>
    <row r="629" ht="15.75" customHeight="1">
      <c r="A629" s="67"/>
      <c r="B629" s="67"/>
      <c r="C629" s="67"/>
      <c r="D629" s="67"/>
      <c r="E629" s="67"/>
      <c r="F629" s="67"/>
      <c r="G629" s="67"/>
      <c r="H629" s="67"/>
      <c r="I629" s="67"/>
    </row>
    <row r="630" ht="15.75" customHeight="1">
      <c r="A630" s="67"/>
      <c r="B630" s="67"/>
      <c r="C630" s="67"/>
      <c r="D630" s="67"/>
      <c r="E630" s="67"/>
      <c r="F630" s="67"/>
      <c r="G630" s="67"/>
      <c r="H630" s="67"/>
      <c r="I630" s="67"/>
    </row>
    <row r="631" ht="15.75" customHeight="1">
      <c r="A631" s="67"/>
      <c r="B631" s="67"/>
      <c r="C631" s="67"/>
      <c r="D631" s="67"/>
      <c r="E631" s="67"/>
      <c r="F631" s="67"/>
      <c r="G631" s="67"/>
      <c r="H631" s="67"/>
      <c r="I631" s="67"/>
    </row>
    <row r="632" ht="15.75" customHeight="1">
      <c r="A632" s="67"/>
      <c r="B632" s="67"/>
      <c r="C632" s="67"/>
      <c r="D632" s="67"/>
      <c r="E632" s="67"/>
      <c r="F632" s="67"/>
      <c r="G632" s="67"/>
      <c r="H632" s="67"/>
      <c r="I632" s="67"/>
    </row>
    <row r="633" ht="15.75" customHeight="1">
      <c r="A633" s="67"/>
      <c r="B633" s="67"/>
      <c r="C633" s="67"/>
      <c r="D633" s="67"/>
      <c r="E633" s="67"/>
      <c r="F633" s="67"/>
      <c r="G633" s="67"/>
      <c r="H633" s="67"/>
      <c r="I633" s="67"/>
    </row>
    <row r="634" ht="15.75" customHeight="1">
      <c r="A634" s="67"/>
      <c r="B634" s="67"/>
      <c r="C634" s="67"/>
      <c r="D634" s="67"/>
      <c r="E634" s="67"/>
      <c r="F634" s="67"/>
      <c r="G634" s="67"/>
      <c r="H634" s="67"/>
      <c r="I634" s="67"/>
    </row>
    <row r="635" ht="15.75" customHeight="1">
      <c r="A635" s="67"/>
      <c r="B635" s="67"/>
      <c r="C635" s="67"/>
      <c r="D635" s="67"/>
      <c r="E635" s="67"/>
      <c r="F635" s="67"/>
      <c r="G635" s="67"/>
      <c r="H635" s="67"/>
      <c r="I635" s="67"/>
    </row>
    <row r="636" ht="15.75" customHeight="1">
      <c r="A636" s="67"/>
      <c r="B636" s="67"/>
      <c r="C636" s="67"/>
      <c r="D636" s="67"/>
      <c r="E636" s="67"/>
      <c r="F636" s="67"/>
      <c r="G636" s="67"/>
      <c r="H636" s="67"/>
      <c r="I636" s="67"/>
    </row>
    <row r="637" ht="15.75" customHeight="1">
      <c r="A637" s="67"/>
      <c r="B637" s="67"/>
      <c r="C637" s="67"/>
      <c r="D637" s="67"/>
      <c r="E637" s="67"/>
      <c r="F637" s="67"/>
      <c r="G637" s="67"/>
      <c r="H637" s="67"/>
      <c r="I637" s="67"/>
    </row>
    <row r="638" ht="15.75" customHeight="1">
      <c r="A638" s="67"/>
      <c r="B638" s="67"/>
      <c r="C638" s="67"/>
      <c r="D638" s="67"/>
      <c r="E638" s="67"/>
      <c r="F638" s="67"/>
      <c r="G638" s="67"/>
      <c r="H638" s="67"/>
      <c r="I638" s="67"/>
    </row>
    <row r="639" ht="15.75" customHeight="1">
      <c r="A639" s="67"/>
      <c r="B639" s="67"/>
      <c r="C639" s="67"/>
      <c r="D639" s="67"/>
      <c r="E639" s="67"/>
      <c r="F639" s="67"/>
      <c r="G639" s="67"/>
      <c r="H639" s="67"/>
      <c r="I639" s="67"/>
    </row>
    <row r="640" ht="15.75" customHeight="1">
      <c r="A640" s="67"/>
      <c r="B640" s="67"/>
      <c r="C640" s="67"/>
      <c r="D640" s="67"/>
      <c r="E640" s="67"/>
      <c r="F640" s="67"/>
      <c r="G640" s="67"/>
      <c r="H640" s="67"/>
      <c r="I640" s="67"/>
    </row>
    <row r="641" ht="15.75" customHeight="1">
      <c r="A641" s="67"/>
      <c r="B641" s="67"/>
      <c r="C641" s="67"/>
      <c r="D641" s="67"/>
      <c r="E641" s="67"/>
      <c r="F641" s="67"/>
      <c r="G641" s="67"/>
      <c r="H641" s="67"/>
      <c r="I641" s="67"/>
    </row>
    <row r="642" ht="15.75" customHeight="1">
      <c r="A642" s="67"/>
      <c r="B642" s="67"/>
      <c r="C642" s="67"/>
      <c r="D642" s="67"/>
      <c r="E642" s="67"/>
      <c r="F642" s="67"/>
      <c r="G642" s="67"/>
      <c r="H642" s="67"/>
      <c r="I642" s="67"/>
    </row>
    <row r="643" ht="15.75" customHeight="1">
      <c r="A643" s="67"/>
      <c r="B643" s="67"/>
      <c r="C643" s="67"/>
      <c r="D643" s="67"/>
      <c r="E643" s="67"/>
      <c r="F643" s="67"/>
      <c r="G643" s="67"/>
      <c r="H643" s="67"/>
      <c r="I643" s="67"/>
    </row>
    <row r="644" ht="15.75" customHeight="1">
      <c r="A644" s="67"/>
      <c r="B644" s="67"/>
      <c r="C644" s="67"/>
      <c r="D644" s="67"/>
      <c r="E644" s="67"/>
      <c r="F644" s="67"/>
      <c r="G644" s="67"/>
      <c r="H644" s="67"/>
      <c r="I644" s="67"/>
    </row>
    <row r="645" ht="15.75" customHeight="1">
      <c r="A645" s="67"/>
      <c r="B645" s="67"/>
      <c r="C645" s="67"/>
      <c r="D645" s="67"/>
      <c r="E645" s="67"/>
      <c r="F645" s="67"/>
      <c r="G645" s="67"/>
      <c r="H645" s="67"/>
      <c r="I645" s="67"/>
    </row>
    <row r="646" ht="15.75" customHeight="1">
      <c r="A646" s="67"/>
      <c r="B646" s="67"/>
      <c r="C646" s="67"/>
      <c r="D646" s="67"/>
      <c r="E646" s="67"/>
      <c r="F646" s="67"/>
      <c r="G646" s="67"/>
      <c r="H646" s="67"/>
      <c r="I646" s="67"/>
    </row>
    <row r="647" ht="15.75" customHeight="1">
      <c r="A647" s="67"/>
      <c r="B647" s="67"/>
      <c r="C647" s="67"/>
      <c r="D647" s="67"/>
      <c r="E647" s="67"/>
      <c r="F647" s="67"/>
      <c r="G647" s="67"/>
      <c r="H647" s="67"/>
      <c r="I647" s="67"/>
    </row>
    <row r="648" ht="15.75" customHeight="1">
      <c r="A648" s="67"/>
      <c r="B648" s="67"/>
      <c r="C648" s="67"/>
      <c r="D648" s="67"/>
      <c r="E648" s="67"/>
      <c r="F648" s="67"/>
      <c r="G648" s="67"/>
      <c r="H648" s="67"/>
      <c r="I648" s="67"/>
    </row>
    <row r="649" ht="15.75" customHeight="1">
      <c r="A649" s="67"/>
      <c r="B649" s="67"/>
      <c r="C649" s="67"/>
      <c r="D649" s="67"/>
      <c r="E649" s="67"/>
      <c r="F649" s="67"/>
      <c r="G649" s="67"/>
      <c r="H649" s="67"/>
      <c r="I649" s="67"/>
    </row>
    <row r="650" ht="15.75" customHeight="1">
      <c r="A650" s="67"/>
      <c r="B650" s="67"/>
      <c r="C650" s="67"/>
      <c r="D650" s="67"/>
      <c r="E650" s="67"/>
      <c r="F650" s="67"/>
      <c r="G650" s="67"/>
      <c r="H650" s="67"/>
      <c r="I650" s="67"/>
    </row>
    <row r="651" ht="15.75" customHeight="1">
      <c r="A651" s="67"/>
      <c r="B651" s="67"/>
      <c r="C651" s="67"/>
      <c r="D651" s="67"/>
      <c r="E651" s="67"/>
      <c r="F651" s="67"/>
      <c r="G651" s="67"/>
      <c r="H651" s="67"/>
      <c r="I651" s="67"/>
    </row>
    <row r="652" ht="15.75" customHeight="1">
      <c r="A652" s="67"/>
      <c r="B652" s="67"/>
      <c r="C652" s="67"/>
      <c r="D652" s="67"/>
      <c r="E652" s="67"/>
      <c r="F652" s="67"/>
      <c r="G652" s="67"/>
      <c r="H652" s="67"/>
      <c r="I652" s="67"/>
    </row>
    <row r="653" ht="15.75" customHeight="1">
      <c r="A653" s="67"/>
      <c r="B653" s="67"/>
      <c r="C653" s="67"/>
      <c r="D653" s="67"/>
      <c r="E653" s="67"/>
      <c r="F653" s="67"/>
      <c r="G653" s="67"/>
      <c r="H653" s="67"/>
      <c r="I653" s="67"/>
    </row>
    <row r="654" ht="15.75" customHeight="1">
      <c r="A654" s="67"/>
      <c r="B654" s="67"/>
      <c r="C654" s="67"/>
      <c r="D654" s="67"/>
      <c r="E654" s="67"/>
      <c r="F654" s="67"/>
      <c r="G654" s="67"/>
      <c r="H654" s="67"/>
      <c r="I654" s="67"/>
    </row>
    <row r="655" ht="15.75" customHeight="1">
      <c r="A655" s="67"/>
      <c r="B655" s="67"/>
      <c r="C655" s="67"/>
      <c r="D655" s="67"/>
      <c r="E655" s="67"/>
      <c r="F655" s="67"/>
      <c r="G655" s="67"/>
      <c r="H655" s="67"/>
      <c r="I655" s="67"/>
    </row>
    <row r="656" ht="15.75" customHeight="1">
      <c r="A656" s="67"/>
      <c r="B656" s="67"/>
      <c r="C656" s="67"/>
      <c r="D656" s="67"/>
      <c r="E656" s="67"/>
      <c r="F656" s="67"/>
      <c r="G656" s="67"/>
      <c r="H656" s="67"/>
      <c r="I656" s="67"/>
    </row>
    <row r="657" ht="15.75" customHeight="1">
      <c r="A657" s="67"/>
      <c r="B657" s="67"/>
      <c r="C657" s="67"/>
      <c r="D657" s="67"/>
      <c r="E657" s="67"/>
      <c r="F657" s="67"/>
      <c r="G657" s="67"/>
      <c r="H657" s="67"/>
      <c r="I657" s="67"/>
    </row>
    <row r="658" ht="15.75" customHeight="1">
      <c r="A658" s="67"/>
      <c r="B658" s="67"/>
      <c r="C658" s="67"/>
      <c r="D658" s="67"/>
      <c r="E658" s="67"/>
      <c r="F658" s="67"/>
      <c r="G658" s="67"/>
      <c r="H658" s="67"/>
      <c r="I658" s="67"/>
    </row>
    <row r="659" ht="15.75" customHeight="1">
      <c r="A659" s="67"/>
      <c r="B659" s="67"/>
      <c r="C659" s="67"/>
      <c r="D659" s="67"/>
      <c r="E659" s="67"/>
      <c r="F659" s="67"/>
      <c r="G659" s="67"/>
      <c r="H659" s="67"/>
      <c r="I659" s="67"/>
    </row>
    <row r="660" ht="15.75" customHeight="1">
      <c r="A660" s="67"/>
      <c r="B660" s="67"/>
      <c r="C660" s="67"/>
      <c r="D660" s="67"/>
      <c r="E660" s="67"/>
      <c r="F660" s="67"/>
      <c r="G660" s="67"/>
      <c r="H660" s="67"/>
      <c r="I660" s="67"/>
    </row>
    <row r="661" ht="15.75" customHeight="1">
      <c r="A661" s="67"/>
      <c r="B661" s="67"/>
      <c r="C661" s="67"/>
      <c r="D661" s="67"/>
      <c r="E661" s="67"/>
      <c r="F661" s="67"/>
      <c r="G661" s="67"/>
      <c r="H661" s="67"/>
      <c r="I661" s="67"/>
    </row>
    <row r="662" ht="15.75" customHeight="1">
      <c r="A662" s="67"/>
      <c r="B662" s="67"/>
      <c r="C662" s="67"/>
      <c r="D662" s="67"/>
      <c r="E662" s="67"/>
      <c r="F662" s="67"/>
      <c r="G662" s="67"/>
      <c r="H662" s="67"/>
      <c r="I662" s="67"/>
    </row>
    <row r="663" ht="15.75" customHeight="1">
      <c r="A663" s="67"/>
      <c r="B663" s="67"/>
      <c r="C663" s="67"/>
      <c r="D663" s="67"/>
      <c r="E663" s="67"/>
      <c r="F663" s="67"/>
      <c r="G663" s="67"/>
      <c r="H663" s="67"/>
      <c r="I663" s="67"/>
    </row>
    <row r="664" ht="15.75" customHeight="1">
      <c r="A664" s="67"/>
      <c r="B664" s="67"/>
      <c r="C664" s="67"/>
      <c r="D664" s="67"/>
      <c r="E664" s="67"/>
      <c r="F664" s="67"/>
      <c r="G664" s="67"/>
      <c r="H664" s="67"/>
      <c r="I664" s="67"/>
    </row>
    <row r="665" ht="15.75" customHeight="1">
      <c r="A665" s="67"/>
      <c r="B665" s="67"/>
      <c r="C665" s="67"/>
      <c r="D665" s="67"/>
      <c r="E665" s="67"/>
      <c r="F665" s="67"/>
      <c r="G665" s="67"/>
      <c r="H665" s="67"/>
      <c r="I665" s="67"/>
    </row>
    <row r="666" ht="15.75" customHeight="1">
      <c r="A666" s="67"/>
      <c r="B666" s="67"/>
      <c r="C666" s="67"/>
      <c r="D666" s="67"/>
      <c r="E666" s="67"/>
      <c r="F666" s="67"/>
      <c r="G666" s="67"/>
      <c r="H666" s="67"/>
      <c r="I666" s="67"/>
    </row>
    <row r="667" ht="15.75" customHeight="1">
      <c r="A667" s="67"/>
      <c r="B667" s="67"/>
      <c r="C667" s="67"/>
      <c r="D667" s="67"/>
      <c r="E667" s="67"/>
      <c r="F667" s="67"/>
      <c r="G667" s="67"/>
      <c r="H667" s="67"/>
      <c r="I667" s="67"/>
    </row>
    <row r="668" ht="15.75" customHeight="1">
      <c r="A668" s="67"/>
      <c r="B668" s="67"/>
      <c r="C668" s="67"/>
      <c r="D668" s="67"/>
      <c r="E668" s="67"/>
      <c r="F668" s="67"/>
      <c r="G668" s="67"/>
      <c r="H668" s="67"/>
      <c r="I668" s="67"/>
    </row>
    <row r="669" ht="15.75" customHeight="1">
      <c r="A669" s="67"/>
      <c r="B669" s="67"/>
      <c r="C669" s="67"/>
      <c r="D669" s="67"/>
      <c r="E669" s="67"/>
      <c r="F669" s="67"/>
      <c r="G669" s="67"/>
      <c r="H669" s="67"/>
      <c r="I669" s="67"/>
    </row>
    <row r="670" ht="15.75" customHeight="1">
      <c r="A670" s="67"/>
      <c r="B670" s="67"/>
      <c r="C670" s="67"/>
      <c r="D670" s="67"/>
      <c r="E670" s="67"/>
      <c r="F670" s="67"/>
      <c r="G670" s="67"/>
      <c r="H670" s="67"/>
      <c r="I670" s="67"/>
    </row>
    <row r="671" ht="15.75" customHeight="1">
      <c r="A671" s="67"/>
      <c r="B671" s="67"/>
      <c r="C671" s="67"/>
      <c r="D671" s="67"/>
      <c r="E671" s="67"/>
      <c r="F671" s="67"/>
      <c r="G671" s="67"/>
      <c r="H671" s="67"/>
      <c r="I671" s="67"/>
    </row>
    <row r="672" ht="15.75" customHeight="1">
      <c r="A672" s="67"/>
      <c r="B672" s="67"/>
      <c r="C672" s="67"/>
      <c r="D672" s="67"/>
      <c r="E672" s="67"/>
      <c r="F672" s="67"/>
      <c r="G672" s="67"/>
      <c r="H672" s="67"/>
      <c r="I672" s="67"/>
    </row>
    <row r="673" ht="15.75" customHeight="1">
      <c r="A673" s="67"/>
      <c r="B673" s="67"/>
      <c r="C673" s="67"/>
      <c r="D673" s="67"/>
      <c r="E673" s="67"/>
      <c r="F673" s="67"/>
      <c r="G673" s="67"/>
      <c r="H673" s="67"/>
      <c r="I673" s="67"/>
    </row>
    <row r="674" ht="15.75" customHeight="1">
      <c r="A674" s="67"/>
      <c r="B674" s="67"/>
      <c r="C674" s="67"/>
      <c r="D674" s="67"/>
      <c r="E674" s="67"/>
      <c r="F674" s="67"/>
      <c r="G674" s="67"/>
      <c r="H674" s="67"/>
      <c r="I674" s="67"/>
    </row>
    <row r="675" ht="15.75" customHeight="1">
      <c r="A675" s="67"/>
      <c r="B675" s="67"/>
      <c r="C675" s="67"/>
      <c r="D675" s="67"/>
      <c r="E675" s="67"/>
      <c r="F675" s="67"/>
      <c r="G675" s="67"/>
      <c r="H675" s="67"/>
      <c r="I675" s="67"/>
    </row>
    <row r="676" ht="15.75" customHeight="1">
      <c r="A676" s="67"/>
      <c r="B676" s="67"/>
      <c r="C676" s="67"/>
      <c r="D676" s="67"/>
      <c r="E676" s="67"/>
      <c r="F676" s="67"/>
      <c r="G676" s="67"/>
      <c r="H676" s="67"/>
      <c r="I676" s="67"/>
    </row>
    <row r="677" ht="15.75" customHeight="1">
      <c r="A677" s="67"/>
      <c r="B677" s="67"/>
      <c r="C677" s="67"/>
      <c r="D677" s="67"/>
      <c r="E677" s="67"/>
      <c r="F677" s="67"/>
      <c r="G677" s="67"/>
      <c r="H677" s="67"/>
      <c r="I677" s="67"/>
    </row>
    <row r="678" ht="15.75" customHeight="1">
      <c r="A678" s="67"/>
      <c r="B678" s="67"/>
      <c r="C678" s="67"/>
      <c r="D678" s="67"/>
      <c r="E678" s="67"/>
      <c r="F678" s="67"/>
      <c r="G678" s="67"/>
      <c r="H678" s="67"/>
      <c r="I678" s="67"/>
    </row>
    <row r="679" ht="15.75" customHeight="1">
      <c r="A679" s="67"/>
      <c r="B679" s="67"/>
      <c r="C679" s="67"/>
      <c r="D679" s="67"/>
      <c r="E679" s="67"/>
      <c r="F679" s="67"/>
      <c r="G679" s="67"/>
      <c r="H679" s="67"/>
      <c r="I679" s="67"/>
    </row>
    <row r="680" ht="15.75" customHeight="1">
      <c r="A680" s="67"/>
      <c r="B680" s="67"/>
      <c r="C680" s="67"/>
      <c r="D680" s="67"/>
      <c r="E680" s="67"/>
      <c r="F680" s="67"/>
      <c r="G680" s="67"/>
      <c r="H680" s="67"/>
      <c r="I680" s="67"/>
    </row>
    <row r="681" ht="15.75" customHeight="1">
      <c r="A681" s="67"/>
      <c r="B681" s="67"/>
      <c r="C681" s="67"/>
      <c r="D681" s="67"/>
      <c r="E681" s="67"/>
      <c r="F681" s="67"/>
      <c r="G681" s="67"/>
      <c r="H681" s="67"/>
      <c r="I681" s="67"/>
    </row>
    <row r="682" ht="15.75" customHeight="1">
      <c r="A682" s="67"/>
      <c r="B682" s="67"/>
      <c r="C682" s="67"/>
      <c r="D682" s="67"/>
      <c r="E682" s="67"/>
      <c r="F682" s="67"/>
      <c r="G682" s="67"/>
      <c r="H682" s="67"/>
      <c r="I682" s="67"/>
    </row>
    <row r="683" ht="15.75" customHeight="1">
      <c r="A683" s="67"/>
      <c r="B683" s="67"/>
      <c r="C683" s="67"/>
      <c r="D683" s="67"/>
      <c r="E683" s="67"/>
      <c r="F683" s="67"/>
      <c r="G683" s="67"/>
      <c r="H683" s="67"/>
      <c r="I683" s="67"/>
    </row>
    <row r="684" ht="15.75" customHeight="1">
      <c r="A684" s="67"/>
      <c r="B684" s="67"/>
      <c r="C684" s="67"/>
      <c r="D684" s="67"/>
      <c r="E684" s="67"/>
      <c r="F684" s="67"/>
      <c r="G684" s="67"/>
      <c r="H684" s="67"/>
      <c r="I684" s="67"/>
    </row>
    <row r="685" ht="15.75" customHeight="1">
      <c r="A685" s="67"/>
      <c r="B685" s="67"/>
      <c r="C685" s="67"/>
      <c r="D685" s="67"/>
      <c r="E685" s="67"/>
      <c r="F685" s="67"/>
      <c r="G685" s="67"/>
      <c r="H685" s="67"/>
      <c r="I685" s="67"/>
    </row>
    <row r="686" ht="15.75" customHeight="1">
      <c r="A686" s="67"/>
      <c r="B686" s="67"/>
      <c r="C686" s="67"/>
      <c r="D686" s="67"/>
      <c r="E686" s="67"/>
      <c r="F686" s="67"/>
      <c r="G686" s="67"/>
      <c r="H686" s="67"/>
      <c r="I686" s="67"/>
    </row>
    <row r="687" ht="15.75" customHeight="1">
      <c r="A687" s="67"/>
      <c r="B687" s="67"/>
      <c r="C687" s="67"/>
      <c r="D687" s="67"/>
      <c r="E687" s="67"/>
      <c r="F687" s="67"/>
      <c r="G687" s="67"/>
      <c r="H687" s="67"/>
      <c r="I687" s="67"/>
    </row>
    <row r="688" ht="15.75" customHeight="1">
      <c r="A688" s="67"/>
      <c r="B688" s="67"/>
      <c r="C688" s="67"/>
      <c r="D688" s="67"/>
      <c r="E688" s="67"/>
      <c r="F688" s="67"/>
      <c r="G688" s="67"/>
      <c r="H688" s="67"/>
      <c r="I688" s="67"/>
    </row>
    <row r="689" ht="15.75" customHeight="1">
      <c r="A689" s="67"/>
      <c r="B689" s="67"/>
      <c r="C689" s="67"/>
      <c r="D689" s="67"/>
      <c r="E689" s="67"/>
      <c r="F689" s="67"/>
      <c r="G689" s="67"/>
      <c r="H689" s="67"/>
      <c r="I689" s="67"/>
    </row>
    <row r="690" ht="15.75" customHeight="1">
      <c r="A690" s="67"/>
      <c r="B690" s="67"/>
      <c r="C690" s="67"/>
      <c r="D690" s="67"/>
      <c r="E690" s="67"/>
      <c r="F690" s="67"/>
      <c r="G690" s="67"/>
      <c r="H690" s="67"/>
      <c r="I690" s="67"/>
    </row>
    <row r="691" ht="15.75" customHeight="1">
      <c r="A691" s="67"/>
      <c r="B691" s="67"/>
      <c r="C691" s="67"/>
      <c r="D691" s="67"/>
      <c r="E691" s="67"/>
      <c r="F691" s="67"/>
      <c r="G691" s="67"/>
      <c r="H691" s="67"/>
      <c r="I691" s="67"/>
    </row>
    <row r="692" ht="15.75" customHeight="1">
      <c r="A692" s="67"/>
      <c r="B692" s="67"/>
      <c r="C692" s="67"/>
      <c r="D692" s="67"/>
      <c r="E692" s="67"/>
      <c r="F692" s="67"/>
      <c r="G692" s="67"/>
      <c r="H692" s="67"/>
      <c r="I692" s="67"/>
    </row>
    <row r="693" ht="15.75" customHeight="1">
      <c r="A693" s="67"/>
      <c r="B693" s="67"/>
      <c r="C693" s="67"/>
      <c r="D693" s="67"/>
      <c r="E693" s="67"/>
      <c r="F693" s="67"/>
      <c r="G693" s="67"/>
      <c r="H693" s="67"/>
      <c r="I693" s="67"/>
    </row>
    <row r="694" ht="15.75" customHeight="1">
      <c r="A694" s="67"/>
      <c r="B694" s="67"/>
      <c r="C694" s="67"/>
      <c r="D694" s="67"/>
      <c r="E694" s="67"/>
      <c r="F694" s="67"/>
      <c r="G694" s="67"/>
      <c r="H694" s="67"/>
      <c r="I694" s="67"/>
    </row>
    <row r="695" ht="15.75" customHeight="1">
      <c r="A695" s="67"/>
      <c r="B695" s="67"/>
      <c r="C695" s="67"/>
      <c r="D695" s="67"/>
      <c r="E695" s="67"/>
      <c r="F695" s="67"/>
      <c r="G695" s="67"/>
      <c r="H695" s="67"/>
      <c r="I695" s="67"/>
    </row>
    <row r="696" ht="15.75" customHeight="1">
      <c r="A696" s="67"/>
      <c r="B696" s="67"/>
      <c r="C696" s="67"/>
      <c r="D696" s="67"/>
      <c r="E696" s="67"/>
      <c r="F696" s="67"/>
      <c r="G696" s="67"/>
      <c r="H696" s="67"/>
      <c r="I696" s="67"/>
    </row>
    <row r="697" ht="15.75" customHeight="1">
      <c r="A697" s="67"/>
      <c r="B697" s="67"/>
      <c r="C697" s="67"/>
      <c r="D697" s="67"/>
      <c r="E697" s="67"/>
      <c r="F697" s="67"/>
      <c r="G697" s="67"/>
      <c r="H697" s="67"/>
      <c r="I697" s="67"/>
    </row>
    <row r="698" ht="15.75" customHeight="1">
      <c r="A698" s="67"/>
      <c r="B698" s="67"/>
      <c r="C698" s="67"/>
      <c r="D698" s="67"/>
      <c r="E698" s="67"/>
      <c r="F698" s="67"/>
      <c r="G698" s="67"/>
      <c r="H698" s="67"/>
      <c r="I698" s="67"/>
    </row>
    <row r="699" ht="15.75" customHeight="1">
      <c r="A699" s="67"/>
      <c r="B699" s="67"/>
      <c r="C699" s="67"/>
      <c r="D699" s="67"/>
      <c r="E699" s="67"/>
      <c r="F699" s="67"/>
      <c r="G699" s="67"/>
      <c r="H699" s="67"/>
      <c r="I699" s="67"/>
    </row>
    <row r="700" ht="15.75" customHeight="1">
      <c r="A700" s="67"/>
      <c r="B700" s="67"/>
      <c r="C700" s="67"/>
      <c r="D700" s="67"/>
      <c r="E700" s="67"/>
      <c r="F700" s="67"/>
      <c r="G700" s="67"/>
      <c r="H700" s="67"/>
      <c r="I700" s="67"/>
    </row>
    <row r="701" ht="15.75" customHeight="1">
      <c r="A701" s="67"/>
      <c r="B701" s="67"/>
      <c r="C701" s="67"/>
      <c r="D701" s="67"/>
      <c r="E701" s="67"/>
      <c r="F701" s="67"/>
      <c r="G701" s="67"/>
      <c r="H701" s="67"/>
      <c r="I701" s="67"/>
    </row>
    <row r="702" ht="15.75" customHeight="1">
      <c r="A702" s="67"/>
      <c r="B702" s="67"/>
      <c r="C702" s="67"/>
      <c r="D702" s="67"/>
      <c r="E702" s="67"/>
      <c r="F702" s="67"/>
      <c r="G702" s="67"/>
      <c r="H702" s="67"/>
      <c r="I702" s="67"/>
    </row>
    <row r="703" ht="15.75" customHeight="1">
      <c r="A703" s="67"/>
      <c r="B703" s="67"/>
      <c r="C703" s="67"/>
      <c r="D703" s="67"/>
      <c r="E703" s="67"/>
      <c r="F703" s="67"/>
      <c r="G703" s="67"/>
      <c r="H703" s="67"/>
      <c r="I703" s="67"/>
    </row>
    <row r="704" ht="15.75" customHeight="1">
      <c r="A704" s="67"/>
      <c r="B704" s="67"/>
      <c r="C704" s="67"/>
      <c r="D704" s="67"/>
      <c r="E704" s="67"/>
      <c r="F704" s="67"/>
      <c r="G704" s="67"/>
      <c r="H704" s="67"/>
      <c r="I704" s="67"/>
    </row>
    <row r="705" ht="15.75" customHeight="1">
      <c r="A705" s="67"/>
      <c r="B705" s="67"/>
      <c r="C705" s="67"/>
      <c r="D705" s="67"/>
      <c r="E705" s="67"/>
      <c r="F705" s="67"/>
      <c r="G705" s="67"/>
      <c r="H705" s="67"/>
      <c r="I705" s="67"/>
    </row>
    <row r="706" ht="15.75" customHeight="1">
      <c r="A706" s="67"/>
      <c r="B706" s="67"/>
      <c r="C706" s="67"/>
      <c r="D706" s="67"/>
      <c r="E706" s="67"/>
      <c r="F706" s="67"/>
      <c r="G706" s="67"/>
      <c r="H706" s="67"/>
      <c r="I706" s="67"/>
    </row>
    <row r="707" ht="15.75" customHeight="1">
      <c r="A707" s="67"/>
      <c r="B707" s="67"/>
      <c r="C707" s="67"/>
      <c r="D707" s="67"/>
      <c r="E707" s="67"/>
      <c r="F707" s="67"/>
      <c r="G707" s="67"/>
      <c r="H707" s="67"/>
      <c r="I707" s="67"/>
    </row>
    <row r="708" ht="15.75" customHeight="1">
      <c r="A708" s="67"/>
      <c r="B708" s="67"/>
      <c r="C708" s="67"/>
      <c r="D708" s="67"/>
      <c r="E708" s="67"/>
      <c r="F708" s="67"/>
      <c r="G708" s="67"/>
      <c r="H708" s="67"/>
      <c r="I708" s="67"/>
    </row>
    <row r="709" ht="15.75" customHeight="1">
      <c r="A709" s="67"/>
      <c r="B709" s="67"/>
      <c r="C709" s="67"/>
      <c r="D709" s="67"/>
      <c r="E709" s="67"/>
      <c r="F709" s="67"/>
      <c r="G709" s="67"/>
      <c r="H709" s="67"/>
      <c r="I709" s="67"/>
    </row>
    <row r="710" ht="15.75" customHeight="1">
      <c r="A710" s="67"/>
      <c r="B710" s="67"/>
      <c r="C710" s="67"/>
      <c r="D710" s="67"/>
      <c r="E710" s="67"/>
      <c r="F710" s="67"/>
      <c r="G710" s="67"/>
      <c r="H710" s="67"/>
      <c r="I710" s="67"/>
    </row>
    <row r="711" ht="15.75" customHeight="1">
      <c r="A711" s="67"/>
      <c r="B711" s="67"/>
      <c r="C711" s="67"/>
      <c r="D711" s="67"/>
      <c r="E711" s="67"/>
      <c r="F711" s="67"/>
      <c r="G711" s="67"/>
      <c r="H711" s="67"/>
      <c r="I711" s="67"/>
    </row>
    <row r="712" ht="15.75" customHeight="1">
      <c r="A712" s="67"/>
      <c r="B712" s="67"/>
      <c r="C712" s="67"/>
      <c r="D712" s="67"/>
      <c r="E712" s="67"/>
      <c r="F712" s="67"/>
      <c r="G712" s="67"/>
      <c r="H712" s="67"/>
      <c r="I712" s="67"/>
    </row>
    <row r="713" ht="15.75" customHeight="1">
      <c r="A713" s="67"/>
      <c r="B713" s="67"/>
      <c r="C713" s="67"/>
      <c r="D713" s="67"/>
      <c r="E713" s="67"/>
      <c r="F713" s="67"/>
      <c r="G713" s="67"/>
      <c r="H713" s="67"/>
      <c r="I713" s="67"/>
    </row>
    <row r="714" ht="15.75" customHeight="1">
      <c r="A714" s="67"/>
      <c r="B714" s="67"/>
      <c r="C714" s="67"/>
      <c r="D714" s="67"/>
      <c r="E714" s="67"/>
      <c r="F714" s="67"/>
      <c r="G714" s="67"/>
      <c r="H714" s="67"/>
      <c r="I714" s="67"/>
    </row>
    <row r="715" ht="15.75" customHeight="1">
      <c r="A715" s="67"/>
      <c r="B715" s="67"/>
      <c r="C715" s="67"/>
      <c r="D715" s="67"/>
      <c r="E715" s="67"/>
      <c r="F715" s="67"/>
      <c r="G715" s="67"/>
      <c r="H715" s="67"/>
      <c r="I715" s="67"/>
    </row>
    <row r="716" ht="15.75" customHeight="1">
      <c r="A716" s="67"/>
      <c r="B716" s="67"/>
      <c r="C716" s="67"/>
      <c r="D716" s="67"/>
      <c r="E716" s="67"/>
      <c r="F716" s="67"/>
      <c r="G716" s="67"/>
      <c r="H716" s="67"/>
      <c r="I716" s="67"/>
    </row>
    <row r="717" ht="15.75" customHeight="1">
      <c r="A717" s="67"/>
      <c r="B717" s="67"/>
      <c r="C717" s="67"/>
      <c r="D717" s="67"/>
      <c r="E717" s="67"/>
      <c r="F717" s="67"/>
      <c r="G717" s="67"/>
      <c r="H717" s="67"/>
      <c r="I717" s="67"/>
    </row>
    <row r="718" ht="15.75" customHeight="1">
      <c r="A718" s="67"/>
      <c r="B718" s="67"/>
      <c r="C718" s="67"/>
      <c r="D718" s="67"/>
      <c r="E718" s="67"/>
      <c r="F718" s="67"/>
      <c r="G718" s="67"/>
      <c r="H718" s="67"/>
      <c r="I718" s="67"/>
    </row>
    <row r="719" ht="15.75" customHeight="1">
      <c r="A719" s="67"/>
      <c r="B719" s="67"/>
      <c r="C719" s="67"/>
      <c r="D719" s="67"/>
      <c r="E719" s="67"/>
      <c r="F719" s="67"/>
      <c r="G719" s="67"/>
      <c r="H719" s="67"/>
      <c r="I719" s="67"/>
    </row>
    <row r="720" ht="15.75" customHeight="1">
      <c r="A720" s="67"/>
      <c r="B720" s="67"/>
      <c r="C720" s="67"/>
      <c r="D720" s="67"/>
      <c r="E720" s="67"/>
      <c r="F720" s="67"/>
      <c r="G720" s="67"/>
      <c r="H720" s="67"/>
      <c r="I720" s="67"/>
    </row>
    <row r="721" ht="15.75" customHeight="1">
      <c r="A721" s="67"/>
      <c r="B721" s="67"/>
      <c r="C721" s="67"/>
      <c r="D721" s="67"/>
      <c r="E721" s="67"/>
      <c r="F721" s="67"/>
      <c r="G721" s="67"/>
      <c r="H721" s="67"/>
      <c r="I721" s="67"/>
    </row>
    <row r="722" ht="15.75" customHeight="1">
      <c r="A722" s="67"/>
      <c r="B722" s="67"/>
      <c r="C722" s="67"/>
      <c r="D722" s="67"/>
      <c r="E722" s="67"/>
      <c r="F722" s="67"/>
      <c r="G722" s="67"/>
      <c r="H722" s="67"/>
      <c r="I722" s="67"/>
    </row>
    <row r="723" ht="15.75" customHeight="1">
      <c r="A723" s="67"/>
      <c r="B723" s="67"/>
      <c r="C723" s="67"/>
      <c r="D723" s="67"/>
      <c r="E723" s="67"/>
      <c r="F723" s="67"/>
      <c r="G723" s="67"/>
      <c r="H723" s="67"/>
      <c r="I723" s="67"/>
    </row>
    <row r="724" ht="15.75" customHeight="1">
      <c r="A724" s="67"/>
      <c r="B724" s="67"/>
      <c r="C724" s="67"/>
      <c r="D724" s="67"/>
      <c r="E724" s="67"/>
      <c r="F724" s="67"/>
      <c r="G724" s="67"/>
      <c r="H724" s="67"/>
      <c r="I724" s="67"/>
    </row>
    <row r="725" ht="15.75" customHeight="1">
      <c r="A725" s="67"/>
      <c r="B725" s="67"/>
      <c r="C725" s="67"/>
      <c r="D725" s="67"/>
      <c r="E725" s="67"/>
      <c r="F725" s="67"/>
      <c r="G725" s="67"/>
      <c r="H725" s="67"/>
      <c r="I725" s="67"/>
    </row>
    <row r="726" ht="15.75" customHeight="1">
      <c r="A726" s="67"/>
      <c r="B726" s="67"/>
      <c r="C726" s="67"/>
      <c r="D726" s="67"/>
      <c r="E726" s="67"/>
      <c r="F726" s="67"/>
      <c r="G726" s="67"/>
      <c r="H726" s="67"/>
      <c r="I726" s="67"/>
    </row>
    <row r="727" ht="15.75" customHeight="1">
      <c r="A727" s="67"/>
      <c r="B727" s="67"/>
      <c r="C727" s="67"/>
      <c r="D727" s="67"/>
      <c r="E727" s="67"/>
      <c r="F727" s="67"/>
      <c r="G727" s="67"/>
      <c r="H727" s="67"/>
      <c r="I727" s="67"/>
    </row>
    <row r="728" ht="15.75" customHeight="1">
      <c r="A728" s="67"/>
      <c r="B728" s="67"/>
      <c r="C728" s="67"/>
      <c r="D728" s="67"/>
      <c r="E728" s="67"/>
      <c r="F728" s="67"/>
      <c r="G728" s="67"/>
      <c r="H728" s="67"/>
      <c r="I728" s="67"/>
    </row>
    <row r="729" ht="15.75" customHeight="1">
      <c r="A729" s="67"/>
      <c r="B729" s="67"/>
      <c r="C729" s="67"/>
      <c r="D729" s="67"/>
      <c r="E729" s="67"/>
      <c r="F729" s="67"/>
      <c r="G729" s="67"/>
      <c r="H729" s="67"/>
      <c r="I729" s="67"/>
    </row>
    <row r="730" ht="15.75" customHeight="1">
      <c r="A730" s="67"/>
      <c r="B730" s="67"/>
      <c r="C730" s="67"/>
      <c r="D730" s="67"/>
      <c r="E730" s="67"/>
      <c r="F730" s="67"/>
      <c r="G730" s="67"/>
      <c r="H730" s="67"/>
      <c r="I730" s="67"/>
    </row>
    <row r="731" ht="15.75" customHeight="1">
      <c r="A731" s="67"/>
      <c r="B731" s="67"/>
      <c r="C731" s="67"/>
      <c r="D731" s="67"/>
      <c r="E731" s="67"/>
      <c r="F731" s="67"/>
      <c r="G731" s="67"/>
      <c r="H731" s="67"/>
      <c r="I731" s="67"/>
    </row>
    <row r="732" ht="15.75" customHeight="1">
      <c r="A732" s="67"/>
      <c r="B732" s="67"/>
      <c r="C732" s="67"/>
      <c r="D732" s="67"/>
      <c r="E732" s="67"/>
      <c r="F732" s="67"/>
      <c r="G732" s="67"/>
      <c r="H732" s="67"/>
      <c r="I732" s="67"/>
    </row>
    <row r="733" ht="15.75" customHeight="1">
      <c r="A733" s="67"/>
      <c r="B733" s="67"/>
      <c r="C733" s="67"/>
      <c r="D733" s="67"/>
      <c r="E733" s="67"/>
      <c r="F733" s="67"/>
      <c r="G733" s="67"/>
      <c r="H733" s="67"/>
      <c r="I733" s="67"/>
    </row>
    <row r="734" ht="15.75" customHeight="1">
      <c r="A734" s="67"/>
      <c r="B734" s="67"/>
      <c r="C734" s="67"/>
      <c r="D734" s="67"/>
      <c r="E734" s="67"/>
      <c r="F734" s="67"/>
      <c r="G734" s="67"/>
      <c r="H734" s="67"/>
      <c r="I734" s="67"/>
    </row>
    <row r="735" ht="15.75" customHeight="1">
      <c r="A735" s="67"/>
      <c r="B735" s="67"/>
      <c r="C735" s="67"/>
      <c r="D735" s="67"/>
      <c r="E735" s="67"/>
      <c r="F735" s="67"/>
      <c r="G735" s="67"/>
      <c r="H735" s="67"/>
      <c r="I735" s="67"/>
    </row>
    <row r="736" ht="15.75" customHeight="1">
      <c r="A736" s="67"/>
      <c r="B736" s="67"/>
      <c r="C736" s="67"/>
      <c r="D736" s="67"/>
      <c r="E736" s="67"/>
      <c r="F736" s="67"/>
      <c r="G736" s="67"/>
      <c r="H736" s="67"/>
      <c r="I736" s="67"/>
    </row>
    <row r="737" ht="15.75" customHeight="1">
      <c r="A737" s="67"/>
      <c r="B737" s="67"/>
      <c r="C737" s="67"/>
      <c r="D737" s="67"/>
      <c r="E737" s="67"/>
      <c r="F737" s="67"/>
      <c r="G737" s="67"/>
      <c r="H737" s="67"/>
      <c r="I737" s="67"/>
    </row>
    <row r="738" ht="15.75" customHeight="1">
      <c r="A738" s="67"/>
      <c r="B738" s="67"/>
      <c r="C738" s="67"/>
      <c r="D738" s="67"/>
      <c r="E738" s="67"/>
      <c r="F738" s="67"/>
      <c r="G738" s="67"/>
      <c r="H738" s="67"/>
      <c r="I738" s="67"/>
    </row>
    <row r="739" ht="15.75" customHeight="1">
      <c r="A739" s="67"/>
      <c r="B739" s="67"/>
      <c r="C739" s="67"/>
      <c r="D739" s="67"/>
      <c r="E739" s="67"/>
      <c r="F739" s="67"/>
      <c r="G739" s="67"/>
      <c r="H739" s="67"/>
      <c r="I739" s="67"/>
    </row>
    <row r="740" ht="15.75" customHeight="1">
      <c r="A740" s="67"/>
      <c r="B740" s="67"/>
      <c r="C740" s="67"/>
      <c r="D740" s="67"/>
      <c r="E740" s="67"/>
      <c r="F740" s="67"/>
      <c r="G740" s="67"/>
      <c r="H740" s="67"/>
      <c r="I740" s="67"/>
    </row>
    <row r="741" ht="15.75" customHeight="1">
      <c r="A741" s="67"/>
      <c r="B741" s="67"/>
      <c r="C741" s="67"/>
      <c r="D741" s="67"/>
      <c r="E741" s="67"/>
      <c r="F741" s="67"/>
      <c r="G741" s="67"/>
      <c r="H741" s="67"/>
      <c r="I741" s="67"/>
    </row>
    <row r="742" ht="15.75" customHeight="1">
      <c r="A742" s="67"/>
      <c r="B742" s="67"/>
      <c r="C742" s="67"/>
      <c r="D742" s="67"/>
      <c r="E742" s="67"/>
      <c r="F742" s="67"/>
      <c r="G742" s="67"/>
      <c r="H742" s="67"/>
      <c r="I742" s="67"/>
    </row>
    <row r="743" ht="15.75" customHeight="1">
      <c r="A743" s="67"/>
      <c r="B743" s="67"/>
      <c r="C743" s="67"/>
      <c r="D743" s="67"/>
      <c r="E743" s="67"/>
      <c r="F743" s="67"/>
      <c r="G743" s="67"/>
      <c r="H743" s="67"/>
      <c r="I743" s="67"/>
    </row>
    <row r="744" ht="15.75" customHeight="1">
      <c r="A744" s="67"/>
      <c r="B744" s="67"/>
      <c r="C744" s="67"/>
      <c r="D744" s="67"/>
      <c r="E744" s="67"/>
      <c r="F744" s="67"/>
      <c r="G744" s="67"/>
      <c r="H744" s="67"/>
      <c r="I744" s="67"/>
    </row>
    <row r="745" ht="15.75" customHeight="1">
      <c r="A745" s="67"/>
      <c r="B745" s="67"/>
      <c r="C745" s="67"/>
      <c r="D745" s="67"/>
      <c r="E745" s="67"/>
      <c r="F745" s="67"/>
      <c r="G745" s="67"/>
      <c r="H745" s="67"/>
      <c r="I745" s="67"/>
    </row>
    <row r="746" ht="15.75" customHeight="1">
      <c r="A746" s="67"/>
      <c r="B746" s="67"/>
      <c r="C746" s="67"/>
      <c r="D746" s="67"/>
      <c r="E746" s="67"/>
      <c r="F746" s="67"/>
      <c r="G746" s="67"/>
      <c r="H746" s="67"/>
      <c r="I746" s="67"/>
    </row>
    <row r="747" ht="15.75" customHeight="1">
      <c r="A747" s="67"/>
      <c r="B747" s="67"/>
      <c r="C747" s="67"/>
      <c r="D747" s="67"/>
      <c r="E747" s="67"/>
      <c r="F747" s="67"/>
      <c r="G747" s="67"/>
      <c r="H747" s="67"/>
      <c r="I747" s="67"/>
    </row>
    <row r="748" ht="15.75" customHeight="1">
      <c r="A748" s="67"/>
      <c r="B748" s="67"/>
      <c r="C748" s="67"/>
      <c r="D748" s="67"/>
      <c r="E748" s="67"/>
      <c r="F748" s="67"/>
      <c r="G748" s="67"/>
      <c r="H748" s="67"/>
      <c r="I748" s="67"/>
    </row>
    <row r="749" ht="15.75" customHeight="1">
      <c r="A749" s="67"/>
      <c r="B749" s="67"/>
      <c r="C749" s="67"/>
      <c r="D749" s="67"/>
      <c r="E749" s="67"/>
      <c r="F749" s="67"/>
      <c r="G749" s="67"/>
      <c r="H749" s="67"/>
      <c r="I749" s="67"/>
    </row>
    <row r="750" ht="15.75" customHeight="1">
      <c r="A750" s="67"/>
      <c r="B750" s="67"/>
      <c r="C750" s="67"/>
      <c r="D750" s="67"/>
      <c r="E750" s="67"/>
      <c r="F750" s="67"/>
      <c r="G750" s="67"/>
      <c r="H750" s="67"/>
      <c r="I750" s="67"/>
    </row>
    <row r="751" ht="15.75" customHeight="1">
      <c r="A751" s="67"/>
      <c r="B751" s="67"/>
      <c r="C751" s="67"/>
      <c r="D751" s="67"/>
      <c r="E751" s="67"/>
      <c r="F751" s="67"/>
      <c r="G751" s="67"/>
      <c r="H751" s="67"/>
      <c r="I751" s="67"/>
    </row>
    <row r="752" ht="15.75" customHeight="1">
      <c r="A752" s="67"/>
      <c r="B752" s="67"/>
      <c r="C752" s="67"/>
      <c r="D752" s="67"/>
      <c r="E752" s="67"/>
      <c r="F752" s="67"/>
      <c r="G752" s="67"/>
      <c r="H752" s="67"/>
      <c r="I752" s="67"/>
    </row>
    <row r="753" ht="15.75" customHeight="1">
      <c r="A753" s="67"/>
      <c r="B753" s="67"/>
      <c r="C753" s="67"/>
      <c r="D753" s="67"/>
      <c r="E753" s="67"/>
      <c r="F753" s="67"/>
      <c r="G753" s="67"/>
      <c r="H753" s="67"/>
      <c r="I753" s="67"/>
    </row>
    <row r="754" ht="15.75" customHeight="1">
      <c r="A754" s="67"/>
      <c r="B754" s="67"/>
      <c r="C754" s="67"/>
      <c r="D754" s="67"/>
      <c r="E754" s="67"/>
      <c r="F754" s="67"/>
      <c r="G754" s="67"/>
      <c r="H754" s="67"/>
      <c r="I754" s="67"/>
    </row>
    <row r="755" ht="15.75" customHeight="1">
      <c r="A755" s="67"/>
      <c r="B755" s="67"/>
      <c r="C755" s="67"/>
      <c r="D755" s="67"/>
      <c r="E755" s="67"/>
      <c r="F755" s="67"/>
      <c r="G755" s="67"/>
      <c r="H755" s="67"/>
      <c r="I755" s="67"/>
    </row>
    <row r="756" ht="15.75" customHeight="1">
      <c r="A756" s="67"/>
      <c r="B756" s="67"/>
      <c r="C756" s="67"/>
      <c r="D756" s="67"/>
      <c r="E756" s="67"/>
      <c r="F756" s="67"/>
      <c r="G756" s="67"/>
      <c r="H756" s="67"/>
      <c r="I756" s="67"/>
    </row>
    <row r="757" ht="15.75" customHeight="1">
      <c r="A757" s="67"/>
      <c r="B757" s="67"/>
      <c r="C757" s="67"/>
      <c r="D757" s="67"/>
      <c r="E757" s="67"/>
      <c r="F757" s="67"/>
      <c r="G757" s="67"/>
      <c r="H757" s="67"/>
      <c r="I757" s="67"/>
    </row>
    <row r="758" ht="15.75" customHeight="1">
      <c r="A758" s="67"/>
      <c r="B758" s="67"/>
      <c r="C758" s="67"/>
      <c r="D758" s="67"/>
      <c r="E758" s="67"/>
      <c r="F758" s="67"/>
      <c r="G758" s="67"/>
      <c r="H758" s="67"/>
      <c r="I758" s="67"/>
    </row>
    <row r="759" ht="15.75" customHeight="1">
      <c r="A759" s="67"/>
      <c r="B759" s="67"/>
      <c r="C759" s="67"/>
      <c r="D759" s="67"/>
      <c r="E759" s="67"/>
      <c r="F759" s="67"/>
      <c r="G759" s="67"/>
      <c r="H759" s="67"/>
      <c r="I759" s="67"/>
    </row>
    <row r="760" ht="15.75" customHeight="1">
      <c r="A760" s="67"/>
      <c r="B760" s="67"/>
      <c r="C760" s="67"/>
      <c r="D760" s="67"/>
      <c r="E760" s="67"/>
      <c r="F760" s="67"/>
      <c r="G760" s="67"/>
      <c r="H760" s="67"/>
      <c r="I760" s="67"/>
    </row>
    <row r="761" ht="15.75" customHeight="1">
      <c r="A761" s="67"/>
      <c r="B761" s="67"/>
      <c r="C761" s="67"/>
      <c r="D761" s="67"/>
      <c r="E761" s="67"/>
      <c r="F761" s="67"/>
      <c r="G761" s="67"/>
      <c r="H761" s="67"/>
      <c r="I761" s="67"/>
    </row>
    <row r="762" ht="15.75" customHeight="1">
      <c r="A762" s="67"/>
      <c r="B762" s="67"/>
      <c r="C762" s="67"/>
      <c r="D762" s="67"/>
      <c r="E762" s="67"/>
      <c r="F762" s="67"/>
      <c r="G762" s="67"/>
      <c r="H762" s="67"/>
      <c r="I762" s="67"/>
    </row>
    <row r="763" ht="15.75" customHeight="1">
      <c r="A763" s="67"/>
      <c r="B763" s="67"/>
      <c r="C763" s="67"/>
      <c r="D763" s="67"/>
      <c r="E763" s="67"/>
      <c r="F763" s="67"/>
      <c r="G763" s="67"/>
      <c r="H763" s="67"/>
      <c r="I763" s="67"/>
    </row>
    <row r="764" ht="15.75" customHeight="1">
      <c r="A764" s="67"/>
      <c r="B764" s="67"/>
      <c r="C764" s="67"/>
      <c r="D764" s="67"/>
      <c r="E764" s="67"/>
      <c r="F764" s="67"/>
      <c r="G764" s="67"/>
      <c r="H764" s="67"/>
      <c r="I764" s="67"/>
    </row>
    <row r="765" ht="15.75" customHeight="1">
      <c r="A765" s="67"/>
      <c r="B765" s="67"/>
      <c r="C765" s="67"/>
      <c r="D765" s="67"/>
      <c r="E765" s="67"/>
      <c r="F765" s="67"/>
      <c r="G765" s="67"/>
      <c r="H765" s="67"/>
      <c r="I765" s="67"/>
    </row>
    <row r="766" ht="15.75" customHeight="1">
      <c r="A766" s="67"/>
      <c r="B766" s="67"/>
      <c r="C766" s="67"/>
      <c r="D766" s="67"/>
      <c r="E766" s="67"/>
      <c r="F766" s="67"/>
      <c r="G766" s="67"/>
      <c r="H766" s="67"/>
      <c r="I766" s="67"/>
    </row>
    <row r="767" ht="15.75" customHeight="1">
      <c r="A767" s="67"/>
      <c r="B767" s="67"/>
      <c r="C767" s="67"/>
      <c r="D767" s="67"/>
      <c r="E767" s="67"/>
      <c r="F767" s="67"/>
      <c r="G767" s="67"/>
      <c r="H767" s="67"/>
      <c r="I767" s="67"/>
    </row>
    <row r="768" ht="15.75" customHeight="1">
      <c r="A768" s="67"/>
      <c r="B768" s="67"/>
      <c r="C768" s="67"/>
      <c r="D768" s="67"/>
      <c r="E768" s="67"/>
      <c r="F768" s="67"/>
      <c r="G768" s="67"/>
      <c r="H768" s="67"/>
      <c r="I768" s="67"/>
    </row>
    <row r="769" ht="15.75" customHeight="1">
      <c r="A769" s="67"/>
      <c r="B769" s="67"/>
      <c r="C769" s="67"/>
      <c r="D769" s="67"/>
      <c r="E769" s="67"/>
      <c r="F769" s="67"/>
      <c r="G769" s="67"/>
      <c r="H769" s="67"/>
      <c r="I769" s="67"/>
    </row>
    <row r="770" ht="15.75" customHeight="1">
      <c r="A770" s="67"/>
      <c r="B770" s="67"/>
      <c r="C770" s="67"/>
      <c r="D770" s="67"/>
      <c r="E770" s="67"/>
      <c r="F770" s="67"/>
      <c r="G770" s="67"/>
      <c r="H770" s="67"/>
      <c r="I770" s="67"/>
    </row>
    <row r="771" ht="15.75" customHeight="1">
      <c r="A771" s="67"/>
      <c r="B771" s="67"/>
      <c r="C771" s="67"/>
      <c r="D771" s="67"/>
      <c r="E771" s="67"/>
      <c r="F771" s="67"/>
      <c r="G771" s="67"/>
      <c r="H771" s="67"/>
      <c r="I771" s="67"/>
    </row>
    <row r="772" ht="15.75" customHeight="1">
      <c r="A772" s="67"/>
      <c r="B772" s="67"/>
      <c r="C772" s="67"/>
      <c r="D772" s="67"/>
      <c r="E772" s="67"/>
      <c r="F772" s="67"/>
      <c r="G772" s="67"/>
      <c r="H772" s="67"/>
      <c r="I772" s="67"/>
    </row>
    <row r="773" ht="15.75" customHeight="1">
      <c r="A773" s="67"/>
      <c r="B773" s="67"/>
      <c r="C773" s="67"/>
      <c r="D773" s="67"/>
      <c r="E773" s="67"/>
      <c r="F773" s="67"/>
      <c r="G773" s="67"/>
      <c r="H773" s="67"/>
      <c r="I773" s="67"/>
    </row>
    <row r="774" ht="15.75" customHeight="1">
      <c r="A774" s="67"/>
      <c r="B774" s="67"/>
      <c r="C774" s="67"/>
      <c r="D774" s="67"/>
      <c r="E774" s="67"/>
      <c r="F774" s="67"/>
      <c r="G774" s="67"/>
      <c r="H774" s="67"/>
      <c r="I774" s="67"/>
    </row>
    <row r="775" ht="15.75" customHeight="1">
      <c r="A775" s="67"/>
      <c r="B775" s="67"/>
      <c r="C775" s="67"/>
      <c r="D775" s="67"/>
      <c r="E775" s="67"/>
      <c r="F775" s="67"/>
      <c r="G775" s="67"/>
      <c r="H775" s="67"/>
      <c r="I775" s="67"/>
    </row>
    <row r="776" ht="15.75" customHeight="1">
      <c r="A776" s="67"/>
      <c r="B776" s="67"/>
      <c r="C776" s="67"/>
      <c r="D776" s="67"/>
      <c r="E776" s="67"/>
      <c r="F776" s="67"/>
      <c r="G776" s="67"/>
      <c r="H776" s="67"/>
      <c r="I776" s="67"/>
    </row>
    <row r="777" ht="15.75" customHeight="1">
      <c r="A777" s="67"/>
      <c r="B777" s="67"/>
      <c r="C777" s="67"/>
      <c r="D777" s="67"/>
      <c r="E777" s="67"/>
      <c r="F777" s="67"/>
      <c r="G777" s="67"/>
      <c r="H777" s="67"/>
      <c r="I777" s="67"/>
    </row>
    <row r="778" ht="15.75" customHeight="1">
      <c r="A778" s="67"/>
      <c r="B778" s="67"/>
      <c r="C778" s="67"/>
      <c r="D778" s="67"/>
      <c r="E778" s="67"/>
      <c r="F778" s="67"/>
      <c r="G778" s="67"/>
      <c r="H778" s="67"/>
      <c r="I778" s="67"/>
    </row>
    <row r="779" ht="15.75" customHeight="1">
      <c r="A779" s="67"/>
      <c r="B779" s="67"/>
      <c r="C779" s="67"/>
      <c r="D779" s="67"/>
      <c r="E779" s="67"/>
      <c r="F779" s="67"/>
      <c r="G779" s="67"/>
      <c r="H779" s="67"/>
      <c r="I779" s="67"/>
    </row>
    <row r="780" ht="15.75" customHeight="1">
      <c r="A780" s="67"/>
      <c r="B780" s="67"/>
      <c r="C780" s="67"/>
      <c r="D780" s="67"/>
      <c r="E780" s="67"/>
      <c r="F780" s="67"/>
      <c r="G780" s="67"/>
      <c r="H780" s="67"/>
      <c r="I780" s="67"/>
    </row>
    <row r="781" ht="15.75" customHeight="1">
      <c r="A781" s="67"/>
      <c r="B781" s="67"/>
      <c r="C781" s="67"/>
      <c r="D781" s="67"/>
      <c r="E781" s="67"/>
      <c r="F781" s="67"/>
      <c r="G781" s="67"/>
      <c r="H781" s="67"/>
      <c r="I781" s="67"/>
    </row>
    <row r="782" ht="15.75" customHeight="1">
      <c r="A782" s="67"/>
      <c r="B782" s="67"/>
      <c r="C782" s="67"/>
      <c r="D782" s="67"/>
      <c r="E782" s="67"/>
      <c r="F782" s="67"/>
      <c r="G782" s="67"/>
      <c r="H782" s="67"/>
      <c r="I782" s="67"/>
    </row>
    <row r="783" ht="15.75" customHeight="1">
      <c r="A783" s="67"/>
      <c r="B783" s="67"/>
      <c r="C783" s="67"/>
      <c r="D783" s="67"/>
      <c r="E783" s="67"/>
      <c r="F783" s="67"/>
      <c r="G783" s="67"/>
      <c r="H783" s="67"/>
      <c r="I783" s="67"/>
    </row>
    <row r="784" ht="15.75" customHeight="1">
      <c r="A784" s="67"/>
      <c r="B784" s="67"/>
      <c r="C784" s="67"/>
      <c r="D784" s="67"/>
      <c r="E784" s="67"/>
      <c r="F784" s="67"/>
      <c r="G784" s="67"/>
      <c r="H784" s="67"/>
      <c r="I784" s="67"/>
    </row>
    <row r="785" ht="15.75" customHeight="1">
      <c r="A785" s="67"/>
      <c r="B785" s="67"/>
      <c r="C785" s="67"/>
      <c r="D785" s="67"/>
      <c r="E785" s="67"/>
      <c r="F785" s="67"/>
      <c r="G785" s="67"/>
      <c r="H785" s="67"/>
      <c r="I785" s="67"/>
    </row>
    <row r="786" ht="15.75" customHeight="1">
      <c r="A786" s="67"/>
      <c r="B786" s="67"/>
      <c r="C786" s="67"/>
      <c r="D786" s="67"/>
      <c r="E786" s="67"/>
      <c r="F786" s="67"/>
      <c r="G786" s="67"/>
      <c r="H786" s="67"/>
      <c r="I786" s="67"/>
    </row>
    <row r="787" ht="15.75" customHeight="1">
      <c r="A787" s="67"/>
      <c r="B787" s="67"/>
      <c r="C787" s="67"/>
      <c r="D787" s="67"/>
      <c r="E787" s="67"/>
      <c r="F787" s="67"/>
      <c r="G787" s="67"/>
      <c r="H787" s="67"/>
      <c r="I787" s="67"/>
    </row>
    <row r="788" ht="15.75" customHeight="1">
      <c r="A788" s="67"/>
      <c r="B788" s="67"/>
      <c r="C788" s="67"/>
      <c r="D788" s="67"/>
      <c r="E788" s="67"/>
      <c r="F788" s="67"/>
      <c r="G788" s="67"/>
      <c r="H788" s="67"/>
      <c r="I788" s="67"/>
    </row>
    <row r="789" ht="15.75" customHeight="1">
      <c r="A789" s="67"/>
      <c r="B789" s="67"/>
      <c r="C789" s="67"/>
      <c r="D789" s="67"/>
      <c r="E789" s="67"/>
      <c r="F789" s="67"/>
      <c r="G789" s="67"/>
      <c r="H789" s="67"/>
      <c r="I789" s="67"/>
    </row>
    <row r="790" ht="15.75" customHeight="1">
      <c r="A790" s="67"/>
      <c r="B790" s="67"/>
      <c r="C790" s="67"/>
      <c r="D790" s="67"/>
      <c r="E790" s="67"/>
      <c r="F790" s="67"/>
      <c r="G790" s="67"/>
      <c r="H790" s="67"/>
      <c r="I790" s="67"/>
    </row>
    <row r="791" ht="15.75" customHeight="1">
      <c r="A791" s="67"/>
      <c r="B791" s="67"/>
      <c r="C791" s="67"/>
      <c r="D791" s="67"/>
      <c r="E791" s="67"/>
      <c r="F791" s="67"/>
      <c r="G791" s="67"/>
      <c r="H791" s="67"/>
      <c r="I791" s="67"/>
    </row>
    <row r="792" ht="15.75" customHeight="1">
      <c r="A792" s="67"/>
      <c r="B792" s="67"/>
      <c r="C792" s="67"/>
      <c r="D792" s="67"/>
      <c r="E792" s="67"/>
      <c r="F792" s="67"/>
      <c r="G792" s="67"/>
      <c r="H792" s="67"/>
      <c r="I792" s="67"/>
    </row>
    <row r="793" ht="15.75" customHeight="1">
      <c r="A793" s="67"/>
      <c r="B793" s="67"/>
      <c r="C793" s="67"/>
      <c r="D793" s="67"/>
      <c r="E793" s="67"/>
      <c r="F793" s="67"/>
      <c r="G793" s="67"/>
      <c r="H793" s="67"/>
      <c r="I793" s="67"/>
    </row>
    <row r="794" ht="15.75" customHeight="1">
      <c r="A794" s="67"/>
      <c r="B794" s="67"/>
      <c r="C794" s="67"/>
      <c r="D794" s="67"/>
      <c r="E794" s="67"/>
      <c r="F794" s="67"/>
      <c r="G794" s="67"/>
      <c r="H794" s="67"/>
      <c r="I794" s="67"/>
    </row>
    <row r="795" ht="15.75" customHeight="1">
      <c r="A795" s="67"/>
      <c r="B795" s="67"/>
      <c r="C795" s="67"/>
      <c r="D795" s="67"/>
      <c r="E795" s="67"/>
      <c r="F795" s="67"/>
      <c r="G795" s="67"/>
      <c r="H795" s="67"/>
      <c r="I795" s="67"/>
    </row>
    <row r="796" ht="15.75" customHeight="1">
      <c r="A796" s="67"/>
      <c r="B796" s="67"/>
      <c r="C796" s="67"/>
      <c r="D796" s="67"/>
      <c r="E796" s="67"/>
      <c r="F796" s="67"/>
      <c r="G796" s="67"/>
      <c r="H796" s="67"/>
      <c r="I796" s="67"/>
    </row>
    <row r="797" ht="15.75" customHeight="1">
      <c r="A797" s="67"/>
      <c r="B797" s="67"/>
      <c r="C797" s="67"/>
      <c r="D797" s="67"/>
      <c r="E797" s="67"/>
      <c r="F797" s="67"/>
      <c r="G797" s="67"/>
      <c r="H797" s="67"/>
      <c r="I797" s="67"/>
    </row>
    <row r="798" ht="15.75" customHeight="1">
      <c r="A798" s="67"/>
      <c r="B798" s="67"/>
      <c r="C798" s="67"/>
      <c r="D798" s="67"/>
      <c r="E798" s="67"/>
      <c r="F798" s="67"/>
      <c r="G798" s="67"/>
      <c r="H798" s="67"/>
      <c r="I798" s="67"/>
    </row>
    <row r="799" ht="15.75" customHeight="1">
      <c r="A799" s="67"/>
      <c r="B799" s="67"/>
      <c r="C799" s="67"/>
      <c r="D799" s="67"/>
      <c r="E799" s="67"/>
      <c r="F799" s="67"/>
      <c r="G799" s="67"/>
      <c r="H799" s="67"/>
      <c r="I799" s="67"/>
    </row>
    <row r="800" ht="15.75" customHeight="1">
      <c r="A800" s="67"/>
      <c r="B800" s="67"/>
      <c r="C800" s="67"/>
      <c r="D800" s="67"/>
      <c r="E800" s="67"/>
      <c r="F800" s="67"/>
      <c r="G800" s="67"/>
      <c r="H800" s="67"/>
      <c r="I800" s="67"/>
    </row>
    <row r="801" ht="15.75" customHeight="1">
      <c r="A801" s="67"/>
      <c r="B801" s="67"/>
      <c r="C801" s="67"/>
      <c r="D801" s="67"/>
      <c r="E801" s="67"/>
      <c r="F801" s="67"/>
      <c r="G801" s="67"/>
      <c r="H801" s="67"/>
      <c r="I801" s="67"/>
    </row>
    <row r="802" ht="15.75" customHeight="1">
      <c r="A802" s="67"/>
      <c r="B802" s="67"/>
      <c r="C802" s="67"/>
      <c r="D802" s="67"/>
      <c r="E802" s="67"/>
      <c r="F802" s="67"/>
      <c r="G802" s="67"/>
      <c r="H802" s="67"/>
      <c r="I802" s="67"/>
    </row>
    <row r="803" ht="15.75" customHeight="1">
      <c r="A803" s="67"/>
      <c r="B803" s="67"/>
      <c r="C803" s="67"/>
      <c r="D803" s="67"/>
      <c r="E803" s="67"/>
      <c r="F803" s="67"/>
      <c r="G803" s="67"/>
      <c r="H803" s="67"/>
      <c r="I803" s="67"/>
    </row>
    <row r="804" ht="15.75" customHeight="1">
      <c r="A804" s="67"/>
      <c r="B804" s="67"/>
      <c r="C804" s="67"/>
      <c r="D804" s="67"/>
      <c r="E804" s="67"/>
      <c r="F804" s="67"/>
      <c r="G804" s="67"/>
      <c r="H804" s="67"/>
      <c r="I804" s="67"/>
    </row>
    <row r="805" ht="15.75" customHeight="1">
      <c r="A805" s="67"/>
      <c r="B805" s="67"/>
      <c r="C805" s="67"/>
      <c r="D805" s="67"/>
      <c r="E805" s="67"/>
      <c r="F805" s="67"/>
      <c r="G805" s="67"/>
      <c r="H805" s="67"/>
      <c r="I805" s="67"/>
    </row>
    <row r="806" ht="15.75" customHeight="1">
      <c r="A806" s="67"/>
      <c r="B806" s="67"/>
      <c r="C806" s="67"/>
      <c r="D806" s="67"/>
      <c r="E806" s="67"/>
      <c r="F806" s="67"/>
      <c r="G806" s="67"/>
      <c r="H806" s="67"/>
      <c r="I806" s="67"/>
    </row>
    <row r="807" ht="15.75" customHeight="1">
      <c r="A807" s="67"/>
      <c r="B807" s="67"/>
      <c r="C807" s="67"/>
      <c r="D807" s="67"/>
      <c r="E807" s="67"/>
      <c r="F807" s="67"/>
      <c r="G807" s="67"/>
      <c r="H807" s="67"/>
      <c r="I807" s="67"/>
    </row>
    <row r="808" ht="15.75" customHeight="1">
      <c r="A808" s="67"/>
      <c r="B808" s="67"/>
      <c r="C808" s="67"/>
      <c r="D808" s="67"/>
      <c r="E808" s="67"/>
      <c r="F808" s="67"/>
      <c r="G808" s="67"/>
      <c r="H808" s="67"/>
      <c r="I808" s="67"/>
    </row>
    <row r="809" ht="15.75" customHeight="1">
      <c r="A809" s="67"/>
      <c r="B809" s="67"/>
      <c r="C809" s="67"/>
      <c r="D809" s="67"/>
      <c r="E809" s="67"/>
      <c r="F809" s="67"/>
      <c r="G809" s="67"/>
      <c r="H809" s="67"/>
      <c r="I809" s="67"/>
    </row>
    <row r="810" ht="15.75" customHeight="1">
      <c r="A810" s="67"/>
      <c r="B810" s="67"/>
      <c r="C810" s="67"/>
      <c r="D810" s="67"/>
      <c r="E810" s="67"/>
      <c r="F810" s="67"/>
      <c r="G810" s="67"/>
      <c r="H810" s="67"/>
      <c r="I810" s="67"/>
    </row>
    <row r="811" ht="15.75" customHeight="1">
      <c r="A811" s="67"/>
      <c r="B811" s="67"/>
      <c r="C811" s="67"/>
      <c r="D811" s="67"/>
      <c r="E811" s="67"/>
      <c r="F811" s="67"/>
      <c r="G811" s="67"/>
      <c r="H811" s="67"/>
      <c r="I811" s="67"/>
    </row>
    <row r="812" ht="15.75" customHeight="1">
      <c r="A812" s="67"/>
      <c r="B812" s="67"/>
      <c r="C812" s="67"/>
      <c r="D812" s="67"/>
      <c r="E812" s="67"/>
      <c r="F812" s="67"/>
      <c r="G812" s="67"/>
      <c r="H812" s="67"/>
      <c r="I812" s="67"/>
    </row>
    <row r="813" ht="15.75" customHeight="1">
      <c r="A813" s="67"/>
      <c r="B813" s="67"/>
      <c r="C813" s="67"/>
      <c r="D813" s="67"/>
      <c r="E813" s="67"/>
      <c r="F813" s="67"/>
      <c r="G813" s="67"/>
      <c r="H813" s="67"/>
      <c r="I813" s="67"/>
    </row>
    <row r="814" ht="15.75" customHeight="1">
      <c r="A814" s="67"/>
      <c r="B814" s="67"/>
      <c r="C814" s="67"/>
      <c r="D814" s="67"/>
      <c r="E814" s="67"/>
      <c r="F814" s="67"/>
      <c r="G814" s="67"/>
      <c r="H814" s="67"/>
      <c r="I814" s="67"/>
    </row>
    <row r="815" ht="15.75" customHeight="1">
      <c r="A815" s="67"/>
      <c r="B815" s="67"/>
      <c r="C815" s="67"/>
      <c r="D815" s="67"/>
      <c r="E815" s="67"/>
      <c r="F815" s="67"/>
      <c r="G815" s="67"/>
      <c r="H815" s="67"/>
      <c r="I815" s="67"/>
    </row>
    <row r="816" ht="15.75" customHeight="1">
      <c r="A816" s="67"/>
      <c r="B816" s="67"/>
      <c r="C816" s="67"/>
      <c r="D816" s="67"/>
      <c r="E816" s="67"/>
      <c r="F816" s="67"/>
      <c r="G816" s="67"/>
      <c r="H816" s="67"/>
      <c r="I816" s="67"/>
    </row>
    <row r="817" ht="15.75" customHeight="1">
      <c r="A817" s="67"/>
      <c r="B817" s="67"/>
      <c r="C817" s="67"/>
      <c r="D817" s="67"/>
      <c r="E817" s="67"/>
      <c r="F817" s="67"/>
      <c r="G817" s="67"/>
      <c r="H817" s="67"/>
      <c r="I817" s="67"/>
    </row>
    <row r="818" ht="15.75" customHeight="1">
      <c r="A818" s="67"/>
      <c r="B818" s="67"/>
      <c r="C818" s="67"/>
      <c r="D818" s="67"/>
      <c r="E818" s="67"/>
      <c r="F818" s="67"/>
      <c r="G818" s="67"/>
      <c r="H818" s="67"/>
      <c r="I818" s="67"/>
    </row>
    <row r="819" ht="15.75" customHeight="1">
      <c r="A819" s="67"/>
      <c r="B819" s="67"/>
      <c r="C819" s="67"/>
      <c r="D819" s="67"/>
      <c r="E819" s="67"/>
      <c r="F819" s="67"/>
      <c r="G819" s="67"/>
      <c r="H819" s="67"/>
      <c r="I819" s="67"/>
    </row>
    <row r="820" ht="15.75" customHeight="1">
      <c r="A820" s="67"/>
      <c r="B820" s="67"/>
      <c r="C820" s="67"/>
      <c r="D820" s="67"/>
      <c r="E820" s="67"/>
      <c r="F820" s="67"/>
      <c r="G820" s="67"/>
      <c r="H820" s="67"/>
      <c r="I820" s="67"/>
    </row>
    <row r="821" ht="15.75" customHeight="1">
      <c r="A821" s="67"/>
      <c r="B821" s="67"/>
      <c r="C821" s="67"/>
      <c r="D821" s="67"/>
      <c r="E821" s="67"/>
      <c r="F821" s="67"/>
      <c r="G821" s="67"/>
      <c r="H821" s="67"/>
      <c r="I821" s="67"/>
    </row>
    <row r="822" ht="15.75" customHeight="1">
      <c r="A822" s="67"/>
      <c r="B822" s="67"/>
      <c r="C822" s="67"/>
      <c r="D822" s="67"/>
      <c r="E822" s="67"/>
      <c r="F822" s="67"/>
      <c r="G822" s="67"/>
      <c r="H822" s="67"/>
      <c r="I822" s="67"/>
    </row>
    <row r="823" ht="15.75" customHeight="1">
      <c r="A823" s="67"/>
      <c r="B823" s="67"/>
      <c r="C823" s="67"/>
      <c r="D823" s="67"/>
      <c r="E823" s="67"/>
      <c r="F823" s="67"/>
      <c r="G823" s="67"/>
      <c r="H823" s="67"/>
      <c r="I823" s="67"/>
    </row>
    <row r="824" ht="15.75" customHeight="1">
      <c r="A824" s="67"/>
      <c r="B824" s="67"/>
      <c r="C824" s="67"/>
      <c r="D824" s="67"/>
      <c r="E824" s="67"/>
      <c r="F824" s="67"/>
      <c r="G824" s="67"/>
      <c r="H824" s="67"/>
      <c r="I824" s="67"/>
    </row>
    <row r="825" ht="15.75" customHeight="1">
      <c r="A825" s="67"/>
      <c r="B825" s="67"/>
      <c r="C825" s="67"/>
      <c r="D825" s="67"/>
      <c r="E825" s="67"/>
      <c r="F825" s="67"/>
      <c r="G825" s="67"/>
      <c r="H825" s="67"/>
      <c r="I825" s="67"/>
    </row>
    <row r="826" ht="15.75" customHeight="1">
      <c r="A826" s="67"/>
      <c r="B826" s="67"/>
      <c r="C826" s="67"/>
      <c r="D826" s="67"/>
      <c r="E826" s="67"/>
      <c r="F826" s="67"/>
      <c r="G826" s="67"/>
      <c r="H826" s="67"/>
      <c r="I826" s="67"/>
    </row>
    <row r="827" ht="15.75" customHeight="1">
      <c r="A827" s="67"/>
      <c r="B827" s="67"/>
      <c r="C827" s="67"/>
      <c r="D827" s="67"/>
      <c r="E827" s="67"/>
      <c r="F827" s="67"/>
      <c r="G827" s="67"/>
      <c r="H827" s="67"/>
      <c r="I827" s="67"/>
    </row>
    <row r="828" ht="15.75" customHeight="1">
      <c r="A828" s="67"/>
      <c r="B828" s="67"/>
      <c r="C828" s="67"/>
      <c r="D828" s="67"/>
      <c r="E828" s="67"/>
      <c r="F828" s="67"/>
      <c r="G828" s="67"/>
      <c r="H828" s="67"/>
      <c r="I828" s="67"/>
    </row>
    <row r="829" ht="15.75" customHeight="1">
      <c r="A829" s="67"/>
      <c r="B829" s="67"/>
      <c r="C829" s="67"/>
      <c r="D829" s="67"/>
      <c r="E829" s="67"/>
      <c r="F829" s="67"/>
      <c r="G829" s="67"/>
      <c r="H829" s="67"/>
      <c r="I829" s="67"/>
    </row>
    <row r="830" ht="15.75" customHeight="1">
      <c r="A830" s="67"/>
      <c r="B830" s="67"/>
      <c r="C830" s="67"/>
      <c r="D830" s="67"/>
      <c r="E830" s="67"/>
      <c r="F830" s="67"/>
      <c r="G830" s="67"/>
      <c r="H830" s="67"/>
      <c r="I830" s="67"/>
    </row>
    <row r="831" ht="15.75" customHeight="1">
      <c r="A831" s="67"/>
      <c r="B831" s="67"/>
      <c r="C831" s="67"/>
      <c r="D831" s="67"/>
      <c r="E831" s="67"/>
      <c r="F831" s="67"/>
      <c r="G831" s="67"/>
      <c r="H831" s="67"/>
      <c r="I831" s="67"/>
    </row>
    <row r="832" ht="15.75" customHeight="1">
      <c r="A832" s="67"/>
      <c r="B832" s="67"/>
      <c r="C832" s="67"/>
      <c r="D832" s="67"/>
      <c r="E832" s="67"/>
      <c r="F832" s="67"/>
      <c r="G832" s="67"/>
      <c r="H832" s="67"/>
      <c r="I832" s="67"/>
    </row>
    <row r="833" ht="15.75" customHeight="1">
      <c r="A833" s="67"/>
      <c r="B833" s="67"/>
      <c r="C833" s="67"/>
      <c r="D833" s="67"/>
      <c r="E833" s="67"/>
      <c r="F833" s="67"/>
      <c r="G833" s="67"/>
      <c r="H833" s="67"/>
      <c r="I833" s="67"/>
    </row>
    <row r="834" ht="15.75" customHeight="1">
      <c r="A834" s="67"/>
      <c r="B834" s="67"/>
      <c r="C834" s="67"/>
      <c r="D834" s="67"/>
      <c r="E834" s="67"/>
      <c r="F834" s="67"/>
      <c r="G834" s="67"/>
      <c r="H834" s="67"/>
      <c r="I834" s="67"/>
    </row>
    <row r="835" ht="15.75" customHeight="1">
      <c r="A835" s="67"/>
      <c r="B835" s="67"/>
      <c r="C835" s="67"/>
      <c r="D835" s="67"/>
      <c r="E835" s="67"/>
      <c r="F835" s="67"/>
      <c r="G835" s="67"/>
      <c r="H835" s="67"/>
      <c r="I835" s="67"/>
    </row>
    <row r="836" ht="15.75" customHeight="1">
      <c r="A836" s="67"/>
      <c r="B836" s="67"/>
      <c r="C836" s="67"/>
      <c r="D836" s="67"/>
      <c r="E836" s="67"/>
      <c r="F836" s="67"/>
      <c r="G836" s="67"/>
      <c r="H836" s="67"/>
      <c r="I836" s="67"/>
    </row>
    <row r="837" ht="15.75" customHeight="1">
      <c r="A837" s="67"/>
      <c r="B837" s="67"/>
      <c r="C837" s="67"/>
      <c r="D837" s="67"/>
      <c r="E837" s="67"/>
      <c r="F837" s="67"/>
      <c r="G837" s="67"/>
      <c r="H837" s="67"/>
      <c r="I837" s="67"/>
    </row>
    <row r="838" ht="15.75" customHeight="1">
      <c r="A838" s="67"/>
      <c r="B838" s="67"/>
      <c r="C838" s="67"/>
      <c r="D838" s="67"/>
      <c r="E838" s="67"/>
      <c r="F838" s="67"/>
      <c r="G838" s="67"/>
      <c r="H838" s="67"/>
      <c r="I838" s="67"/>
    </row>
    <row r="839" ht="15.75" customHeight="1">
      <c r="A839" s="67"/>
      <c r="B839" s="67"/>
      <c r="C839" s="67"/>
      <c r="D839" s="67"/>
      <c r="E839" s="67"/>
      <c r="F839" s="67"/>
      <c r="G839" s="67"/>
      <c r="H839" s="67"/>
      <c r="I839" s="67"/>
    </row>
    <row r="840" ht="15.75" customHeight="1">
      <c r="A840" s="67"/>
      <c r="B840" s="67"/>
      <c r="C840" s="67"/>
      <c r="D840" s="67"/>
      <c r="E840" s="67"/>
      <c r="F840" s="67"/>
      <c r="G840" s="67"/>
      <c r="H840" s="67"/>
      <c r="I840" s="67"/>
    </row>
    <row r="841" ht="15.75" customHeight="1">
      <c r="A841" s="67"/>
      <c r="B841" s="67"/>
      <c r="C841" s="67"/>
      <c r="D841" s="67"/>
      <c r="E841" s="67"/>
      <c r="F841" s="67"/>
      <c r="G841" s="67"/>
      <c r="H841" s="67"/>
      <c r="I841" s="67"/>
    </row>
    <row r="842" ht="15.75" customHeight="1">
      <c r="A842" s="67"/>
      <c r="B842" s="67"/>
      <c r="C842" s="67"/>
      <c r="D842" s="67"/>
      <c r="E842" s="67"/>
      <c r="F842" s="67"/>
      <c r="G842" s="67"/>
      <c r="H842" s="67"/>
      <c r="I842" s="67"/>
    </row>
    <row r="843" ht="15.75" customHeight="1">
      <c r="A843" s="67"/>
      <c r="B843" s="67"/>
      <c r="C843" s="67"/>
      <c r="D843" s="67"/>
      <c r="E843" s="67"/>
      <c r="F843" s="67"/>
      <c r="G843" s="67"/>
      <c r="H843" s="67"/>
      <c r="I843" s="67"/>
    </row>
    <row r="844" ht="15.75" customHeight="1">
      <c r="A844" s="67"/>
      <c r="B844" s="67"/>
      <c r="C844" s="67"/>
      <c r="D844" s="67"/>
      <c r="E844" s="67"/>
      <c r="F844" s="67"/>
      <c r="G844" s="67"/>
      <c r="H844" s="67"/>
      <c r="I844" s="67"/>
    </row>
    <row r="845" ht="15.75" customHeight="1">
      <c r="A845" s="67"/>
      <c r="B845" s="67"/>
      <c r="C845" s="67"/>
      <c r="D845" s="67"/>
      <c r="E845" s="67"/>
      <c r="F845" s="67"/>
      <c r="G845" s="67"/>
      <c r="H845" s="67"/>
      <c r="I845" s="67"/>
    </row>
    <row r="846" ht="15.75" customHeight="1">
      <c r="A846" s="67"/>
      <c r="B846" s="67"/>
      <c r="C846" s="67"/>
      <c r="D846" s="67"/>
      <c r="E846" s="67"/>
      <c r="F846" s="67"/>
      <c r="G846" s="67"/>
      <c r="H846" s="67"/>
      <c r="I846" s="67"/>
    </row>
    <row r="847" ht="15.75" customHeight="1">
      <c r="A847" s="67"/>
      <c r="B847" s="67"/>
      <c r="C847" s="67"/>
      <c r="D847" s="67"/>
      <c r="E847" s="67"/>
      <c r="F847" s="67"/>
      <c r="G847" s="67"/>
      <c r="H847" s="67"/>
      <c r="I847" s="67"/>
    </row>
    <row r="848" ht="15.75" customHeight="1">
      <c r="A848" s="67"/>
      <c r="B848" s="67"/>
      <c r="C848" s="67"/>
      <c r="D848" s="67"/>
      <c r="E848" s="67"/>
      <c r="F848" s="67"/>
      <c r="G848" s="67"/>
      <c r="H848" s="67"/>
      <c r="I848" s="67"/>
    </row>
    <row r="849" ht="15.75" customHeight="1">
      <c r="A849" s="67"/>
      <c r="B849" s="67"/>
      <c r="C849" s="67"/>
      <c r="D849" s="67"/>
      <c r="E849" s="67"/>
      <c r="F849" s="67"/>
      <c r="G849" s="67"/>
      <c r="H849" s="67"/>
      <c r="I849" s="67"/>
    </row>
    <row r="850" ht="15.75" customHeight="1">
      <c r="A850" s="67"/>
      <c r="B850" s="67"/>
      <c r="C850" s="67"/>
      <c r="D850" s="67"/>
      <c r="E850" s="67"/>
      <c r="F850" s="67"/>
      <c r="G850" s="67"/>
      <c r="H850" s="67"/>
      <c r="I850" s="67"/>
    </row>
    <row r="851" ht="15.75" customHeight="1">
      <c r="A851" s="67"/>
      <c r="B851" s="67"/>
      <c r="C851" s="67"/>
      <c r="D851" s="67"/>
      <c r="E851" s="67"/>
      <c r="F851" s="67"/>
      <c r="G851" s="67"/>
      <c r="H851" s="67"/>
      <c r="I851" s="67"/>
    </row>
    <row r="852" ht="15.75" customHeight="1">
      <c r="A852" s="67"/>
      <c r="B852" s="67"/>
      <c r="C852" s="67"/>
      <c r="D852" s="67"/>
      <c r="E852" s="67"/>
      <c r="F852" s="67"/>
      <c r="G852" s="67"/>
      <c r="H852" s="67"/>
      <c r="I852" s="67"/>
    </row>
    <row r="853" ht="15.75" customHeight="1">
      <c r="A853" s="67"/>
      <c r="B853" s="67"/>
      <c r="C853" s="67"/>
      <c r="D853" s="67"/>
      <c r="E853" s="67"/>
      <c r="F853" s="67"/>
      <c r="G853" s="67"/>
      <c r="H853" s="67"/>
      <c r="I853" s="67"/>
    </row>
    <row r="854" ht="15.75" customHeight="1">
      <c r="A854" s="67"/>
      <c r="B854" s="67"/>
      <c r="C854" s="67"/>
      <c r="D854" s="67"/>
      <c r="E854" s="67"/>
      <c r="F854" s="67"/>
      <c r="G854" s="67"/>
      <c r="H854" s="67"/>
      <c r="I854" s="67"/>
    </row>
    <row r="855" ht="15.75" customHeight="1">
      <c r="A855" s="67"/>
      <c r="B855" s="67"/>
      <c r="C855" s="67"/>
      <c r="D855" s="67"/>
      <c r="E855" s="67"/>
      <c r="F855" s="67"/>
      <c r="G855" s="67"/>
      <c r="H855" s="67"/>
      <c r="I855" s="67"/>
    </row>
    <row r="856" ht="15.75" customHeight="1">
      <c r="A856" s="67"/>
      <c r="B856" s="67"/>
      <c r="C856" s="67"/>
      <c r="D856" s="67"/>
      <c r="E856" s="67"/>
      <c r="F856" s="67"/>
      <c r="G856" s="67"/>
      <c r="H856" s="67"/>
      <c r="I856" s="67"/>
    </row>
    <row r="857" ht="15.75" customHeight="1">
      <c r="A857" s="67"/>
      <c r="B857" s="67"/>
      <c r="C857" s="67"/>
      <c r="D857" s="67"/>
      <c r="E857" s="67"/>
      <c r="F857" s="67"/>
      <c r="G857" s="67"/>
      <c r="H857" s="67"/>
      <c r="I857" s="67"/>
    </row>
    <row r="858" ht="15.75" customHeight="1">
      <c r="A858" s="67"/>
      <c r="B858" s="67"/>
      <c r="C858" s="67"/>
      <c r="D858" s="67"/>
      <c r="E858" s="67"/>
      <c r="F858" s="67"/>
      <c r="G858" s="67"/>
      <c r="H858" s="67"/>
      <c r="I858" s="67"/>
    </row>
    <row r="859" ht="15.75" customHeight="1">
      <c r="A859" s="67"/>
      <c r="B859" s="67"/>
      <c r="C859" s="67"/>
      <c r="D859" s="67"/>
      <c r="E859" s="67"/>
      <c r="F859" s="67"/>
      <c r="G859" s="67"/>
      <c r="H859" s="67"/>
      <c r="I859" s="67"/>
    </row>
    <row r="860" ht="15.75" customHeight="1">
      <c r="A860" s="67"/>
      <c r="B860" s="67"/>
      <c r="C860" s="67"/>
      <c r="D860" s="67"/>
      <c r="E860" s="67"/>
      <c r="F860" s="67"/>
      <c r="G860" s="67"/>
      <c r="H860" s="67"/>
      <c r="I860" s="67"/>
    </row>
    <row r="861" ht="15.75" customHeight="1">
      <c r="A861" s="67"/>
      <c r="B861" s="67"/>
      <c r="C861" s="67"/>
      <c r="D861" s="67"/>
      <c r="E861" s="67"/>
      <c r="F861" s="67"/>
      <c r="G861" s="67"/>
      <c r="H861" s="67"/>
      <c r="I861" s="67"/>
    </row>
    <row r="862" ht="15.75" customHeight="1">
      <c r="A862" s="67"/>
      <c r="B862" s="67"/>
      <c r="C862" s="67"/>
      <c r="D862" s="67"/>
      <c r="E862" s="67"/>
      <c r="F862" s="67"/>
      <c r="G862" s="67"/>
      <c r="H862" s="67"/>
      <c r="I862" s="67"/>
    </row>
    <row r="863" ht="15.75" customHeight="1">
      <c r="A863" s="67"/>
      <c r="B863" s="67"/>
      <c r="C863" s="67"/>
      <c r="D863" s="67"/>
      <c r="E863" s="67"/>
      <c r="F863" s="67"/>
      <c r="G863" s="67"/>
      <c r="H863" s="67"/>
      <c r="I863" s="67"/>
    </row>
    <row r="864" ht="15.75" customHeight="1">
      <c r="A864" s="67"/>
      <c r="B864" s="67"/>
      <c r="C864" s="67"/>
      <c r="D864" s="67"/>
      <c r="E864" s="67"/>
      <c r="F864" s="67"/>
      <c r="G864" s="67"/>
      <c r="H864" s="67"/>
      <c r="I864" s="67"/>
    </row>
    <row r="865" ht="15.75" customHeight="1">
      <c r="A865" s="67"/>
      <c r="B865" s="67"/>
      <c r="C865" s="67"/>
      <c r="D865" s="67"/>
      <c r="E865" s="67"/>
      <c r="F865" s="67"/>
      <c r="G865" s="67"/>
      <c r="H865" s="67"/>
      <c r="I865" s="67"/>
    </row>
    <row r="866" ht="15.75" customHeight="1">
      <c r="A866" s="67"/>
      <c r="B866" s="67"/>
      <c r="C866" s="67"/>
      <c r="D866" s="67"/>
      <c r="E866" s="67"/>
      <c r="F866" s="67"/>
      <c r="G866" s="67"/>
      <c r="H866" s="67"/>
      <c r="I866" s="67"/>
    </row>
    <row r="867" ht="15.75" customHeight="1">
      <c r="A867" s="67"/>
      <c r="B867" s="67"/>
      <c r="C867" s="67"/>
      <c r="D867" s="67"/>
      <c r="E867" s="67"/>
      <c r="F867" s="67"/>
      <c r="G867" s="67"/>
      <c r="H867" s="67"/>
      <c r="I867" s="67"/>
    </row>
    <row r="868" ht="15.75" customHeight="1">
      <c r="A868" s="67"/>
      <c r="B868" s="67"/>
      <c r="C868" s="67"/>
      <c r="D868" s="67"/>
      <c r="E868" s="67"/>
      <c r="F868" s="67"/>
      <c r="G868" s="67"/>
      <c r="H868" s="67"/>
      <c r="I868" s="67"/>
    </row>
    <row r="869" ht="15.75" customHeight="1">
      <c r="A869" s="67"/>
      <c r="B869" s="67"/>
      <c r="C869" s="67"/>
      <c r="D869" s="67"/>
      <c r="E869" s="67"/>
      <c r="F869" s="67"/>
      <c r="G869" s="67"/>
      <c r="H869" s="67"/>
      <c r="I869" s="67"/>
    </row>
    <row r="870" ht="15.75" customHeight="1">
      <c r="A870" s="67"/>
      <c r="B870" s="67"/>
      <c r="C870" s="67"/>
      <c r="D870" s="67"/>
      <c r="E870" s="67"/>
      <c r="F870" s="67"/>
      <c r="G870" s="67"/>
      <c r="H870" s="67"/>
      <c r="I870" s="67"/>
    </row>
    <row r="871" ht="15.75" customHeight="1">
      <c r="A871" s="67"/>
      <c r="B871" s="67"/>
      <c r="C871" s="67"/>
      <c r="D871" s="67"/>
      <c r="E871" s="67"/>
      <c r="F871" s="67"/>
      <c r="G871" s="67"/>
      <c r="H871" s="67"/>
      <c r="I871" s="67"/>
    </row>
    <row r="872" ht="15.75" customHeight="1">
      <c r="A872" s="67"/>
      <c r="B872" s="67"/>
      <c r="C872" s="67"/>
      <c r="D872" s="67"/>
      <c r="E872" s="67"/>
      <c r="F872" s="67"/>
      <c r="G872" s="67"/>
      <c r="H872" s="67"/>
      <c r="I872" s="67"/>
    </row>
    <row r="873" ht="15.75" customHeight="1">
      <c r="A873" s="67"/>
      <c r="B873" s="67"/>
      <c r="C873" s="67"/>
      <c r="D873" s="67"/>
      <c r="E873" s="67"/>
      <c r="F873" s="67"/>
      <c r="G873" s="67"/>
      <c r="H873" s="67"/>
      <c r="I873" s="67"/>
    </row>
    <row r="874" ht="15.75" customHeight="1">
      <c r="A874" s="67"/>
      <c r="B874" s="67"/>
      <c r="C874" s="67"/>
      <c r="D874" s="67"/>
      <c r="E874" s="67"/>
      <c r="F874" s="67"/>
      <c r="G874" s="67"/>
      <c r="H874" s="67"/>
      <c r="I874" s="67"/>
    </row>
    <row r="875" ht="15.75" customHeight="1">
      <c r="A875" s="67"/>
      <c r="B875" s="67"/>
      <c r="C875" s="67"/>
      <c r="D875" s="67"/>
      <c r="E875" s="67"/>
      <c r="F875" s="67"/>
      <c r="G875" s="67"/>
      <c r="H875" s="67"/>
      <c r="I875" s="67"/>
    </row>
    <row r="876" ht="15.75" customHeight="1">
      <c r="A876" s="67"/>
      <c r="B876" s="67"/>
      <c r="C876" s="67"/>
      <c r="D876" s="67"/>
      <c r="E876" s="67"/>
      <c r="F876" s="67"/>
      <c r="G876" s="67"/>
      <c r="H876" s="67"/>
      <c r="I876" s="67"/>
    </row>
    <row r="877" ht="15.75" customHeight="1">
      <c r="A877" s="67"/>
      <c r="B877" s="67"/>
      <c r="C877" s="67"/>
      <c r="D877" s="67"/>
      <c r="E877" s="67"/>
      <c r="F877" s="67"/>
      <c r="G877" s="67"/>
      <c r="H877" s="67"/>
      <c r="I877" s="67"/>
    </row>
    <row r="878" ht="15.75" customHeight="1">
      <c r="A878" s="67"/>
      <c r="B878" s="67"/>
      <c r="C878" s="67"/>
      <c r="D878" s="67"/>
      <c r="E878" s="67"/>
      <c r="F878" s="67"/>
      <c r="G878" s="67"/>
      <c r="H878" s="67"/>
      <c r="I878" s="67"/>
    </row>
    <row r="879" ht="15.75" customHeight="1">
      <c r="A879" s="67"/>
      <c r="B879" s="67"/>
      <c r="C879" s="67"/>
      <c r="D879" s="67"/>
      <c r="E879" s="67"/>
      <c r="F879" s="67"/>
      <c r="G879" s="67"/>
      <c r="H879" s="67"/>
      <c r="I879" s="67"/>
    </row>
    <row r="880" ht="15.75" customHeight="1">
      <c r="A880" s="67"/>
      <c r="B880" s="67"/>
      <c r="C880" s="67"/>
      <c r="D880" s="67"/>
      <c r="E880" s="67"/>
      <c r="F880" s="67"/>
      <c r="G880" s="67"/>
      <c r="H880" s="67"/>
      <c r="I880" s="67"/>
    </row>
    <row r="881" ht="15.75" customHeight="1">
      <c r="A881" s="67"/>
      <c r="B881" s="67"/>
      <c r="C881" s="67"/>
      <c r="D881" s="67"/>
      <c r="E881" s="67"/>
      <c r="F881" s="67"/>
      <c r="G881" s="67"/>
      <c r="H881" s="67"/>
      <c r="I881" s="67"/>
    </row>
    <row r="882" ht="15.75" customHeight="1">
      <c r="A882" s="67"/>
      <c r="B882" s="67"/>
      <c r="C882" s="67"/>
      <c r="D882" s="67"/>
      <c r="E882" s="67"/>
      <c r="F882" s="67"/>
      <c r="G882" s="67"/>
      <c r="H882" s="67"/>
      <c r="I882" s="67"/>
    </row>
    <row r="883" ht="15.75" customHeight="1">
      <c r="A883" s="67"/>
      <c r="B883" s="67"/>
      <c r="C883" s="67"/>
      <c r="D883" s="67"/>
      <c r="E883" s="67"/>
      <c r="F883" s="67"/>
      <c r="G883" s="67"/>
      <c r="H883" s="67"/>
      <c r="I883" s="67"/>
    </row>
    <row r="884" ht="15.75" customHeight="1">
      <c r="A884" s="67"/>
      <c r="B884" s="67"/>
      <c r="C884" s="67"/>
      <c r="D884" s="67"/>
      <c r="E884" s="67"/>
      <c r="F884" s="67"/>
      <c r="G884" s="67"/>
      <c r="H884" s="67"/>
      <c r="I884" s="67"/>
    </row>
    <row r="885" ht="15.75" customHeight="1">
      <c r="A885" s="67"/>
      <c r="B885" s="67"/>
      <c r="C885" s="67"/>
      <c r="D885" s="67"/>
      <c r="E885" s="67"/>
      <c r="F885" s="67"/>
      <c r="G885" s="67"/>
      <c r="H885" s="67"/>
      <c r="I885" s="67"/>
    </row>
    <row r="886" ht="15.75" customHeight="1">
      <c r="A886" s="67"/>
      <c r="B886" s="67"/>
      <c r="C886" s="67"/>
      <c r="D886" s="67"/>
      <c r="E886" s="67"/>
      <c r="F886" s="67"/>
      <c r="G886" s="67"/>
      <c r="H886" s="67"/>
      <c r="I886" s="67"/>
    </row>
    <row r="887" ht="15.75" customHeight="1">
      <c r="A887" s="67"/>
      <c r="B887" s="67"/>
      <c r="C887" s="67"/>
      <c r="D887" s="67"/>
      <c r="E887" s="67"/>
      <c r="F887" s="67"/>
      <c r="G887" s="67"/>
      <c r="H887" s="67"/>
      <c r="I887" s="67"/>
    </row>
    <row r="888" ht="15.75" customHeight="1">
      <c r="A888" s="67"/>
      <c r="B888" s="67"/>
      <c r="C888" s="67"/>
      <c r="D888" s="67"/>
      <c r="E888" s="67"/>
      <c r="F888" s="67"/>
      <c r="G888" s="67"/>
      <c r="H888" s="67"/>
      <c r="I888" s="67"/>
    </row>
    <row r="889" ht="15.75" customHeight="1">
      <c r="A889" s="67"/>
      <c r="B889" s="67"/>
      <c r="C889" s="67"/>
      <c r="D889" s="67"/>
      <c r="E889" s="67"/>
      <c r="F889" s="67"/>
      <c r="G889" s="67"/>
      <c r="H889" s="67"/>
      <c r="I889" s="67"/>
    </row>
    <row r="890" ht="15.75" customHeight="1">
      <c r="A890" s="67"/>
      <c r="B890" s="67"/>
      <c r="C890" s="67"/>
      <c r="D890" s="67"/>
      <c r="E890" s="67"/>
      <c r="F890" s="67"/>
      <c r="G890" s="67"/>
      <c r="H890" s="67"/>
      <c r="I890" s="67"/>
    </row>
    <row r="891" ht="15.75" customHeight="1">
      <c r="A891" s="67"/>
      <c r="B891" s="67"/>
      <c r="C891" s="67"/>
      <c r="D891" s="67"/>
      <c r="E891" s="67"/>
      <c r="F891" s="67"/>
      <c r="G891" s="67"/>
      <c r="H891" s="67"/>
      <c r="I891" s="67"/>
    </row>
    <row r="892" ht="15.75" customHeight="1">
      <c r="A892" s="67"/>
      <c r="B892" s="67"/>
      <c r="C892" s="67"/>
      <c r="D892" s="67"/>
      <c r="E892" s="67"/>
      <c r="F892" s="67"/>
      <c r="G892" s="67"/>
      <c r="H892" s="67"/>
      <c r="I892" s="67"/>
    </row>
    <row r="893" ht="15.75" customHeight="1">
      <c r="A893" s="67"/>
      <c r="B893" s="67"/>
      <c r="C893" s="67"/>
      <c r="D893" s="67"/>
      <c r="E893" s="67"/>
      <c r="F893" s="67"/>
      <c r="G893" s="67"/>
      <c r="H893" s="67"/>
      <c r="I893" s="67"/>
    </row>
    <row r="894" ht="15.75" customHeight="1">
      <c r="A894" s="67"/>
      <c r="B894" s="67"/>
      <c r="C894" s="67"/>
      <c r="D894" s="67"/>
      <c r="E894" s="67"/>
      <c r="F894" s="67"/>
      <c r="G894" s="67"/>
      <c r="H894" s="67"/>
      <c r="I894" s="67"/>
    </row>
    <row r="895" ht="15.75" customHeight="1">
      <c r="A895" s="67"/>
      <c r="B895" s="67"/>
      <c r="C895" s="67"/>
      <c r="D895" s="67"/>
      <c r="E895" s="67"/>
      <c r="F895" s="67"/>
      <c r="G895" s="67"/>
      <c r="H895" s="67"/>
      <c r="I895" s="67"/>
    </row>
    <row r="896" ht="15.75" customHeight="1">
      <c r="A896" s="67"/>
      <c r="B896" s="67"/>
      <c r="C896" s="67"/>
      <c r="D896" s="67"/>
      <c r="E896" s="67"/>
      <c r="F896" s="67"/>
      <c r="G896" s="67"/>
      <c r="H896" s="67"/>
      <c r="I896" s="67"/>
    </row>
    <row r="897" ht="15.75" customHeight="1">
      <c r="A897" s="67"/>
      <c r="B897" s="67"/>
      <c r="C897" s="67"/>
      <c r="D897" s="67"/>
      <c r="E897" s="67"/>
      <c r="F897" s="67"/>
      <c r="G897" s="67"/>
      <c r="H897" s="67"/>
      <c r="I897" s="67"/>
    </row>
    <row r="898" ht="15.75" customHeight="1">
      <c r="A898" s="67"/>
      <c r="B898" s="67"/>
      <c r="C898" s="67"/>
      <c r="D898" s="67"/>
      <c r="E898" s="67"/>
      <c r="F898" s="67"/>
      <c r="G898" s="67"/>
      <c r="H898" s="67"/>
      <c r="I898" s="67"/>
    </row>
    <row r="899" ht="15.75" customHeight="1">
      <c r="A899" s="67"/>
      <c r="B899" s="67"/>
      <c r="C899" s="67"/>
      <c r="D899" s="67"/>
      <c r="E899" s="67"/>
      <c r="F899" s="67"/>
      <c r="G899" s="67"/>
      <c r="H899" s="67"/>
      <c r="I899" s="67"/>
    </row>
    <row r="900" ht="15.75" customHeight="1">
      <c r="A900" s="67"/>
      <c r="B900" s="67"/>
      <c r="C900" s="67"/>
      <c r="D900" s="67"/>
      <c r="E900" s="67"/>
      <c r="F900" s="67"/>
      <c r="G900" s="67"/>
      <c r="H900" s="67"/>
      <c r="I900" s="67"/>
    </row>
    <row r="901" ht="15.75" customHeight="1">
      <c r="A901" s="67"/>
      <c r="B901" s="67"/>
      <c r="C901" s="67"/>
      <c r="D901" s="67"/>
      <c r="E901" s="67"/>
      <c r="F901" s="67"/>
      <c r="G901" s="67"/>
      <c r="H901" s="67"/>
      <c r="I901" s="67"/>
    </row>
    <row r="902" ht="15.75" customHeight="1">
      <c r="A902" s="67"/>
      <c r="B902" s="67"/>
      <c r="C902" s="67"/>
      <c r="D902" s="67"/>
      <c r="E902" s="67"/>
      <c r="F902" s="67"/>
      <c r="G902" s="67"/>
      <c r="H902" s="67"/>
      <c r="I902" s="67"/>
    </row>
    <row r="903" ht="15.75" customHeight="1">
      <c r="A903" s="67"/>
      <c r="B903" s="67"/>
      <c r="C903" s="67"/>
      <c r="D903" s="67"/>
      <c r="E903" s="67"/>
      <c r="F903" s="67"/>
      <c r="G903" s="67"/>
      <c r="H903" s="67"/>
      <c r="I903" s="67"/>
    </row>
    <row r="904" ht="15.75" customHeight="1">
      <c r="A904" s="67"/>
      <c r="B904" s="67"/>
      <c r="C904" s="67"/>
      <c r="D904" s="67"/>
      <c r="E904" s="67"/>
      <c r="F904" s="67"/>
      <c r="G904" s="67"/>
      <c r="H904" s="67"/>
      <c r="I904" s="67"/>
    </row>
    <row r="905" ht="15.75" customHeight="1">
      <c r="A905" s="67"/>
      <c r="B905" s="67"/>
      <c r="C905" s="67"/>
      <c r="D905" s="67"/>
      <c r="E905" s="67"/>
      <c r="F905" s="67"/>
      <c r="G905" s="67"/>
      <c r="H905" s="67"/>
      <c r="I905" s="67"/>
    </row>
    <row r="906" ht="15.75" customHeight="1">
      <c r="A906" s="67"/>
      <c r="B906" s="67"/>
      <c r="C906" s="67"/>
      <c r="D906" s="67"/>
      <c r="E906" s="67"/>
      <c r="F906" s="67"/>
      <c r="G906" s="67"/>
      <c r="H906" s="67"/>
      <c r="I906" s="67"/>
    </row>
    <row r="907" ht="15.75" customHeight="1">
      <c r="A907" s="67"/>
      <c r="B907" s="67"/>
      <c r="C907" s="67"/>
      <c r="D907" s="67"/>
      <c r="E907" s="67"/>
      <c r="F907" s="67"/>
      <c r="G907" s="67"/>
      <c r="H907" s="67"/>
      <c r="I907" s="67"/>
    </row>
    <row r="908" ht="15.75" customHeight="1">
      <c r="A908" s="67"/>
      <c r="B908" s="67"/>
      <c r="C908" s="67"/>
      <c r="D908" s="67"/>
      <c r="E908" s="67"/>
      <c r="F908" s="67"/>
      <c r="G908" s="67"/>
      <c r="H908" s="67"/>
      <c r="I908" s="67"/>
    </row>
    <row r="909" ht="15.75" customHeight="1">
      <c r="A909" s="67"/>
      <c r="B909" s="67"/>
      <c r="C909" s="67"/>
      <c r="D909" s="67"/>
      <c r="E909" s="67"/>
      <c r="F909" s="67"/>
      <c r="G909" s="67"/>
      <c r="H909" s="67"/>
      <c r="I909" s="67"/>
    </row>
    <row r="910" ht="15.75" customHeight="1">
      <c r="A910" s="67"/>
      <c r="B910" s="67"/>
      <c r="C910" s="67"/>
      <c r="D910" s="67"/>
      <c r="E910" s="67"/>
      <c r="F910" s="67"/>
      <c r="G910" s="67"/>
      <c r="H910" s="67"/>
      <c r="I910" s="67"/>
    </row>
    <row r="911" ht="15.75" customHeight="1">
      <c r="A911" s="67"/>
      <c r="B911" s="67"/>
      <c r="C911" s="67"/>
      <c r="D911" s="67"/>
      <c r="E911" s="67"/>
      <c r="F911" s="67"/>
      <c r="G911" s="67"/>
      <c r="H911" s="67"/>
      <c r="I911" s="67"/>
    </row>
    <row r="912" ht="15.75" customHeight="1">
      <c r="A912" s="67"/>
      <c r="B912" s="67"/>
      <c r="C912" s="67"/>
      <c r="D912" s="67"/>
      <c r="E912" s="67"/>
      <c r="F912" s="67"/>
      <c r="G912" s="67"/>
      <c r="H912" s="67"/>
      <c r="I912" s="67"/>
    </row>
    <row r="913" ht="15.75" customHeight="1">
      <c r="A913" s="67"/>
      <c r="B913" s="67"/>
      <c r="C913" s="67"/>
      <c r="D913" s="67"/>
      <c r="E913" s="67"/>
      <c r="F913" s="67"/>
      <c r="G913" s="67"/>
      <c r="H913" s="67"/>
      <c r="I913" s="67"/>
    </row>
    <row r="914" ht="15.75" customHeight="1">
      <c r="A914" s="67"/>
      <c r="B914" s="67"/>
      <c r="C914" s="67"/>
      <c r="D914" s="67"/>
      <c r="E914" s="67"/>
      <c r="F914" s="67"/>
      <c r="G914" s="67"/>
      <c r="H914" s="67"/>
      <c r="I914" s="67"/>
    </row>
    <row r="915" ht="15.75" customHeight="1">
      <c r="A915" s="67"/>
      <c r="B915" s="67"/>
      <c r="C915" s="67"/>
      <c r="D915" s="67"/>
      <c r="E915" s="67"/>
      <c r="F915" s="67"/>
      <c r="G915" s="67"/>
      <c r="H915" s="67"/>
      <c r="I915" s="67"/>
    </row>
    <row r="916" ht="15.75" customHeight="1">
      <c r="A916" s="67"/>
      <c r="B916" s="67"/>
      <c r="C916" s="67"/>
      <c r="D916" s="67"/>
      <c r="E916" s="67"/>
      <c r="F916" s="67"/>
      <c r="G916" s="67"/>
      <c r="H916" s="67"/>
      <c r="I916" s="67"/>
    </row>
    <row r="917" ht="15.75" customHeight="1">
      <c r="A917" s="67"/>
      <c r="B917" s="67"/>
      <c r="C917" s="67"/>
      <c r="D917" s="67"/>
      <c r="E917" s="67"/>
      <c r="F917" s="67"/>
      <c r="G917" s="67"/>
      <c r="H917" s="67"/>
      <c r="I917" s="67"/>
    </row>
    <row r="918" ht="15.75" customHeight="1">
      <c r="A918" s="67"/>
      <c r="B918" s="67"/>
      <c r="C918" s="67"/>
      <c r="D918" s="67"/>
      <c r="E918" s="67"/>
      <c r="F918" s="67"/>
      <c r="G918" s="67"/>
      <c r="H918" s="67"/>
      <c r="I918" s="67"/>
    </row>
    <row r="919" ht="15.75" customHeight="1">
      <c r="A919" s="67"/>
      <c r="B919" s="67"/>
      <c r="C919" s="67"/>
      <c r="D919" s="67"/>
      <c r="E919" s="67"/>
      <c r="F919" s="67"/>
      <c r="G919" s="67"/>
      <c r="H919" s="67"/>
      <c r="I919" s="67"/>
    </row>
    <row r="920" ht="15.75" customHeight="1">
      <c r="A920" s="67"/>
      <c r="B920" s="67"/>
      <c r="C920" s="67"/>
      <c r="D920" s="67"/>
      <c r="E920" s="67"/>
      <c r="F920" s="67"/>
      <c r="G920" s="67"/>
      <c r="H920" s="67"/>
      <c r="I920" s="67"/>
    </row>
    <row r="921" ht="15.75" customHeight="1">
      <c r="A921" s="67"/>
      <c r="B921" s="67"/>
      <c r="C921" s="67"/>
      <c r="D921" s="67"/>
      <c r="E921" s="67"/>
      <c r="F921" s="67"/>
      <c r="G921" s="67"/>
      <c r="H921" s="67"/>
      <c r="I921" s="67"/>
    </row>
    <row r="922" ht="15.75" customHeight="1">
      <c r="A922" s="67"/>
      <c r="B922" s="67"/>
      <c r="C922" s="67"/>
      <c r="D922" s="67"/>
      <c r="E922" s="67"/>
      <c r="F922" s="67"/>
      <c r="G922" s="67"/>
      <c r="H922" s="67"/>
      <c r="I922" s="67"/>
    </row>
    <row r="923" ht="15.75" customHeight="1">
      <c r="A923" s="67"/>
      <c r="B923" s="67"/>
      <c r="C923" s="67"/>
      <c r="D923" s="67"/>
      <c r="E923" s="67"/>
      <c r="F923" s="67"/>
      <c r="G923" s="67"/>
      <c r="H923" s="67"/>
      <c r="I923" s="67"/>
    </row>
    <row r="924" ht="15.75" customHeight="1">
      <c r="A924" s="67"/>
      <c r="B924" s="67"/>
      <c r="C924" s="67"/>
      <c r="D924" s="67"/>
      <c r="E924" s="67"/>
      <c r="F924" s="67"/>
      <c r="G924" s="67"/>
      <c r="H924" s="67"/>
      <c r="I924" s="67"/>
    </row>
    <row r="925" ht="15.75" customHeight="1">
      <c r="A925" s="67"/>
      <c r="B925" s="67"/>
      <c r="C925" s="67"/>
      <c r="D925" s="67"/>
      <c r="E925" s="67"/>
      <c r="F925" s="67"/>
      <c r="G925" s="67"/>
      <c r="H925" s="67"/>
      <c r="I925" s="67"/>
    </row>
    <row r="926" ht="15.75" customHeight="1">
      <c r="A926" s="67"/>
      <c r="B926" s="67"/>
      <c r="C926" s="67"/>
      <c r="D926" s="67"/>
      <c r="E926" s="67"/>
      <c r="F926" s="67"/>
      <c r="G926" s="67"/>
      <c r="H926" s="67"/>
      <c r="I926" s="67"/>
    </row>
    <row r="927" ht="15.75" customHeight="1">
      <c r="A927" s="67"/>
      <c r="B927" s="67"/>
      <c r="C927" s="67"/>
      <c r="D927" s="67"/>
      <c r="E927" s="67"/>
      <c r="F927" s="67"/>
      <c r="G927" s="67"/>
      <c r="H927" s="67"/>
      <c r="I927" s="67"/>
    </row>
    <row r="928" ht="15.75" customHeight="1">
      <c r="A928" s="67"/>
      <c r="B928" s="67"/>
      <c r="C928" s="67"/>
      <c r="D928" s="67"/>
      <c r="E928" s="67"/>
      <c r="F928" s="67"/>
      <c r="G928" s="67"/>
      <c r="H928" s="67"/>
      <c r="I928" s="67"/>
    </row>
    <row r="929" ht="15.75" customHeight="1">
      <c r="A929" s="67"/>
      <c r="B929" s="67"/>
      <c r="C929" s="67"/>
      <c r="D929" s="67"/>
      <c r="E929" s="67"/>
      <c r="F929" s="67"/>
      <c r="G929" s="67"/>
      <c r="H929" s="67"/>
      <c r="I929" s="67"/>
    </row>
    <row r="930" ht="15.75" customHeight="1">
      <c r="A930" s="67"/>
      <c r="B930" s="67"/>
      <c r="C930" s="67"/>
      <c r="D930" s="67"/>
      <c r="E930" s="67"/>
      <c r="F930" s="67"/>
      <c r="G930" s="67"/>
      <c r="H930" s="67"/>
      <c r="I930" s="67"/>
    </row>
    <row r="931" ht="15.75" customHeight="1">
      <c r="A931" s="67"/>
      <c r="B931" s="67"/>
      <c r="C931" s="67"/>
      <c r="D931" s="67"/>
      <c r="E931" s="67"/>
      <c r="F931" s="67"/>
      <c r="G931" s="67"/>
      <c r="H931" s="67"/>
      <c r="I931" s="67"/>
    </row>
    <row r="932" ht="15.75" customHeight="1">
      <c r="A932" s="67"/>
      <c r="B932" s="67"/>
      <c r="C932" s="67"/>
      <c r="D932" s="67"/>
      <c r="E932" s="67"/>
      <c r="F932" s="67"/>
      <c r="G932" s="67"/>
      <c r="H932" s="67"/>
      <c r="I932" s="67"/>
    </row>
    <row r="933" ht="15.75" customHeight="1">
      <c r="A933" s="67"/>
      <c r="B933" s="67"/>
      <c r="C933" s="67"/>
      <c r="D933" s="67"/>
      <c r="E933" s="67"/>
      <c r="F933" s="67"/>
      <c r="G933" s="67"/>
      <c r="H933" s="67"/>
      <c r="I933" s="67"/>
    </row>
    <row r="934" ht="15.75" customHeight="1">
      <c r="A934" s="67"/>
      <c r="B934" s="67"/>
      <c r="C934" s="67"/>
      <c r="D934" s="67"/>
      <c r="E934" s="67"/>
      <c r="F934" s="67"/>
      <c r="G934" s="67"/>
      <c r="H934" s="67"/>
      <c r="I934" s="67"/>
    </row>
    <row r="935" ht="15.75" customHeight="1">
      <c r="A935" s="67"/>
      <c r="B935" s="67"/>
      <c r="C935" s="67"/>
      <c r="D935" s="67"/>
      <c r="E935" s="67"/>
      <c r="F935" s="67"/>
      <c r="G935" s="67"/>
      <c r="H935" s="67"/>
      <c r="I935" s="67"/>
    </row>
    <row r="936" ht="15.75" customHeight="1">
      <c r="A936" s="67"/>
      <c r="B936" s="67"/>
      <c r="C936" s="67"/>
      <c r="D936" s="67"/>
      <c r="E936" s="67"/>
      <c r="F936" s="67"/>
      <c r="G936" s="67"/>
      <c r="H936" s="67"/>
      <c r="I936" s="67"/>
    </row>
    <row r="937" ht="15.75" customHeight="1">
      <c r="A937" s="67"/>
      <c r="B937" s="67"/>
      <c r="C937" s="67"/>
      <c r="D937" s="67"/>
      <c r="E937" s="67"/>
      <c r="F937" s="67"/>
      <c r="G937" s="67"/>
      <c r="H937" s="67"/>
      <c r="I937" s="67"/>
    </row>
    <row r="938" ht="15.75" customHeight="1">
      <c r="A938" s="67"/>
      <c r="B938" s="67"/>
      <c r="C938" s="67"/>
      <c r="D938" s="67"/>
      <c r="E938" s="67"/>
      <c r="F938" s="67"/>
      <c r="G938" s="67"/>
      <c r="H938" s="67"/>
      <c r="I938" s="67"/>
    </row>
    <row r="939" ht="15.75" customHeight="1">
      <c r="A939" s="67"/>
      <c r="B939" s="67"/>
      <c r="C939" s="67"/>
      <c r="D939" s="67"/>
      <c r="E939" s="67"/>
      <c r="F939" s="67"/>
      <c r="G939" s="67"/>
      <c r="H939" s="67"/>
      <c r="I939" s="67"/>
    </row>
    <row r="940" ht="15.75" customHeight="1">
      <c r="A940" s="67"/>
      <c r="B940" s="67"/>
      <c r="C940" s="67"/>
      <c r="D940" s="67"/>
      <c r="E940" s="67"/>
      <c r="F940" s="67"/>
      <c r="G940" s="67"/>
      <c r="H940" s="67"/>
      <c r="I940" s="67"/>
    </row>
    <row r="941" ht="15.75" customHeight="1">
      <c r="A941" s="67"/>
      <c r="B941" s="67"/>
      <c r="C941" s="67"/>
      <c r="D941" s="67"/>
      <c r="E941" s="67"/>
      <c r="F941" s="67"/>
      <c r="G941" s="67"/>
      <c r="H941" s="67"/>
      <c r="I941" s="67"/>
    </row>
    <row r="942" ht="15.75" customHeight="1">
      <c r="A942" s="67"/>
      <c r="B942" s="67"/>
      <c r="C942" s="67"/>
      <c r="D942" s="67"/>
      <c r="E942" s="67"/>
      <c r="F942" s="67"/>
      <c r="G942" s="67"/>
      <c r="H942" s="67"/>
      <c r="I942" s="67"/>
    </row>
    <row r="943" ht="15.75" customHeight="1">
      <c r="A943" s="67"/>
      <c r="B943" s="67"/>
      <c r="C943" s="67"/>
      <c r="D943" s="67"/>
      <c r="E943" s="67"/>
      <c r="F943" s="67"/>
      <c r="G943" s="67"/>
      <c r="H943" s="67"/>
      <c r="I943" s="67"/>
    </row>
    <row r="944" ht="15.75" customHeight="1">
      <c r="A944" s="67"/>
      <c r="B944" s="67"/>
      <c r="C944" s="67"/>
      <c r="D944" s="67"/>
      <c r="E944" s="67"/>
      <c r="F944" s="67"/>
      <c r="G944" s="67"/>
      <c r="H944" s="67"/>
      <c r="I944" s="67"/>
    </row>
    <row r="945" ht="15.75" customHeight="1">
      <c r="A945" s="67"/>
      <c r="B945" s="67"/>
      <c r="C945" s="67"/>
      <c r="D945" s="67"/>
      <c r="E945" s="67"/>
      <c r="F945" s="67"/>
      <c r="G945" s="67"/>
      <c r="H945" s="67"/>
      <c r="I945" s="67"/>
    </row>
    <row r="946" ht="15.75" customHeight="1">
      <c r="A946" s="67"/>
      <c r="B946" s="67"/>
      <c r="C946" s="67"/>
      <c r="D946" s="67"/>
      <c r="E946" s="67"/>
      <c r="F946" s="67"/>
      <c r="G946" s="67"/>
      <c r="H946" s="67"/>
      <c r="I946" s="67"/>
    </row>
    <row r="947" ht="15.75" customHeight="1">
      <c r="A947" s="67"/>
      <c r="B947" s="67"/>
      <c r="C947" s="67"/>
      <c r="D947" s="67"/>
      <c r="E947" s="67"/>
      <c r="F947" s="67"/>
      <c r="G947" s="67"/>
      <c r="H947" s="67"/>
      <c r="I947" s="67"/>
    </row>
    <row r="948" ht="15.75" customHeight="1">
      <c r="A948" s="67"/>
      <c r="B948" s="67"/>
      <c r="C948" s="67"/>
      <c r="D948" s="67"/>
      <c r="E948" s="67"/>
      <c r="F948" s="67"/>
      <c r="G948" s="67"/>
      <c r="H948" s="67"/>
      <c r="I948" s="67"/>
    </row>
    <row r="949" ht="15.75" customHeight="1">
      <c r="A949" s="67"/>
      <c r="B949" s="67"/>
      <c r="C949" s="67"/>
      <c r="D949" s="67"/>
      <c r="E949" s="67"/>
      <c r="F949" s="67"/>
      <c r="G949" s="67"/>
      <c r="H949" s="67"/>
      <c r="I949" s="67"/>
    </row>
    <row r="950" ht="15.75" customHeight="1">
      <c r="A950" s="67"/>
      <c r="B950" s="67"/>
      <c r="C950" s="67"/>
      <c r="D950" s="67"/>
      <c r="E950" s="67"/>
      <c r="F950" s="67"/>
      <c r="G950" s="67"/>
      <c r="H950" s="67"/>
      <c r="I950" s="67"/>
    </row>
    <row r="951" ht="15.75" customHeight="1">
      <c r="A951" s="67"/>
      <c r="B951" s="67"/>
      <c r="C951" s="67"/>
      <c r="D951" s="67"/>
      <c r="E951" s="67"/>
      <c r="F951" s="67"/>
      <c r="G951" s="67"/>
      <c r="H951" s="67"/>
      <c r="I951" s="67"/>
    </row>
    <row r="952" ht="15.75" customHeight="1">
      <c r="A952" s="67"/>
      <c r="B952" s="67"/>
      <c r="C952" s="67"/>
      <c r="D952" s="67"/>
      <c r="E952" s="67"/>
      <c r="F952" s="67"/>
      <c r="G952" s="67"/>
      <c r="H952" s="67"/>
      <c r="I952" s="67"/>
    </row>
    <row r="953" ht="15.75" customHeight="1">
      <c r="A953" s="67"/>
      <c r="B953" s="67"/>
      <c r="C953" s="67"/>
      <c r="D953" s="67"/>
      <c r="E953" s="67"/>
      <c r="F953" s="67"/>
      <c r="G953" s="67"/>
      <c r="H953" s="67"/>
      <c r="I953" s="67"/>
    </row>
    <row r="954" ht="15.75" customHeight="1">
      <c r="A954" s="67"/>
      <c r="B954" s="67"/>
      <c r="C954" s="67"/>
      <c r="D954" s="67"/>
      <c r="E954" s="67"/>
      <c r="F954" s="67"/>
      <c r="G954" s="67"/>
      <c r="H954" s="67"/>
      <c r="I954" s="67"/>
    </row>
    <row r="955" ht="15.75" customHeight="1">
      <c r="A955" s="67"/>
      <c r="B955" s="67"/>
      <c r="C955" s="67"/>
      <c r="D955" s="67"/>
      <c r="E955" s="67"/>
      <c r="F955" s="67"/>
      <c r="G955" s="67"/>
      <c r="H955" s="67"/>
      <c r="I955" s="67"/>
    </row>
    <row r="956" ht="15.75" customHeight="1">
      <c r="A956" s="67"/>
      <c r="B956" s="67"/>
      <c r="C956" s="67"/>
      <c r="D956" s="67"/>
      <c r="E956" s="67"/>
      <c r="F956" s="67"/>
      <c r="G956" s="67"/>
      <c r="H956" s="67"/>
      <c r="I956" s="67"/>
    </row>
    <row r="957" ht="15.75" customHeight="1">
      <c r="A957" s="67"/>
      <c r="B957" s="67"/>
      <c r="C957" s="67"/>
      <c r="D957" s="67"/>
      <c r="E957" s="67"/>
      <c r="F957" s="67"/>
      <c r="G957" s="67"/>
      <c r="H957" s="67"/>
      <c r="I957" s="67"/>
    </row>
    <row r="958" ht="15.75" customHeight="1">
      <c r="A958" s="67"/>
      <c r="B958" s="67"/>
      <c r="C958" s="67"/>
      <c r="D958" s="67"/>
      <c r="E958" s="67"/>
      <c r="F958" s="67"/>
      <c r="G958" s="67"/>
      <c r="H958" s="67"/>
      <c r="I958" s="67"/>
    </row>
    <row r="959" ht="15.75" customHeight="1">
      <c r="A959" s="67"/>
      <c r="B959" s="67"/>
      <c r="C959" s="67"/>
      <c r="D959" s="67"/>
      <c r="E959" s="67"/>
      <c r="F959" s="67"/>
      <c r="G959" s="67"/>
      <c r="H959" s="67"/>
      <c r="I959" s="67"/>
    </row>
    <row r="960" ht="15.75" customHeight="1">
      <c r="A960" s="67"/>
      <c r="B960" s="67"/>
      <c r="C960" s="67"/>
      <c r="D960" s="67"/>
      <c r="E960" s="67"/>
      <c r="F960" s="67"/>
      <c r="G960" s="67"/>
      <c r="H960" s="67"/>
      <c r="I960" s="67"/>
    </row>
    <row r="961" ht="15.75" customHeight="1">
      <c r="A961" s="67"/>
      <c r="B961" s="67"/>
      <c r="C961" s="67"/>
      <c r="D961" s="67"/>
      <c r="E961" s="67"/>
      <c r="F961" s="67"/>
      <c r="G961" s="67"/>
      <c r="H961" s="67"/>
      <c r="I961" s="67"/>
    </row>
    <row r="962" ht="15.75" customHeight="1">
      <c r="A962" s="67"/>
      <c r="B962" s="67"/>
      <c r="C962" s="67"/>
      <c r="D962" s="67"/>
      <c r="E962" s="67"/>
      <c r="F962" s="67"/>
      <c r="G962" s="67"/>
      <c r="H962" s="67"/>
      <c r="I962" s="67"/>
    </row>
    <row r="963" ht="15.75" customHeight="1">
      <c r="A963" s="67"/>
      <c r="B963" s="67"/>
      <c r="C963" s="67"/>
      <c r="D963" s="67"/>
      <c r="E963" s="67"/>
      <c r="F963" s="67"/>
      <c r="G963" s="67"/>
      <c r="H963" s="67"/>
      <c r="I963" s="67"/>
    </row>
    <row r="964" ht="15.75" customHeight="1">
      <c r="A964" s="67"/>
      <c r="B964" s="67"/>
      <c r="C964" s="67"/>
      <c r="D964" s="67"/>
      <c r="E964" s="67"/>
      <c r="F964" s="67"/>
      <c r="G964" s="67"/>
      <c r="H964" s="67"/>
      <c r="I964" s="67"/>
    </row>
    <row r="965" ht="15.75" customHeight="1">
      <c r="A965" s="67"/>
      <c r="B965" s="67"/>
      <c r="C965" s="67"/>
      <c r="D965" s="67"/>
      <c r="E965" s="67"/>
      <c r="F965" s="67"/>
      <c r="G965" s="67"/>
      <c r="H965" s="67"/>
      <c r="I965" s="67"/>
    </row>
    <row r="966" ht="15.75" customHeight="1">
      <c r="A966" s="67"/>
      <c r="B966" s="67"/>
      <c r="C966" s="67"/>
      <c r="D966" s="67"/>
      <c r="E966" s="67"/>
      <c r="F966" s="67"/>
      <c r="G966" s="67"/>
      <c r="H966" s="67"/>
      <c r="I966" s="67"/>
    </row>
    <row r="967" ht="15.75" customHeight="1">
      <c r="A967" s="67"/>
      <c r="B967" s="67"/>
      <c r="C967" s="67"/>
      <c r="D967" s="67"/>
      <c r="E967" s="67"/>
      <c r="F967" s="67"/>
      <c r="G967" s="67"/>
      <c r="H967" s="67"/>
      <c r="I967" s="67"/>
    </row>
    <row r="968" ht="15.75" customHeight="1">
      <c r="A968" s="67"/>
      <c r="B968" s="67"/>
      <c r="C968" s="67"/>
      <c r="D968" s="67"/>
      <c r="E968" s="67"/>
      <c r="F968" s="67"/>
      <c r="G968" s="67"/>
      <c r="H968" s="67"/>
      <c r="I968" s="67"/>
    </row>
    <row r="969" ht="15.75" customHeight="1">
      <c r="A969" s="67"/>
      <c r="B969" s="67"/>
      <c r="C969" s="67"/>
      <c r="D969" s="67"/>
      <c r="E969" s="67"/>
      <c r="F969" s="67"/>
      <c r="G969" s="67"/>
      <c r="H969" s="67"/>
      <c r="I969" s="67"/>
    </row>
    <row r="970" ht="15.75" customHeight="1">
      <c r="A970" s="67"/>
      <c r="B970" s="67"/>
      <c r="C970" s="67"/>
      <c r="D970" s="67"/>
      <c r="E970" s="67"/>
      <c r="F970" s="67"/>
      <c r="G970" s="67"/>
      <c r="H970" s="67"/>
      <c r="I970" s="67"/>
    </row>
    <row r="971" ht="15.75" customHeight="1">
      <c r="A971" s="67"/>
      <c r="B971" s="67"/>
      <c r="C971" s="67"/>
      <c r="D971" s="67"/>
      <c r="E971" s="67"/>
      <c r="F971" s="67"/>
      <c r="G971" s="67"/>
      <c r="H971" s="67"/>
      <c r="I971" s="67"/>
    </row>
    <row r="972" ht="15.75" customHeight="1">
      <c r="A972" s="67"/>
      <c r="B972" s="67"/>
      <c r="C972" s="67"/>
      <c r="D972" s="67"/>
      <c r="E972" s="67"/>
      <c r="F972" s="67"/>
      <c r="G972" s="67"/>
      <c r="H972" s="67"/>
      <c r="I972" s="67"/>
    </row>
    <row r="973" ht="15.75" customHeight="1">
      <c r="A973" s="67"/>
      <c r="B973" s="67"/>
      <c r="C973" s="67"/>
      <c r="D973" s="67"/>
      <c r="E973" s="67"/>
      <c r="F973" s="67"/>
      <c r="G973" s="67"/>
      <c r="H973" s="67"/>
      <c r="I973" s="67"/>
    </row>
    <row r="974" ht="15.75" customHeight="1">
      <c r="A974" s="67"/>
      <c r="B974" s="67"/>
      <c r="C974" s="67"/>
      <c r="D974" s="67"/>
      <c r="E974" s="67"/>
      <c r="F974" s="67"/>
      <c r="G974" s="67"/>
      <c r="H974" s="67"/>
      <c r="I974" s="67"/>
    </row>
    <row r="975" ht="15.75" customHeight="1">
      <c r="A975" s="67"/>
      <c r="B975" s="67"/>
      <c r="C975" s="67"/>
      <c r="D975" s="67"/>
      <c r="E975" s="67"/>
      <c r="F975" s="67"/>
      <c r="G975" s="67"/>
      <c r="H975" s="67"/>
      <c r="I975" s="67"/>
    </row>
    <row r="976" ht="15.75" customHeight="1">
      <c r="A976" s="67"/>
      <c r="B976" s="67"/>
      <c r="C976" s="67"/>
      <c r="D976" s="67"/>
      <c r="E976" s="67"/>
      <c r="F976" s="67"/>
      <c r="G976" s="67"/>
      <c r="H976" s="67"/>
      <c r="I976" s="67"/>
    </row>
    <row r="977" ht="15.75" customHeight="1">
      <c r="A977" s="67"/>
      <c r="B977" s="67"/>
      <c r="C977" s="67"/>
      <c r="D977" s="67"/>
      <c r="E977" s="67"/>
      <c r="F977" s="67"/>
      <c r="G977" s="67"/>
      <c r="H977" s="67"/>
      <c r="I977" s="67"/>
    </row>
    <row r="978" ht="15.75" customHeight="1">
      <c r="A978" s="67"/>
      <c r="B978" s="67"/>
      <c r="C978" s="67"/>
      <c r="D978" s="67"/>
      <c r="E978" s="67"/>
      <c r="F978" s="67"/>
      <c r="G978" s="67"/>
      <c r="H978" s="67"/>
      <c r="I978" s="67"/>
    </row>
    <row r="979" ht="15.75" customHeight="1">
      <c r="A979" s="67"/>
      <c r="B979" s="67"/>
      <c r="C979" s="67"/>
      <c r="D979" s="67"/>
      <c r="E979" s="67"/>
      <c r="F979" s="67"/>
      <c r="G979" s="67"/>
      <c r="H979" s="67"/>
      <c r="I979" s="67"/>
    </row>
    <row r="980" ht="15.75" customHeight="1">
      <c r="A980" s="67"/>
      <c r="B980" s="67"/>
      <c r="C980" s="67"/>
      <c r="D980" s="67"/>
      <c r="E980" s="67"/>
      <c r="F980" s="67"/>
      <c r="G980" s="67"/>
      <c r="H980" s="67"/>
      <c r="I980" s="67"/>
    </row>
    <row r="981" ht="15.75" customHeight="1">
      <c r="A981" s="67"/>
      <c r="B981" s="67"/>
      <c r="C981" s="67"/>
      <c r="D981" s="67"/>
      <c r="E981" s="67"/>
      <c r="F981" s="67"/>
      <c r="G981" s="67"/>
      <c r="H981" s="67"/>
      <c r="I981" s="67"/>
    </row>
    <row r="982" ht="15.75" customHeight="1">
      <c r="A982" s="67"/>
      <c r="B982" s="67"/>
      <c r="C982" s="67"/>
      <c r="D982" s="67"/>
      <c r="E982" s="67"/>
      <c r="F982" s="67"/>
      <c r="G982" s="67"/>
      <c r="H982" s="67"/>
      <c r="I982" s="67"/>
    </row>
    <row r="983" ht="15.75" customHeight="1">
      <c r="A983" s="67"/>
      <c r="B983" s="67"/>
      <c r="C983" s="67"/>
      <c r="D983" s="67"/>
      <c r="E983" s="67"/>
      <c r="F983" s="67"/>
      <c r="G983" s="67"/>
      <c r="H983" s="67"/>
      <c r="I983" s="67"/>
    </row>
    <row r="984" ht="15.75" customHeight="1">
      <c r="A984" s="67"/>
      <c r="B984" s="67"/>
      <c r="C984" s="67"/>
      <c r="D984" s="67"/>
      <c r="E984" s="67"/>
      <c r="F984" s="67"/>
      <c r="G984" s="67"/>
      <c r="H984" s="67"/>
      <c r="I984" s="67"/>
    </row>
    <row r="985" ht="15.75" customHeight="1">
      <c r="A985" s="67"/>
      <c r="B985" s="67"/>
      <c r="C985" s="67"/>
      <c r="D985" s="67"/>
      <c r="E985" s="67"/>
      <c r="F985" s="67"/>
      <c r="G985" s="67"/>
      <c r="H985" s="67"/>
      <c r="I985" s="67"/>
    </row>
    <row r="986" ht="15.75" customHeight="1">
      <c r="A986" s="67"/>
      <c r="B986" s="67"/>
      <c r="C986" s="67"/>
      <c r="D986" s="67"/>
      <c r="E986" s="67"/>
      <c r="F986" s="67"/>
      <c r="G986" s="67"/>
      <c r="H986" s="67"/>
      <c r="I986" s="67"/>
    </row>
    <row r="987" ht="15.75" customHeight="1">
      <c r="A987" s="67"/>
      <c r="B987" s="67"/>
      <c r="C987" s="67"/>
      <c r="D987" s="67"/>
      <c r="E987" s="67"/>
      <c r="F987" s="67"/>
      <c r="G987" s="67"/>
      <c r="H987" s="67"/>
      <c r="I987" s="67"/>
    </row>
    <row r="988" ht="15.75" customHeight="1">
      <c r="A988" s="67"/>
      <c r="B988" s="67"/>
      <c r="C988" s="67"/>
      <c r="D988" s="67"/>
      <c r="E988" s="67"/>
      <c r="F988" s="67"/>
      <c r="G988" s="67"/>
      <c r="H988" s="67"/>
      <c r="I988" s="67"/>
    </row>
    <row r="989" ht="15.75" customHeight="1">
      <c r="A989" s="67"/>
      <c r="B989" s="67"/>
      <c r="C989" s="67"/>
      <c r="D989" s="67"/>
      <c r="E989" s="67"/>
      <c r="F989" s="67"/>
      <c r="G989" s="67"/>
      <c r="H989" s="67"/>
      <c r="I989" s="67"/>
    </row>
    <row r="990" ht="15.75" customHeight="1">
      <c r="A990" s="67"/>
      <c r="B990" s="67"/>
      <c r="C990" s="67"/>
      <c r="D990" s="67"/>
      <c r="E990" s="67"/>
      <c r="F990" s="67"/>
      <c r="G990" s="67"/>
      <c r="H990" s="67"/>
      <c r="I990" s="67"/>
    </row>
    <row r="991" ht="15.75" customHeight="1">
      <c r="A991" s="67"/>
      <c r="B991" s="67"/>
      <c r="C991" s="67"/>
      <c r="D991" s="67"/>
      <c r="E991" s="67"/>
      <c r="F991" s="67"/>
      <c r="G991" s="67"/>
      <c r="H991" s="67"/>
      <c r="I991" s="67"/>
    </row>
    <row r="992" ht="15.75" customHeight="1">
      <c r="A992" s="67"/>
      <c r="B992" s="67"/>
      <c r="C992" s="67"/>
      <c r="D992" s="67"/>
      <c r="E992" s="67"/>
      <c r="F992" s="67"/>
      <c r="G992" s="67"/>
      <c r="H992" s="67"/>
      <c r="I992" s="67"/>
    </row>
    <row r="993" ht="15.75" customHeight="1">
      <c r="A993" s="67"/>
      <c r="B993" s="67"/>
      <c r="C993" s="67"/>
      <c r="D993" s="67"/>
      <c r="E993" s="67"/>
      <c r="F993" s="67"/>
      <c r="G993" s="67"/>
      <c r="H993" s="67"/>
      <c r="I993" s="67"/>
    </row>
    <row r="994" ht="15.75" customHeight="1">
      <c r="A994" s="67"/>
      <c r="B994" s="67"/>
      <c r="C994" s="67"/>
      <c r="D994" s="67"/>
      <c r="E994" s="67"/>
      <c r="F994" s="67"/>
      <c r="G994" s="67"/>
      <c r="H994" s="67"/>
      <c r="I994" s="67"/>
    </row>
    <row r="995" ht="15.75" customHeight="1">
      <c r="A995" s="67"/>
      <c r="B995" s="67"/>
      <c r="C995" s="67"/>
      <c r="D995" s="67"/>
      <c r="E995" s="67"/>
      <c r="F995" s="67"/>
      <c r="G995" s="67"/>
      <c r="H995" s="67"/>
      <c r="I995" s="67"/>
    </row>
    <row r="996" ht="15.75" customHeight="1">
      <c r="A996" s="67"/>
      <c r="B996" s="67"/>
      <c r="C996" s="67"/>
      <c r="D996" s="67"/>
      <c r="E996" s="67"/>
      <c r="F996" s="67"/>
      <c r="G996" s="67"/>
      <c r="H996" s="67"/>
      <c r="I996" s="67"/>
    </row>
    <row r="997" ht="15.75" customHeight="1">
      <c r="A997" s="67"/>
      <c r="B997" s="67"/>
      <c r="C997" s="67"/>
      <c r="D997" s="67"/>
      <c r="E997" s="67"/>
      <c r="F997" s="67"/>
      <c r="G997" s="67"/>
      <c r="H997" s="67"/>
      <c r="I997" s="67"/>
    </row>
    <row r="998" ht="15.75" customHeight="1">
      <c r="A998" s="67"/>
      <c r="B998" s="67"/>
      <c r="C998" s="67"/>
      <c r="D998" s="67"/>
      <c r="E998" s="67"/>
      <c r="F998" s="67"/>
      <c r="G998" s="67"/>
      <c r="H998" s="67"/>
      <c r="I998" s="67"/>
    </row>
    <row r="999" ht="15.75" customHeight="1">
      <c r="A999" s="67"/>
      <c r="B999" s="67"/>
      <c r="C999" s="67"/>
      <c r="D999" s="67"/>
      <c r="E999" s="67"/>
      <c r="F999" s="67"/>
      <c r="G999" s="67"/>
      <c r="H999" s="67"/>
      <c r="I999" s="67"/>
    </row>
    <row r="1000" ht="15.75" customHeight="1">
      <c r="A1000" s="67"/>
      <c r="B1000" s="67"/>
      <c r="C1000" s="67"/>
      <c r="D1000" s="67"/>
      <c r="E1000" s="67"/>
      <c r="F1000" s="67"/>
      <c r="G1000" s="67"/>
      <c r="H1000" s="67"/>
      <c r="I1000" s="67"/>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57"/>
    <col customWidth="1" min="2" max="2" width="17.86"/>
    <col customWidth="1" min="3" max="3" width="7.14"/>
    <col customWidth="1" min="4" max="7" width="5.71"/>
    <col customWidth="1" min="8" max="8" width="8.43"/>
    <col customWidth="1" min="9" max="26" width="5.71"/>
  </cols>
  <sheetData>
    <row r="1">
      <c r="B1" s="1" t="str">
        <f t="shared" ref="B1:B100" si="1">CLEAN(A1)</f>
        <v/>
      </c>
      <c r="C1" s="1">
        <f t="array" ref="C1:C250">SMALL(IF(IMJPM2&lt;&gt;"",ROW(1:250)),ROW(1:250))</f>
        <v>3</v>
      </c>
      <c r="D1" s="1" t="str">
        <f t="array" ref="D1">IF(ISERROR(INDEX(IMJPM2,$C1))=TRUE,"",INDEX(IMJPM2,$C1))</f>
        <v>Client Coordinator</v>
      </c>
      <c r="H1" s="1">
        <f t="array" ref="H1">IF(ISERROR(INDEX(JD,MATCH($D1,Job_Title,0)))=TRUE,"",INDEX(JD,MATCH($D1,Job_Title,0)))</f>
        <v>-4</v>
      </c>
      <c r="I1" s="1">
        <f t="array" ref="I1">IF(ISERROR(INDEX(JI,MATCH($D1,Job_Title,0)))=TRUE,"",INDEX(JI,MATCH($D1,Job_Title,0)))</f>
        <v>6</v>
      </c>
      <c r="J1" s="1">
        <f t="array" ref="J1">IF(ISERROR(INDEX(JS,MATCH($D1,Job_Title,0)))=TRUE,"",INDEX(JS,MATCH($D1,Job_Title,0)))</f>
        <v>4</v>
      </c>
      <c r="K1" s="1">
        <f t="array" ref="K1">IF(ISERROR(INDEX(JC,MATCH($D1,Job_Title,0)))=TRUE,"",INDEX(JC,MATCH($D1,Job_Title,0)))</f>
        <v>2</v>
      </c>
      <c r="M1" s="1">
        <f>VLOOKUP(H1,key!$J$3:$L$27,3,0)</f>
        <v>3</v>
      </c>
      <c r="N1" s="1">
        <f>VLOOKUP(I1,key!$J$3:$L$27,3,0)</f>
        <v>6</v>
      </c>
      <c r="O1" s="1">
        <f>VLOOKUP(J1,key!$J$3:$L$27,3,0)</f>
        <v>6</v>
      </c>
      <c r="P1" s="1">
        <f>VLOOKUP(K1,key!$J$3:$L$27,3,0)</f>
        <v>5</v>
      </c>
    </row>
    <row r="2">
      <c r="B2" s="1" t="str">
        <f t="shared" si="1"/>
        <v/>
      </c>
      <c r="C2" s="1" t="e">
        <v>#NUM!</v>
      </c>
      <c r="D2" s="1" t="str">
        <f t="array" ref="D2">IF(ISERROR(INDEX(IMJPM2,$C2))=TRUE,"",INDEX(IMJPM2,$C2))</f>
        <v/>
      </c>
      <c r="H2" s="1" t="str">
        <f t="array" ref="H2">IF(ISERROR(INDEX(JD,MATCH($D2,Job_Title,0)))=TRUE,"",INDEX(JD,MATCH($D2,Job_Title,0)))</f>
        <v/>
      </c>
      <c r="I2" s="1" t="str">
        <f t="array" ref="I2">IF(ISERROR(INDEX(JI,MATCH($D2,Job_Title,0)))=TRUE,"",INDEX(JI,MATCH($D2,Job_Title,0)))</f>
        <v/>
      </c>
      <c r="J2" s="1" t="str">
        <f t="array" ref="J2">IF(ISERROR(INDEX(JS,MATCH($D2,Job_Title,0)))=TRUE,"",INDEX(JS,MATCH($D2,Job_Title,0)))</f>
        <v/>
      </c>
      <c r="K2" s="1" t="str">
        <f t="array" ref="K2">IF(ISERROR(INDEX(JC,MATCH($D2,Job_Title,0)))=TRUE,"",INDEX(JC,MATCH($D2,Job_Title,0)))</f>
        <v/>
      </c>
      <c r="M2" s="1" t="str">
        <f>VLOOKUP(H2,key!$J$3:$L$27,3,0)</f>
        <v>#N/A</v>
      </c>
      <c r="N2" s="1" t="str">
        <f>VLOOKUP(I2,key!$J$3:$L$27,3,0)</f>
        <v>#N/A</v>
      </c>
      <c r="O2" s="1" t="str">
        <f>VLOOKUP(J2,key!$J$3:$L$27,3,0)</f>
        <v>#N/A</v>
      </c>
      <c r="P2" s="1" t="str">
        <f>VLOOKUP(K2,key!$J$3:$L$27,3,0)</f>
        <v>#N/A</v>
      </c>
    </row>
    <row r="3">
      <c r="A3" s="1" t="s">
        <v>237</v>
      </c>
      <c r="B3" s="1" t="str">
        <f t="shared" si="1"/>
        <v>Client Coordinator</v>
      </c>
      <c r="C3" s="1" t="e">
        <v>#NUM!</v>
      </c>
      <c r="D3" s="1" t="str">
        <f t="array" ref="D3">IF(ISERROR(INDEX(IMJPM2,$C3))=TRUE,"",INDEX(IMJPM2,$C3))</f>
        <v/>
      </c>
      <c r="H3" s="1" t="str">
        <f t="array" ref="H3">IF(ISERROR(INDEX(JD,MATCH($D3,Job_Title,0)))=TRUE,"",INDEX(JD,MATCH($D3,Job_Title,0)))</f>
        <v/>
      </c>
      <c r="I3" s="1" t="str">
        <f t="array" ref="I3">IF(ISERROR(INDEX(JI,MATCH($D3,Job_Title,0)))=TRUE,"",INDEX(JI,MATCH($D3,Job_Title,0)))</f>
        <v/>
      </c>
      <c r="J3" s="1" t="str">
        <f t="array" ref="J3">IF(ISERROR(INDEX(JS,MATCH($D3,Job_Title,0)))=TRUE,"",INDEX(JS,MATCH($D3,Job_Title,0)))</f>
        <v/>
      </c>
      <c r="K3" s="1" t="str">
        <f t="array" ref="K3">IF(ISERROR(INDEX(JC,MATCH($D3,Job_Title,0)))=TRUE,"",INDEX(JC,MATCH($D3,Job_Title,0)))</f>
        <v/>
      </c>
      <c r="M3" s="1" t="str">
        <f>VLOOKUP(H3,key!$J$3:$L$27,3,0)</f>
        <v>#N/A</v>
      </c>
      <c r="N3" s="1" t="str">
        <f>VLOOKUP(I3,key!$J$3:$L$27,3,0)</f>
        <v>#N/A</v>
      </c>
      <c r="O3" s="1" t="str">
        <f>VLOOKUP(J3,key!$J$3:$L$27,3,0)</f>
        <v>#N/A</v>
      </c>
      <c r="P3" s="1" t="str">
        <f>VLOOKUP(K3,key!$J$3:$L$27,3,0)</f>
        <v>#N/A</v>
      </c>
    </row>
    <row r="4">
      <c r="B4" s="1" t="str">
        <f t="shared" si="1"/>
        <v/>
      </c>
      <c r="C4" s="1" t="e">
        <v>#NUM!</v>
      </c>
      <c r="D4" s="1" t="str">
        <f t="array" ref="D4">IF(ISERROR(INDEX(IMJPM2,$C4))=TRUE,"",INDEX(IMJPM2,$C4))</f>
        <v/>
      </c>
      <c r="H4" s="1" t="str">
        <f t="array" ref="H4">IF(ISERROR(INDEX(JD,MATCH($D4,Job_Title,0)))=TRUE,"",INDEX(JD,MATCH($D4,Job_Title,0)))</f>
        <v/>
      </c>
      <c r="I4" s="1" t="str">
        <f t="array" ref="I4">IF(ISERROR(INDEX(JI,MATCH($D4,Job_Title,0)))=TRUE,"",INDEX(JI,MATCH($D4,Job_Title,0)))</f>
        <v/>
      </c>
      <c r="J4" s="1" t="str">
        <f t="array" ref="J4">IF(ISERROR(INDEX(JS,MATCH($D4,Job_Title,0)))=TRUE,"",INDEX(JS,MATCH($D4,Job_Title,0)))</f>
        <v/>
      </c>
      <c r="K4" s="1" t="str">
        <f t="array" ref="K4">IF(ISERROR(INDEX(JC,MATCH($D4,Job_Title,0)))=TRUE,"",INDEX(JC,MATCH($D4,Job_Title,0)))</f>
        <v/>
      </c>
      <c r="M4" s="1" t="str">
        <f>VLOOKUP(H4,key!$J$3:$L$27,3,0)</f>
        <v>#N/A</v>
      </c>
      <c r="N4" s="1" t="str">
        <f>VLOOKUP(I4,key!$J$3:$L$27,3,0)</f>
        <v>#N/A</v>
      </c>
      <c r="O4" s="1" t="str">
        <f>VLOOKUP(J4,key!$J$3:$L$27,3,0)</f>
        <v>#N/A</v>
      </c>
      <c r="P4" s="1" t="str">
        <f>VLOOKUP(K4,key!$J$3:$L$27,3,0)</f>
        <v>#N/A</v>
      </c>
    </row>
    <row r="5">
      <c r="B5" s="1" t="str">
        <f t="shared" si="1"/>
        <v/>
      </c>
      <c r="C5" s="1" t="e">
        <v>#NUM!</v>
      </c>
      <c r="D5" s="1" t="str">
        <f t="array" ref="D5">IF(ISERROR(INDEX(IMJPM2,$C5))=TRUE,"",INDEX(IMJPM2,$C5))</f>
        <v/>
      </c>
      <c r="H5" s="1" t="str">
        <f t="array" ref="H5">IF(ISERROR(INDEX(JD,MATCH($D5,Job_Title,0)))=TRUE,"",INDEX(JD,MATCH($D5,Job_Title,0)))</f>
        <v/>
      </c>
      <c r="I5" s="1" t="str">
        <f t="array" ref="I5">IF(ISERROR(INDEX(JI,MATCH($D5,Job_Title,0)))=TRUE,"",INDEX(JI,MATCH($D5,Job_Title,0)))</f>
        <v/>
      </c>
      <c r="J5" s="1" t="str">
        <f t="array" ref="J5">IF(ISERROR(INDEX(JS,MATCH($D5,Job_Title,0)))=TRUE,"",INDEX(JS,MATCH($D5,Job_Title,0)))</f>
        <v/>
      </c>
      <c r="K5" s="1" t="str">
        <f t="array" ref="K5">IF(ISERROR(INDEX(JC,MATCH($D5,Job_Title,0)))=TRUE,"",INDEX(JC,MATCH($D5,Job_Title,0)))</f>
        <v/>
      </c>
      <c r="M5" s="1" t="str">
        <f>VLOOKUP(H5,key!$J$3:$L$27,3,0)</f>
        <v>#N/A</v>
      </c>
      <c r="N5" s="1" t="str">
        <f>VLOOKUP(I5,key!$J$3:$L$27,3,0)</f>
        <v>#N/A</v>
      </c>
      <c r="O5" s="1" t="str">
        <f>VLOOKUP(J5,key!$J$3:$L$27,3,0)</f>
        <v>#N/A</v>
      </c>
      <c r="P5" s="1" t="str">
        <f>VLOOKUP(K5,key!$J$3:$L$27,3,0)</f>
        <v>#N/A</v>
      </c>
    </row>
    <row r="6">
      <c r="B6" s="1" t="str">
        <f t="shared" si="1"/>
        <v/>
      </c>
      <c r="C6" s="1" t="e">
        <v>#NUM!</v>
      </c>
      <c r="D6" s="1" t="str">
        <f t="array" ref="D6">IF(ISERROR(INDEX(IMJPM2,$C6))=TRUE,"",INDEX(IMJPM2,$C6))</f>
        <v/>
      </c>
      <c r="H6" s="1" t="str">
        <f t="array" ref="H6">IF(ISERROR(INDEX(JD,MATCH($D6,Job_Title,0)))=TRUE,"",INDEX(JD,MATCH($D6,Job_Title,0)))</f>
        <v/>
      </c>
      <c r="I6" s="1" t="str">
        <f t="array" ref="I6">IF(ISERROR(INDEX(JI,MATCH($D6,Job_Title,0)))=TRUE,"",INDEX(JI,MATCH($D6,Job_Title,0)))</f>
        <v/>
      </c>
      <c r="J6" s="1" t="str">
        <f t="array" ref="J6">IF(ISERROR(INDEX(JS,MATCH($D6,Job_Title,0)))=TRUE,"",INDEX(JS,MATCH($D6,Job_Title,0)))</f>
        <v/>
      </c>
      <c r="K6" s="1" t="str">
        <f t="array" ref="K6">IF(ISERROR(INDEX(JC,MATCH($D6,Job_Title,0)))=TRUE,"",INDEX(JC,MATCH($D6,Job_Title,0)))</f>
        <v/>
      </c>
      <c r="M6" s="1" t="str">
        <f>VLOOKUP(H6,key!$J$3:$L$27,3,0)</f>
        <v>#N/A</v>
      </c>
      <c r="N6" s="1" t="str">
        <f>VLOOKUP(I6,key!$J$3:$L$27,3,0)</f>
        <v>#N/A</v>
      </c>
      <c r="O6" s="1" t="str">
        <f>VLOOKUP(J6,key!$J$3:$L$27,3,0)</f>
        <v>#N/A</v>
      </c>
      <c r="P6" s="1" t="str">
        <f>VLOOKUP(K6,key!$J$3:$L$27,3,0)</f>
        <v>#N/A</v>
      </c>
    </row>
    <row r="7">
      <c r="B7" s="1" t="str">
        <f t="shared" si="1"/>
        <v/>
      </c>
      <c r="C7" s="1" t="e">
        <v>#NUM!</v>
      </c>
      <c r="D7" s="1" t="str">
        <f t="array" ref="D7">IF(ISERROR(INDEX(IMJPM2,$C7))=TRUE,"",INDEX(IMJPM2,$C7))</f>
        <v/>
      </c>
      <c r="H7" s="1" t="str">
        <f t="array" ref="H7">IF(ISERROR(INDEX(JD,MATCH($D7,Job_Title,0)))=TRUE,"",INDEX(JD,MATCH($D7,Job_Title,0)))</f>
        <v/>
      </c>
      <c r="I7" s="1" t="str">
        <f t="array" ref="I7">IF(ISERROR(INDEX(JI,MATCH($D7,Job_Title,0)))=TRUE,"",INDEX(JI,MATCH($D7,Job_Title,0)))</f>
        <v/>
      </c>
      <c r="J7" s="1" t="str">
        <f t="array" ref="J7">IF(ISERROR(INDEX(JS,MATCH($D7,Job_Title,0)))=TRUE,"",INDEX(JS,MATCH($D7,Job_Title,0)))</f>
        <v/>
      </c>
      <c r="K7" s="1" t="str">
        <f t="array" ref="K7">IF(ISERROR(INDEX(JC,MATCH($D7,Job_Title,0)))=TRUE,"",INDEX(JC,MATCH($D7,Job_Title,0)))</f>
        <v/>
      </c>
      <c r="M7" s="1" t="str">
        <f>VLOOKUP(H7,key!$J$3:$L$27,3,0)</f>
        <v>#N/A</v>
      </c>
      <c r="N7" s="1" t="str">
        <f>VLOOKUP(I7,key!$J$3:$L$27,3,0)</f>
        <v>#N/A</v>
      </c>
      <c r="O7" s="1" t="str">
        <f>VLOOKUP(J7,key!$J$3:$L$27,3,0)</f>
        <v>#N/A</v>
      </c>
      <c r="P7" s="1" t="str">
        <f>VLOOKUP(K7,key!$J$3:$L$27,3,0)</f>
        <v>#N/A</v>
      </c>
    </row>
    <row r="8">
      <c r="B8" s="1" t="str">
        <f t="shared" si="1"/>
        <v/>
      </c>
      <c r="C8" s="1" t="e">
        <v>#NUM!</v>
      </c>
      <c r="D8" s="1" t="str">
        <f t="array" ref="D8">IF(ISERROR(INDEX(IMJPM2,$C8))=TRUE,"",INDEX(IMJPM2,$C8))</f>
        <v/>
      </c>
      <c r="H8" s="1" t="str">
        <f t="array" ref="H8">IF(ISERROR(INDEX(JD,MATCH($D8,Job_Title,0)))=TRUE,"",INDEX(JD,MATCH($D8,Job_Title,0)))</f>
        <v/>
      </c>
      <c r="I8" s="1" t="str">
        <f t="array" ref="I8">IF(ISERROR(INDEX(JI,MATCH($D8,Job_Title,0)))=TRUE,"",INDEX(JI,MATCH($D8,Job_Title,0)))</f>
        <v/>
      </c>
      <c r="J8" s="1" t="str">
        <f t="array" ref="J8">IF(ISERROR(INDEX(JS,MATCH($D8,Job_Title,0)))=TRUE,"",INDEX(JS,MATCH($D8,Job_Title,0)))</f>
        <v/>
      </c>
      <c r="K8" s="1" t="str">
        <f t="array" ref="K8">IF(ISERROR(INDEX(JC,MATCH($D8,Job_Title,0)))=TRUE,"",INDEX(JC,MATCH($D8,Job_Title,0)))</f>
        <v/>
      </c>
      <c r="M8" s="1" t="str">
        <f>VLOOKUP(H8,key!$J$3:$L$27,3,0)</f>
        <v>#N/A</v>
      </c>
      <c r="N8" s="1" t="str">
        <f>VLOOKUP(I8,key!$J$3:$L$27,3,0)</f>
        <v>#N/A</v>
      </c>
      <c r="O8" s="1" t="str">
        <f>VLOOKUP(J8,key!$J$3:$L$27,3,0)</f>
        <v>#N/A</v>
      </c>
      <c r="P8" s="1" t="str">
        <f>VLOOKUP(K8,key!$J$3:$L$27,3,0)</f>
        <v>#N/A</v>
      </c>
    </row>
    <row r="9">
      <c r="B9" s="1" t="str">
        <f t="shared" si="1"/>
        <v/>
      </c>
      <c r="C9" s="1" t="e">
        <v>#NUM!</v>
      </c>
      <c r="D9" s="1" t="str">
        <f t="array" ref="D9">IF(ISERROR(INDEX(IMJPM2,$C9))=TRUE,"",INDEX(IMJPM2,$C9))</f>
        <v/>
      </c>
      <c r="H9" s="1" t="str">
        <f t="array" ref="H9">IF(ISERROR(INDEX(JD,MATCH($D9,Job_Title,0)))=TRUE,"",INDEX(JD,MATCH($D9,Job_Title,0)))</f>
        <v/>
      </c>
      <c r="I9" s="1" t="str">
        <f t="array" ref="I9">IF(ISERROR(INDEX(JI,MATCH($D9,Job_Title,0)))=TRUE,"",INDEX(JI,MATCH($D9,Job_Title,0)))</f>
        <v/>
      </c>
      <c r="J9" s="1" t="str">
        <f t="array" ref="J9">IF(ISERROR(INDEX(JS,MATCH($D9,Job_Title,0)))=TRUE,"",INDEX(JS,MATCH($D9,Job_Title,0)))</f>
        <v/>
      </c>
      <c r="K9" s="1" t="str">
        <f t="array" ref="K9">IF(ISERROR(INDEX(JC,MATCH($D9,Job_Title,0)))=TRUE,"",INDEX(JC,MATCH($D9,Job_Title,0)))</f>
        <v/>
      </c>
      <c r="M9" s="1" t="str">
        <f>VLOOKUP(H9,key!$J$3:$L$27,3,0)</f>
        <v>#N/A</v>
      </c>
      <c r="N9" s="1" t="str">
        <f>VLOOKUP(I9,key!$J$3:$L$27,3,0)</f>
        <v>#N/A</v>
      </c>
      <c r="O9" s="1" t="str">
        <f>VLOOKUP(J9,key!$J$3:$L$27,3,0)</f>
        <v>#N/A</v>
      </c>
      <c r="P9" s="1" t="str">
        <f>VLOOKUP(K9,key!$J$3:$L$27,3,0)</f>
        <v>#N/A</v>
      </c>
    </row>
    <row r="10">
      <c r="B10" s="1" t="str">
        <f t="shared" si="1"/>
        <v/>
      </c>
      <c r="C10" s="1" t="e">
        <v>#NUM!</v>
      </c>
      <c r="D10" s="1" t="str">
        <f t="array" ref="D10">IF(ISERROR(INDEX(IMJPM2,$C10))=TRUE,"",INDEX(IMJPM2,$C10))</f>
        <v/>
      </c>
      <c r="H10" s="1" t="str">
        <f t="array" ref="H10">IF(ISERROR(INDEX(JD,MATCH($D10,Job_Title,0)))=TRUE,"",INDEX(JD,MATCH($D10,Job_Title,0)))</f>
        <v/>
      </c>
      <c r="I10" s="1" t="str">
        <f t="array" ref="I10">IF(ISERROR(INDEX(JI,MATCH($D10,Job_Title,0)))=TRUE,"",INDEX(JI,MATCH($D10,Job_Title,0)))</f>
        <v/>
      </c>
      <c r="J10" s="1" t="str">
        <f t="array" ref="J10">IF(ISERROR(INDEX(JS,MATCH($D10,Job_Title,0)))=TRUE,"",INDEX(JS,MATCH($D10,Job_Title,0)))</f>
        <v/>
      </c>
      <c r="K10" s="1" t="str">
        <f t="array" ref="K10">IF(ISERROR(INDEX(JC,MATCH($D10,Job_Title,0)))=TRUE,"",INDEX(JC,MATCH($D10,Job_Title,0)))</f>
        <v/>
      </c>
      <c r="M10" s="1" t="str">
        <f>VLOOKUP(H10,key!$J$3:$L$27,3,0)</f>
        <v>#N/A</v>
      </c>
      <c r="N10" s="1" t="str">
        <f>VLOOKUP(I10,key!$J$3:$L$27,3,0)</f>
        <v>#N/A</v>
      </c>
      <c r="O10" s="1" t="str">
        <f>VLOOKUP(J10,key!$J$3:$L$27,3,0)</f>
        <v>#N/A</v>
      </c>
      <c r="P10" s="1" t="str">
        <f>VLOOKUP(K10,key!$J$3:$L$27,3,0)</f>
        <v>#N/A</v>
      </c>
    </row>
    <row r="11">
      <c r="B11" s="1" t="str">
        <f t="shared" si="1"/>
        <v/>
      </c>
      <c r="C11" s="1" t="e">
        <v>#NUM!</v>
      </c>
      <c r="D11" s="1" t="str">
        <f t="array" ref="D11">IF(ISERROR(INDEX(IMJPM2,$C11))=TRUE,"",INDEX(IMJPM2,$C11))</f>
        <v/>
      </c>
      <c r="H11" s="1" t="str">
        <f t="array" ref="H11">IF(ISERROR(INDEX(JD,MATCH($D11,Job_Title,0)))=TRUE,"",INDEX(JD,MATCH($D11,Job_Title,0)))</f>
        <v/>
      </c>
      <c r="I11" s="1" t="str">
        <f t="array" ref="I11">IF(ISERROR(INDEX(JI,MATCH($D11,Job_Title,0)))=TRUE,"",INDEX(JI,MATCH($D11,Job_Title,0)))</f>
        <v/>
      </c>
      <c r="J11" s="1" t="str">
        <f t="array" ref="J11">IF(ISERROR(INDEX(JS,MATCH($D11,Job_Title,0)))=TRUE,"",INDEX(JS,MATCH($D11,Job_Title,0)))</f>
        <v/>
      </c>
      <c r="K11" s="1" t="str">
        <f t="array" ref="K11">IF(ISERROR(INDEX(JC,MATCH($D11,Job_Title,0)))=TRUE,"",INDEX(JC,MATCH($D11,Job_Title,0)))</f>
        <v/>
      </c>
    </row>
    <row r="12">
      <c r="B12" s="1" t="str">
        <f t="shared" si="1"/>
        <v/>
      </c>
      <c r="C12" s="1" t="e">
        <v>#NUM!</v>
      </c>
      <c r="D12" s="1" t="str">
        <f t="array" ref="D12">IF(ISERROR(INDEX(IMJPM2,$C12))=TRUE,"",INDEX(IMJPM2,$C12))</f>
        <v/>
      </c>
      <c r="H12" s="1" t="str">
        <f t="array" ref="H12">IF(ISERROR(INDEX(JD,MATCH($D12,Job_Title,0)))=TRUE,"",INDEX(JD,MATCH($D12,Job_Title,0)))</f>
        <v/>
      </c>
      <c r="I12" s="1" t="str">
        <f t="array" ref="I12">IF(ISERROR(INDEX(JI,MATCH($D12,Job_Title,0)))=TRUE,"",INDEX(JI,MATCH($D12,Job_Title,0)))</f>
        <v/>
      </c>
      <c r="J12" s="1" t="str">
        <f t="array" ref="J12">IF(ISERROR(INDEX(JS,MATCH($D12,Job_Title,0)))=TRUE,"",INDEX(JS,MATCH($D12,Job_Title,0)))</f>
        <v/>
      </c>
      <c r="K12" s="1" t="str">
        <f t="array" ref="K12">IF(ISERROR(INDEX(JC,MATCH($D12,Job_Title,0)))=TRUE,"",INDEX(JC,MATCH($D12,Job_Title,0)))</f>
        <v/>
      </c>
    </row>
    <row r="13">
      <c r="B13" s="1" t="str">
        <f t="shared" si="1"/>
        <v/>
      </c>
      <c r="C13" s="1" t="e">
        <v>#NUM!</v>
      </c>
      <c r="D13" s="1" t="str">
        <f t="array" ref="D13">IF(ISERROR(INDEX(IMJPM2,$C13))=TRUE,"",INDEX(IMJPM2,$C13))</f>
        <v/>
      </c>
      <c r="H13" s="1" t="str">
        <f t="array" ref="H13">IF(ISERROR(INDEX(JD,MATCH($D13,Job_Title,0)))=TRUE,"",INDEX(JD,MATCH($D13,Job_Title,0)))</f>
        <v/>
      </c>
      <c r="I13" s="1" t="str">
        <f t="array" ref="I13">IF(ISERROR(INDEX(JI,MATCH($D13,Job_Title,0)))=TRUE,"",INDEX(JI,MATCH($D13,Job_Title,0)))</f>
        <v/>
      </c>
      <c r="J13" s="1" t="str">
        <f t="array" ref="J13">IF(ISERROR(INDEX(JS,MATCH($D13,Job_Title,0)))=TRUE,"",INDEX(JS,MATCH($D13,Job_Title,0)))</f>
        <v/>
      </c>
      <c r="K13" s="1" t="str">
        <f t="array" ref="K13">IF(ISERROR(INDEX(JC,MATCH($D13,Job_Title,0)))=TRUE,"",INDEX(JC,MATCH($D13,Job_Title,0)))</f>
        <v/>
      </c>
    </row>
    <row r="14">
      <c r="B14" s="1" t="str">
        <f t="shared" si="1"/>
        <v/>
      </c>
      <c r="C14" s="1" t="e">
        <v>#NUM!</v>
      </c>
      <c r="D14" s="1" t="str">
        <f t="array" ref="D14">IF(ISERROR(INDEX(IMJPM2,$C14))=TRUE,"",INDEX(IMJPM2,$C14))</f>
        <v/>
      </c>
      <c r="H14" s="1" t="str">
        <f t="array" ref="H14">IF(ISERROR(INDEX(JD,MATCH($D14,Job_Title,0)))=TRUE,"",INDEX(JD,MATCH($D14,Job_Title,0)))</f>
        <v/>
      </c>
      <c r="I14" s="1" t="str">
        <f t="array" ref="I14">IF(ISERROR(INDEX(JI,MATCH($D14,Job_Title,0)))=TRUE,"",INDEX(JI,MATCH($D14,Job_Title,0)))</f>
        <v/>
      </c>
      <c r="J14" s="1" t="str">
        <f t="array" ref="J14">IF(ISERROR(INDEX(JS,MATCH($D14,Job_Title,0)))=TRUE,"",INDEX(JS,MATCH($D14,Job_Title,0)))</f>
        <v/>
      </c>
      <c r="K14" s="1" t="str">
        <f t="array" ref="K14">IF(ISERROR(INDEX(JC,MATCH($D14,Job_Title,0)))=TRUE,"",INDEX(JC,MATCH($D14,Job_Title,0)))</f>
        <v/>
      </c>
    </row>
    <row r="15">
      <c r="B15" s="1" t="str">
        <f t="shared" si="1"/>
        <v/>
      </c>
      <c r="C15" s="1" t="e">
        <v>#NUM!</v>
      </c>
      <c r="D15" s="1" t="str">
        <f t="array" ref="D15">IF(ISERROR(INDEX(IMJPM2,$C15))=TRUE,"",INDEX(IMJPM2,$C15))</f>
        <v/>
      </c>
      <c r="H15" s="1" t="str">
        <f t="array" ref="H15">IF(ISERROR(INDEX(JD,MATCH($D15,Job_Title,0)))=TRUE,"",INDEX(JD,MATCH($D15,Job_Title,0)))</f>
        <v/>
      </c>
      <c r="I15" s="1" t="str">
        <f t="array" ref="I15">IF(ISERROR(INDEX(JI,MATCH($D15,Job_Title,0)))=TRUE,"",INDEX(JI,MATCH($D15,Job_Title,0)))</f>
        <v/>
      </c>
      <c r="J15" s="1" t="str">
        <f t="array" ref="J15">IF(ISERROR(INDEX(JS,MATCH($D15,Job_Title,0)))=TRUE,"",INDEX(JS,MATCH($D15,Job_Title,0)))</f>
        <v/>
      </c>
      <c r="K15" s="1" t="str">
        <f t="array" ref="K15">IF(ISERROR(INDEX(JC,MATCH($D15,Job_Title,0)))=TRUE,"",INDEX(JC,MATCH($D15,Job_Title,0)))</f>
        <v/>
      </c>
    </row>
    <row r="16">
      <c r="B16" s="1" t="str">
        <f t="shared" si="1"/>
        <v/>
      </c>
      <c r="C16" s="1" t="e">
        <v>#NUM!</v>
      </c>
      <c r="D16" s="1" t="str">
        <f t="array" ref="D16">IF(ISERROR(INDEX(IMJPM2,$C16))=TRUE,"",INDEX(IMJPM2,$C16))</f>
        <v/>
      </c>
      <c r="H16" s="1" t="str">
        <f t="array" ref="H16">IF(ISERROR(INDEX(JD,MATCH($D16,Job_Title,0)))=TRUE,"",INDEX(JD,MATCH($D16,Job_Title,0)))</f>
        <v/>
      </c>
      <c r="I16" s="1" t="str">
        <f t="array" ref="I16">IF(ISERROR(INDEX(JI,MATCH($D16,Job_Title,0)))=TRUE,"",INDEX(JI,MATCH($D16,Job_Title,0)))</f>
        <v/>
      </c>
      <c r="J16" s="1" t="str">
        <f t="array" ref="J16">IF(ISERROR(INDEX(JS,MATCH($D16,Job_Title,0)))=TRUE,"",INDEX(JS,MATCH($D16,Job_Title,0)))</f>
        <v/>
      </c>
      <c r="K16" s="1" t="str">
        <f t="array" ref="K16">IF(ISERROR(INDEX(JC,MATCH($D16,Job_Title,0)))=TRUE,"",INDEX(JC,MATCH($D16,Job_Title,0)))</f>
        <v/>
      </c>
    </row>
    <row r="17">
      <c r="B17" s="1" t="str">
        <f t="shared" si="1"/>
        <v/>
      </c>
      <c r="C17" s="1" t="e">
        <v>#NUM!</v>
      </c>
      <c r="D17" s="1" t="str">
        <f t="array" ref="D17">IF(ISERROR(INDEX(IMJPM2,$C17))=TRUE,"",INDEX(IMJPM2,$C17))</f>
        <v/>
      </c>
      <c r="H17" s="1" t="str">
        <f t="array" ref="H17">IF(ISERROR(INDEX(JD,MATCH($D17,Job_Title,0)))=TRUE,"",INDEX(JD,MATCH($D17,Job_Title,0)))</f>
        <v/>
      </c>
      <c r="I17" s="1" t="str">
        <f t="array" ref="I17">IF(ISERROR(INDEX(JI,MATCH($D17,Job_Title,0)))=TRUE,"",INDEX(JI,MATCH($D17,Job_Title,0)))</f>
        <v/>
      </c>
      <c r="J17" s="1" t="str">
        <f t="array" ref="J17">IF(ISERROR(INDEX(JS,MATCH($D17,Job_Title,0)))=TRUE,"",INDEX(JS,MATCH($D17,Job_Title,0)))</f>
        <v/>
      </c>
      <c r="K17" s="1" t="str">
        <f t="array" ref="K17">IF(ISERROR(INDEX(JC,MATCH($D17,Job_Title,0)))=TRUE,"",INDEX(JC,MATCH($D17,Job_Title,0)))</f>
        <v/>
      </c>
    </row>
    <row r="18">
      <c r="B18" s="1" t="str">
        <f t="shared" si="1"/>
        <v/>
      </c>
      <c r="C18" s="1" t="e">
        <v>#NUM!</v>
      </c>
      <c r="D18" s="1" t="str">
        <f t="array" ref="D18">IF(ISERROR(INDEX(IMJPM2,$C18))=TRUE,"",INDEX(IMJPM2,$C18))</f>
        <v/>
      </c>
      <c r="H18" s="1" t="str">
        <f t="array" ref="H18">IF(ISERROR(INDEX(JD,MATCH($D18,Job_Title,0)))=TRUE,"",INDEX(JD,MATCH($D18,Job_Title,0)))</f>
        <v/>
      </c>
      <c r="I18" s="1" t="str">
        <f t="array" ref="I18">IF(ISERROR(INDEX(JI,MATCH($D18,Job_Title,0)))=TRUE,"",INDEX(JI,MATCH($D18,Job_Title,0)))</f>
        <v/>
      </c>
      <c r="J18" s="1" t="str">
        <f t="array" ref="J18">IF(ISERROR(INDEX(JS,MATCH($D18,Job_Title,0)))=TRUE,"",INDEX(JS,MATCH($D18,Job_Title,0)))</f>
        <v/>
      </c>
      <c r="K18" s="1" t="str">
        <f t="array" ref="K18">IF(ISERROR(INDEX(JC,MATCH($D18,Job_Title,0)))=TRUE,"",INDEX(JC,MATCH($D18,Job_Title,0)))</f>
        <v/>
      </c>
    </row>
    <row r="19">
      <c r="B19" s="1" t="str">
        <f t="shared" si="1"/>
        <v/>
      </c>
      <c r="C19" s="1" t="e">
        <v>#NUM!</v>
      </c>
      <c r="D19" s="1" t="str">
        <f t="array" ref="D19">IF(ISERROR(INDEX(IMJPM2,$C19))=TRUE,"",INDEX(IMJPM2,$C19))</f>
        <v/>
      </c>
      <c r="H19" s="1" t="str">
        <f t="array" ref="H19">IF(ISERROR(INDEX(JD,MATCH($D19,Job_Title,0)))=TRUE,"",INDEX(JD,MATCH($D19,Job_Title,0)))</f>
        <v/>
      </c>
      <c r="I19" s="1" t="str">
        <f t="array" ref="I19">IF(ISERROR(INDEX(JI,MATCH($D19,Job_Title,0)))=TRUE,"",INDEX(JI,MATCH($D19,Job_Title,0)))</f>
        <v/>
      </c>
      <c r="J19" s="1" t="str">
        <f t="array" ref="J19">IF(ISERROR(INDEX(JS,MATCH($D19,Job_Title,0)))=TRUE,"",INDEX(JS,MATCH($D19,Job_Title,0)))</f>
        <v/>
      </c>
      <c r="K19" s="1" t="str">
        <f t="array" ref="K19">IF(ISERROR(INDEX(JC,MATCH($D19,Job_Title,0)))=TRUE,"",INDEX(JC,MATCH($D19,Job_Title,0)))</f>
        <v/>
      </c>
    </row>
    <row r="20">
      <c r="B20" s="1" t="str">
        <f t="shared" si="1"/>
        <v/>
      </c>
      <c r="C20" s="1" t="e">
        <v>#NUM!</v>
      </c>
      <c r="D20" s="1" t="str">
        <f t="array" ref="D20">IF(ISERROR(INDEX(IMJPM2,$C20))=TRUE,"",INDEX(IMJPM2,$C20))</f>
        <v/>
      </c>
      <c r="H20" s="1" t="str">
        <f t="array" ref="H20">IF(ISERROR(INDEX(JD,MATCH($D20,Job_Title,0)))=TRUE,"",INDEX(JD,MATCH($D20,Job_Title,0)))</f>
        <v/>
      </c>
      <c r="I20" s="1" t="str">
        <f t="array" ref="I20">IF(ISERROR(INDEX(JI,MATCH($D20,Job_Title,0)))=TRUE,"",INDEX(JI,MATCH($D20,Job_Title,0)))</f>
        <v/>
      </c>
      <c r="J20" s="1" t="str">
        <f t="array" ref="J20">IF(ISERROR(INDEX(JS,MATCH($D20,Job_Title,0)))=TRUE,"",INDEX(JS,MATCH($D20,Job_Title,0)))</f>
        <v/>
      </c>
      <c r="K20" s="1" t="str">
        <f t="array" ref="K20">IF(ISERROR(INDEX(JC,MATCH($D20,Job_Title,0)))=TRUE,"",INDEX(JC,MATCH($D20,Job_Title,0)))</f>
        <v/>
      </c>
    </row>
    <row r="21" ht="15.75" customHeight="1">
      <c r="B21" s="1" t="str">
        <f t="shared" si="1"/>
        <v/>
      </c>
      <c r="C21" s="1" t="e">
        <v>#NUM!</v>
      </c>
      <c r="D21" s="1" t="str">
        <f t="array" ref="D21">IF(ISERROR(INDEX(IMJPM2,$C21))=TRUE,"",INDEX(IMJPM2,$C21))</f>
        <v/>
      </c>
      <c r="H21" s="1" t="str">
        <f t="array" ref="H21">IF(ISERROR(INDEX(JD,MATCH($D21,Job_Title,0)))=TRUE,"",INDEX(JD,MATCH($D21,Job_Title,0)))</f>
        <v/>
      </c>
      <c r="I21" s="1" t="str">
        <f t="array" ref="I21">IF(ISERROR(INDEX(JI,MATCH($D21,Job_Title,0)))=TRUE,"",INDEX(JI,MATCH($D21,Job_Title,0)))</f>
        <v/>
      </c>
      <c r="J21" s="1" t="str">
        <f t="array" ref="J21">IF(ISERROR(INDEX(JS,MATCH($D21,Job_Title,0)))=TRUE,"",INDEX(JS,MATCH($D21,Job_Title,0)))</f>
        <v/>
      </c>
      <c r="K21" s="1" t="str">
        <f t="array" ref="K21">IF(ISERROR(INDEX(JC,MATCH($D21,Job_Title,0)))=TRUE,"",INDEX(JC,MATCH($D21,Job_Title,0)))</f>
        <v/>
      </c>
    </row>
    <row r="22" ht="15.75" customHeight="1">
      <c r="B22" s="1" t="str">
        <f t="shared" si="1"/>
        <v/>
      </c>
      <c r="C22" s="1" t="e">
        <v>#NUM!</v>
      </c>
      <c r="D22" s="1" t="str">
        <f t="array" ref="D22">IF(ISERROR(INDEX(IMJPM2,$C22))=TRUE,"",INDEX(IMJPM2,$C22))</f>
        <v/>
      </c>
      <c r="H22" s="1" t="str">
        <f t="array" ref="H22">IF(ISERROR(INDEX(JD,MATCH($D22,Job_Title,0)))=TRUE,"",INDEX(JD,MATCH($D22,Job_Title,0)))</f>
        <v/>
      </c>
      <c r="I22" s="1" t="str">
        <f t="array" ref="I22">IF(ISERROR(INDEX(JI,MATCH($D22,Job_Title,0)))=TRUE,"",INDEX(JI,MATCH($D22,Job_Title,0)))</f>
        <v/>
      </c>
      <c r="J22" s="1" t="str">
        <f t="array" ref="J22">IF(ISERROR(INDEX(JS,MATCH($D22,Job_Title,0)))=TRUE,"",INDEX(JS,MATCH($D22,Job_Title,0)))</f>
        <v/>
      </c>
      <c r="K22" s="1" t="str">
        <f t="array" ref="K22">IF(ISERROR(INDEX(JC,MATCH($D22,Job_Title,0)))=TRUE,"",INDEX(JC,MATCH($D22,Job_Title,0)))</f>
        <v/>
      </c>
    </row>
    <row r="23" ht="15.75" customHeight="1">
      <c r="B23" s="1" t="str">
        <f t="shared" si="1"/>
        <v/>
      </c>
      <c r="C23" s="1" t="e">
        <v>#NUM!</v>
      </c>
      <c r="D23" s="1" t="str">
        <f t="array" ref="D23">IF(ISERROR(INDEX(IMJPM2,$C23))=TRUE,"",INDEX(IMJPM2,$C23))</f>
        <v/>
      </c>
      <c r="H23" s="1" t="str">
        <f t="array" ref="H23">IF(ISERROR(INDEX(JD,MATCH($D23,Job_Title,0)))=TRUE,"",INDEX(JD,MATCH($D23,Job_Title,0)))</f>
        <v/>
      </c>
      <c r="I23" s="1" t="str">
        <f t="array" ref="I23">IF(ISERROR(INDEX(JI,MATCH($D23,Job_Title,0)))=TRUE,"",INDEX(JI,MATCH($D23,Job_Title,0)))</f>
        <v/>
      </c>
      <c r="J23" s="1" t="str">
        <f t="array" ref="J23">IF(ISERROR(INDEX(JS,MATCH($D23,Job_Title,0)))=TRUE,"",INDEX(JS,MATCH($D23,Job_Title,0)))</f>
        <v/>
      </c>
      <c r="K23" s="1" t="str">
        <f t="array" ref="K23">IF(ISERROR(INDEX(JC,MATCH($D23,Job_Title,0)))=TRUE,"",INDEX(JC,MATCH($D23,Job_Title,0)))</f>
        <v/>
      </c>
    </row>
    <row r="24" ht="15.75" customHeight="1">
      <c r="B24" s="1" t="str">
        <f t="shared" si="1"/>
        <v/>
      </c>
      <c r="C24" s="1" t="e">
        <v>#NUM!</v>
      </c>
      <c r="D24" s="1" t="str">
        <f t="array" ref="D24">IF(ISERROR(INDEX(IMJPM2,$C24))=TRUE,"",INDEX(IMJPM2,$C24))</f>
        <v/>
      </c>
      <c r="H24" s="1" t="str">
        <f t="array" ref="H24">IF(ISERROR(INDEX(JD,MATCH($D24,Job_Title,0)))=TRUE,"",INDEX(JD,MATCH($D24,Job_Title,0)))</f>
        <v/>
      </c>
      <c r="I24" s="1" t="str">
        <f t="array" ref="I24">IF(ISERROR(INDEX(JI,MATCH($D24,Job_Title,0)))=TRUE,"",INDEX(JI,MATCH($D24,Job_Title,0)))</f>
        <v/>
      </c>
      <c r="J24" s="1" t="str">
        <f t="array" ref="J24">IF(ISERROR(INDEX(JS,MATCH($D24,Job_Title,0)))=TRUE,"",INDEX(JS,MATCH($D24,Job_Title,0)))</f>
        <v/>
      </c>
      <c r="K24" s="1" t="str">
        <f t="array" ref="K24">IF(ISERROR(INDEX(JC,MATCH($D24,Job_Title,0)))=TRUE,"",INDEX(JC,MATCH($D24,Job_Title,0)))</f>
        <v/>
      </c>
    </row>
    <row r="25" ht="15.75" customHeight="1">
      <c r="B25" s="1" t="str">
        <f t="shared" si="1"/>
        <v/>
      </c>
      <c r="C25" s="1" t="e">
        <v>#NUM!</v>
      </c>
      <c r="D25" s="1" t="str">
        <f t="array" ref="D25">IF(ISERROR(INDEX(IMJPM2,$C25))=TRUE,"",INDEX(IMJPM2,$C25))</f>
        <v/>
      </c>
      <c r="H25" s="1" t="str">
        <f t="array" ref="H25">IF(ISERROR(INDEX(JD,MATCH($D25,Job_Title,0)))=TRUE,"",INDEX(JD,MATCH($D25,Job_Title,0)))</f>
        <v/>
      </c>
      <c r="I25" s="1" t="str">
        <f t="array" ref="I25">IF(ISERROR(INDEX(JI,MATCH($D25,Job_Title,0)))=TRUE,"",INDEX(JI,MATCH($D25,Job_Title,0)))</f>
        <v/>
      </c>
      <c r="J25" s="1" t="str">
        <f t="array" ref="J25">IF(ISERROR(INDEX(JS,MATCH($D25,Job_Title,0)))=TRUE,"",INDEX(JS,MATCH($D25,Job_Title,0)))</f>
        <v/>
      </c>
      <c r="K25" s="1" t="str">
        <f t="array" ref="K25">IF(ISERROR(INDEX(JC,MATCH($D25,Job_Title,0)))=TRUE,"",INDEX(JC,MATCH($D25,Job_Title,0)))</f>
        <v/>
      </c>
    </row>
    <row r="26" ht="15.75" customHeight="1">
      <c r="B26" s="1" t="str">
        <f t="shared" si="1"/>
        <v/>
      </c>
      <c r="C26" s="1" t="e">
        <v>#NUM!</v>
      </c>
      <c r="D26" s="1" t="str">
        <f t="array" ref="D26">IF(ISERROR(INDEX(IMJPM2,$C26))=TRUE,"",INDEX(IMJPM2,$C26))</f>
        <v/>
      </c>
      <c r="H26" s="1" t="str">
        <f t="array" ref="H26">IF(ISERROR(INDEX(JD,MATCH($D26,Job_Title,0)))=TRUE,"",INDEX(JD,MATCH($D26,Job_Title,0)))</f>
        <v/>
      </c>
      <c r="I26" s="1" t="str">
        <f t="array" ref="I26">IF(ISERROR(INDEX(JI,MATCH($D26,Job_Title,0)))=TRUE,"",INDEX(JI,MATCH($D26,Job_Title,0)))</f>
        <v/>
      </c>
      <c r="J26" s="1" t="str">
        <f t="array" ref="J26">IF(ISERROR(INDEX(JS,MATCH($D26,Job_Title,0)))=TRUE,"",INDEX(JS,MATCH($D26,Job_Title,0)))</f>
        <v/>
      </c>
      <c r="K26" s="1" t="str">
        <f t="array" ref="K26">IF(ISERROR(INDEX(JC,MATCH($D26,Job_Title,0)))=TRUE,"",INDEX(JC,MATCH($D26,Job_Title,0)))</f>
        <v/>
      </c>
    </row>
    <row r="27" ht="15.75" customHeight="1">
      <c r="B27" s="1" t="str">
        <f t="shared" si="1"/>
        <v/>
      </c>
      <c r="C27" s="1" t="e">
        <v>#NUM!</v>
      </c>
      <c r="D27" s="1" t="str">
        <f t="array" ref="D27">IF(ISERROR(INDEX(IMJPM2,$C27))=TRUE,"",INDEX(IMJPM2,$C27))</f>
        <v/>
      </c>
      <c r="H27" s="1" t="str">
        <f t="array" ref="H27">IF(ISERROR(INDEX(JD,MATCH($D27,Job_Title,0)))=TRUE,"",INDEX(JD,MATCH($D27,Job_Title,0)))</f>
        <v/>
      </c>
      <c r="I27" s="1" t="str">
        <f t="array" ref="I27">IF(ISERROR(INDEX(JI,MATCH($D27,Job_Title,0)))=TRUE,"",INDEX(JI,MATCH($D27,Job_Title,0)))</f>
        <v/>
      </c>
      <c r="J27" s="1" t="str">
        <f t="array" ref="J27">IF(ISERROR(INDEX(JS,MATCH($D27,Job_Title,0)))=TRUE,"",INDEX(JS,MATCH($D27,Job_Title,0)))</f>
        <v/>
      </c>
      <c r="K27" s="1" t="str">
        <f t="array" ref="K27">IF(ISERROR(INDEX(JC,MATCH($D27,Job_Title,0)))=TRUE,"",INDEX(JC,MATCH($D27,Job_Title,0)))</f>
        <v/>
      </c>
    </row>
    <row r="28" ht="15.75" customHeight="1">
      <c r="B28" s="1" t="str">
        <f t="shared" si="1"/>
        <v/>
      </c>
      <c r="C28" s="1" t="e">
        <v>#NUM!</v>
      </c>
      <c r="D28" s="1" t="str">
        <f t="array" ref="D28">IF(ISERROR(INDEX(IMJPM2,$C28))=TRUE,"",INDEX(IMJPM2,$C28))</f>
        <v/>
      </c>
      <c r="H28" s="1" t="str">
        <f t="array" ref="H28">IF(ISERROR(INDEX(JD,MATCH($D28,Job_Title,0)))=TRUE,"",INDEX(JD,MATCH($D28,Job_Title,0)))</f>
        <v/>
      </c>
      <c r="I28" s="1" t="str">
        <f t="array" ref="I28">IF(ISERROR(INDEX(JI,MATCH($D28,Job_Title,0)))=TRUE,"",INDEX(JI,MATCH($D28,Job_Title,0)))</f>
        <v/>
      </c>
      <c r="J28" s="1" t="str">
        <f t="array" ref="J28">IF(ISERROR(INDEX(JS,MATCH($D28,Job_Title,0)))=TRUE,"",INDEX(JS,MATCH($D28,Job_Title,0)))</f>
        <v/>
      </c>
      <c r="K28" s="1" t="str">
        <f t="array" ref="K28">IF(ISERROR(INDEX(JC,MATCH($D28,Job_Title,0)))=TRUE,"",INDEX(JC,MATCH($D28,Job_Title,0)))</f>
        <v/>
      </c>
    </row>
    <row r="29" ht="15.75" customHeight="1">
      <c r="B29" s="1" t="str">
        <f t="shared" si="1"/>
        <v/>
      </c>
      <c r="C29" s="1" t="e">
        <v>#NUM!</v>
      </c>
      <c r="D29" s="1" t="str">
        <f t="array" ref="D29">IF(ISERROR(INDEX(IMJPM2,$C29))=TRUE,"",INDEX(IMJPM2,$C29))</f>
        <v/>
      </c>
      <c r="H29" s="1" t="str">
        <f t="array" ref="H29">IF(ISERROR(INDEX(JD,MATCH($D29,Job_Title,0)))=TRUE,"",INDEX(JD,MATCH($D29,Job_Title,0)))</f>
        <v/>
      </c>
      <c r="I29" s="1" t="str">
        <f t="array" ref="I29">IF(ISERROR(INDEX(JI,MATCH($D29,Job_Title,0)))=TRUE,"",INDEX(JI,MATCH($D29,Job_Title,0)))</f>
        <v/>
      </c>
      <c r="J29" s="1" t="str">
        <f t="array" ref="J29">IF(ISERROR(INDEX(JS,MATCH($D29,Job_Title,0)))=TRUE,"",INDEX(JS,MATCH($D29,Job_Title,0)))</f>
        <v/>
      </c>
      <c r="K29" s="1" t="str">
        <f t="array" ref="K29">IF(ISERROR(INDEX(JC,MATCH($D29,Job_Title,0)))=TRUE,"",INDEX(JC,MATCH($D29,Job_Title,0)))</f>
        <v/>
      </c>
    </row>
    <row r="30" ht="15.75" customHeight="1">
      <c r="B30" s="1" t="str">
        <f t="shared" si="1"/>
        <v/>
      </c>
      <c r="C30" s="1" t="e">
        <v>#NUM!</v>
      </c>
      <c r="D30" s="1" t="str">
        <f t="array" ref="D30">IF(ISERROR(INDEX(IMJPM2,$C30))=TRUE,"",INDEX(IMJPM2,$C30))</f>
        <v/>
      </c>
      <c r="H30" s="1" t="str">
        <f t="array" ref="H30">IF(ISERROR(INDEX(JD,MATCH($D30,Job_Title,0)))=TRUE,"",INDEX(JD,MATCH($D30,Job_Title,0)))</f>
        <v/>
      </c>
      <c r="I30" s="1" t="str">
        <f t="array" ref="I30">IF(ISERROR(INDEX(JI,MATCH($D30,Job_Title,0)))=TRUE,"",INDEX(JI,MATCH($D30,Job_Title,0)))</f>
        <v/>
      </c>
      <c r="J30" s="1" t="str">
        <f t="array" ref="J30">IF(ISERROR(INDEX(JS,MATCH($D30,Job_Title,0)))=TRUE,"",INDEX(JS,MATCH($D30,Job_Title,0)))</f>
        <v/>
      </c>
      <c r="K30" s="1" t="str">
        <f t="array" ref="K30">IF(ISERROR(INDEX(JC,MATCH($D30,Job_Title,0)))=TRUE,"",INDEX(JC,MATCH($D30,Job_Title,0)))</f>
        <v/>
      </c>
    </row>
    <row r="31" ht="15.75" customHeight="1">
      <c r="B31" s="1" t="str">
        <f t="shared" si="1"/>
        <v/>
      </c>
      <c r="C31" s="1" t="e">
        <v>#NUM!</v>
      </c>
      <c r="D31" s="1" t="str">
        <f t="array" ref="D31">IF(ISERROR(INDEX(IMJPM2,$C31))=TRUE,"",INDEX(IMJPM2,$C31))</f>
        <v/>
      </c>
      <c r="H31" s="1" t="str">
        <f t="array" ref="H31">IF(ISERROR(INDEX(JD,MATCH($D31,Job_Title,0)))=TRUE,"",INDEX(JD,MATCH($D31,Job_Title,0)))</f>
        <v/>
      </c>
      <c r="I31" s="1" t="str">
        <f t="array" ref="I31">IF(ISERROR(INDEX(JI,MATCH($D31,Job_Title,0)))=TRUE,"",INDEX(JI,MATCH($D31,Job_Title,0)))</f>
        <v/>
      </c>
      <c r="J31" s="1" t="str">
        <f t="array" ref="J31">IF(ISERROR(INDEX(JS,MATCH($D31,Job_Title,0)))=TRUE,"",INDEX(JS,MATCH($D31,Job_Title,0)))</f>
        <v/>
      </c>
      <c r="K31" s="1" t="str">
        <f t="array" ref="K31">IF(ISERROR(INDEX(JC,MATCH($D31,Job_Title,0)))=TRUE,"",INDEX(JC,MATCH($D31,Job_Title,0)))</f>
        <v/>
      </c>
    </row>
    <row r="32" ht="15.75" customHeight="1">
      <c r="B32" s="1" t="str">
        <f t="shared" si="1"/>
        <v/>
      </c>
      <c r="C32" s="1" t="e">
        <v>#NUM!</v>
      </c>
      <c r="D32" s="1" t="str">
        <f t="array" ref="D32">IF(ISERROR(INDEX(IMJPM2,$C32))=TRUE,"",INDEX(IMJPM2,$C32))</f>
        <v/>
      </c>
      <c r="H32" s="1" t="str">
        <f t="array" ref="H32">IF(ISERROR(INDEX(JD,MATCH($D32,Job_Title,0)))=TRUE,"",INDEX(JD,MATCH($D32,Job_Title,0)))</f>
        <v/>
      </c>
      <c r="I32" s="1" t="str">
        <f t="array" ref="I32">IF(ISERROR(INDEX(JI,MATCH($D32,Job_Title,0)))=TRUE,"",INDEX(JI,MATCH($D32,Job_Title,0)))</f>
        <v/>
      </c>
      <c r="J32" s="1" t="str">
        <f t="array" ref="J32">IF(ISERROR(INDEX(JS,MATCH($D32,Job_Title,0)))=TRUE,"",INDEX(JS,MATCH($D32,Job_Title,0)))</f>
        <v/>
      </c>
      <c r="K32" s="1" t="str">
        <f t="array" ref="K32">IF(ISERROR(INDEX(JC,MATCH($D32,Job_Title,0)))=TRUE,"",INDEX(JC,MATCH($D32,Job_Title,0)))</f>
        <v/>
      </c>
    </row>
    <row r="33" ht="15.75" customHeight="1">
      <c r="B33" s="1" t="str">
        <f t="shared" si="1"/>
        <v/>
      </c>
      <c r="C33" s="1" t="e">
        <v>#NUM!</v>
      </c>
      <c r="D33" s="1" t="str">
        <f t="array" ref="D33">IF(ISERROR(INDEX(IMJPM2,$C33))=TRUE,"",INDEX(IMJPM2,$C33))</f>
        <v/>
      </c>
      <c r="H33" s="1" t="str">
        <f t="array" ref="H33">IF(ISERROR(INDEX(JD,MATCH($D33,Job_Title,0)))=TRUE,"",INDEX(JD,MATCH($D33,Job_Title,0)))</f>
        <v/>
      </c>
      <c r="I33" s="1" t="str">
        <f t="array" ref="I33">IF(ISERROR(INDEX(JI,MATCH($D33,Job_Title,0)))=TRUE,"",INDEX(JI,MATCH($D33,Job_Title,0)))</f>
        <v/>
      </c>
      <c r="J33" s="1" t="str">
        <f t="array" ref="J33">IF(ISERROR(INDEX(JS,MATCH($D33,Job_Title,0)))=TRUE,"",INDEX(JS,MATCH($D33,Job_Title,0)))</f>
        <v/>
      </c>
      <c r="K33" s="1" t="str">
        <f t="array" ref="K33">IF(ISERROR(INDEX(JC,MATCH($D33,Job_Title,0)))=TRUE,"",INDEX(JC,MATCH($D33,Job_Title,0)))</f>
        <v/>
      </c>
    </row>
    <row r="34" ht="15.75" customHeight="1">
      <c r="B34" s="1" t="str">
        <f t="shared" si="1"/>
        <v/>
      </c>
      <c r="C34" s="1" t="e">
        <v>#NUM!</v>
      </c>
      <c r="D34" s="1" t="str">
        <f t="array" ref="D34">IF(ISERROR(INDEX(IMJPM2,$C34))=TRUE,"",INDEX(IMJPM2,$C34))</f>
        <v/>
      </c>
      <c r="H34" s="1" t="str">
        <f t="array" ref="H34">IF(ISERROR(INDEX(JD,MATCH($D34,Job_Title,0)))=TRUE,"",INDEX(JD,MATCH($D34,Job_Title,0)))</f>
        <v/>
      </c>
      <c r="I34" s="1" t="str">
        <f t="array" ref="I34">IF(ISERROR(INDEX(JI,MATCH($D34,Job_Title,0)))=TRUE,"",INDEX(JI,MATCH($D34,Job_Title,0)))</f>
        <v/>
      </c>
      <c r="J34" s="1" t="str">
        <f t="array" ref="J34">IF(ISERROR(INDEX(JS,MATCH($D34,Job_Title,0)))=TRUE,"",INDEX(JS,MATCH($D34,Job_Title,0)))</f>
        <v/>
      </c>
      <c r="K34" s="1" t="str">
        <f t="array" ref="K34">IF(ISERROR(INDEX(JC,MATCH($D34,Job_Title,0)))=TRUE,"",INDEX(JC,MATCH($D34,Job_Title,0)))</f>
        <v/>
      </c>
    </row>
    <row r="35" ht="15.75" customHeight="1">
      <c r="B35" s="1" t="str">
        <f t="shared" si="1"/>
        <v/>
      </c>
      <c r="C35" s="1" t="e">
        <v>#NUM!</v>
      </c>
      <c r="D35" s="1" t="str">
        <f t="array" ref="D35">IF(ISERROR(INDEX(IMJPM2,$C35))=TRUE,"",INDEX(IMJPM2,$C35))</f>
        <v/>
      </c>
      <c r="H35" s="1" t="str">
        <f t="array" ref="H35">IF(ISERROR(INDEX(JD,MATCH($D35,Job_Title,0)))=TRUE,"",INDEX(JD,MATCH($D35,Job_Title,0)))</f>
        <v/>
      </c>
      <c r="I35" s="1" t="str">
        <f t="array" ref="I35">IF(ISERROR(INDEX(JI,MATCH($D35,Job_Title,0)))=TRUE,"",INDEX(JI,MATCH($D35,Job_Title,0)))</f>
        <v/>
      </c>
      <c r="J35" s="1" t="str">
        <f t="array" ref="J35">IF(ISERROR(INDEX(JS,MATCH($D35,Job_Title,0)))=TRUE,"",INDEX(JS,MATCH($D35,Job_Title,0)))</f>
        <v/>
      </c>
      <c r="K35" s="1" t="str">
        <f t="array" ref="K35">IF(ISERROR(INDEX(JC,MATCH($D35,Job_Title,0)))=TRUE,"",INDEX(JC,MATCH($D35,Job_Title,0)))</f>
        <v/>
      </c>
    </row>
    <row r="36" ht="15.75" customHeight="1">
      <c r="B36" s="1" t="str">
        <f t="shared" si="1"/>
        <v/>
      </c>
      <c r="C36" s="1" t="e">
        <v>#NUM!</v>
      </c>
      <c r="D36" s="1" t="str">
        <f t="array" ref="D36">IF(ISERROR(INDEX(IMJPM2,$C36))=TRUE,"",INDEX(IMJPM2,$C36))</f>
        <v/>
      </c>
      <c r="H36" s="1" t="str">
        <f t="array" ref="H36">IF(ISERROR(INDEX(JD,MATCH($D36,Job_Title,0)))=TRUE,"",INDEX(JD,MATCH($D36,Job_Title,0)))</f>
        <v/>
      </c>
      <c r="I36" s="1" t="str">
        <f t="array" ref="I36">IF(ISERROR(INDEX(JI,MATCH($D36,Job_Title,0)))=TRUE,"",INDEX(JI,MATCH($D36,Job_Title,0)))</f>
        <v/>
      </c>
      <c r="J36" s="1" t="str">
        <f t="array" ref="J36">IF(ISERROR(INDEX(JS,MATCH($D36,Job_Title,0)))=TRUE,"",INDEX(JS,MATCH($D36,Job_Title,0)))</f>
        <v/>
      </c>
      <c r="K36" s="1" t="str">
        <f t="array" ref="K36">IF(ISERROR(INDEX(JC,MATCH($D36,Job_Title,0)))=TRUE,"",INDEX(JC,MATCH($D36,Job_Title,0)))</f>
        <v/>
      </c>
    </row>
    <row r="37" ht="15.75" customHeight="1">
      <c r="B37" s="1" t="str">
        <f t="shared" si="1"/>
        <v/>
      </c>
      <c r="C37" s="1" t="e">
        <v>#NUM!</v>
      </c>
      <c r="D37" s="1" t="str">
        <f t="array" ref="D37">IF(ISERROR(INDEX(IMJPM2,$C37))=TRUE,"",INDEX(IMJPM2,$C37))</f>
        <v/>
      </c>
      <c r="H37" s="1" t="str">
        <f t="array" ref="H37">IF(ISERROR(INDEX(JD,MATCH($D37,Job_Title,0)))=TRUE,"",INDEX(JD,MATCH($D37,Job_Title,0)))</f>
        <v/>
      </c>
      <c r="I37" s="1" t="str">
        <f t="array" ref="I37">IF(ISERROR(INDEX(JI,MATCH($D37,Job_Title,0)))=TRUE,"",INDEX(JI,MATCH($D37,Job_Title,0)))</f>
        <v/>
      </c>
      <c r="J37" s="1" t="str">
        <f t="array" ref="J37">IF(ISERROR(INDEX(JS,MATCH($D37,Job_Title,0)))=TRUE,"",INDEX(JS,MATCH($D37,Job_Title,0)))</f>
        <v/>
      </c>
      <c r="K37" s="1" t="str">
        <f t="array" ref="K37">IF(ISERROR(INDEX(JC,MATCH($D37,Job_Title,0)))=TRUE,"",INDEX(JC,MATCH($D37,Job_Title,0)))</f>
        <v/>
      </c>
    </row>
    <row r="38" ht="15.75" customHeight="1">
      <c r="B38" s="1" t="str">
        <f t="shared" si="1"/>
        <v/>
      </c>
      <c r="C38" s="1" t="e">
        <v>#NUM!</v>
      </c>
      <c r="D38" s="1" t="str">
        <f t="array" ref="D38">IF(ISERROR(INDEX(IMJPM2,$C38))=TRUE,"",INDEX(IMJPM2,$C38))</f>
        <v/>
      </c>
      <c r="H38" s="1" t="str">
        <f t="array" ref="H38">IF(ISERROR(INDEX(JD,MATCH($D38,Job_Title,0)))=TRUE,"",INDEX(JD,MATCH($D38,Job_Title,0)))</f>
        <v/>
      </c>
      <c r="I38" s="1" t="str">
        <f t="array" ref="I38">IF(ISERROR(INDEX(JI,MATCH($D38,Job_Title,0)))=TRUE,"",INDEX(JI,MATCH($D38,Job_Title,0)))</f>
        <v/>
      </c>
      <c r="J38" s="1" t="str">
        <f t="array" ref="J38">IF(ISERROR(INDEX(JS,MATCH($D38,Job_Title,0)))=TRUE,"",INDEX(JS,MATCH($D38,Job_Title,0)))</f>
        <v/>
      </c>
      <c r="K38" s="1" t="str">
        <f t="array" ref="K38">IF(ISERROR(INDEX(JC,MATCH($D38,Job_Title,0)))=TRUE,"",INDEX(JC,MATCH($D38,Job_Title,0)))</f>
        <v/>
      </c>
    </row>
    <row r="39" ht="15.75" customHeight="1">
      <c r="B39" s="1" t="str">
        <f t="shared" si="1"/>
        <v/>
      </c>
      <c r="C39" s="1" t="e">
        <v>#NUM!</v>
      </c>
      <c r="D39" s="1" t="str">
        <f t="array" ref="D39">IF(ISERROR(INDEX(IMJPM2,$C39))=TRUE,"",INDEX(IMJPM2,$C39))</f>
        <v/>
      </c>
      <c r="H39" s="1" t="str">
        <f t="array" ref="H39">IF(ISERROR(INDEX(JD,MATCH($D39,Job_Title,0)))=TRUE,"",INDEX(JD,MATCH($D39,Job_Title,0)))</f>
        <v/>
      </c>
      <c r="I39" s="1" t="str">
        <f t="array" ref="I39">IF(ISERROR(INDEX(JI,MATCH($D39,Job_Title,0)))=TRUE,"",INDEX(JI,MATCH($D39,Job_Title,0)))</f>
        <v/>
      </c>
      <c r="J39" s="1" t="str">
        <f t="array" ref="J39">IF(ISERROR(INDEX(JS,MATCH($D39,Job_Title,0)))=TRUE,"",INDEX(JS,MATCH($D39,Job_Title,0)))</f>
        <v/>
      </c>
      <c r="K39" s="1" t="str">
        <f t="array" ref="K39">IF(ISERROR(INDEX(JC,MATCH($D39,Job_Title,0)))=TRUE,"",INDEX(JC,MATCH($D39,Job_Title,0)))</f>
        <v/>
      </c>
    </row>
    <row r="40" ht="15.75" customHeight="1">
      <c r="B40" s="1" t="str">
        <f t="shared" si="1"/>
        <v/>
      </c>
      <c r="C40" s="1" t="e">
        <v>#NUM!</v>
      </c>
      <c r="D40" s="1" t="str">
        <f t="array" ref="D40">IF(ISERROR(INDEX(IMJPM2,$C40))=TRUE,"",INDEX(IMJPM2,$C40))</f>
        <v/>
      </c>
      <c r="H40" s="1" t="str">
        <f t="array" ref="H40">IF(ISERROR(INDEX(JD,MATCH($D40,Job_Title,0)))=TRUE,"",INDEX(JD,MATCH($D40,Job_Title,0)))</f>
        <v/>
      </c>
      <c r="I40" s="1" t="str">
        <f t="array" ref="I40">IF(ISERROR(INDEX(JI,MATCH($D40,Job_Title,0)))=TRUE,"",INDEX(JI,MATCH($D40,Job_Title,0)))</f>
        <v/>
      </c>
      <c r="J40" s="1" t="str">
        <f t="array" ref="J40">IF(ISERROR(INDEX(JS,MATCH($D40,Job_Title,0)))=TRUE,"",INDEX(JS,MATCH($D40,Job_Title,0)))</f>
        <v/>
      </c>
      <c r="K40" s="1" t="str">
        <f t="array" ref="K40">IF(ISERROR(INDEX(JC,MATCH($D40,Job_Title,0)))=TRUE,"",INDEX(JC,MATCH($D40,Job_Title,0)))</f>
        <v/>
      </c>
    </row>
    <row r="41" ht="15.75" customHeight="1">
      <c r="B41" s="1" t="str">
        <f t="shared" si="1"/>
        <v/>
      </c>
      <c r="C41" s="1" t="e">
        <v>#NUM!</v>
      </c>
      <c r="D41" s="1" t="str">
        <f t="array" ref="D41">IF(ISERROR(INDEX(IMJPM2,$C41))=TRUE,"",INDEX(IMJPM2,$C41))</f>
        <v/>
      </c>
      <c r="H41" s="1" t="str">
        <f t="array" ref="H41">IF(ISERROR(INDEX(JD,MATCH($D41,Job_Title,0)))=TRUE,"",INDEX(JD,MATCH($D41,Job_Title,0)))</f>
        <v/>
      </c>
      <c r="I41" s="1" t="str">
        <f t="array" ref="I41">IF(ISERROR(INDEX(JI,MATCH($D41,Job_Title,0)))=TRUE,"",INDEX(JI,MATCH($D41,Job_Title,0)))</f>
        <v/>
      </c>
      <c r="J41" s="1" t="str">
        <f t="array" ref="J41">IF(ISERROR(INDEX(JS,MATCH($D41,Job_Title,0)))=TRUE,"",INDEX(JS,MATCH($D41,Job_Title,0)))</f>
        <v/>
      </c>
      <c r="K41" s="1" t="str">
        <f t="array" ref="K41">IF(ISERROR(INDEX(JC,MATCH($D41,Job_Title,0)))=TRUE,"",INDEX(JC,MATCH($D41,Job_Title,0)))</f>
        <v/>
      </c>
    </row>
    <row r="42" ht="15.75" customHeight="1">
      <c r="B42" s="1" t="str">
        <f t="shared" si="1"/>
        <v/>
      </c>
      <c r="C42" s="1" t="e">
        <v>#NUM!</v>
      </c>
      <c r="D42" s="1" t="str">
        <f t="array" ref="D42">IF(ISERROR(INDEX(IMJPM2,$C42))=TRUE,"",INDEX(IMJPM2,$C42))</f>
        <v/>
      </c>
      <c r="H42" s="1" t="str">
        <f t="array" ref="H42">IF(ISERROR(INDEX(JD,MATCH($D42,Job_Title,0)))=TRUE,"",INDEX(JD,MATCH($D42,Job_Title,0)))</f>
        <v/>
      </c>
      <c r="I42" s="1" t="str">
        <f t="array" ref="I42">IF(ISERROR(INDEX(JI,MATCH($D42,Job_Title,0)))=TRUE,"",INDEX(JI,MATCH($D42,Job_Title,0)))</f>
        <v/>
      </c>
      <c r="J42" s="1" t="str">
        <f t="array" ref="J42">IF(ISERROR(INDEX(JS,MATCH($D42,Job_Title,0)))=TRUE,"",INDEX(JS,MATCH($D42,Job_Title,0)))</f>
        <v/>
      </c>
      <c r="K42" s="1" t="str">
        <f t="array" ref="K42">IF(ISERROR(INDEX(JC,MATCH($D42,Job_Title,0)))=TRUE,"",INDEX(JC,MATCH($D42,Job_Title,0)))</f>
        <v/>
      </c>
    </row>
    <row r="43" ht="15.75" customHeight="1">
      <c r="B43" s="1" t="str">
        <f t="shared" si="1"/>
        <v/>
      </c>
      <c r="C43" s="1" t="e">
        <v>#NUM!</v>
      </c>
      <c r="D43" s="1" t="str">
        <f t="array" ref="D43">IF(ISERROR(INDEX(IMJPM2,$C43))=TRUE,"",INDEX(IMJPM2,$C43))</f>
        <v/>
      </c>
      <c r="H43" s="1" t="str">
        <f t="array" ref="H43">IF(ISERROR(INDEX(JD,MATCH($D43,Job_Title,0)))=TRUE,"",INDEX(JD,MATCH($D43,Job_Title,0)))</f>
        <v/>
      </c>
      <c r="I43" s="1" t="str">
        <f t="array" ref="I43">IF(ISERROR(INDEX(JI,MATCH($D43,Job_Title,0)))=TRUE,"",INDEX(JI,MATCH($D43,Job_Title,0)))</f>
        <v/>
      </c>
      <c r="J43" s="1" t="str">
        <f t="array" ref="J43">IF(ISERROR(INDEX(JS,MATCH($D43,Job_Title,0)))=TRUE,"",INDEX(JS,MATCH($D43,Job_Title,0)))</f>
        <v/>
      </c>
      <c r="K43" s="1" t="str">
        <f t="array" ref="K43">IF(ISERROR(INDEX(JC,MATCH($D43,Job_Title,0)))=TRUE,"",INDEX(JC,MATCH($D43,Job_Title,0)))</f>
        <v/>
      </c>
    </row>
    <row r="44" ht="15.75" customHeight="1">
      <c r="B44" s="1" t="str">
        <f t="shared" si="1"/>
        <v/>
      </c>
      <c r="C44" s="1" t="e">
        <v>#NUM!</v>
      </c>
      <c r="D44" s="1" t="str">
        <f t="array" ref="D44">IF(ISERROR(INDEX(IMJPM2,$C44))=TRUE,"",INDEX(IMJPM2,$C44))</f>
        <v/>
      </c>
      <c r="H44" s="1" t="str">
        <f t="array" ref="H44">IF(ISERROR(INDEX(JD,MATCH($D44,Job_Title,0)))=TRUE,"",INDEX(JD,MATCH($D44,Job_Title,0)))</f>
        <v/>
      </c>
      <c r="I44" s="1" t="str">
        <f t="array" ref="I44">IF(ISERROR(INDEX(JI,MATCH($D44,Job_Title,0)))=TRUE,"",INDEX(JI,MATCH($D44,Job_Title,0)))</f>
        <v/>
      </c>
      <c r="J44" s="1" t="str">
        <f t="array" ref="J44">IF(ISERROR(INDEX(JS,MATCH($D44,Job_Title,0)))=TRUE,"",INDEX(JS,MATCH($D44,Job_Title,0)))</f>
        <v/>
      </c>
      <c r="K44" s="1" t="str">
        <f t="array" ref="K44">IF(ISERROR(INDEX(JC,MATCH($D44,Job_Title,0)))=TRUE,"",INDEX(JC,MATCH($D44,Job_Title,0)))</f>
        <v/>
      </c>
    </row>
    <row r="45" ht="15.75" customHeight="1">
      <c r="B45" s="1" t="str">
        <f t="shared" si="1"/>
        <v/>
      </c>
      <c r="C45" s="1" t="e">
        <v>#NUM!</v>
      </c>
      <c r="D45" s="1" t="str">
        <f t="array" ref="D45">IF(ISERROR(INDEX(IMJPM2,$C45))=TRUE,"",INDEX(IMJPM2,$C45))</f>
        <v/>
      </c>
      <c r="H45" s="1" t="str">
        <f t="array" ref="H45">IF(ISERROR(INDEX(JD,MATCH($D45,Job_Title,0)))=TRUE,"",INDEX(JD,MATCH($D45,Job_Title,0)))</f>
        <v/>
      </c>
      <c r="I45" s="1" t="str">
        <f t="array" ref="I45">IF(ISERROR(INDEX(JI,MATCH($D45,Job_Title,0)))=TRUE,"",INDEX(JI,MATCH($D45,Job_Title,0)))</f>
        <v/>
      </c>
      <c r="J45" s="1" t="str">
        <f t="array" ref="J45">IF(ISERROR(INDEX(JS,MATCH($D45,Job_Title,0)))=TRUE,"",INDEX(JS,MATCH($D45,Job_Title,0)))</f>
        <v/>
      </c>
      <c r="K45" s="1" t="str">
        <f t="array" ref="K45">IF(ISERROR(INDEX(JC,MATCH($D45,Job_Title,0)))=TRUE,"",INDEX(JC,MATCH($D45,Job_Title,0)))</f>
        <v/>
      </c>
    </row>
    <row r="46" ht="15.75" customHeight="1">
      <c r="B46" s="1" t="str">
        <f t="shared" si="1"/>
        <v/>
      </c>
      <c r="C46" s="1" t="e">
        <v>#NUM!</v>
      </c>
      <c r="D46" s="1" t="str">
        <f t="array" ref="D46">IF(ISERROR(INDEX(IMJPM2,$C46))=TRUE,"",INDEX(IMJPM2,$C46))</f>
        <v/>
      </c>
      <c r="H46" s="1" t="str">
        <f t="array" ref="H46">IF(ISERROR(INDEX(JD,MATCH($D46,Job_Title,0)))=TRUE,"",INDEX(JD,MATCH($D46,Job_Title,0)))</f>
        <v/>
      </c>
      <c r="I46" s="1" t="str">
        <f t="array" ref="I46">IF(ISERROR(INDEX(JI,MATCH($D46,Job_Title,0)))=TRUE,"",INDEX(JI,MATCH($D46,Job_Title,0)))</f>
        <v/>
      </c>
      <c r="J46" s="1" t="str">
        <f t="array" ref="J46">IF(ISERROR(INDEX(JS,MATCH($D46,Job_Title,0)))=TRUE,"",INDEX(JS,MATCH($D46,Job_Title,0)))</f>
        <v/>
      </c>
      <c r="K46" s="1" t="str">
        <f t="array" ref="K46">IF(ISERROR(INDEX(JC,MATCH($D46,Job_Title,0)))=TRUE,"",INDEX(JC,MATCH($D46,Job_Title,0)))</f>
        <v/>
      </c>
    </row>
    <row r="47" ht="15.75" customHeight="1">
      <c r="B47" s="1" t="str">
        <f t="shared" si="1"/>
        <v/>
      </c>
      <c r="C47" s="1" t="e">
        <v>#NUM!</v>
      </c>
      <c r="D47" s="1" t="str">
        <f t="array" ref="D47">IF(ISERROR(INDEX(IMJPM2,$C47))=TRUE,"",INDEX(IMJPM2,$C47))</f>
        <v/>
      </c>
      <c r="H47" s="1" t="str">
        <f t="array" ref="H47">IF(ISERROR(INDEX(JD,MATCH($D47,Job_Title,0)))=TRUE,"",INDEX(JD,MATCH($D47,Job_Title,0)))</f>
        <v/>
      </c>
      <c r="I47" s="1" t="str">
        <f t="array" ref="I47">IF(ISERROR(INDEX(JI,MATCH($D47,Job_Title,0)))=TRUE,"",INDEX(JI,MATCH($D47,Job_Title,0)))</f>
        <v/>
      </c>
      <c r="J47" s="1" t="str">
        <f t="array" ref="J47">IF(ISERROR(INDEX(JS,MATCH($D47,Job_Title,0)))=TRUE,"",INDEX(JS,MATCH($D47,Job_Title,0)))</f>
        <v/>
      </c>
      <c r="K47" s="1" t="str">
        <f t="array" ref="K47">IF(ISERROR(INDEX(JC,MATCH($D47,Job_Title,0)))=TRUE,"",INDEX(JC,MATCH($D47,Job_Title,0)))</f>
        <v/>
      </c>
    </row>
    <row r="48" ht="15.75" customHeight="1">
      <c r="B48" s="1" t="str">
        <f t="shared" si="1"/>
        <v/>
      </c>
      <c r="C48" s="1" t="e">
        <v>#NUM!</v>
      </c>
      <c r="D48" s="1" t="str">
        <f t="array" ref="D48">IF(ISERROR(INDEX(IMJPM2,$C48))=TRUE,"",INDEX(IMJPM2,$C48))</f>
        <v/>
      </c>
      <c r="H48" s="1" t="str">
        <f t="array" ref="H48">IF(ISERROR(INDEX(JD,MATCH($D48,Job_Title,0)))=TRUE,"",INDEX(JD,MATCH($D48,Job_Title,0)))</f>
        <v/>
      </c>
      <c r="I48" s="1" t="str">
        <f t="array" ref="I48">IF(ISERROR(INDEX(JI,MATCH($D48,Job_Title,0)))=TRUE,"",INDEX(JI,MATCH($D48,Job_Title,0)))</f>
        <v/>
      </c>
      <c r="J48" s="1" t="str">
        <f t="array" ref="J48">IF(ISERROR(INDEX(JS,MATCH($D48,Job_Title,0)))=TRUE,"",INDEX(JS,MATCH($D48,Job_Title,0)))</f>
        <v/>
      </c>
      <c r="K48" s="1" t="str">
        <f t="array" ref="K48">IF(ISERROR(INDEX(JC,MATCH($D48,Job_Title,0)))=TRUE,"",INDEX(JC,MATCH($D48,Job_Title,0)))</f>
        <v/>
      </c>
    </row>
    <row r="49" ht="15.75" customHeight="1">
      <c r="B49" s="1" t="str">
        <f t="shared" si="1"/>
        <v/>
      </c>
      <c r="C49" s="1" t="e">
        <v>#NUM!</v>
      </c>
      <c r="D49" s="1" t="str">
        <f t="array" ref="D49">IF(ISERROR(INDEX(IMJPM2,$C49))=TRUE,"",INDEX(IMJPM2,$C49))</f>
        <v/>
      </c>
      <c r="H49" s="1" t="str">
        <f t="array" ref="H49">IF(ISERROR(INDEX(JD,MATCH($D49,Job_Title,0)))=TRUE,"",INDEX(JD,MATCH($D49,Job_Title,0)))</f>
        <v/>
      </c>
      <c r="I49" s="1" t="str">
        <f t="array" ref="I49">IF(ISERROR(INDEX(JI,MATCH($D49,Job_Title,0)))=TRUE,"",INDEX(JI,MATCH($D49,Job_Title,0)))</f>
        <v/>
      </c>
      <c r="J49" s="1" t="str">
        <f t="array" ref="J49">IF(ISERROR(INDEX(JS,MATCH($D49,Job_Title,0)))=TRUE,"",INDEX(JS,MATCH($D49,Job_Title,0)))</f>
        <v/>
      </c>
      <c r="K49" s="1" t="str">
        <f t="array" ref="K49">IF(ISERROR(INDEX(JC,MATCH($D49,Job_Title,0)))=TRUE,"",INDEX(JC,MATCH($D49,Job_Title,0)))</f>
        <v/>
      </c>
    </row>
    <row r="50" ht="15.75" customHeight="1">
      <c r="B50" s="1" t="str">
        <f t="shared" si="1"/>
        <v/>
      </c>
      <c r="C50" s="1" t="e">
        <v>#NUM!</v>
      </c>
      <c r="D50" s="1" t="str">
        <f t="array" ref="D50">IF(ISERROR(INDEX(IMJPM2,$C50))=TRUE,"",INDEX(IMJPM2,$C50))</f>
        <v/>
      </c>
      <c r="H50" s="1" t="str">
        <f t="array" ref="H50">IF(ISERROR(INDEX(JD,MATCH($D50,Job_Title,0)))=TRUE,"",INDEX(JD,MATCH($D50,Job_Title,0)))</f>
        <v/>
      </c>
      <c r="I50" s="1" t="str">
        <f t="array" ref="I50">IF(ISERROR(INDEX(JI,MATCH($D50,Job_Title,0)))=TRUE,"",INDEX(JI,MATCH($D50,Job_Title,0)))</f>
        <v/>
      </c>
      <c r="J50" s="1" t="str">
        <f t="array" ref="J50">IF(ISERROR(INDEX(JS,MATCH($D50,Job_Title,0)))=TRUE,"",INDEX(JS,MATCH($D50,Job_Title,0)))</f>
        <v/>
      </c>
      <c r="K50" s="1" t="str">
        <f t="array" ref="K50">IF(ISERROR(INDEX(JC,MATCH($D50,Job_Title,0)))=TRUE,"",INDEX(JC,MATCH($D50,Job_Title,0)))</f>
        <v/>
      </c>
    </row>
    <row r="51" ht="15.75" customHeight="1">
      <c r="B51" s="1" t="str">
        <f t="shared" si="1"/>
        <v/>
      </c>
      <c r="C51" s="1" t="e">
        <v>#NUM!</v>
      </c>
      <c r="D51" s="1" t="str">
        <f t="array" ref="D51">IF(ISERROR(INDEX(IMJPM2,$C51))=TRUE,"",INDEX(IMJPM2,$C51))</f>
        <v/>
      </c>
      <c r="H51" s="1" t="str">
        <f t="array" ref="H51">IF(ISERROR(INDEX(JD,MATCH($D51,Job_Title,0)))=TRUE,"",INDEX(JD,MATCH($D51,Job_Title,0)))</f>
        <v/>
      </c>
      <c r="I51" s="1" t="str">
        <f t="array" ref="I51">IF(ISERROR(INDEX(JI,MATCH($D51,Job_Title,0)))=TRUE,"",INDEX(JI,MATCH($D51,Job_Title,0)))</f>
        <v/>
      </c>
      <c r="J51" s="1" t="str">
        <f t="array" ref="J51">IF(ISERROR(INDEX(JS,MATCH($D51,Job_Title,0)))=TRUE,"",INDEX(JS,MATCH($D51,Job_Title,0)))</f>
        <v/>
      </c>
      <c r="K51" s="1" t="str">
        <f t="array" ref="K51">IF(ISERROR(INDEX(JC,MATCH($D51,Job_Title,0)))=TRUE,"",INDEX(JC,MATCH($D51,Job_Title,0)))</f>
        <v/>
      </c>
    </row>
    <row r="52" ht="15.75" customHeight="1">
      <c r="B52" s="1" t="str">
        <f t="shared" si="1"/>
        <v/>
      </c>
      <c r="C52" s="1" t="e">
        <v>#NUM!</v>
      </c>
      <c r="D52" s="1" t="str">
        <f t="array" ref="D52">IF(ISERROR(INDEX(IMJPM2,$C52))=TRUE,"",INDEX(IMJPM2,$C52))</f>
        <v/>
      </c>
      <c r="H52" s="1" t="str">
        <f t="array" ref="H52">IF(ISERROR(INDEX(JD,MATCH($D52,Job_Title,0)))=TRUE,"",INDEX(JD,MATCH($D52,Job_Title,0)))</f>
        <v/>
      </c>
      <c r="I52" s="1" t="str">
        <f t="array" ref="I52">IF(ISERROR(INDEX(JI,MATCH($D52,Job_Title,0)))=TRUE,"",INDEX(JI,MATCH($D52,Job_Title,0)))</f>
        <v/>
      </c>
      <c r="J52" s="1" t="str">
        <f t="array" ref="J52">IF(ISERROR(INDEX(JS,MATCH($D52,Job_Title,0)))=TRUE,"",INDEX(JS,MATCH($D52,Job_Title,0)))</f>
        <v/>
      </c>
      <c r="K52" s="1" t="str">
        <f t="array" ref="K52">IF(ISERROR(INDEX(JC,MATCH($D52,Job_Title,0)))=TRUE,"",INDEX(JC,MATCH($D52,Job_Title,0)))</f>
        <v/>
      </c>
    </row>
    <row r="53" ht="15.75" customHeight="1">
      <c r="B53" s="1" t="str">
        <f t="shared" si="1"/>
        <v/>
      </c>
      <c r="C53" s="1" t="e">
        <v>#NUM!</v>
      </c>
      <c r="D53" s="1" t="str">
        <f t="array" ref="D53">IF(ISERROR(INDEX(IMJPM2,$C53))=TRUE,"",INDEX(IMJPM2,$C53))</f>
        <v/>
      </c>
      <c r="H53" s="1" t="str">
        <f t="array" ref="H53">IF(ISERROR(INDEX(JD,MATCH($D53,Job_Title,0)))=TRUE,"",INDEX(JD,MATCH($D53,Job_Title,0)))</f>
        <v/>
      </c>
      <c r="I53" s="1" t="str">
        <f t="array" ref="I53">IF(ISERROR(INDEX(JI,MATCH($D53,Job_Title,0)))=TRUE,"",INDEX(JI,MATCH($D53,Job_Title,0)))</f>
        <v/>
      </c>
      <c r="J53" s="1" t="str">
        <f t="array" ref="J53">IF(ISERROR(INDEX(JS,MATCH($D53,Job_Title,0)))=TRUE,"",INDEX(JS,MATCH($D53,Job_Title,0)))</f>
        <v/>
      </c>
      <c r="K53" s="1" t="str">
        <f t="array" ref="K53">IF(ISERROR(INDEX(JC,MATCH($D53,Job_Title,0)))=TRUE,"",INDEX(JC,MATCH($D53,Job_Title,0)))</f>
        <v/>
      </c>
    </row>
    <row r="54" ht="15.75" customHeight="1">
      <c r="B54" s="1" t="str">
        <f t="shared" si="1"/>
        <v/>
      </c>
      <c r="C54" s="1" t="e">
        <v>#NUM!</v>
      </c>
      <c r="D54" s="1" t="str">
        <f t="array" ref="D54">IF(ISERROR(INDEX(IMJPM2,$C54))=TRUE,"",INDEX(IMJPM2,$C54))</f>
        <v/>
      </c>
      <c r="H54" s="1" t="str">
        <f t="array" ref="H54">IF(ISERROR(INDEX(JD,MATCH($D54,Job_Title,0)))=TRUE,"",INDEX(JD,MATCH($D54,Job_Title,0)))</f>
        <v/>
      </c>
      <c r="I54" s="1" t="str">
        <f t="array" ref="I54">IF(ISERROR(INDEX(JI,MATCH($D54,Job_Title,0)))=TRUE,"",INDEX(JI,MATCH($D54,Job_Title,0)))</f>
        <v/>
      </c>
      <c r="J54" s="1" t="str">
        <f t="array" ref="J54">IF(ISERROR(INDEX(JS,MATCH($D54,Job_Title,0)))=TRUE,"",INDEX(JS,MATCH($D54,Job_Title,0)))</f>
        <v/>
      </c>
      <c r="K54" s="1" t="str">
        <f t="array" ref="K54">IF(ISERROR(INDEX(JC,MATCH($D54,Job_Title,0)))=TRUE,"",INDEX(JC,MATCH($D54,Job_Title,0)))</f>
        <v/>
      </c>
    </row>
    <row r="55" ht="15.75" customHeight="1">
      <c r="B55" s="1" t="str">
        <f t="shared" si="1"/>
        <v/>
      </c>
      <c r="C55" s="1" t="e">
        <v>#NUM!</v>
      </c>
      <c r="D55" s="1" t="str">
        <f t="array" ref="D55">IF(ISERROR(INDEX(IMJPM2,$C55))=TRUE,"",INDEX(IMJPM2,$C55))</f>
        <v/>
      </c>
      <c r="H55" s="1" t="str">
        <f t="array" ref="H55">IF(ISERROR(INDEX(JD,MATCH($D55,Job_Title,0)))=TRUE,"",INDEX(JD,MATCH($D55,Job_Title,0)))</f>
        <v/>
      </c>
      <c r="I55" s="1" t="str">
        <f t="array" ref="I55">IF(ISERROR(INDEX(JI,MATCH($D55,Job_Title,0)))=TRUE,"",INDEX(JI,MATCH($D55,Job_Title,0)))</f>
        <v/>
      </c>
      <c r="J55" s="1" t="str">
        <f t="array" ref="J55">IF(ISERROR(INDEX(JS,MATCH($D55,Job_Title,0)))=TRUE,"",INDEX(JS,MATCH($D55,Job_Title,0)))</f>
        <v/>
      </c>
      <c r="K55" s="1" t="str">
        <f t="array" ref="K55">IF(ISERROR(INDEX(JC,MATCH($D55,Job_Title,0)))=TRUE,"",INDEX(JC,MATCH($D55,Job_Title,0)))</f>
        <v/>
      </c>
    </row>
    <row r="56" ht="15.75" customHeight="1">
      <c r="B56" s="1" t="str">
        <f t="shared" si="1"/>
        <v/>
      </c>
      <c r="C56" s="1" t="e">
        <v>#NUM!</v>
      </c>
      <c r="D56" s="1" t="str">
        <f t="array" ref="D56">IF(ISERROR(INDEX(IMJPM2,$C56))=TRUE,"",INDEX(IMJPM2,$C56))</f>
        <v/>
      </c>
      <c r="H56" s="1" t="str">
        <f t="array" ref="H56">IF(ISERROR(INDEX(JD,MATCH($D56,Job_Title,0)))=TRUE,"",INDEX(JD,MATCH($D56,Job_Title,0)))</f>
        <v/>
      </c>
      <c r="I56" s="1" t="str">
        <f t="array" ref="I56">IF(ISERROR(INDEX(JI,MATCH($D56,Job_Title,0)))=TRUE,"",INDEX(JI,MATCH($D56,Job_Title,0)))</f>
        <v/>
      </c>
      <c r="J56" s="1" t="str">
        <f t="array" ref="J56">IF(ISERROR(INDEX(JS,MATCH($D56,Job_Title,0)))=TRUE,"",INDEX(JS,MATCH($D56,Job_Title,0)))</f>
        <v/>
      </c>
      <c r="K56" s="1" t="str">
        <f t="array" ref="K56">IF(ISERROR(INDEX(JC,MATCH($D56,Job_Title,0)))=TRUE,"",INDEX(JC,MATCH($D56,Job_Title,0)))</f>
        <v/>
      </c>
    </row>
    <row r="57" ht="15.75" customHeight="1">
      <c r="B57" s="1" t="str">
        <f t="shared" si="1"/>
        <v/>
      </c>
      <c r="C57" s="1" t="e">
        <v>#NUM!</v>
      </c>
      <c r="D57" s="1" t="str">
        <f t="array" ref="D57">IF(ISERROR(INDEX(IMJPM2,$C57))=TRUE,"",INDEX(IMJPM2,$C57))</f>
        <v/>
      </c>
      <c r="H57" s="1" t="str">
        <f t="array" ref="H57">IF(ISERROR(INDEX(JD,MATCH($D57,Job_Title,0)))=TRUE,"",INDEX(JD,MATCH($D57,Job_Title,0)))</f>
        <v/>
      </c>
      <c r="I57" s="1" t="str">
        <f t="array" ref="I57">IF(ISERROR(INDEX(JI,MATCH($D57,Job_Title,0)))=TRUE,"",INDEX(JI,MATCH($D57,Job_Title,0)))</f>
        <v/>
      </c>
      <c r="J57" s="1" t="str">
        <f t="array" ref="J57">IF(ISERROR(INDEX(JS,MATCH($D57,Job_Title,0)))=TRUE,"",INDEX(JS,MATCH($D57,Job_Title,0)))</f>
        <v/>
      </c>
      <c r="K57" s="1" t="str">
        <f t="array" ref="K57">IF(ISERROR(INDEX(JC,MATCH($D57,Job_Title,0)))=TRUE,"",INDEX(JC,MATCH($D57,Job_Title,0)))</f>
        <v/>
      </c>
    </row>
    <row r="58" ht="15.75" customHeight="1">
      <c r="B58" s="1" t="str">
        <f t="shared" si="1"/>
        <v/>
      </c>
      <c r="C58" s="1" t="e">
        <v>#NUM!</v>
      </c>
      <c r="D58" s="1" t="str">
        <f t="array" ref="D58">IF(ISERROR(INDEX(IMJPM2,$C58))=TRUE,"",INDEX(IMJPM2,$C58))</f>
        <v/>
      </c>
      <c r="H58" s="1" t="str">
        <f t="array" ref="H58">IF(ISERROR(INDEX(JD,MATCH($D58,Job_Title,0)))=TRUE,"",INDEX(JD,MATCH($D58,Job_Title,0)))</f>
        <v/>
      </c>
      <c r="I58" s="1" t="str">
        <f t="array" ref="I58">IF(ISERROR(INDEX(JI,MATCH($D58,Job_Title,0)))=TRUE,"",INDEX(JI,MATCH($D58,Job_Title,0)))</f>
        <v/>
      </c>
      <c r="J58" s="1" t="str">
        <f t="array" ref="J58">IF(ISERROR(INDEX(JS,MATCH($D58,Job_Title,0)))=TRUE,"",INDEX(JS,MATCH($D58,Job_Title,0)))</f>
        <v/>
      </c>
      <c r="K58" s="1" t="str">
        <f t="array" ref="K58">IF(ISERROR(INDEX(JC,MATCH($D58,Job_Title,0)))=TRUE,"",INDEX(JC,MATCH($D58,Job_Title,0)))</f>
        <v/>
      </c>
    </row>
    <row r="59" ht="15.75" customHeight="1">
      <c r="B59" s="1" t="str">
        <f t="shared" si="1"/>
        <v/>
      </c>
      <c r="C59" s="1" t="e">
        <v>#NUM!</v>
      </c>
      <c r="D59" s="1" t="str">
        <f t="array" ref="D59">IF(ISERROR(INDEX(IMJPM2,$C59))=TRUE,"",INDEX(IMJPM2,$C59))</f>
        <v/>
      </c>
      <c r="H59" s="1" t="str">
        <f t="array" ref="H59">IF(ISERROR(INDEX(JD,MATCH($D59,Job_Title,0)))=TRUE,"",INDEX(JD,MATCH($D59,Job_Title,0)))</f>
        <v/>
      </c>
      <c r="I59" s="1" t="str">
        <f t="array" ref="I59">IF(ISERROR(INDEX(JI,MATCH($D59,Job_Title,0)))=TRUE,"",INDEX(JI,MATCH($D59,Job_Title,0)))</f>
        <v/>
      </c>
      <c r="J59" s="1" t="str">
        <f t="array" ref="J59">IF(ISERROR(INDEX(JS,MATCH($D59,Job_Title,0)))=TRUE,"",INDEX(JS,MATCH($D59,Job_Title,0)))</f>
        <v/>
      </c>
      <c r="K59" s="1" t="str">
        <f t="array" ref="K59">IF(ISERROR(INDEX(JC,MATCH($D59,Job_Title,0)))=TRUE,"",INDEX(JC,MATCH($D59,Job_Title,0)))</f>
        <v/>
      </c>
    </row>
    <row r="60" ht="15.75" customHeight="1">
      <c r="B60" s="1" t="str">
        <f t="shared" si="1"/>
        <v/>
      </c>
      <c r="C60" s="1" t="e">
        <v>#NUM!</v>
      </c>
      <c r="D60" s="1" t="str">
        <f t="array" ref="D60">IF(ISERROR(INDEX(IMJPM2,$C60))=TRUE,"",INDEX(IMJPM2,$C60))</f>
        <v/>
      </c>
      <c r="H60" s="1" t="str">
        <f t="array" ref="H60">IF(ISERROR(INDEX(JD,MATCH($D60,Job_Title,0)))=TRUE,"",INDEX(JD,MATCH($D60,Job_Title,0)))</f>
        <v/>
      </c>
      <c r="I60" s="1" t="str">
        <f t="array" ref="I60">IF(ISERROR(INDEX(JI,MATCH($D60,Job_Title,0)))=TRUE,"",INDEX(JI,MATCH($D60,Job_Title,0)))</f>
        <v/>
      </c>
      <c r="J60" s="1" t="str">
        <f t="array" ref="J60">IF(ISERROR(INDEX(JS,MATCH($D60,Job_Title,0)))=TRUE,"",INDEX(JS,MATCH($D60,Job_Title,0)))</f>
        <v/>
      </c>
      <c r="K60" s="1" t="str">
        <f t="array" ref="K60">IF(ISERROR(INDEX(JC,MATCH($D60,Job_Title,0)))=TRUE,"",INDEX(JC,MATCH($D60,Job_Title,0)))</f>
        <v/>
      </c>
    </row>
    <row r="61" ht="15.75" customHeight="1">
      <c r="B61" s="1" t="str">
        <f t="shared" si="1"/>
        <v/>
      </c>
      <c r="C61" s="1" t="e">
        <v>#NUM!</v>
      </c>
      <c r="D61" s="1" t="str">
        <f t="array" ref="D61">IF(ISERROR(INDEX(IMJPM2,$C61))=TRUE,"",INDEX(IMJPM2,$C61))</f>
        <v/>
      </c>
      <c r="H61" s="1" t="str">
        <f t="array" ref="H61">IF(ISERROR(INDEX(JD,MATCH($D61,Job_Title,0)))=TRUE,"",INDEX(JD,MATCH($D61,Job_Title,0)))</f>
        <v/>
      </c>
      <c r="I61" s="1" t="str">
        <f t="array" ref="I61">IF(ISERROR(INDEX(JI,MATCH($D61,Job_Title,0)))=TRUE,"",INDEX(JI,MATCH($D61,Job_Title,0)))</f>
        <v/>
      </c>
      <c r="J61" s="1" t="str">
        <f t="array" ref="J61">IF(ISERROR(INDEX(JS,MATCH($D61,Job_Title,0)))=TRUE,"",INDEX(JS,MATCH($D61,Job_Title,0)))</f>
        <v/>
      </c>
      <c r="K61" s="1" t="str">
        <f t="array" ref="K61">IF(ISERROR(INDEX(JC,MATCH($D61,Job_Title,0)))=TRUE,"",INDEX(JC,MATCH($D61,Job_Title,0)))</f>
        <v/>
      </c>
    </row>
    <row r="62" ht="15.75" customHeight="1">
      <c r="B62" s="1" t="str">
        <f t="shared" si="1"/>
        <v/>
      </c>
      <c r="C62" s="1" t="e">
        <v>#NUM!</v>
      </c>
      <c r="D62" s="1" t="str">
        <f t="array" ref="D62">IF(ISERROR(INDEX(IMJPM2,$C62))=TRUE,"",INDEX(IMJPM2,$C62))</f>
        <v/>
      </c>
      <c r="H62" s="1" t="str">
        <f t="array" ref="H62">IF(ISERROR(INDEX(JD,MATCH($D62,Job_Title,0)))=TRUE,"",INDEX(JD,MATCH($D62,Job_Title,0)))</f>
        <v/>
      </c>
      <c r="I62" s="1" t="str">
        <f t="array" ref="I62">IF(ISERROR(INDEX(JI,MATCH($D62,Job_Title,0)))=TRUE,"",INDEX(JI,MATCH($D62,Job_Title,0)))</f>
        <v/>
      </c>
      <c r="J62" s="1" t="str">
        <f t="array" ref="J62">IF(ISERROR(INDEX(JS,MATCH($D62,Job_Title,0)))=TRUE,"",INDEX(JS,MATCH($D62,Job_Title,0)))</f>
        <v/>
      </c>
      <c r="K62" s="1" t="str">
        <f t="array" ref="K62">IF(ISERROR(INDEX(JC,MATCH($D62,Job_Title,0)))=TRUE,"",INDEX(JC,MATCH($D62,Job_Title,0)))</f>
        <v/>
      </c>
    </row>
    <row r="63" ht="15.75" customHeight="1">
      <c r="B63" s="1" t="str">
        <f t="shared" si="1"/>
        <v/>
      </c>
      <c r="C63" s="1" t="e">
        <v>#NUM!</v>
      </c>
      <c r="D63" s="1" t="str">
        <f t="array" ref="D63">IF(ISERROR(INDEX(IMJPM2,$C63))=TRUE,"",INDEX(IMJPM2,$C63))</f>
        <v/>
      </c>
      <c r="H63" s="1" t="str">
        <f t="array" ref="H63">IF(ISERROR(INDEX(JD,MATCH($D63,Job_Title,0)))=TRUE,"",INDEX(JD,MATCH($D63,Job_Title,0)))</f>
        <v/>
      </c>
      <c r="I63" s="1" t="str">
        <f t="array" ref="I63">IF(ISERROR(INDEX(JI,MATCH($D63,Job_Title,0)))=TRUE,"",INDEX(JI,MATCH($D63,Job_Title,0)))</f>
        <v/>
      </c>
      <c r="J63" s="1" t="str">
        <f t="array" ref="J63">IF(ISERROR(INDEX(JS,MATCH($D63,Job_Title,0)))=TRUE,"",INDEX(JS,MATCH($D63,Job_Title,0)))</f>
        <v/>
      </c>
      <c r="K63" s="1" t="str">
        <f t="array" ref="K63">IF(ISERROR(INDEX(JC,MATCH($D63,Job_Title,0)))=TRUE,"",INDEX(JC,MATCH($D63,Job_Title,0)))</f>
        <v/>
      </c>
    </row>
    <row r="64" ht="15.75" customHeight="1">
      <c r="B64" s="1" t="str">
        <f t="shared" si="1"/>
        <v/>
      </c>
      <c r="C64" s="1" t="e">
        <v>#NUM!</v>
      </c>
      <c r="D64" s="1" t="str">
        <f t="array" ref="D64">IF(ISERROR(INDEX(IMJPM2,$C64))=TRUE,"",INDEX(IMJPM2,$C64))</f>
        <v/>
      </c>
      <c r="H64" s="1" t="str">
        <f t="array" ref="H64">IF(ISERROR(INDEX(JD,MATCH($D64,Job_Title,0)))=TRUE,"",INDEX(JD,MATCH($D64,Job_Title,0)))</f>
        <v/>
      </c>
      <c r="I64" s="1" t="str">
        <f t="array" ref="I64">IF(ISERROR(INDEX(JI,MATCH($D64,Job_Title,0)))=TRUE,"",INDEX(JI,MATCH($D64,Job_Title,0)))</f>
        <v/>
      </c>
      <c r="J64" s="1" t="str">
        <f t="array" ref="J64">IF(ISERROR(INDEX(JS,MATCH($D64,Job_Title,0)))=TRUE,"",INDEX(JS,MATCH($D64,Job_Title,0)))</f>
        <v/>
      </c>
      <c r="K64" s="1" t="str">
        <f t="array" ref="K64">IF(ISERROR(INDEX(JC,MATCH($D64,Job_Title,0)))=TRUE,"",INDEX(JC,MATCH($D64,Job_Title,0)))</f>
        <v/>
      </c>
    </row>
    <row r="65" ht="15.75" customHeight="1">
      <c r="B65" s="1" t="str">
        <f t="shared" si="1"/>
        <v/>
      </c>
      <c r="C65" s="1" t="e">
        <v>#NUM!</v>
      </c>
      <c r="D65" s="1" t="str">
        <f t="array" ref="D65">IF(ISERROR(INDEX(IMJPM2,$C65))=TRUE,"",INDEX(IMJPM2,$C65))</f>
        <v/>
      </c>
      <c r="H65" s="1" t="str">
        <f t="array" ref="H65">IF(ISERROR(INDEX(JD,MATCH($D65,Job_Title,0)))=TRUE,"",INDEX(JD,MATCH($D65,Job_Title,0)))</f>
        <v/>
      </c>
      <c r="I65" s="1" t="str">
        <f t="array" ref="I65">IF(ISERROR(INDEX(JI,MATCH($D65,Job_Title,0)))=TRUE,"",INDEX(JI,MATCH($D65,Job_Title,0)))</f>
        <v/>
      </c>
      <c r="J65" s="1" t="str">
        <f t="array" ref="J65">IF(ISERROR(INDEX(JS,MATCH($D65,Job_Title,0)))=TRUE,"",INDEX(JS,MATCH($D65,Job_Title,0)))</f>
        <v/>
      </c>
      <c r="K65" s="1" t="str">
        <f t="array" ref="K65">IF(ISERROR(INDEX(JC,MATCH($D65,Job_Title,0)))=TRUE,"",INDEX(JC,MATCH($D65,Job_Title,0)))</f>
        <v/>
      </c>
    </row>
    <row r="66" ht="15.75" customHeight="1">
      <c r="B66" s="1" t="str">
        <f t="shared" si="1"/>
        <v/>
      </c>
      <c r="C66" s="1" t="e">
        <v>#NUM!</v>
      </c>
      <c r="D66" s="1" t="str">
        <f t="array" ref="D66">IF(ISERROR(INDEX(IMJPM2,$C66))=TRUE,"",INDEX(IMJPM2,$C66))</f>
        <v/>
      </c>
      <c r="H66" s="1" t="str">
        <f t="array" ref="H66">IF(ISERROR(INDEX(JD,MATCH($D66,Job_Title,0)))=TRUE,"",INDEX(JD,MATCH($D66,Job_Title,0)))</f>
        <v/>
      </c>
      <c r="I66" s="1" t="str">
        <f t="array" ref="I66">IF(ISERROR(INDEX(JI,MATCH($D66,Job_Title,0)))=TRUE,"",INDEX(JI,MATCH($D66,Job_Title,0)))</f>
        <v/>
      </c>
      <c r="J66" s="1" t="str">
        <f t="array" ref="J66">IF(ISERROR(INDEX(JS,MATCH($D66,Job_Title,0)))=TRUE,"",INDEX(JS,MATCH($D66,Job_Title,0)))</f>
        <v/>
      </c>
      <c r="K66" s="1" t="str">
        <f t="array" ref="K66">IF(ISERROR(INDEX(JC,MATCH($D66,Job_Title,0)))=TRUE,"",INDEX(JC,MATCH($D66,Job_Title,0)))</f>
        <v/>
      </c>
    </row>
    <row r="67" ht="15.75" customHeight="1">
      <c r="B67" s="1" t="str">
        <f t="shared" si="1"/>
        <v/>
      </c>
      <c r="C67" s="1" t="e">
        <v>#NUM!</v>
      </c>
      <c r="D67" s="1" t="str">
        <f t="array" ref="D67">IF(ISERROR(INDEX(IMJPM2,$C67))=TRUE,"",INDEX(IMJPM2,$C67))</f>
        <v/>
      </c>
      <c r="H67" s="1" t="str">
        <f t="array" ref="H67">IF(ISERROR(INDEX(JD,MATCH($D67,Job_Title,0)))=TRUE,"",INDEX(JD,MATCH($D67,Job_Title,0)))</f>
        <v/>
      </c>
      <c r="I67" s="1" t="str">
        <f t="array" ref="I67">IF(ISERROR(INDEX(JI,MATCH($D67,Job_Title,0)))=TRUE,"",INDEX(JI,MATCH($D67,Job_Title,0)))</f>
        <v/>
      </c>
      <c r="J67" s="1" t="str">
        <f t="array" ref="J67">IF(ISERROR(INDEX(JS,MATCH($D67,Job_Title,0)))=TRUE,"",INDEX(JS,MATCH($D67,Job_Title,0)))</f>
        <v/>
      </c>
      <c r="K67" s="1" t="str">
        <f t="array" ref="K67">IF(ISERROR(INDEX(JC,MATCH($D67,Job_Title,0)))=TRUE,"",INDEX(JC,MATCH($D67,Job_Title,0)))</f>
        <v/>
      </c>
    </row>
    <row r="68" ht="15.75" customHeight="1">
      <c r="B68" s="1" t="str">
        <f t="shared" si="1"/>
        <v/>
      </c>
      <c r="C68" s="1" t="e">
        <v>#NUM!</v>
      </c>
      <c r="D68" s="1" t="str">
        <f t="array" ref="D68">IF(ISERROR(INDEX(IMJPM2,$C68))=TRUE,"",INDEX(IMJPM2,$C68))</f>
        <v/>
      </c>
      <c r="H68" s="1" t="str">
        <f t="array" ref="H68">IF(ISERROR(INDEX(JD,MATCH($D68,Job_Title,0)))=TRUE,"",INDEX(JD,MATCH($D68,Job_Title,0)))</f>
        <v/>
      </c>
      <c r="I68" s="1" t="str">
        <f t="array" ref="I68">IF(ISERROR(INDEX(JI,MATCH($D68,Job_Title,0)))=TRUE,"",INDEX(JI,MATCH($D68,Job_Title,0)))</f>
        <v/>
      </c>
      <c r="J68" s="1" t="str">
        <f t="array" ref="J68">IF(ISERROR(INDEX(JS,MATCH($D68,Job_Title,0)))=TRUE,"",INDEX(JS,MATCH($D68,Job_Title,0)))</f>
        <v/>
      </c>
      <c r="K68" s="1" t="str">
        <f t="array" ref="K68">IF(ISERROR(INDEX(JC,MATCH($D68,Job_Title,0)))=TRUE,"",INDEX(JC,MATCH($D68,Job_Title,0)))</f>
        <v/>
      </c>
    </row>
    <row r="69" ht="15.75" customHeight="1">
      <c r="B69" s="1" t="str">
        <f t="shared" si="1"/>
        <v/>
      </c>
      <c r="C69" s="1" t="e">
        <v>#NUM!</v>
      </c>
      <c r="D69" s="1" t="str">
        <f t="array" ref="D69">IF(ISERROR(INDEX(IMJPM2,$C69))=TRUE,"",INDEX(IMJPM2,$C69))</f>
        <v/>
      </c>
      <c r="H69" s="1" t="str">
        <f t="array" ref="H69">IF(ISERROR(INDEX(JD,MATCH($D69,Job_Title,0)))=TRUE,"",INDEX(JD,MATCH($D69,Job_Title,0)))</f>
        <v/>
      </c>
      <c r="I69" s="1" t="str">
        <f t="array" ref="I69">IF(ISERROR(INDEX(JI,MATCH($D69,Job_Title,0)))=TRUE,"",INDEX(JI,MATCH($D69,Job_Title,0)))</f>
        <v/>
      </c>
      <c r="J69" s="1" t="str">
        <f t="array" ref="J69">IF(ISERROR(INDEX(JS,MATCH($D69,Job_Title,0)))=TRUE,"",INDEX(JS,MATCH($D69,Job_Title,0)))</f>
        <v/>
      </c>
      <c r="K69" s="1" t="str">
        <f t="array" ref="K69">IF(ISERROR(INDEX(JC,MATCH($D69,Job_Title,0)))=TRUE,"",INDEX(JC,MATCH($D69,Job_Title,0)))</f>
        <v/>
      </c>
    </row>
    <row r="70" ht="15.75" customHeight="1">
      <c r="B70" s="1" t="str">
        <f t="shared" si="1"/>
        <v/>
      </c>
      <c r="C70" s="1" t="e">
        <v>#NUM!</v>
      </c>
      <c r="D70" s="1" t="str">
        <f t="array" ref="D70">IF(ISERROR(INDEX(IMJPM2,$C70))=TRUE,"",INDEX(IMJPM2,$C70))</f>
        <v/>
      </c>
      <c r="H70" s="1" t="str">
        <f t="array" ref="H70">IF(ISERROR(INDEX(JD,MATCH($D70,Job_Title,0)))=TRUE,"",INDEX(JD,MATCH($D70,Job_Title,0)))</f>
        <v/>
      </c>
      <c r="I70" s="1" t="str">
        <f t="array" ref="I70">IF(ISERROR(INDEX(JI,MATCH($D70,Job_Title,0)))=TRUE,"",INDEX(JI,MATCH($D70,Job_Title,0)))</f>
        <v/>
      </c>
      <c r="J70" s="1" t="str">
        <f t="array" ref="J70">IF(ISERROR(INDEX(JS,MATCH($D70,Job_Title,0)))=TRUE,"",INDEX(JS,MATCH($D70,Job_Title,0)))</f>
        <v/>
      </c>
      <c r="K70" s="1" t="str">
        <f t="array" ref="K70">IF(ISERROR(INDEX(JC,MATCH($D70,Job_Title,0)))=TRUE,"",INDEX(JC,MATCH($D70,Job_Title,0)))</f>
        <v/>
      </c>
    </row>
    <row r="71" ht="15.75" customHeight="1">
      <c r="B71" s="1" t="str">
        <f t="shared" si="1"/>
        <v/>
      </c>
      <c r="C71" s="1" t="e">
        <v>#NUM!</v>
      </c>
      <c r="D71" s="1" t="str">
        <f t="array" ref="D71">IF(ISERROR(INDEX(IMJPM2,$C71))=TRUE,"",INDEX(IMJPM2,$C71))</f>
        <v/>
      </c>
      <c r="H71" s="1" t="str">
        <f t="array" ref="H71">IF(ISERROR(INDEX(JD,MATCH($D71,Job_Title,0)))=TRUE,"",INDEX(JD,MATCH($D71,Job_Title,0)))</f>
        <v/>
      </c>
      <c r="I71" s="1" t="str">
        <f t="array" ref="I71">IF(ISERROR(INDEX(JI,MATCH($D71,Job_Title,0)))=TRUE,"",INDEX(JI,MATCH($D71,Job_Title,0)))</f>
        <v/>
      </c>
      <c r="J71" s="1" t="str">
        <f t="array" ref="J71">IF(ISERROR(INDEX(JS,MATCH($D71,Job_Title,0)))=TRUE,"",INDEX(JS,MATCH($D71,Job_Title,0)))</f>
        <v/>
      </c>
      <c r="K71" s="1" t="str">
        <f t="array" ref="K71">IF(ISERROR(INDEX(JC,MATCH($D71,Job_Title,0)))=TRUE,"",INDEX(JC,MATCH($D71,Job_Title,0)))</f>
        <v/>
      </c>
    </row>
    <row r="72" ht="15.75" customHeight="1">
      <c r="B72" s="1" t="str">
        <f t="shared" si="1"/>
        <v/>
      </c>
      <c r="C72" s="1" t="e">
        <v>#NUM!</v>
      </c>
      <c r="D72" s="1" t="str">
        <f t="array" ref="D72">IF(ISERROR(INDEX(IMJPM2,$C72))=TRUE,"",INDEX(IMJPM2,$C72))</f>
        <v/>
      </c>
      <c r="H72" s="1" t="str">
        <f t="array" ref="H72">IF(ISERROR(INDEX(JD,MATCH($D72,Job_Title,0)))=TRUE,"",INDEX(JD,MATCH($D72,Job_Title,0)))</f>
        <v/>
      </c>
      <c r="I72" s="1" t="str">
        <f t="array" ref="I72">IF(ISERROR(INDEX(JI,MATCH($D72,Job_Title,0)))=TRUE,"",INDEX(JI,MATCH($D72,Job_Title,0)))</f>
        <v/>
      </c>
      <c r="J72" s="1" t="str">
        <f t="array" ref="J72">IF(ISERROR(INDEX(JS,MATCH($D72,Job_Title,0)))=TRUE,"",INDEX(JS,MATCH($D72,Job_Title,0)))</f>
        <v/>
      </c>
      <c r="K72" s="1" t="str">
        <f t="array" ref="K72">IF(ISERROR(INDEX(JC,MATCH($D72,Job_Title,0)))=TRUE,"",INDEX(JC,MATCH($D72,Job_Title,0)))</f>
        <v/>
      </c>
    </row>
    <row r="73" ht="15.75" customHeight="1">
      <c r="B73" s="1" t="str">
        <f t="shared" si="1"/>
        <v/>
      </c>
      <c r="C73" s="1" t="e">
        <v>#NUM!</v>
      </c>
      <c r="D73" s="1" t="str">
        <f t="array" ref="D73">IF(ISERROR(INDEX(IMJPM2,$C73))=TRUE,"",INDEX(IMJPM2,$C73))</f>
        <v/>
      </c>
      <c r="H73" s="1" t="str">
        <f t="array" ref="H73">IF(ISERROR(INDEX(JD,MATCH($D73,Job_Title,0)))=TRUE,"",INDEX(JD,MATCH($D73,Job_Title,0)))</f>
        <v/>
      </c>
      <c r="I73" s="1" t="str">
        <f t="array" ref="I73">IF(ISERROR(INDEX(JI,MATCH($D73,Job_Title,0)))=TRUE,"",INDEX(JI,MATCH($D73,Job_Title,0)))</f>
        <v/>
      </c>
      <c r="J73" s="1" t="str">
        <f t="array" ref="J73">IF(ISERROR(INDEX(JS,MATCH($D73,Job_Title,0)))=TRUE,"",INDEX(JS,MATCH($D73,Job_Title,0)))</f>
        <v/>
      </c>
      <c r="K73" s="1" t="str">
        <f t="array" ref="K73">IF(ISERROR(INDEX(JC,MATCH($D73,Job_Title,0)))=TRUE,"",INDEX(JC,MATCH($D73,Job_Title,0)))</f>
        <v/>
      </c>
    </row>
    <row r="74" ht="15.75" customHeight="1">
      <c r="B74" s="1" t="str">
        <f t="shared" si="1"/>
        <v/>
      </c>
      <c r="C74" s="1" t="e">
        <v>#NUM!</v>
      </c>
      <c r="D74" s="1" t="str">
        <f t="array" ref="D74">IF(ISERROR(INDEX(IMJPM2,$C74))=TRUE,"",INDEX(IMJPM2,$C74))</f>
        <v/>
      </c>
      <c r="H74" s="1" t="str">
        <f t="array" ref="H74">IF(ISERROR(INDEX(JD,MATCH($D74,Job_Title,0)))=TRUE,"",INDEX(JD,MATCH($D74,Job_Title,0)))</f>
        <v/>
      </c>
      <c r="I74" s="1" t="str">
        <f t="array" ref="I74">IF(ISERROR(INDEX(JI,MATCH($D74,Job_Title,0)))=TRUE,"",INDEX(JI,MATCH($D74,Job_Title,0)))</f>
        <v/>
      </c>
      <c r="J74" s="1" t="str">
        <f t="array" ref="J74">IF(ISERROR(INDEX(JS,MATCH($D74,Job_Title,0)))=TRUE,"",INDEX(JS,MATCH($D74,Job_Title,0)))</f>
        <v/>
      </c>
      <c r="K74" s="1" t="str">
        <f t="array" ref="K74">IF(ISERROR(INDEX(JC,MATCH($D74,Job_Title,0)))=TRUE,"",INDEX(JC,MATCH($D74,Job_Title,0)))</f>
        <v/>
      </c>
    </row>
    <row r="75" ht="15.75" customHeight="1">
      <c r="B75" s="1" t="str">
        <f t="shared" si="1"/>
        <v/>
      </c>
      <c r="C75" s="1" t="e">
        <v>#NUM!</v>
      </c>
      <c r="D75" s="1" t="str">
        <f t="array" ref="D75">IF(ISERROR(INDEX(IMJPM2,$C75))=TRUE,"",INDEX(IMJPM2,$C75))</f>
        <v/>
      </c>
      <c r="H75" s="1" t="str">
        <f t="array" ref="H75">IF(ISERROR(INDEX(JD,MATCH($D75,Job_Title,0)))=TRUE,"",INDEX(JD,MATCH($D75,Job_Title,0)))</f>
        <v/>
      </c>
      <c r="I75" s="1" t="str">
        <f t="array" ref="I75">IF(ISERROR(INDEX(JI,MATCH($D75,Job_Title,0)))=TRUE,"",INDEX(JI,MATCH($D75,Job_Title,0)))</f>
        <v/>
      </c>
      <c r="J75" s="1" t="str">
        <f t="array" ref="J75">IF(ISERROR(INDEX(JS,MATCH($D75,Job_Title,0)))=TRUE,"",INDEX(JS,MATCH($D75,Job_Title,0)))</f>
        <v/>
      </c>
      <c r="K75" s="1" t="str">
        <f t="array" ref="K75">IF(ISERROR(INDEX(JC,MATCH($D75,Job_Title,0)))=TRUE,"",INDEX(JC,MATCH($D75,Job_Title,0)))</f>
        <v/>
      </c>
    </row>
    <row r="76" ht="15.75" customHeight="1">
      <c r="B76" s="1" t="str">
        <f t="shared" si="1"/>
        <v/>
      </c>
      <c r="C76" s="1" t="e">
        <v>#NUM!</v>
      </c>
      <c r="D76" s="1" t="str">
        <f t="array" ref="D76">IF(ISERROR(INDEX(IMJPM2,$C76))=TRUE,"",INDEX(IMJPM2,$C76))</f>
        <v/>
      </c>
      <c r="H76" s="1" t="str">
        <f t="array" ref="H76">IF(ISERROR(INDEX(JD,MATCH($D76,Job_Title,0)))=TRUE,"",INDEX(JD,MATCH($D76,Job_Title,0)))</f>
        <v/>
      </c>
      <c r="I76" s="1" t="str">
        <f t="array" ref="I76">IF(ISERROR(INDEX(JI,MATCH($D76,Job_Title,0)))=TRUE,"",INDEX(JI,MATCH($D76,Job_Title,0)))</f>
        <v/>
      </c>
      <c r="J76" s="1" t="str">
        <f t="array" ref="J76">IF(ISERROR(INDEX(JS,MATCH($D76,Job_Title,0)))=TRUE,"",INDEX(JS,MATCH($D76,Job_Title,0)))</f>
        <v/>
      </c>
      <c r="K76" s="1" t="str">
        <f t="array" ref="K76">IF(ISERROR(INDEX(JC,MATCH($D76,Job_Title,0)))=TRUE,"",INDEX(JC,MATCH($D76,Job_Title,0)))</f>
        <v/>
      </c>
    </row>
    <row r="77" ht="15.75" customHeight="1">
      <c r="B77" s="1" t="str">
        <f t="shared" si="1"/>
        <v/>
      </c>
      <c r="C77" s="1" t="e">
        <v>#NUM!</v>
      </c>
      <c r="D77" s="1" t="str">
        <f t="array" ref="D77">IF(ISERROR(INDEX(IMJPM2,$C77))=TRUE,"",INDEX(IMJPM2,$C77))</f>
        <v/>
      </c>
      <c r="H77" s="1" t="str">
        <f t="array" ref="H77">IF(ISERROR(INDEX(JD,MATCH($D77,Job_Title,0)))=TRUE,"",INDEX(JD,MATCH($D77,Job_Title,0)))</f>
        <v/>
      </c>
      <c r="I77" s="1" t="str">
        <f t="array" ref="I77">IF(ISERROR(INDEX(JI,MATCH($D77,Job_Title,0)))=TRUE,"",INDEX(JI,MATCH($D77,Job_Title,0)))</f>
        <v/>
      </c>
      <c r="J77" s="1" t="str">
        <f t="array" ref="J77">IF(ISERROR(INDEX(JS,MATCH($D77,Job_Title,0)))=TRUE,"",INDEX(JS,MATCH($D77,Job_Title,0)))</f>
        <v/>
      </c>
      <c r="K77" s="1" t="str">
        <f t="array" ref="K77">IF(ISERROR(INDEX(JC,MATCH($D77,Job_Title,0)))=TRUE,"",INDEX(JC,MATCH($D77,Job_Title,0)))</f>
        <v/>
      </c>
    </row>
    <row r="78" ht="15.75" customHeight="1">
      <c r="B78" s="1" t="str">
        <f t="shared" si="1"/>
        <v/>
      </c>
      <c r="C78" s="1" t="e">
        <v>#NUM!</v>
      </c>
      <c r="D78" s="1" t="str">
        <f t="array" ref="D78">IF(ISERROR(INDEX(IMJPM2,$C78))=TRUE,"",INDEX(IMJPM2,$C78))</f>
        <v/>
      </c>
      <c r="H78" s="1" t="str">
        <f t="array" ref="H78">IF(ISERROR(INDEX(JD,MATCH($D78,Job_Title,0)))=TRUE,"",INDEX(JD,MATCH($D78,Job_Title,0)))</f>
        <v/>
      </c>
      <c r="I78" s="1" t="str">
        <f t="array" ref="I78">IF(ISERROR(INDEX(JI,MATCH($D78,Job_Title,0)))=TRUE,"",INDEX(JI,MATCH($D78,Job_Title,0)))</f>
        <v/>
      </c>
      <c r="J78" s="1" t="str">
        <f t="array" ref="J78">IF(ISERROR(INDEX(JS,MATCH($D78,Job_Title,0)))=TRUE,"",INDEX(JS,MATCH($D78,Job_Title,0)))</f>
        <v/>
      </c>
      <c r="K78" s="1" t="str">
        <f t="array" ref="K78">IF(ISERROR(INDEX(JC,MATCH($D78,Job_Title,0)))=TRUE,"",INDEX(JC,MATCH($D78,Job_Title,0)))</f>
        <v/>
      </c>
    </row>
    <row r="79" ht="15.75" customHeight="1">
      <c r="B79" s="1" t="str">
        <f t="shared" si="1"/>
        <v/>
      </c>
      <c r="C79" s="1" t="e">
        <v>#NUM!</v>
      </c>
      <c r="D79" s="1" t="str">
        <f t="array" ref="D79">IF(ISERROR(INDEX(IMJPM2,$C79))=TRUE,"",INDEX(IMJPM2,$C79))</f>
        <v/>
      </c>
      <c r="H79" s="1" t="str">
        <f t="array" ref="H79">IF(ISERROR(INDEX(JD,MATCH($D79,Job_Title,0)))=TRUE,"",INDEX(JD,MATCH($D79,Job_Title,0)))</f>
        <v/>
      </c>
      <c r="I79" s="1" t="str">
        <f t="array" ref="I79">IF(ISERROR(INDEX(JI,MATCH($D79,Job_Title,0)))=TRUE,"",INDEX(JI,MATCH($D79,Job_Title,0)))</f>
        <v/>
      </c>
      <c r="J79" s="1" t="str">
        <f t="array" ref="J79">IF(ISERROR(INDEX(JS,MATCH($D79,Job_Title,0)))=TRUE,"",INDEX(JS,MATCH($D79,Job_Title,0)))</f>
        <v/>
      </c>
      <c r="K79" s="1" t="str">
        <f t="array" ref="K79">IF(ISERROR(INDEX(JC,MATCH($D79,Job_Title,0)))=TRUE,"",INDEX(JC,MATCH($D79,Job_Title,0)))</f>
        <v/>
      </c>
    </row>
    <row r="80" ht="15.75" customHeight="1">
      <c r="B80" s="1" t="str">
        <f t="shared" si="1"/>
        <v/>
      </c>
      <c r="C80" s="1" t="e">
        <v>#NUM!</v>
      </c>
      <c r="D80" s="1" t="str">
        <f t="array" ref="D80">IF(ISERROR(INDEX(IMJPM2,$C80))=TRUE,"",INDEX(IMJPM2,$C80))</f>
        <v/>
      </c>
      <c r="H80" s="1" t="str">
        <f t="array" ref="H80">IF(ISERROR(INDEX(JD,MATCH($D80,Job_Title,0)))=TRUE,"",INDEX(JD,MATCH($D80,Job_Title,0)))</f>
        <v/>
      </c>
      <c r="I80" s="1" t="str">
        <f t="array" ref="I80">IF(ISERROR(INDEX(JI,MATCH($D80,Job_Title,0)))=TRUE,"",INDEX(JI,MATCH($D80,Job_Title,0)))</f>
        <v/>
      </c>
      <c r="J80" s="1" t="str">
        <f t="array" ref="J80">IF(ISERROR(INDEX(JS,MATCH($D80,Job_Title,0)))=TRUE,"",INDEX(JS,MATCH($D80,Job_Title,0)))</f>
        <v/>
      </c>
      <c r="K80" s="1" t="str">
        <f t="array" ref="K80">IF(ISERROR(INDEX(JC,MATCH($D80,Job_Title,0)))=TRUE,"",INDEX(JC,MATCH($D80,Job_Title,0)))</f>
        <v/>
      </c>
    </row>
    <row r="81" ht="15.75" customHeight="1">
      <c r="B81" s="1" t="str">
        <f t="shared" si="1"/>
        <v/>
      </c>
      <c r="C81" s="1" t="e">
        <v>#NUM!</v>
      </c>
      <c r="D81" s="1" t="str">
        <f t="array" ref="D81">IF(ISERROR(INDEX(IMJPM2,$C81))=TRUE,"",INDEX(IMJPM2,$C81))</f>
        <v/>
      </c>
      <c r="H81" s="1" t="str">
        <f t="array" ref="H81">IF(ISERROR(INDEX(JD,MATCH($D81,Job_Title,0)))=TRUE,"",INDEX(JD,MATCH($D81,Job_Title,0)))</f>
        <v/>
      </c>
      <c r="I81" s="1" t="str">
        <f t="array" ref="I81">IF(ISERROR(INDEX(JI,MATCH($D81,Job_Title,0)))=TRUE,"",INDEX(JI,MATCH($D81,Job_Title,0)))</f>
        <v/>
      </c>
      <c r="J81" s="1" t="str">
        <f t="array" ref="J81">IF(ISERROR(INDEX(JS,MATCH($D81,Job_Title,0)))=TRUE,"",INDEX(JS,MATCH($D81,Job_Title,0)))</f>
        <v/>
      </c>
      <c r="K81" s="1" t="str">
        <f t="array" ref="K81">IF(ISERROR(INDEX(JC,MATCH($D81,Job_Title,0)))=TRUE,"",INDEX(JC,MATCH($D81,Job_Title,0)))</f>
        <v/>
      </c>
    </row>
    <row r="82" ht="15.75" customHeight="1">
      <c r="B82" s="1" t="str">
        <f t="shared" si="1"/>
        <v/>
      </c>
      <c r="C82" s="1" t="e">
        <v>#NUM!</v>
      </c>
      <c r="D82" s="1" t="str">
        <f t="array" ref="D82">IF(ISERROR(INDEX(IMJPM2,$C82))=TRUE,"",INDEX(IMJPM2,$C82))</f>
        <v/>
      </c>
      <c r="H82" s="1" t="str">
        <f t="array" ref="H82">IF(ISERROR(INDEX(JD,MATCH($D82,Job_Title,0)))=TRUE,"",INDEX(JD,MATCH($D82,Job_Title,0)))</f>
        <v/>
      </c>
      <c r="I82" s="1" t="str">
        <f t="array" ref="I82">IF(ISERROR(INDEX(JI,MATCH($D82,Job_Title,0)))=TRUE,"",INDEX(JI,MATCH($D82,Job_Title,0)))</f>
        <v/>
      </c>
      <c r="J82" s="1" t="str">
        <f t="array" ref="J82">IF(ISERROR(INDEX(JS,MATCH($D82,Job_Title,0)))=TRUE,"",INDEX(JS,MATCH($D82,Job_Title,0)))</f>
        <v/>
      </c>
      <c r="K82" s="1" t="str">
        <f t="array" ref="K82">IF(ISERROR(INDEX(JC,MATCH($D82,Job_Title,0)))=TRUE,"",INDEX(JC,MATCH($D82,Job_Title,0)))</f>
        <v/>
      </c>
    </row>
    <row r="83" ht="15.75" customHeight="1">
      <c r="B83" s="1" t="str">
        <f t="shared" si="1"/>
        <v/>
      </c>
      <c r="C83" s="1" t="e">
        <v>#NUM!</v>
      </c>
      <c r="D83" s="1" t="str">
        <f t="array" ref="D83">IF(ISERROR(INDEX(IMJPM2,$C83))=TRUE,"",INDEX(IMJPM2,$C83))</f>
        <v/>
      </c>
      <c r="H83" s="1" t="str">
        <f t="array" ref="H83">IF(ISERROR(INDEX(JD,MATCH($D83,Job_Title,0)))=TRUE,"",INDEX(JD,MATCH($D83,Job_Title,0)))</f>
        <v/>
      </c>
      <c r="I83" s="1" t="str">
        <f t="array" ref="I83">IF(ISERROR(INDEX(JI,MATCH($D83,Job_Title,0)))=TRUE,"",INDEX(JI,MATCH($D83,Job_Title,0)))</f>
        <v/>
      </c>
      <c r="J83" s="1" t="str">
        <f t="array" ref="J83">IF(ISERROR(INDEX(JS,MATCH($D83,Job_Title,0)))=TRUE,"",INDEX(JS,MATCH($D83,Job_Title,0)))</f>
        <v/>
      </c>
      <c r="K83" s="1" t="str">
        <f t="array" ref="K83">IF(ISERROR(INDEX(JC,MATCH($D83,Job_Title,0)))=TRUE,"",INDEX(JC,MATCH($D83,Job_Title,0)))</f>
        <v/>
      </c>
    </row>
    <row r="84" ht="15.75" customHeight="1">
      <c r="B84" s="1" t="str">
        <f t="shared" si="1"/>
        <v/>
      </c>
      <c r="C84" s="1" t="e">
        <v>#NUM!</v>
      </c>
      <c r="D84" s="1" t="str">
        <f t="array" ref="D84">IF(ISERROR(INDEX(IMJPM2,$C84))=TRUE,"",INDEX(IMJPM2,$C84))</f>
        <v/>
      </c>
      <c r="H84" s="1" t="str">
        <f t="array" ref="H84">IF(ISERROR(INDEX(JD,MATCH($D84,Job_Title,0)))=TRUE,"",INDEX(JD,MATCH($D84,Job_Title,0)))</f>
        <v/>
      </c>
      <c r="I84" s="1" t="str">
        <f t="array" ref="I84">IF(ISERROR(INDEX(JI,MATCH($D84,Job_Title,0)))=TRUE,"",INDEX(JI,MATCH($D84,Job_Title,0)))</f>
        <v/>
      </c>
      <c r="J84" s="1" t="str">
        <f t="array" ref="J84">IF(ISERROR(INDEX(JS,MATCH($D84,Job_Title,0)))=TRUE,"",INDEX(JS,MATCH($D84,Job_Title,0)))</f>
        <v/>
      </c>
      <c r="K84" s="1" t="str">
        <f t="array" ref="K84">IF(ISERROR(INDEX(JC,MATCH($D84,Job_Title,0)))=TRUE,"",INDEX(JC,MATCH($D84,Job_Title,0)))</f>
        <v/>
      </c>
    </row>
    <row r="85" ht="15.75" customHeight="1">
      <c r="B85" s="1" t="str">
        <f t="shared" si="1"/>
        <v/>
      </c>
      <c r="C85" s="1" t="e">
        <v>#NUM!</v>
      </c>
      <c r="D85" s="1" t="str">
        <f t="array" ref="D85">IF(ISERROR(INDEX(IMJPM2,$C85))=TRUE,"",INDEX(IMJPM2,$C85))</f>
        <v/>
      </c>
      <c r="H85" s="1" t="str">
        <f t="array" ref="H85">IF(ISERROR(INDEX(JD,MATCH($D85,Job_Title,0)))=TRUE,"",INDEX(JD,MATCH($D85,Job_Title,0)))</f>
        <v/>
      </c>
      <c r="I85" s="1" t="str">
        <f t="array" ref="I85">IF(ISERROR(INDEX(JI,MATCH($D85,Job_Title,0)))=TRUE,"",INDEX(JI,MATCH($D85,Job_Title,0)))</f>
        <v/>
      </c>
      <c r="J85" s="1" t="str">
        <f t="array" ref="J85">IF(ISERROR(INDEX(JS,MATCH($D85,Job_Title,0)))=TRUE,"",INDEX(JS,MATCH($D85,Job_Title,0)))</f>
        <v/>
      </c>
      <c r="K85" s="1" t="str">
        <f t="array" ref="K85">IF(ISERROR(INDEX(JC,MATCH($D85,Job_Title,0)))=TRUE,"",INDEX(JC,MATCH($D85,Job_Title,0)))</f>
        <v/>
      </c>
    </row>
    <row r="86" ht="15.75" customHeight="1">
      <c r="B86" s="1" t="str">
        <f t="shared" si="1"/>
        <v/>
      </c>
      <c r="C86" s="1" t="e">
        <v>#NUM!</v>
      </c>
      <c r="D86" s="1" t="str">
        <f t="array" ref="D86">IF(ISERROR(INDEX(IMJPM2,$C86))=TRUE,"",INDEX(IMJPM2,$C86))</f>
        <v/>
      </c>
      <c r="H86" s="1" t="str">
        <f t="array" ref="H86">IF(ISERROR(INDEX(JD,MATCH($D86,Job_Title,0)))=TRUE,"",INDEX(JD,MATCH($D86,Job_Title,0)))</f>
        <v/>
      </c>
      <c r="I86" s="1" t="str">
        <f t="array" ref="I86">IF(ISERROR(INDEX(JI,MATCH($D86,Job_Title,0)))=TRUE,"",INDEX(JI,MATCH($D86,Job_Title,0)))</f>
        <v/>
      </c>
      <c r="J86" s="1" t="str">
        <f t="array" ref="J86">IF(ISERROR(INDEX(JS,MATCH($D86,Job_Title,0)))=TRUE,"",INDEX(JS,MATCH($D86,Job_Title,0)))</f>
        <v/>
      </c>
      <c r="K86" s="1" t="str">
        <f t="array" ref="K86">IF(ISERROR(INDEX(JC,MATCH($D86,Job_Title,0)))=TRUE,"",INDEX(JC,MATCH($D86,Job_Title,0)))</f>
        <v/>
      </c>
    </row>
    <row r="87" ht="15.75" customHeight="1">
      <c r="B87" s="1" t="str">
        <f t="shared" si="1"/>
        <v/>
      </c>
      <c r="C87" s="1" t="e">
        <v>#NUM!</v>
      </c>
      <c r="D87" s="1" t="str">
        <f t="array" ref="D87">IF(ISERROR(INDEX(IMJPM2,$C87))=TRUE,"",INDEX(IMJPM2,$C87))</f>
        <v/>
      </c>
      <c r="H87" s="1" t="str">
        <f t="array" ref="H87">IF(ISERROR(INDEX(JD,MATCH($D87,Job_Title,0)))=TRUE,"",INDEX(JD,MATCH($D87,Job_Title,0)))</f>
        <v/>
      </c>
      <c r="I87" s="1" t="str">
        <f t="array" ref="I87">IF(ISERROR(INDEX(JI,MATCH($D87,Job_Title,0)))=TRUE,"",INDEX(JI,MATCH($D87,Job_Title,0)))</f>
        <v/>
      </c>
      <c r="J87" s="1" t="str">
        <f t="array" ref="J87">IF(ISERROR(INDEX(JS,MATCH($D87,Job_Title,0)))=TRUE,"",INDEX(JS,MATCH($D87,Job_Title,0)))</f>
        <v/>
      </c>
      <c r="K87" s="1" t="str">
        <f t="array" ref="K87">IF(ISERROR(INDEX(JC,MATCH($D87,Job_Title,0)))=TRUE,"",INDEX(JC,MATCH($D87,Job_Title,0)))</f>
        <v/>
      </c>
    </row>
    <row r="88" ht="15.75" customHeight="1">
      <c r="B88" s="1" t="str">
        <f t="shared" si="1"/>
        <v/>
      </c>
      <c r="C88" s="1" t="e">
        <v>#NUM!</v>
      </c>
      <c r="D88" s="1" t="str">
        <f t="array" ref="D88">IF(ISERROR(INDEX(IMJPM2,$C88))=TRUE,"",INDEX(IMJPM2,$C88))</f>
        <v/>
      </c>
      <c r="H88" s="1" t="str">
        <f t="array" ref="H88">IF(ISERROR(INDEX(JD,MATCH($D88,Job_Title,0)))=TRUE,"",INDEX(JD,MATCH($D88,Job_Title,0)))</f>
        <v/>
      </c>
      <c r="I88" s="1" t="str">
        <f t="array" ref="I88">IF(ISERROR(INDEX(JI,MATCH($D88,Job_Title,0)))=TRUE,"",INDEX(JI,MATCH($D88,Job_Title,0)))</f>
        <v/>
      </c>
      <c r="J88" s="1" t="str">
        <f t="array" ref="J88">IF(ISERROR(INDEX(JS,MATCH($D88,Job_Title,0)))=TRUE,"",INDEX(JS,MATCH($D88,Job_Title,0)))</f>
        <v/>
      </c>
      <c r="K88" s="1" t="str">
        <f t="array" ref="K88">IF(ISERROR(INDEX(JC,MATCH($D88,Job_Title,0)))=TRUE,"",INDEX(JC,MATCH($D88,Job_Title,0)))</f>
        <v/>
      </c>
    </row>
    <row r="89" ht="15.75" customHeight="1">
      <c r="B89" s="1" t="str">
        <f t="shared" si="1"/>
        <v/>
      </c>
      <c r="C89" s="1" t="e">
        <v>#NUM!</v>
      </c>
      <c r="D89" s="1" t="str">
        <f t="array" ref="D89">IF(ISERROR(INDEX(IMJPM2,$C89))=TRUE,"",INDEX(IMJPM2,$C89))</f>
        <v/>
      </c>
      <c r="H89" s="1" t="str">
        <f t="array" ref="H89">IF(ISERROR(INDEX(JD,MATCH($D89,Job_Title,0)))=TRUE,"",INDEX(JD,MATCH($D89,Job_Title,0)))</f>
        <v/>
      </c>
      <c r="I89" s="1" t="str">
        <f t="array" ref="I89">IF(ISERROR(INDEX(JI,MATCH($D89,Job_Title,0)))=TRUE,"",INDEX(JI,MATCH($D89,Job_Title,0)))</f>
        <v/>
      </c>
      <c r="J89" s="1" t="str">
        <f t="array" ref="J89">IF(ISERROR(INDEX(JS,MATCH($D89,Job_Title,0)))=TRUE,"",INDEX(JS,MATCH($D89,Job_Title,0)))</f>
        <v/>
      </c>
      <c r="K89" s="1" t="str">
        <f t="array" ref="K89">IF(ISERROR(INDEX(JC,MATCH($D89,Job_Title,0)))=TRUE,"",INDEX(JC,MATCH($D89,Job_Title,0)))</f>
        <v/>
      </c>
    </row>
    <row r="90" ht="15.75" customHeight="1">
      <c r="B90" s="1" t="str">
        <f t="shared" si="1"/>
        <v/>
      </c>
      <c r="C90" s="1" t="e">
        <v>#NUM!</v>
      </c>
      <c r="D90" s="1" t="str">
        <f t="array" ref="D90">IF(ISERROR(INDEX(IMJPM2,$C90))=TRUE,"",INDEX(IMJPM2,$C90))</f>
        <v/>
      </c>
      <c r="H90" s="1" t="str">
        <f t="array" ref="H90">IF(ISERROR(INDEX(JD,MATCH($D90,Job_Title,0)))=TRUE,"",INDEX(JD,MATCH($D90,Job_Title,0)))</f>
        <v/>
      </c>
      <c r="I90" s="1" t="str">
        <f t="array" ref="I90">IF(ISERROR(INDEX(JI,MATCH($D90,Job_Title,0)))=TRUE,"",INDEX(JI,MATCH($D90,Job_Title,0)))</f>
        <v/>
      </c>
      <c r="J90" s="1" t="str">
        <f t="array" ref="J90">IF(ISERROR(INDEX(JS,MATCH($D90,Job_Title,0)))=TRUE,"",INDEX(JS,MATCH($D90,Job_Title,0)))</f>
        <v/>
      </c>
      <c r="K90" s="1" t="str">
        <f t="array" ref="K90">IF(ISERROR(INDEX(JC,MATCH($D90,Job_Title,0)))=TRUE,"",INDEX(JC,MATCH($D90,Job_Title,0)))</f>
        <v/>
      </c>
    </row>
    <row r="91" ht="15.75" customHeight="1">
      <c r="B91" s="1" t="str">
        <f t="shared" si="1"/>
        <v/>
      </c>
      <c r="C91" s="1" t="e">
        <v>#NUM!</v>
      </c>
      <c r="D91" s="1" t="str">
        <f t="array" ref="D91">IF(ISERROR(INDEX(IMJPM2,$C91))=TRUE,"",INDEX(IMJPM2,$C91))</f>
        <v/>
      </c>
      <c r="H91" s="1" t="str">
        <f t="array" ref="H91">IF(ISERROR(INDEX(JD,MATCH($D91,Job_Title,0)))=TRUE,"",INDEX(JD,MATCH($D91,Job_Title,0)))</f>
        <v/>
      </c>
      <c r="I91" s="1" t="str">
        <f t="array" ref="I91">IF(ISERROR(INDEX(JI,MATCH($D91,Job_Title,0)))=TRUE,"",INDEX(JI,MATCH($D91,Job_Title,0)))</f>
        <v/>
      </c>
      <c r="J91" s="1" t="str">
        <f t="array" ref="J91">IF(ISERROR(INDEX(JS,MATCH($D91,Job_Title,0)))=TRUE,"",INDEX(JS,MATCH($D91,Job_Title,0)))</f>
        <v/>
      </c>
      <c r="K91" s="1" t="str">
        <f t="array" ref="K91">IF(ISERROR(INDEX(JC,MATCH($D91,Job_Title,0)))=TRUE,"",INDEX(JC,MATCH($D91,Job_Title,0)))</f>
        <v/>
      </c>
    </row>
    <row r="92" ht="15.75" customHeight="1">
      <c r="B92" s="1" t="str">
        <f t="shared" si="1"/>
        <v/>
      </c>
      <c r="C92" s="1" t="e">
        <v>#NUM!</v>
      </c>
      <c r="D92" s="1" t="str">
        <f t="array" ref="D92">IF(ISERROR(INDEX(IMJPM2,$C92))=TRUE,"",INDEX(IMJPM2,$C92))</f>
        <v/>
      </c>
      <c r="H92" s="1" t="str">
        <f t="array" ref="H92">IF(ISERROR(INDEX(JD,MATCH($D92,Job_Title,0)))=TRUE,"",INDEX(JD,MATCH($D92,Job_Title,0)))</f>
        <v/>
      </c>
      <c r="I92" s="1" t="str">
        <f t="array" ref="I92">IF(ISERROR(INDEX(JI,MATCH($D92,Job_Title,0)))=TRUE,"",INDEX(JI,MATCH($D92,Job_Title,0)))</f>
        <v/>
      </c>
      <c r="J92" s="1" t="str">
        <f t="array" ref="J92">IF(ISERROR(INDEX(JS,MATCH($D92,Job_Title,0)))=TRUE,"",INDEX(JS,MATCH($D92,Job_Title,0)))</f>
        <v/>
      </c>
      <c r="K92" s="1" t="str">
        <f t="array" ref="K92">IF(ISERROR(INDEX(JC,MATCH($D92,Job_Title,0)))=TRUE,"",INDEX(JC,MATCH($D92,Job_Title,0)))</f>
        <v/>
      </c>
    </row>
    <row r="93" ht="15.75" customHeight="1">
      <c r="B93" s="1" t="str">
        <f t="shared" si="1"/>
        <v/>
      </c>
      <c r="C93" s="1" t="e">
        <v>#NUM!</v>
      </c>
      <c r="D93" s="1" t="str">
        <f t="array" ref="D93">IF(ISERROR(INDEX(IMJPM2,$C93))=TRUE,"",INDEX(IMJPM2,$C93))</f>
        <v/>
      </c>
      <c r="H93" s="1" t="str">
        <f t="array" ref="H93">IF(ISERROR(INDEX(JD,MATCH($D93,Job_Title,0)))=TRUE,"",INDEX(JD,MATCH($D93,Job_Title,0)))</f>
        <v/>
      </c>
      <c r="I93" s="1" t="str">
        <f t="array" ref="I93">IF(ISERROR(INDEX(JI,MATCH($D93,Job_Title,0)))=TRUE,"",INDEX(JI,MATCH($D93,Job_Title,0)))</f>
        <v/>
      </c>
      <c r="J93" s="1" t="str">
        <f t="array" ref="J93">IF(ISERROR(INDEX(JS,MATCH($D93,Job_Title,0)))=TRUE,"",INDEX(JS,MATCH($D93,Job_Title,0)))</f>
        <v/>
      </c>
      <c r="K93" s="1" t="str">
        <f t="array" ref="K93">IF(ISERROR(INDEX(JC,MATCH($D93,Job_Title,0)))=TRUE,"",INDEX(JC,MATCH($D93,Job_Title,0)))</f>
        <v/>
      </c>
    </row>
    <row r="94" ht="15.75" customHeight="1">
      <c r="B94" s="1" t="str">
        <f t="shared" si="1"/>
        <v/>
      </c>
      <c r="C94" s="1" t="e">
        <v>#NUM!</v>
      </c>
      <c r="D94" s="1" t="str">
        <f t="array" ref="D94">IF(ISERROR(INDEX(IMJPM2,$C94))=TRUE,"",INDEX(IMJPM2,$C94))</f>
        <v/>
      </c>
      <c r="H94" s="1" t="str">
        <f t="array" ref="H94">IF(ISERROR(INDEX(JD,MATCH($D94,Job_Title,0)))=TRUE,"",INDEX(JD,MATCH($D94,Job_Title,0)))</f>
        <v/>
      </c>
      <c r="I94" s="1" t="str">
        <f t="array" ref="I94">IF(ISERROR(INDEX(JI,MATCH($D94,Job_Title,0)))=TRUE,"",INDEX(JI,MATCH($D94,Job_Title,0)))</f>
        <v/>
      </c>
      <c r="J94" s="1" t="str">
        <f t="array" ref="J94">IF(ISERROR(INDEX(JS,MATCH($D94,Job_Title,0)))=TRUE,"",INDEX(JS,MATCH($D94,Job_Title,0)))</f>
        <v/>
      </c>
      <c r="K94" s="1" t="str">
        <f t="array" ref="K94">IF(ISERROR(INDEX(JC,MATCH($D94,Job_Title,0)))=TRUE,"",INDEX(JC,MATCH($D94,Job_Title,0)))</f>
        <v/>
      </c>
    </row>
    <row r="95" ht="15.75" customHeight="1">
      <c r="B95" s="1" t="str">
        <f t="shared" si="1"/>
        <v/>
      </c>
      <c r="C95" s="1" t="e">
        <v>#NUM!</v>
      </c>
      <c r="D95" s="1" t="str">
        <f t="array" ref="D95">IF(ISERROR(INDEX(IMJPM2,$C95))=TRUE,"",INDEX(IMJPM2,$C95))</f>
        <v/>
      </c>
      <c r="H95" s="1" t="str">
        <f t="array" ref="H95">IF(ISERROR(INDEX(JD,MATCH($D95,Job_Title,0)))=TRUE,"",INDEX(JD,MATCH($D95,Job_Title,0)))</f>
        <v/>
      </c>
      <c r="I95" s="1" t="str">
        <f t="array" ref="I95">IF(ISERROR(INDEX(JI,MATCH($D95,Job_Title,0)))=TRUE,"",INDEX(JI,MATCH($D95,Job_Title,0)))</f>
        <v/>
      </c>
      <c r="J95" s="1" t="str">
        <f t="array" ref="J95">IF(ISERROR(INDEX(JS,MATCH($D95,Job_Title,0)))=TRUE,"",INDEX(JS,MATCH($D95,Job_Title,0)))</f>
        <v/>
      </c>
      <c r="K95" s="1" t="str">
        <f t="array" ref="K95">IF(ISERROR(INDEX(JC,MATCH($D95,Job_Title,0)))=TRUE,"",INDEX(JC,MATCH($D95,Job_Title,0)))</f>
        <v/>
      </c>
    </row>
    <row r="96" ht="15.75" customHeight="1">
      <c r="B96" s="1" t="str">
        <f t="shared" si="1"/>
        <v/>
      </c>
      <c r="C96" s="1" t="e">
        <v>#NUM!</v>
      </c>
      <c r="D96" s="1" t="str">
        <f t="array" ref="D96">IF(ISERROR(INDEX(IMJPM2,$C96))=TRUE,"",INDEX(IMJPM2,$C96))</f>
        <v/>
      </c>
      <c r="H96" s="1" t="str">
        <f t="array" ref="H96">IF(ISERROR(INDEX(JD,MATCH($D96,Job_Title,0)))=TRUE,"",INDEX(JD,MATCH($D96,Job_Title,0)))</f>
        <v/>
      </c>
      <c r="I96" s="1" t="str">
        <f t="array" ref="I96">IF(ISERROR(INDEX(JI,MATCH($D96,Job_Title,0)))=TRUE,"",INDEX(JI,MATCH($D96,Job_Title,0)))</f>
        <v/>
      </c>
      <c r="J96" s="1" t="str">
        <f t="array" ref="J96">IF(ISERROR(INDEX(JS,MATCH($D96,Job_Title,0)))=TRUE,"",INDEX(JS,MATCH($D96,Job_Title,0)))</f>
        <v/>
      </c>
      <c r="K96" s="1" t="str">
        <f t="array" ref="K96">IF(ISERROR(INDEX(JC,MATCH($D96,Job_Title,0)))=TRUE,"",INDEX(JC,MATCH($D96,Job_Title,0)))</f>
        <v/>
      </c>
    </row>
    <row r="97" ht="15.75" customHeight="1">
      <c r="B97" s="1" t="str">
        <f t="shared" si="1"/>
        <v/>
      </c>
      <c r="C97" s="1" t="e">
        <v>#NUM!</v>
      </c>
      <c r="D97" s="1" t="str">
        <f t="array" ref="D97">IF(ISERROR(INDEX(IMJPM2,$C97))=TRUE,"",INDEX(IMJPM2,$C97))</f>
        <v/>
      </c>
      <c r="H97" s="1" t="str">
        <f t="array" ref="H97">IF(ISERROR(INDEX(JD,MATCH($D97,Job_Title,0)))=TRUE,"",INDEX(JD,MATCH($D97,Job_Title,0)))</f>
        <v/>
      </c>
      <c r="I97" s="1" t="str">
        <f t="array" ref="I97">IF(ISERROR(INDEX(JI,MATCH($D97,Job_Title,0)))=TRUE,"",INDEX(JI,MATCH($D97,Job_Title,0)))</f>
        <v/>
      </c>
      <c r="J97" s="1" t="str">
        <f t="array" ref="J97">IF(ISERROR(INDEX(JS,MATCH($D97,Job_Title,0)))=TRUE,"",INDEX(JS,MATCH($D97,Job_Title,0)))</f>
        <v/>
      </c>
      <c r="K97" s="1" t="str">
        <f t="array" ref="K97">IF(ISERROR(INDEX(JC,MATCH($D97,Job_Title,0)))=TRUE,"",INDEX(JC,MATCH($D97,Job_Title,0)))</f>
        <v/>
      </c>
    </row>
    <row r="98" ht="15.75" customHeight="1">
      <c r="B98" s="1" t="str">
        <f t="shared" si="1"/>
        <v/>
      </c>
      <c r="C98" s="1" t="e">
        <v>#NUM!</v>
      </c>
      <c r="D98" s="1" t="str">
        <f t="array" ref="D98">IF(ISERROR(INDEX(IMJPM2,$C98))=TRUE,"",INDEX(IMJPM2,$C98))</f>
        <v/>
      </c>
      <c r="H98" s="1" t="str">
        <f t="array" ref="H98">IF(ISERROR(INDEX(JD,MATCH($D98,Job_Title,0)))=TRUE,"",INDEX(JD,MATCH($D98,Job_Title,0)))</f>
        <v/>
      </c>
      <c r="I98" s="1" t="str">
        <f t="array" ref="I98">IF(ISERROR(INDEX(JI,MATCH($D98,Job_Title,0)))=TRUE,"",INDEX(JI,MATCH($D98,Job_Title,0)))</f>
        <v/>
      </c>
      <c r="J98" s="1" t="str">
        <f t="array" ref="J98">IF(ISERROR(INDEX(JS,MATCH($D98,Job_Title,0)))=TRUE,"",INDEX(JS,MATCH($D98,Job_Title,0)))</f>
        <v/>
      </c>
      <c r="K98" s="1" t="str">
        <f t="array" ref="K98">IF(ISERROR(INDEX(JC,MATCH($D98,Job_Title,0)))=TRUE,"",INDEX(JC,MATCH($D98,Job_Title,0)))</f>
        <v/>
      </c>
    </row>
    <row r="99" ht="15.75" customHeight="1">
      <c r="B99" s="1" t="str">
        <f t="shared" si="1"/>
        <v/>
      </c>
      <c r="C99" s="1" t="e">
        <v>#NUM!</v>
      </c>
      <c r="D99" s="1" t="str">
        <f t="array" ref="D99">IF(ISERROR(INDEX(IMJPM2,$C99))=TRUE,"",INDEX(IMJPM2,$C99))</f>
        <v/>
      </c>
      <c r="H99" s="1" t="str">
        <f t="array" ref="H99">IF(ISERROR(INDEX(JD,MATCH($D99,Job_Title,0)))=TRUE,"",INDEX(JD,MATCH($D99,Job_Title,0)))</f>
        <v/>
      </c>
      <c r="I99" s="1" t="str">
        <f t="array" ref="I99">IF(ISERROR(INDEX(JI,MATCH($D99,Job_Title,0)))=TRUE,"",INDEX(JI,MATCH($D99,Job_Title,0)))</f>
        <v/>
      </c>
      <c r="J99" s="1" t="str">
        <f t="array" ref="J99">IF(ISERROR(INDEX(JS,MATCH($D99,Job_Title,0)))=TRUE,"",INDEX(JS,MATCH($D99,Job_Title,0)))</f>
        <v/>
      </c>
      <c r="K99" s="1" t="str">
        <f t="array" ref="K99">IF(ISERROR(INDEX(JC,MATCH($D99,Job_Title,0)))=TRUE,"",INDEX(JC,MATCH($D99,Job_Title,0)))</f>
        <v/>
      </c>
    </row>
    <row r="100" ht="15.75" customHeight="1">
      <c r="B100" s="1" t="str">
        <f t="shared" si="1"/>
        <v/>
      </c>
      <c r="C100" s="1" t="e">
        <v>#NUM!</v>
      </c>
      <c r="D100" s="1" t="str">
        <f t="array" ref="D100">IF(ISERROR(INDEX(IMJPM2,$C100))=TRUE,"",INDEX(IMJPM2,$C100))</f>
        <v/>
      </c>
      <c r="H100" s="1" t="str">
        <f t="array" ref="H100">IF(ISERROR(INDEX(JD,MATCH($D100,Job_Title,0)))=TRUE,"",INDEX(JD,MATCH($D100,Job_Title,0)))</f>
        <v/>
      </c>
      <c r="I100" s="1" t="str">
        <f t="array" ref="I100">IF(ISERROR(INDEX(JI,MATCH($D100,Job_Title,0)))=TRUE,"",INDEX(JI,MATCH($D100,Job_Title,0)))</f>
        <v/>
      </c>
      <c r="J100" s="1" t="str">
        <f t="array" ref="J100">IF(ISERROR(INDEX(JS,MATCH($D100,Job_Title,0)))=TRUE,"",INDEX(JS,MATCH($D100,Job_Title,0)))</f>
        <v/>
      </c>
      <c r="K100" s="1" t="str">
        <f t="array" ref="K100">IF(ISERROR(INDEX(JC,MATCH($D100,Job_Title,0)))=TRUE,"",INDEX(JC,MATCH($D100,Job_Title,0)))</f>
        <v/>
      </c>
    </row>
    <row r="101" ht="15.75" customHeight="1">
      <c r="C101" s="1" t="e">
        <v>#NUM!</v>
      </c>
      <c r="D101" s="1" t="str">
        <f t="array" ref="D101">IF(ISERROR(INDEX(IMJPM2,$C101))=TRUE,"",INDEX(IMJPM2,$C101))</f>
        <v/>
      </c>
    </row>
    <row r="102" ht="15.75" customHeight="1">
      <c r="C102" s="1" t="e">
        <v>#NUM!</v>
      </c>
      <c r="D102" s="1" t="str">
        <f t="array" ref="D102">IF(ISERROR(INDEX(IMJPM2,$C102))=TRUE,"",INDEX(IMJPM2,$C102))</f>
        <v/>
      </c>
    </row>
    <row r="103" ht="15.75" customHeight="1">
      <c r="C103" s="1" t="e">
        <v>#NUM!</v>
      </c>
      <c r="D103" s="1" t="str">
        <f t="array" ref="D103">IF(ISERROR(INDEX(IMJPM2,$C103))=TRUE,"",INDEX(IMJPM2,$C103))</f>
        <v/>
      </c>
    </row>
    <row r="104" ht="15.75" customHeight="1">
      <c r="C104" s="1" t="e">
        <v>#NUM!</v>
      </c>
      <c r="D104" s="1" t="str">
        <f t="array" ref="D104">IF(ISERROR(INDEX(IMJPM2,$C104))=TRUE,"",INDEX(IMJPM2,$C104))</f>
        <v/>
      </c>
    </row>
    <row r="105" ht="15.75" customHeight="1">
      <c r="C105" s="1" t="e">
        <v>#NUM!</v>
      </c>
      <c r="D105" s="1" t="str">
        <f t="array" ref="D105">IF(ISERROR(INDEX(IMJPM2,$C105))=TRUE,"",INDEX(IMJPM2,$C105))</f>
        <v/>
      </c>
    </row>
    <row r="106" ht="15.75" customHeight="1">
      <c r="C106" s="1" t="e">
        <v>#NUM!</v>
      </c>
      <c r="D106" s="1" t="str">
        <f t="array" ref="D106">IF(ISERROR(INDEX(IMJPM2,$C106))=TRUE,"",INDEX(IMJPM2,$C106))</f>
        <v/>
      </c>
    </row>
    <row r="107" ht="15.75" customHeight="1">
      <c r="C107" s="1" t="e">
        <v>#NUM!</v>
      </c>
      <c r="D107" s="1" t="str">
        <f t="array" ref="D107">IF(ISERROR(INDEX(IMJPM2,$C107))=TRUE,"",INDEX(IMJPM2,$C107))</f>
        <v/>
      </c>
    </row>
    <row r="108" ht="15.75" customHeight="1">
      <c r="C108" s="1" t="e">
        <v>#NUM!</v>
      </c>
      <c r="D108" s="1" t="str">
        <f t="array" ref="D108">IF(ISERROR(INDEX(IMJPM2,$C108))=TRUE,"",INDEX(IMJPM2,$C108))</f>
        <v/>
      </c>
    </row>
    <row r="109" ht="15.75" customHeight="1">
      <c r="C109" s="1" t="e">
        <v>#NUM!</v>
      </c>
      <c r="D109" s="1" t="str">
        <f t="array" ref="D109">IF(ISERROR(INDEX(IMJPM2,$C109))=TRUE,"",INDEX(IMJPM2,$C109))</f>
        <v/>
      </c>
    </row>
    <row r="110" ht="15.75" customHeight="1">
      <c r="C110" s="1" t="e">
        <v>#NUM!</v>
      </c>
      <c r="D110" s="1" t="str">
        <f t="array" ref="D110">IF(ISERROR(INDEX(IMJPM2,$C110))=TRUE,"",INDEX(IMJPM2,$C110))</f>
        <v/>
      </c>
    </row>
    <row r="111" ht="15.75" customHeight="1">
      <c r="C111" s="1" t="e">
        <v>#NUM!</v>
      </c>
      <c r="D111" s="1" t="str">
        <f t="array" ref="D111">IF(ISERROR(INDEX(IMJPM2,$C111))=TRUE,"",INDEX(IMJPM2,$C111))</f>
        <v/>
      </c>
    </row>
    <row r="112" ht="15.75" customHeight="1">
      <c r="C112" s="1" t="e">
        <v>#NUM!</v>
      </c>
      <c r="D112" s="1" t="str">
        <f t="array" ref="D112">IF(ISERROR(INDEX(IMJPM2,$C112))=TRUE,"",INDEX(IMJPM2,$C112))</f>
        <v/>
      </c>
    </row>
    <row r="113" ht="15.75" customHeight="1">
      <c r="C113" s="1" t="e">
        <v>#NUM!</v>
      </c>
      <c r="D113" s="1" t="str">
        <f t="array" ref="D113">IF(ISERROR(INDEX(IMJPM2,$C113))=TRUE,"",INDEX(IMJPM2,$C113))</f>
        <v/>
      </c>
    </row>
    <row r="114" ht="15.75" customHeight="1">
      <c r="C114" s="1" t="e">
        <v>#NUM!</v>
      </c>
      <c r="D114" s="1" t="str">
        <f t="array" ref="D114">IF(ISERROR(INDEX(IMJPM2,$C114))=TRUE,"",INDEX(IMJPM2,$C114))</f>
        <v/>
      </c>
    </row>
    <row r="115" ht="15.75" customHeight="1">
      <c r="C115" s="1" t="e">
        <v>#NUM!</v>
      </c>
      <c r="D115" s="1" t="str">
        <f t="array" ref="D115">IF(ISERROR(INDEX(IMJPM2,$C115))=TRUE,"",INDEX(IMJPM2,$C115))</f>
        <v/>
      </c>
    </row>
    <row r="116" ht="15.75" customHeight="1">
      <c r="C116" s="1" t="e">
        <v>#NUM!</v>
      </c>
      <c r="D116" s="1" t="str">
        <f t="array" ref="D116">IF(ISERROR(INDEX(IMJPM2,$C116))=TRUE,"",INDEX(IMJPM2,$C116))</f>
        <v/>
      </c>
    </row>
    <row r="117" ht="15.75" customHeight="1">
      <c r="C117" s="1" t="e">
        <v>#NUM!</v>
      </c>
      <c r="D117" s="1" t="str">
        <f t="array" ref="D117">IF(ISERROR(INDEX(IMJPM2,$C117))=TRUE,"",INDEX(IMJPM2,$C117))</f>
        <v/>
      </c>
    </row>
    <row r="118" ht="15.75" customHeight="1">
      <c r="C118" s="1" t="e">
        <v>#NUM!</v>
      </c>
      <c r="D118" s="1" t="str">
        <f t="array" ref="D118">IF(ISERROR(INDEX(IMJPM2,$C118))=TRUE,"",INDEX(IMJPM2,$C118))</f>
        <v/>
      </c>
    </row>
    <row r="119" ht="15.75" customHeight="1">
      <c r="C119" s="1" t="e">
        <v>#NUM!</v>
      </c>
      <c r="D119" s="1" t="str">
        <f t="array" ref="D119">IF(ISERROR(INDEX(IMJPM2,$C119))=TRUE,"",INDEX(IMJPM2,$C119))</f>
        <v/>
      </c>
    </row>
    <row r="120" ht="15.75" customHeight="1">
      <c r="C120" s="1" t="e">
        <v>#NUM!</v>
      </c>
      <c r="D120" s="1" t="str">
        <f t="array" ref="D120">IF(ISERROR(INDEX(IMJPM2,$C120))=TRUE,"",INDEX(IMJPM2,$C120))</f>
        <v/>
      </c>
    </row>
    <row r="121" ht="15.75" customHeight="1">
      <c r="C121" s="1" t="e">
        <v>#NUM!</v>
      </c>
      <c r="D121" s="1" t="str">
        <f t="array" ref="D121">IF(ISERROR(INDEX(IMJPM2,$C121))=TRUE,"",INDEX(IMJPM2,$C121))</f>
        <v/>
      </c>
    </row>
    <row r="122" ht="15.75" customHeight="1">
      <c r="C122" s="1" t="e">
        <v>#NUM!</v>
      </c>
      <c r="D122" s="1" t="str">
        <f t="array" ref="D122">IF(ISERROR(INDEX(IMJPM2,$C122))=TRUE,"",INDEX(IMJPM2,$C122))</f>
        <v/>
      </c>
    </row>
    <row r="123" ht="15.75" customHeight="1">
      <c r="C123" s="1" t="e">
        <v>#NUM!</v>
      </c>
      <c r="D123" s="1" t="str">
        <f t="array" ref="D123">IF(ISERROR(INDEX(IMJPM2,$C123))=TRUE,"",INDEX(IMJPM2,$C123))</f>
        <v/>
      </c>
    </row>
    <row r="124" ht="15.75" customHeight="1">
      <c r="C124" s="1" t="e">
        <v>#NUM!</v>
      </c>
      <c r="D124" s="1" t="str">
        <f t="array" ref="D124">IF(ISERROR(INDEX(IMJPM2,$C124))=TRUE,"",INDEX(IMJPM2,$C124))</f>
        <v/>
      </c>
    </row>
    <row r="125" ht="15.75" customHeight="1">
      <c r="C125" s="1" t="e">
        <v>#NUM!</v>
      </c>
      <c r="D125" s="1" t="str">
        <f t="array" ref="D125">IF(ISERROR(INDEX(IMJPM2,$C125))=TRUE,"",INDEX(IMJPM2,$C125))</f>
        <v/>
      </c>
    </row>
    <row r="126" ht="15.75" customHeight="1">
      <c r="C126" s="1" t="e">
        <v>#NUM!</v>
      </c>
      <c r="D126" s="1" t="str">
        <f t="array" ref="D126">IF(ISERROR(INDEX(IMJPM2,$C126))=TRUE,"",INDEX(IMJPM2,$C126))</f>
        <v/>
      </c>
    </row>
    <row r="127" ht="15.75" customHeight="1">
      <c r="C127" s="1" t="e">
        <v>#NUM!</v>
      </c>
      <c r="D127" s="1" t="str">
        <f t="array" ref="D127">IF(ISERROR(INDEX(IMJPM2,$C127))=TRUE,"",INDEX(IMJPM2,$C127))</f>
        <v/>
      </c>
    </row>
    <row r="128" ht="15.75" customHeight="1">
      <c r="C128" s="1" t="e">
        <v>#NUM!</v>
      </c>
      <c r="D128" s="1" t="str">
        <f t="array" ref="D128">IF(ISERROR(INDEX(IMJPM2,$C128))=TRUE,"",INDEX(IMJPM2,$C128))</f>
        <v/>
      </c>
    </row>
    <row r="129" ht="15.75" customHeight="1">
      <c r="C129" s="1" t="e">
        <v>#NUM!</v>
      </c>
      <c r="D129" s="1" t="str">
        <f t="array" ref="D129">IF(ISERROR(INDEX(IMJPM2,$C129))=TRUE,"",INDEX(IMJPM2,$C129))</f>
        <v/>
      </c>
    </row>
    <row r="130" ht="15.75" customHeight="1">
      <c r="C130" s="1" t="e">
        <v>#NUM!</v>
      </c>
      <c r="D130" s="1" t="str">
        <f t="array" ref="D130">IF(ISERROR(INDEX(IMJPM2,$C130))=TRUE,"",INDEX(IMJPM2,$C130))</f>
        <v/>
      </c>
    </row>
    <row r="131" ht="15.75" customHeight="1">
      <c r="C131" s="1" t="e">
        <v>#NUM!</v>
      </c>
      <c r="D131" s="1" t="str">
        <f t="array" ref="D131">IF(ISERROR(INDEX(IMJPM2,$C131))=TRUE,"",INDEX(IMJPM2,$C131))</f>
        <v/>
      </c>
    </row>
    <row r="132" ht="15.75" customHeight="1">
      <c r="C132" s="1" t="e">
        <v>#NUM!</v>
      </c>
      <c r="D132" s="1" t="str">
        <f t="array" ref="D132">IF(ISERROR(INDEX(IMJPM2,$C132))=TRUE,"",INDEX(IMJPM2,$C132))</f>
        <v/>
      </c>
    </row>
    <row r="133" ht="15.75" customHeight="1">
      <c r="C133" s="1" t="e">
        <v>#NUM!</v>
      </c>
      <c r="D133" s="1" t="str">
        <f t="array" ref="D133">IF(ISERROR(INDEX(IMJPM2,$C133))=TRUE,"",INDEX(IMJPM2,$C133))</f>
        <v/>
      </c>
    </row>
    <row r="134" ht="15.75" customHeight="1">
      <c r="C134" s="1" t="e">
        <v>#NUM!</v>
      </c>
      <c r="D134" s="1" t="str">
        <f t="array" ref="D134">IF(ISERROR(INDEX(IMJPM2,$C134))=TRUE,"",INDEX(IMJPM2,$C134))</f>
        <v/>
      </c>
    </row>
    <row r="135" ht="15.75" customHeight="1">
      <c r="C135" s="1" t="e">
        <v>#NUM!</v>
      </c>
      <c r="D135" s="1" t="str">
        <f t="array" ref="D135">IF(ISERROR(INDEX(IMJPM2,$C135))=TRUE,"",INDEX(IMJPM2,$C135))</f>
        <v/>
      </c>
    </row>
    <row r="136" ht="15.75" customHeight="1">
      <c r="C136" s="1" t="e">
        <v>#NUM!</v>
      </c>
      <c r="D136" s="1" t="str">
        <f t="array" ref="D136">IF(ISERROR(INDEX(IMJPM2,$C136))=TRUE,"",INDEX(IMJPM2,$C136))</f>
        <v/>
      </c>
    </row>
    <row r="137" ht="15.75" customHeight="1">
      <c r="C137" s="1" t="e">
        <v>#NUM!</v>
      </c>
      <c r="D137" s="1" t="str">
        <f t="array" ref="D137">IF(ISERROR(INDEX(IMJPM2,$C137))=TRUE,"",INDEX(IMJPM2,$C137))</f>
        <v/>
      </c>
    </row>
    <row r="138" ht="15.75" customHeight="1">
      <c r="C138" s="1" t="e">
        <v>#NUM!</v>
      </c>
      <c r="D138" s="1" t="str">
        <f t="array" ref="D138">IF(ISERROR(INDEX(IMJPM2,$C138))=TRUE,"",INDEX(IMJPM2,$C138))</f>
        <v/>
      </c>
    </row>
    <row r="139" ht="15.75" customHeight="1">
      <c r="C139" s="1" t="e">
        <v>#NUM!</v>
      </c>
      <c r="D139" s="1" t="str">
        <f t="array" ref="D139">IF(ISERROR(INDEX(IMJPM2,$C139))=TRUE,"",INDEX(IMJPM2,$C139))</f>
        <v/>
      </c>
    </row>
    <row r="140" ht="15.75" customHeight="1">
      <c r="C140" s="1" t="e">
        <v>#NUM!</v>
      </c>
      <c r="D140" s="1" t="str">
        <f t="array" ref="D140">IF(ISERROR(INDEX(IMJPM2,$C140))=TRUE,"",INDEX(IMJPM2,$C140))</f>
        <v/>
      </c>
    </row>
    <row r="141" ht="15.75" customHeight="1">
      <c r="C141" s="1" t="e">
        <v>#NUM!</v>
      </c>
      <c r="D141" s="1" t="str">
        <f t="array" ref="D141">IF(ISERROR(INDEX(IMJPM2,$C141))=TRUE,"",INDEX(IMJPM2,$C141))</f>
        <v/>
      </c>
    </row>
    <row r="142" ht="15.75" customHeight="1">
      <c r="C142" s="1" t="e">
        <v>#NUM!</v>
      </c>
      <c r="D142" s="1" t="str">
        <f t="array" ref="D142">IF(ISERROR(INDEX(IMJPM2,$C142))=TRUE,"",INDEX(IMJPM2,$C142))</f>
        <v/>
      </c>
    </row>
    <row r="143" ht="15.75" customHeight="1">
      <c r="C143" s="1" t="e">
        <v>#NUM!</v>
      </c>
      <c r="D143" s="1" t="str">
        <f t="array" ref="D143">IF(ISERROR(INDEX(IMJPM2,$C143))=TRUE,"",INDEX(IMJPM2,$C143))</f>
        <v/>
      </c>
    </row>
    <row r="144" ht="15.75" customHeight="1">
      <c r="C144" s="1" t="e">
        <v>#NUM!</v>
      </c>
      <c r="D144" s="1" t="str">
        <f t="array" ref="D144">IF(ISERROR(INDEX(IMJPM2,$C144))=TRUE,"",INDEX(IMJPM2,$C144))</f>
        <v/>
      </c>
    </row>
    <row r="145" ht="15.75" customHeight="1">
      <c r="C145" s="1" t="e">
        <v>#NUM!</v>
      </c>
      <c r="D145" s="1" t="str">
        <f t="array" ref="D145">IF(ISERROR(INDEX(IMJPM2,$C145))=TRUE,"",INDEX(IMJPM2,$C145))</f>
        <v/>
      </c>
    </row>
    <row r="146" ht="15.75" customHeight="1">
      <c r="C146" s="1" t="e">
        <v>#NUM!</v>
      </c>
      <c r="D146" s="1" t="str">
        <f t="array" ref="D146">IF(ISERROR(INDEX(IMJPM2,$C146))=TRUE,"",INDEX(IMJPM2,$C146))</f>
        <v/>
      </c>
    </row>
    <row r="147" ht="15.75" customHeight="1">
      <c r="C147" s="1" t="e">
        <v>#NUM!</v>
      </c>
      <c r="D147" s="1" t="str">
        <f t="array" ref="D147">IF(ISERROR(INDEX(IMJPM2,$C147))=TRUE,"",INDEX(IMJPM2,$C147))</f>
        <v/>
      </c>
    </row>
    <row r="148" ht="15.75" customHeight="1">
      <c r="C148" s="1" t="e">
        <v>#NUM!</v>
      </c>
      <c r="D148" s="1" t="str">
        <f t="array" ref="D148">IF(ISERROR(INDEX(IMJPM2,$C148))=TRUE,"",INDEX(IMJPM2,$C148))</f>
        <v/>
      </c>
    </row>
    <row r="149" ht="15.75" customHeight="1">
      <c r="C149" s="1" t="e">
        <v>#NUM!</v>
      </c>
      <c r="D149" s="1" t="str">
        <f t="array" ref="D149">IF(ISERROR(INDEX(IMJPM2,$C149))=TRUE,"",INDEX(IMJPM2,$C149))</f>
        <v/>
      </c>
    </row>
    <row r="150" ht="15.75" customHeight="1">
      <c r="C150" s="1" t="e">
        <v>#NUM!</v>
      </c>
      <c r="D150" s="1" t="str">
        <f t="array" ref="D150">IF(ISERROR(INDEX(IMJPM2,$C150))=TRUE,"",INDEX(IMJPM2,$C150))</f>
        <v/>
      </c>
    </row>
    <row r="151" ht="15.75" customHeight="1">
      <c r="C151" s="1" t="e">
        <v>#NUM!</v>
      </c>
      <c r="D151" s="1" t="str">
        <f t="array" ref="D151">IF(ISERROR(INDEX(IMJPM2,$C151))=TRUE,"",INDEX(IMJPM2,$C151))</f>
        <v/>
      </c>
    </row>
    <row r="152" ht="15.75" customHeight="1">
      <c r="C152" s="1" t="e">
        <v>#NUM!</v>
      </c>
      <c r="D152" s="1" t="str">
        <f t="array" ref="D152">IF(ISERROR(INDEX(IMJPM2,$C152))=TRUE,"",INDEX(IMJPM2,$C152))</f>
        <v/>
      </c>
    </row>
    <row r="153" ht="15.75" customHeight="1">
      <c r="C153" s="1" t="e">
        <v>#NUM!</v>
      </c>
      <c r="D153" s="1" t="str">
        <f t="array" ref="D153">IF(ISERROR(INDEX(IMJPM2,$C153))=TRUE,"",INDEX(IMJPM2,$C153))</f>
        <v/>
      </c>
    </row>
    <row r="154" ht="15.75" customHeight="1">
      <c r="C154" s="1" t="e">
        <v>#NUM!</v>
      </c>
      <c r="D154" s="1" t="str">
        <f t="array" ref="D154">IF(ISERROR(INDEX(IMJPM2,$C154))=TRUE,"",INDEX(IMJPM2,$C154))</f>
        <v/>
      </c>
    </row>
    <row r="155" ht="15.75" customHeight="1">
      <c r="C155" s="1" t="e">
        <v>#NUM!</v>
      </c>
      <c r="D155" s="1" t="str">
        <f t="array" ref="D155">IF(ISERROR(INDEX(IMJPM2,$C155))=TRUE,"",INDEX(IMJPM2,$C155))</f>
        <v/>
      </c>
    </row>
    <row r="156" ht="15.75" customHeight="1">
      <c r="C156" s="1" t="e">
        <v>#NUM!</v>
      </c>
      <c r="D156" s="1" t="str">
        <f t="array" ref="D156">IF(ISERROR(INDEX(IMJPM2,$C156))=TRUE,"",INDEX(IMJPM2,$C156))</f>
        <v/>
      </c>
    </row>
    <row r="157" ht="15.75" customHeight="1">
      <c r="C157" s="1" t="e">
        <v>#NUM!</v>
      </c>
      <c r="D157" s="1" t="str">
        <f t="array" ref="D157">IF(ISERROR(INDEX(IMJPM2,$C157))=TRUE,"",INDEX(IMJPM2,$C157))</f>
        <v/>
      </c>
    </row>
    <row r="158" ht="15.75" customHeight="1">
      <c r="C158" s="1" t="e">
        <v>#NUM!</v>
      </c>
      <c r="D158" s="1" t="str">
        <f t="array" ref="D158">IF(ISERROR(INDEX(IMJPM2,$C158))=TRUE,"",INDEX(IMJPM2,$C158))</f>
        <v/>
      </c>
    </row>
    <row r="159" ht="15.75" customHeight="1">
      <c r="C159" s="1" t="e">
        <v>#NUM!</v>
      </c>
      <c r="D159" s="1" t="str">
        <f t="array" ref="D159">IF(ISERROR(INDEX(IMJPM2,$C159))=TRUE,"",INDEX(IMJPM2,$C159))</f>
        <v/>
      </c>
    </row>
    <row r="160" ht="15.75" customHeight="1">
      <c r="C160" s="1" t="e">
        <v>#NUM!</v>
      </c>
      <c r="D160" s="1" t="str">
        <f t="array" ref="D160">IF(ISERROR(INDEX(IMJPM2,$C160))=TRUE,"",INDEX(IMJPM2,$C160))</f>
        <v/>
      </c>
    </row>
    <row r="161" ht="15.75" customHeight="1">
      <c r="C161" s="1" t="e">
        <v>#NUM!</v>
      </c>
      <c r="D161" s="1" t="str">
        <f t="array" ref="D161">IF(ISERROR(INDEX(IMJPM2,$C161))=TRUE,"",INDEX(IMJPM2,$C161))</f>
        <v/>
      </c>
    </row>
    <row r="162" ht="15.75" customHeight="1">
      <c r="C162" s="1" t="e">
        <v>#NUM!</v>
      </c>
      <c r="D162" s="1" t="str">
        <f t="array" ref="D162">IF(ISERROR(INDEX(IMJPM2,$C162))=TRUE,"",INDEX(IMJPM2,$C162))</f>
        <v/>
      </c>
    </row>
    <row r="163" ht="15.75" customHeight="1">
      <c r="C163" s="1" t="e">
        <v>#NUM!</v>
      </c>
      <c r="D163" s="1" t="str">
        <f t="array" ref="D163">IF(ISERROR(INDEX(IMJPM2,$C163))=TRUE,"",INDEX(IMJPM2,$C163))</f>
        <v/>
      </c>
    </row>
    <row r="164" ht="15.75" customHeight="1">
      <c r="C164" s="1" t="e">
        <v>#NUM!</v>
      </c>
      <c r="D164" s="1" t="str">
        <f t="array" ref="D164">IF(ISERROR(INDEX(IMJPM2,$C164))=TRUE,"",INDEX(IMJPM2,$C164))</f>
        <v/>
      </c>
    </row>
    <row r="165" ht="15.75" customHeight="1">
      <c r="C165" s="1" t="e">
        <v>#NUM!</v>
      </c>
      <c r="D165" s="1" t="str">
        <f t="array" ref="D165">IF(ISERROR(INDEX(IMJPM2,$C165))=TRUE,"",INDEX(IMJPM2,$C165))</f>
        <v/>
      </c>
    </row>
    <row r="166" ht="15.75" customHeight="1">
      <c r="C166" s="1" t="e">
        <v>#NUM!</v>
      </c>
      <c r="D166" s="1" t="str">
        <f t="array" ref="D166">IF(ISERROR(INDEX(IMJPM2,$C166))=TRUE,"",INDEX(IMJPM2,$C166))</f>
        <v/>
      </c>
    </row>
    <row r="167" ht="15.75" customHeight="1">
      <c r="C167" s="1" t="e">
        <v>#NUM!</v>
      </c>
      <c r="D167" s="1" t="str">
        <f t="array" ref="D167">IF(ISERROR(INDEX(IMJPM2,$C167))=TRUE,"",INDEX(IMJPM2,$C167))</f>
        <v/>
      </c>
    </row>
    <row r="168" ht="15.75" customHeight="1">
      <c r="C168" s="1" t="e">
        <v>#NUM!</v>
      </c>
      <c r="D168" s="1" t="str">
        <f t="array" ref="D168">IF(ISERROR(INDEX(IMJPM2,$C168))=TRUE,"",INDEX(IMJPM2,$C168))</f>
        <v/>
      </c>
    </row>
    <row r="169" ht="15.75" customHeight="1">
      <c r="C169" s="1" t="e">
        <v>#NUM!</v>
      </c>
      <c r="D169" s="1" t="str">
        <f t="array" ref="D169">IF(ISERROR(INDEX(IMJPM2,$C169))=TRUE,"",INDEX(IMJPM2,$C169))</f>
        <v/>
      </c>
    </row>
    <row r="170" ht="15.75" customHeight="1">
      <c r="C170" s="1" t="e">
        <v>#NUM!</v>
      </c>
      <c r="D170" s="1" t="str">
        <f t="array" ref="D170">IF(ISERROR(INDEX(IMJPM2,$C170))=TRUE,"",INDEX(IMJPM2,$C170))</f>
        <v/>
      </c>
    </row>
    <row r="171" ht="15.75" customHeight="1">
      <c r="C171" s="1" t="e">
        <v>#NUM!</v>
      </c>
      <c r="D171" s="1" t="str">
        <f t="array" ref="D171">IF(ISERROR(INDEX(IMJPM2,$C171))=TRUE,"",INDEX(IMJPM2,$C171))</f>
        <v/>
      </c>
    </row>
    <row r="172" ht="15.75" customHeight="1">
      <c r="C172" s="1" t="e">
        <v>#NUM!</v>
      </c>
      <c r="D172" s="1" t="str">
        <f t="array" ref="D172">IF(ISERROR(INDEX(IMJPM2,$C172))=TRUE,"",INDEX(IMJPM2,$C172))</f>
        <v/>
      </c>
    </row>
    <row r="173" ht="15.75" customHeight="1">
      <c r="C173" s="1" t="e">
        <v>#NUM!</v>
      </c>
      <c r="D173" s="1" t="str">
        <f t="array" ref="D173">IF(ISERROR(INDEX(IMJPM2,$C173))=TRUE,"",INDEX(IMJPM2,$C173))</f>
        <v/>
      </c>
    </row>
    <row r="174" ht="15.75" customHeight="1">
      <c r="C174" s="1" t="e">
        <v>#NUM!</v>
      </c>
      <c r="D174" s="1" t="str">
        <f t="array" ref="D174">IF(ISERROR(INDEX(IMJPM2,$C174))=TRUE,"",INDEX(IMJPM2,$C174))</f>
        <v/>
      </c>
    </row>
    <row r="175" ht="15.75" customHeight="1">
      <c r="C175" s="1" t="e">
        <v>#NUM!</v>
      </c>
      <c r="D175" s="1" t="str">
        <f t="array" ref="D175">IF(ISERROR(INDEX(IMJPM2,$C175))=TRUE,"",INDEX(IMJPM2,$C175))</f>
        <v/>
      </c>
    </row>
    <row r="176" ht="15.75" customHeight="1">
      <c r="C176" s="1" t="e">
        <v>#NUM!</v>
      </c>
      <c r="D176" s="1" t="str">
        <f t="array" ref="D176">IF(ISERROR(INDEX(IMJPM2,$C176))=TRUE,"",INDEX(IMJPM2,$C176))</f>
        <v/>
      </c>
    </row>
    <row r="177" ht="15.75" customHeight="1">
      <c r="C177" s="1" t="e">
        <v>#NUM!</v>
      </c>
      <c r="D177" s="1" t="str">
        <f t="array" ref="D177">IF(ISERROR(INDEX(IMJPM2,$C177))=TRUE,"",INDEX(IMJPM2,$C177))</f>
        <v/>
      </c>
    </row>
    <row r="178" ht="15.75" customHeight="1">
      <c r="C178" s="1" t="e">
        <v>#NUM!</v>
      </c>
      <c r="D178" s="1" t="str">
        <f t="array" ref="D178">IF(ISERROR(INDEX(IMJPM2,$C178))=TRUE,"",INDEX(IMJPM2,$C178))</f>
        <v/>
      </c>
    </row>
    <row r="179" ht="15.75" customHeight="1">
      <c r="C179" s="1" t="e">
        <v>#NUM!</v>
      </c>
      <c r="D179" s="1" t="str">
        <f t="array" ref="D179">IF(ISERROR(INDEX(IMJPM2,$C179))=TRUE,"",INDEX(IMJPM2,$C179))</f>
        <v/>
      </c>
    </row>
    <row r="180" ht="15.75" customHeight="1">
      <c r="C180" s="1" t="e">
        <v>#NUM!</v>
      </c>
      <c r="D180" s="1" t="str">
        <f t="array" ref="D180">IF(ISERROR(INDEX(IMJPM2,$C180))=TRUE,"",INDEX(IMJPM2,$C180))</f>
        <v/>
      </c>
    </row>
    <row r="181" ht="15.75" customHeight="1">
      <c r="C181" s="1" t="e">
        <v>#NUM!</v>
      </c>
      <c r="D181" s="1" t="str">
        <f t="array" ref="D181">IF(ISERROR(INDEX(IMJPM2,$C181))=TRUE,"",INDEX(IMJPM2,$C181))</f>
        <v/>
      </c>
    </row>
    <row r="182" ht="15.75" customHeight="1">
      <c r="C182" s="1" t="e">
        <v>#NUM!</v>
      </c>
      <c r="D182" s="1" t="str">
        <f t="array" ref="D182">IF(ISERROR(INDEX(IMJPM2,$C182))=TRUE,"",INDEX(IMJPM2,$C182))</f>
        <v/>
      </c>
    </row>
    <row r="183" ht="15.75" customHeight="1">
      <c r="C183" s="1" t="e">
        <v>#NUM!</v>
      </c>
      <c r="D183" s="1" t="str">
        <f t="array" ref="D183">IF(ISERROR(INDEX(IMJPM2,$C183))=TRUE,"",INDEX(IMJPM2,$C183))</f>
        <v/>
      </c>
    </row>
    <row r="184" ht="15.75" customHeight="1">
      <c r="C184" s="1" t="e">
        <v>#NUM!</v>
      </c>
      <c r="D184" s="1" t="str">
        <f t="array" ref="D184">IF(ISERROR(INDEX(IMJPM2,$C184))=TRUE,"",INDEX(IMJPM2,$C184))</f>
        <v/>
      </c>
    </row>
    <row r="185" ht="15.75" customHeight="1">
      <c r="C185" s="1" t="e">
        <v>#NUM!</v>
      </c>
      <c r="D185" s="1" t="str">
        <f t="array" ref="D185">IF(ISERROR(INDEX(IMJPM2,$C185))=TRUE,"",INDEX(IMJPM2,$C185))</f>
        <v/>
      </c>
    </row>
    <row r="186" ht="15.75" customHeight="1">
      <c r="C186" s="1" t="e">
        <v>#NUM!</v>
      </c>
      <c r="D186" s="1" t="str">
        <f t="array" ref="D186">IF(ISERROR(INDEX(IMJPM2,$C186))=TRUE,"",INDEX(IMJPM2,$C186))</f>
        <v/>
      </c>
    </row>
    <row r="187" ht="15.75" customHeight="1">
      <c r="C187" s="1" t="e">
        <v>#NUM!</v>
      </c>
      <c r="D187" s="1" t="str">
        <f t="array" ref="D187">IF(ISERROR(INDEX(IMJPM2,$C187))=TRUE,"",INDEX(IMJPM2,$C187))</f>
        <v/>
      </c>
    </row>
    <row r="188" ht="15.75" customHeight="1">
      <c r="C188" s="1" t="e">
        <v>#NUM!</v>
      </c>
      <c r="D188" s="1" t="str">
        <f t="array" ref="D188">IF(ISERROR(INDEX(IMJPM2,$C188))=TRUE,"",INDEX(IMJPM2,$C188))</f>
        <v/>
      </c>
    </row>
    <row r="189" ht="15.75" customHeight="1">
      <c r="C189" s="1" t="e">
        <v>#NUM!</v>
      </c>
      <c r="D189" s="1" t="str">
        <f t="array" ref="D189">IF(ISERROR(INDEX(IMJPM2,$C189))=TRUE,"",INDEX(IMJPM2,$C189))</f>
        <v/>
      </c>
    </row>
    <row r="190" ht="15.75" customHeight="1">
      <c r="C190" s="1" t="e">
        <v>#NUM!</v>
      </c>
      <c r="D190" s="1" t="str">
        <f t="array" ref="D190">IF(ISERROR(INDEX(IMJPM2,$C190))=TRUE,"",INDEX(IMJPM2,$C190))</f>
        <v/>
      </c>
    </row>
    <row r="191" ht="15.75" customHeight="1">
      <c r="C191" s="1" t="e">
        <v>#NUM!</v>
      </c>
      <c r="D191" s="1" t="str">
        <f t="array" ref="D191">IF(ISERROR(INDEX(IMJPM2,$C191))=TRUE,"",INDEX(IMJPM2,$C191))</f>
        <v/>
      </c>
    </row>
    <row r="192" ht="15.75" customHeight="1">
      <c r="C192" s="1" t="e">
        <v>#NUM!</v>
      </c>
      <c r="D192" s="1" t="str">
        <f t="array" ref="D192">IF(ISERROR(INDEX(IMJPM2,$C192))=TRUE,"",INDEX(IMJPM2,$C192))</f>
        <v/>
      </c>
    </row>
    <row r="193" ht="15.75" customHeight="1">
      <c r="C193" s="1" t="e">
        <v>#NUM!</v>
      </c>
      <c r="D193" s="1" t="str">
        <f t="array" ref="D193">IF(ISERROR(INDEX(IMJPM2,$C193))=TRUE,"",INDEX(IMJPM2,$C193))</f>
        <v/>
      </c>
    </row>
    <row r="194" ht="15.75" customHeight="1">
      <c r="C194" s="1" t="e">
        <v>#NUM!</v>
      </c>
      <c r="D194" s="1" t="str">
        <f t="array" ref="D194">IF(ISERROR(INDEX(IMJPM2,$C194))=TRUE,"",INDEX(IMJPM2,$C194))</f>
        <v/>
      </c>
    </row>
    <row r="195" ht="15.75" customHeight="1">
      <c r="C195" s="1" t="e">
        <v>#NUM!</v>
      </c>
      <c r="D195" s="1" t="str">
        <f t="array" ref="D195">IF(ISERROR(INDEX(IMJPM2,$C195))=TRUE,"",INDEX(IMJPM2,$C195))</f>
        <v/>
      </c>
    </row>
    <row r="196" ht="15.75" customHeight="1">
      <c r="C196" s="1" t="e">
        <v>#NUM!</v>
      </c>
      <c r="D196" s="1" t="str">
        <f t="array" ref="D196">IF(ISERROR(INDEX(IMJPM2,$C196))=TRUE,"",INDEX(IMJPM2,$C196))</f>
        <v/>
      </c>
    </row>
    <row r="197" ht="15.75" customHeight="1">
      <c r="C197" s="1" t="e">
        <v>#NUM!</v>
      </c>
      <c r="D197" s="1" t="str">
        <f t="array" ref="D197">IF(ISERROR(INDEX(IMJPM2,$C197))=TRUE,"",INDEX(IMJPM2,$C197))</f>
        <v/>
      </c>
    </row>
    <row r="198" ht="15.75" customHeight="1">
      <c r="C198" s="1" t="e">
        <v>#NUM!</v>
      </c>
      <c r="D198" s="1" t="str">
        <f t="array" ref="D198">IF(ISERROR(INDEX(IMJPM2,$C198))=TRUE,"",INDEX(IMJPM2,$C198))</f>
        <v/>
      </c>
    </row>
    <row r="199" ht="15.75" customHeight="1">
      <c r="C199" s="1" t="e">
        <v>#NUM!</v>
      </c>
      <c r="D199" s="1" t="str">
        <f t="array" ref="D199">IF(ISERROR(INDEX(IMJPM2,$C199))=TRUE,"",INDEX(IMJPM2,$C199))</f>
        <v/>
      </c>
    </row>
    <row r="200" ht="15.75" customHeight="1">
      <c r="C200" s="1" t="e">
        <v>#NUM!</v>
      </c>
      <c r="D200" s="1" t="str">
        <f t="array" ref="D200">IF(ISERROR(INDEX(IMJPM2,$C200))=TRUE,"",INDEX(IMJPM2,$C200))</f>
        <v/>
      </c>
    </row>
    <row r="201" ht="15.75" customHeight="1">
      <c r="C201" s="1" t="e">
        <v>#NUM!</v>
      </c>
      <c r="D201" s="1" t="str">
        <f t="array" ref="D201">IF(ISERROR(INDEX(IMJPM2,$C201))=TRUE,"",INDEX(IMJPM2,$C201))</f>
        <v/>
      </c>
    </row>
    <row r="202" ht="15.75" customHeight="1">
      <c r="C202" s="1" t="e">
        <v>#NUM!</v>
      </c>
      <c r="D202" s="1" t="str">
        <f t="array" ref="D202">IF(ISERROR(INDEX(IMJPM2,$C202))=TRUE,"",INDEX(IMJPM2,$C202))</f>
        <v/>
      </c>
    </row>
    <row r="203" ht="15.75" customHeight="1">
      <c r="C203" s="1" t="e">
        <v>#NUM!</v>
      </c>
      <c r="D203" s="1" t="str">
        <f t="array" ref="D203">IF(ISERROR(INDEX(IMJPM2,$C203))=TRUE,"",INDEX(IMJPM2,$C203))</f>
        <v/>
      </c>
    </row>
    <row r="204" ht="15.75" customHeight="1">
      <c r="C204" s="1" t="e">
        <v>#NUM!</v>
      </c>
      <c r="D204" s="1" t="str">
        <f t="array" ref="D204">IF(ISERROR(INDEX(IMJPM2,$C204))=TRUE,"",INDEX(IMJPM2,$C204))</f>
        <v/>
      </c>
    </row>
    <row r="205" ht="15.75" customHeight="1">
      <c r="C205" s="1" t="e">
        <v>#NUM!</v>
      </c>
      <c r="D205" s="1" t="str">
        <f t="array" ref="D205">IF(ISERROR(INDEX(IMJPM2,$C205))=TRUE,"",INDEX(IMJPM2,$C205))</f>
        <v/>
      </c>
    </row>
    <row r="206" ht="15.75" customHeight="1">
      <c r="C206" s="1" t="e">
        <v>#NUM!</v>
      </c>
      <c r="D206" s="1" t="str">
        <f t="array" ref="D206">IF(ISERROR(INDEX(IMJPM2,$C206))=TRUE,"",INDEX(IMJPM2,$C206))</f>
        <v/>
      </c>
    </row>
    <row r="207" ht="15.75" customHeight="1">
      <c r="C207" s="1" t="e">
        <v>#NUM!</v>
      </c>
      <c r="D207" s="1" t="str">
        <f t="array" ref="D207">IF(ISERROR(INDEX(IMJPM2,$C207))=TRUE,"",INDEX(IMJPM2,$C207))</f>
        <v/>
      </c>
    </row>
    <row r="208" ht="15.75" customHeight="1">
      <c r="C208" s="1" t="e">
        <v>#NUM!</v>
      </c>
      <c r="D208" s="1" t="str">
        <f t="array" ref="D208">IF(ISERROR(INDEX(IMJPM2,$C208))=TRUE,"",INDEX(IMJPM2,$C208))</f>
        <v/>
      </c>
    </row>
    <row r="209" ht="15.75" customHeight="1">
      <c r="C209" s="1" t="e">
        <v>#NUM!</v>
      </c>
      <c r="D209" s="1" t="str">
        <f t="array" ref="D209">IF(ISERROR(INDEX(IMJPM2,$C209))=TRUE,"",INDEX(IMJPM2,$C209))</f>
        <v/>
      </c>
    </row>
    <row r="210" ht="15.75" customHeight="1">
      <c r="C210" s="1" t="e">
        <v>#NUM!</v>
      </c>
      <c r="D210" s="1" t="str">
        <f t="array" ref="D210">IF(ISERROR(INDEX(IMJPM2,$C210))=TRUE,"",INDEX(IMJPM2,$C210))</f>
        <v/>
      </c>
    </row>
    <row r="211" ht="15.75" customHeight="1">
      <c r="C211" s="1" t="e">
        <v>#NUM!</v>
      </c>
      <c r="D211" s="1" t="str">
        <f t="array" ref="D211">IF(ISERROR(INDEX(IMJPM2,$C211))=TRUE,"",INDEX(IMJPM2,$C211))</f>
        <v/>
      </c>
    </row>
    <row r="212" ht="15.75" customHeight="1">
      <c r="C212" s="1" t="e">
        <v>#NUM!</v>
      </c>
      <c r="D212" s="1" t="str">
        <f t="array" ref="D212">IF(ISERROR(INDEX(IMJPM2,$C212))=TRUE,"",INDEX(IMJPM2,$C212))</f>
        <v/>
      </c>
    </row>
    <row r="213" ht="15.75" customHeight="1">
      <c r="C213" s="1" t="e">
        <v>#NUM!</v>
      </c>
      <c r="D213" s="1" t="str">
        <f t="array" ref="D213">IF(ISERROR(INDEX(IMJPM2,$C213))=TRUE,"",INDEX(IMJPM2,$C213))</f>
        <v/>
      </c>
    </row>
    <row r="214" ht="15.75" customHeight="1">
      <c r="C214" s="1" t="e">
        <v>#NUM!</v>
      </c>
      <c r="D214" s="1" t="str">
        <f t="array" ref="D214">IF(ISERROR(INDEX(IMJPM2,$C214))=TRUE,"",INDEX(IMJPM2,$C214))</f>
        <v/>
      </c>
    </row>
    <row r="215" ht="15.75" customHeight="1">
      <c r="C215" s="1" t="e">
        <v>#NUM!</v>
      </c>
      <c r="D215" s="1" t="str">
        <f t="array" ref="D215">IF(ISERROR(INDEX(IMJPM2,$C215))=TRUE,"",INDEX(IMJPM2,$C215))</f>
        <v/>
      </c>
    </row>
    <row r="216" ht="15.75" customHeight="1">
      <c r="C216" s="1" t="e">
        <v>#NUM!</v>
      </c>
      <c r="D216" s="1" t="str">
        <f t="array" ref="D216">IF(ISERROR(INDEX(IMJPM2,$C216))=TRUE,"",INDEX(IMJPM2,$C216))</f>
        <v/>
      </c>
    </row>
    <row r="217" ht="15.75" customHeight="1">
      <c r="C217" s="1" t="e">
        <v>#NUM!</v>
      </c>
      <c r="D217" s="1" t="str">
        <f t="array" ref="D217">IF(ISERROR(INDEX(IMJPM2,$C217))=TRUE,"",INDEX(IMJPM2,$C217))</f>
        <v/>
      </c>
    </row>
    <row r="218" ht="15.75" customHeight="1">
      <c r="C218" s="1" t="e">
        <v>#NUM!</v>
      </c>
      <c r="D218" s="1" t="str">
        <f t="array" ref="D218">IF(ISERROR(INDEX(IMJPM2,$C218))=TRUE,"",INDEX(IMJPM2,$C218))</f>
        <v/>
      </c>
    </row>
    <row r="219" ht="15.75" customHeight="1">
      <c r="C219" s="1" t="e">
        <v>#NUM!</v>
      </c>
      <c r="D219" s="1" t="str">
        <f t="array" ref="D219">IF(ISERROR(INDEX(IMJPM2,$C219))=TRUE,"",INDEX(IMJPM2,$C219))</f>
        <v/>
      </c>
    </row>
    <row r="220" ht="15.75" customHeight="1">
      <c r="C220" s="1" t="e">
        <v>#NUM!</v>
      </c>
      <c r="D220" s="1" t="str">
        <f t="array" ref="D220">IF(ISERROR(INDEX(IMJPM2,$C220))=TRUE,"",INDEX(IMJPM2,$C220))</f>
        <v/>
      </c>
    </row>
    <row r="221" ht="15.75" customHeight="1">
      <c r="C221" s="1" t="e">
        <v>#NUM!</v>
      </c>
      <c r="D221" s="1" t="str">
        <f t="array" ref="D221">IF(ISERROR(INDEX(IMJPM2,$C221))=TRUE,"",INDEX(IMJPM2,$C221))</f>
        <v/>
      </c>
    </row>
    <row r="222" ht="15.75" customHeight="1">
      <c r="C222" s="1" t="e">
        <v>#NUM!</v>
      </c>
      <c r="D222" s="1" t="str">
        <f t="array" ref="D222">IF(ISERROR(INDEX(IMJPM2,$C222))=TRUE,"",INDEX(IMJPM2,$C222))</f>
        <v/>
      </c>
    </row>
    <row r="223" ht="15.75" customHeight="1">
      <c r="C223" s="1" t="e">
        <v>#NUM!</v>
      </c>
      <c r="D223" s="1" t="str">
        <f t="array" ref="D223">IF(ISERROR(INDEX(IMJPM2,$C223))=TRUE,"",INDEX(IMJPM2,$C223))</f>
        <v/>
      </c>
    </row>
    <row r="224" ht="15.75" customHeight="1">
      <c r="C224" s="1" t="e">
        <v>#NUM!</v>
      </c>
      <c r="D224" s="1" t="str">
        <f t="array" ref="D224">IF(ISERROR(INDEX(IMJPM2,$C224))=TRUE,"",INDEX(IMJPM2,$C224))</f>
        <v/>
      </c>
    </row>
    <row r="225" ht="15.75" customHeight="1">
      <c r="C225" s="1" t="e">
        <v>#NUM!</v>
      </c>
      <c r="D225" s="1" t="str">
        <f t="array" ref="D225">IF(ISERROR(INDEX(IMJPM2,$C225))=TRUE,"",INDEX(IMJPM2,$C225))</f>
        <v/>
      </c>
    </row>
    <row r="226" ht="15.75" customHeight="1">
      <c r="C226" s="1" t="e">
        <v>#NUM!</v>
      </c>
      <c r="D226" s="1" t="str">
        <f t="array" ref="D226">IF(ISERROR(INDEX(IMJPM2,$C226))=TRUE,"",INDEX(IMJPM2,$C226))</f>
        <v/>
      </c>
    </row>
    <row r="227" ht="15.75" customHeight="1">
      <c r="C227" s="1" t="e">
        <v>#NUM!</v>
      </c>
      <c r="D227" s="1" t="str">
        <f t="array" ref="D227">IF(ISERROR(INDEX(IMJPM2,$C227))=TRUE,"",INDEX(IMJPM2,$C227))</f>
        <v/>
      </c>
    </row>
    <row r="228" ht="15.75" customHeight="1">
      <c r="C228" s="1" t="e">
        <v>#NUM!</v>
      </c>
      <c r="D228" s="1" t="str">
        <f t="array" ref="D228">IF(ISERROR(INDEX(IMJPM2,$C228))=TRUE,"",INDEX(IMJPM2,$C228))</f>
        <v/>
      </c>
    </row>
    <row r="229" ht="15.75" customHeight="1">
      <c r="C229" s="1" t="e">
        <v>#NUM!</v>
      </c>
      <c r="D229" s="1" t="str">
        <f t="array" ref="D229">IF(ISERROR(INDEX(IMJPM2,$C229))=TRUE,"",INDEX(IMJPM2,$C229))</f>
        <v/>
      </c>
    </row>
    <row r="230" ht="15.75" customHeight="1">
      <c r="C230" s="1" t="e">
        <v>#NUM!</v>
      </c>
      <c r="D230" s="1" t="str">
        <f t="array" ref="D230">IF(ISERROR(INDEX(IMJPM2,$C230))=TRUE,"",INDEX(IMJPM2,$C230))</f>
        <v/>
      </c>
    </row>
    <row r="231" ht="15.75" customHeight="1">
      <c r="C231" s="1" t="e">
        <v>#NUM!</v>
      </c>
      <c r="D231" s="1" t="str">
        <f t="array" ref="D231">IF(ISERROR(INDEX(IMJPM2,$C231))=TRUE,"",INDEX(IMJPM2,$C231))</f>
        <v/>
      </c>
    </row>
    <row r="232" ht="15.75" customHeight="1">
      <c r="C232" s="1" t="e">
        <v>#NUM!</v>
      </c>
      <c r="D232" s="1" t="str">
        <f t="array" ref="D232">IF(ISERROR(INDEX(IMJPM2,$C232))=TRUE,"",INDEX(IMJPM2,$C232))</f>
        <v/>
      </c>
    </row>
    <row r="233" ht="15.75" customHeight="1">
      <c r="C233" s="1" t="e">
        <v>#NUM!</v>
      </c>
      <c r="D233" s="1" t="str">
        <f t="array" ref="D233">IF(ISERROR(INDEX(IMJPM2,$C233))=TRUE,"",INDEX(IMJPM2,$C233))</f>
        <v/>
      </c>
    </row>
    <row r="234" ht="15.75" customHeight="1">
      <c r="C234" s="1" t="e">
        <v>#NUM!</v>
      </c>
      <c r="D234" s="1" t="str">
        <f t="array" ref="D234">IF(ISERROR(INDEX(IMJPM2,$C234))=TRUE,"",INDEX(IMJPM2,$C234))</f>
        <v/>
      </c>
    </row>
    <row r="235" ht="15.75" customHeight="1">
      <c r="C235" s="1" t="e">
        <v>#NUM!</v>
      </c>
      <c r="D235" s="1" t="str">
        <f t="array" ref="D235">IF(ISERROR(INDEX(IMJPM2,$C235))=TRUE,"",INDEX(IMJPM2,$C235))</f>
        <v/>
      </c>
    </row>
    <row r="236" ht="15.75" customHeight="1">
      <c r="C236" s="1" t="e">
        <v>#NUM!</v>
      </c>
      <c r="D236" s="1" t="str">
        <f t="array" ref="D236">IF(ISERROR(INDEX(IMJPM2,$C236))=TRUE,"",INDEX(IMJPM2,$C236))</f>
        <v/>
      </c>
    </row>
    <row r="237" ht="15.75" customHeight="1">
      <c r="C237" s="1" t="e">
        <v>#NUM!</v>
      </c>
      <c r="D237" s="1" t="str">
        <f t="array" ref="D237">IF(ISERROR(INDEX(IMJPM2,$C237))=TRUE,"",INDEX(IMJPM2,$C237))</f>
        <v/>
      </c>
    </row>
    <row r="238" ht="15.75" customHeight="1">
      <c r="C238" s="1" t="e">
        <v>#NUM!</v>
      </c>
      <c r="D238" s="1" t="str">
        <f t="array" ref="D238">IF(ISERROR(INDEX(IMJPM2,$C238))=TRUE,"",INDEX(IMJPM2,$C238))</f>
        <v/>
      </c>
    </row>
    <row r="239" ht="15.75" customHeight="1">
      <c r="C239" s="1" t="e">
        <v>#NUM!</v>
      </c>
      <c r="D239" s="1" t="str">
        <f t="array" ref="D239">IF(ISERROR(INDEX(IMJPM2,$C239))=TRUE,"",INDEX(IMJPM2,$C239))</f>
        <v/>
      </c>
    </row>
    <row r="240" ht="15.75" customHeight="1">
      <c r="C240" s="1" t="e">
        <v>#NUM!</v>
      </c>
      <c r="D240" s="1" t="str">
        <f t="array" ref="D240">IF(ISERROR(INDEX(IMJPM2,$C240))=TRUE,"",INDEX(IMJPM2,$C240))</f>
        <v/>
      </c>
    </row>
    <row r="241" ht="15.75" customHeight="1">
      <c r="C241" s="1" t="e">
        <v>#NUM!</v>
      </c>
      <c r="D241" s="1" t="str">
        <f t="array" ref="D241">IF(ISERROR(INDEX(IMJPM2,$C241))=TRUE,"",INDEX(IMJPM2,$C241))</f>
        <v/>
      </c>
    </row>
    <row r="242" ht="15.75" customHeight="1">
      <c r="C242" s="1" t="e">
        <v>#NUM!</v>
      </c>
      <c r="D242" s="1" t="str">
        <f t="array" ref="D242">IF(ISERROR(INDEX(IMJPM2,$C242))=TRUE,"",INDEX(IMJPM2,$C242))</f>
        <v/>
      </c>
    </row>
    <row r="243" ht="15.75" customHeight="1">
      <c r="C243" s="1" t="e">
        <v>#NUM!</v>
      </c>
      <c r="D243" s="1" t="str">
        <f t="array" ref="D243">IF(ISERROR(INDEX(IMJPM2,$C243))=TRUE,"",INDEX(IMJPM2,$C243))</f>
        <v/>
      </c>
    </row>
    <row r="244" ht="15.75" customHeight="1">
      <c r="C244" s="1" t="e">
        <v>#NUM!</v>
      </c>
      <c r="D244" s="1" t="str">
        <f t="array" ref="D244">IF(ISERROR(INDEX(IMJPM2,$C244))=TRUE,"",INDEX(IMJPM2,$C244))</f>
        <v/>
      </c>
    </row>
    <row r="245" ht="15.75" customHeight="1">
      <c r="C245" s="1" t="e">
        <v>#NUM!</v>
      </c>
      <c r="D245" s="1" t="str">
        <f t="array" ref="D245">IF(ISERROR(INDEX(IMJPM2,$C245))=TRUE,"",INDEX(IMJPM2,$C245))</f>
        <v/>
      </c>
    </row>
    <row r="246" ht="15.75" customHeight="1">
      <c r="C246" s="1" t="e">
        <v>#NUM!</v>
      </c>
      <c r="D246" s="1" t="str">
        <f t="array" ref="D246">IF(ISERROR(INDEX(IMJPM2,$C246))=TRUE,"",INDEX(IMJPM2,$C246))</f>
        <v/>
      </c>
    </row>
    <row r="247" ht="15.75" customHeight="1">
      <c r="C247" s="1" t="e">
        <v>#NUM!</v>
      </c>
      <c r="D247" s="1" t="str">
        <f t="array" ref="D247">IF(ISERROR(INDEX(IMJPM2,$C247))=TRUE,"",INDEX(IMJPM2,$C247))</f>
        <v/>
      </c>
    </row>
    <row r="248" ht="15.75" customHeight="1">
      <c r="C248" s="1" t="e">
        <v>#NUM!</v>
      </c>
      <c r="D248" s="1" t="str">
        <f t="array" ref="D248">IF(ISERROR(INDEX(IMJPM2,$C248))=TRUE,"",INDEX(IMJPM2,$C248))</f>
        <v/>
      </c>
    </row>
    <row r="249" ht="15.75" customHeight="1">
      <c r="C249" s="1" t="e">
        <v>#NUM!</v>
      </c>
      <c r="D249" s="1" t="str">
        <f t="array" ref="D249">IF(ISERROR(INDEX(IMJPM2,$C249))=TRUE,"",INDEX(IMJPM2,$C249))</f>
        <v/>
      </c>
    </row>
    <row r="250" ht="15.75" customHeight="1">
      <c r="C250" s="1" t="e">
        <v>#NUM!</v>
      </c>
      <c r="D250" s="1" t="str">
        <f t="array" ref="D250">IF(ISERROR(INDEX(IMJPM2,$C250))=TRUE,"",INDEX(IMJPM2,$C250))</f>
        <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8" width="8.71"/>
    <col customWidth="1" min="19" max="19" width="5.0"/>
    <col customWidth="1" min="20" max="32" width="8.71"/>
    <col customWidth="1" min="33" max="44" width="7.14"/>
    <col customWidth="1" min="45" max="45" width="8.71"/>
    <col customWidth="1" min="46" max="48" width="6.14"/>
    <col customWidth="1" min="49" max="49" width="8.71"/>
    <col customWidth="1" min="50" max="53" width="7.14"/>
    <col customWidth="1" min="54" max="54" width="4.71"/>
    <col customWidth="1" min="55" max="57" width="5.86"/>
    <col customWidth="1" min="58" max="59" width="8.71"/>
    <col customWidth="1" min="60" max="71" width="7.14"/>
    <col customWidth="1" min="72" max="72" width="8.71"/>
    <col customWidth="1" min="73" max="75" width="6.14"/>
    <col customWidth="1" min="76" max="76" width="8.71"/>
    <col customWidth="1" min="77" max="80" width="7.14"/>
    <col customWidth="1" min="81" max="81" width="4.71"/>
    <col customWidth="1" min="82" max="84" width="5.86"/>
    <col customWidth="1" min="85" max="86" width="8.71"/>
    <col customWidth="1" min="87" max="98" width="7.14"/>
    <col customWidth="1" min="99" max="99" width="8.71"/>
    <col customWidth="1" min="100" max="102" width="6.14"/>
    <col customWidth="1" min="103" max="103" width="8.71"/>
    <col customWidth="1" min="104" max="107" width="7.14"/>
    <col customWidth="1" min="108" max="108" width="4.71"/>
    <col customWidth="1" min="109" max="111" width="5.86"/>
  </cols>
  <sheetData>
    <row r="1">
      <c r="C1" s="1">
        <f t="array" ref="C1:C250">SMALL(IF(onejob1&lt;&gt;"",ROW(1:250)),ROW(1:250))</f>
        <v>5</v>
      </c>
      <c r="D1" s="1" t="str">
        <f t="array" ref="D1">IF(ISERROR(INDEX(onejob1,$C1))=TRUE,"",INDEX(onejob1,$C1))</f>
        <v>Sri Bagus Rasyid S</v>
      </c>
      <c r="E1" s="1" t="str">
        <f t="array" ref="E1">INDEX(Kelamin,$C1)</f>
        <v/>
      </c>
      <c r="F1" s="1">
        <f t="array" ref="F1">INDEX(cek2_,$C1)</f>
        <v>2</v>
      </c>
      <c r="G1" s="1" t="str">
        <f t="array" ref="G1">INDEX(most_col_d,$C1)</f>
        <v/>
      </c>
      <c r="H1" s="1" t="str">
        <f t="array" ref="H1">INDEX(most_col_i,$C1)</f>
        <v/>
      </c>
      <c r="I1" s="1" t="str">
        <f t="array" ref="I1">INDEX(most_col_s,$C1)</f>
        <v/>
      </c>
      <c r="J1" s="1" t="str">
        <f t="array" ref="J1">INDEX(most_col_c,$C1)</f>
        <v/>
      </c>
      <c r="K1" s="1" t="str">
        <f t="array" ref="K1">INDEX(least_col_d,$C1)</f>
        <v/>
      </c>
      <c r="L1" s="1" t="str">
        <f t="array" ref="L1">INDEX(least_col_i,$C1)</f>
        <v/>
      </c>
      <c r="M1" s="1" t="str">
        <f t="array" ref="M1">INDEX(least_col_s,$C1)</f>
        <v/>
      </c>
      <c r="N1" s="1" t="str">
        <f t="array" ref="N1">INDEX(least_col_c,$C1)</f>
        <v/>
      </c>
      <c r="O1" s="1" t="str">
        <f t="array" ref="O1">INDEX(change_col_d,$C1)</f>
        <v/>
      </c>
      <c r="P1" s="1" t="str">
        <f t="array" ref="P1">INDEX(change_col_i,$C1)</f>
        <v/>
      </c>
      <c r="Q1" s="1" t="str">
        <f t="array" ref="Q1">INDEX(change_col_s,$C1)</f>
        <v/>
      </c>
      <c r="R1" s="1" t="str">
        <f t="array" ref="R1">INDEX(change_col_c,$C1)</f>
        <v/>
      </c>
      <c r="S1" s="193" t="s">
        <v>238</v>
      </c>
      <c r="T1" s="1">
        <f>VLOOKUP(G1,tableD1,3,0)</f>
        <v>1</v>
      </c>
      <c r="U1" s="1">
        <f>VLOOKUP(H1,tableI1,3,0)</f>
        <v>1</v>
      </c>
      <c r="V1" s="1">
        <f>VLOOKUP(I1,table1S,3,0)</f>
        <v>2</v>
      </c>
      <c r="W1" s="1">
        <f>VLOOKUP(J1,table1C,3,0)</f>
        <v>1</v>
      </c>
      <c r="X1" s="1">
        <f>VLOOKUP(K1,table2D,3,0)</f>
        <v>8</v>
      </c>
      <c r="Y1" s="1">
        <f>VLOOKUP(L1,table2I,3,0)</f>
        <v>8</v>
      </c>
      <c r="Z1" s="1">
        <f>VLOOKUP(M1,table2S,3,0)</f>
        <v>8</v>
      </c>
      <c r="AA1" s="1">
        <f>VLOOKUP(N1,table2C,3,0)</f>
        <v>8</v>
      </c>
      <c r="AB1" s="1">
        <f>VLOOKUP(O1,table3D,3,0)</f>
        <v>4</v>
      </c>
      <c r="AC1" s="1">
        <f>VLOOKUP(P1,table3I,3,0)</f>
        <v>5</v>
      </c>
      <c r="AD1" s="1">
        <f>VLOOKUP(Q1,table3S,3,0)</f>
        <v>5</v>
      </c>
      <c r="AE1" s="1">
        <f>VLOOKUP(R1,table3C,3,0)</f>
        <v>5</v>
      </c>
      <c r="AF1" s="1" t="s">
        <v>239</v>
      </c>
      <c r="AG1" s="1">
        <f>VLOOKUP(imjpm!M$1,tabel_jpm,onejob!T1+1,0)</f>
        <v>20</v>
      </c>
      <c r="AH1" s="1">
        <f>VLOOKUP(imjpm!N$1,tabel_jpm,onejob!U1+1,0)</f>
        <v>8</v>
      </c>
      <c r="AI1" s="1">
        <f>VLOOKUP(imjpm!O$1,tabel_jpm,onejob!V1+1,0)</f>
        <v>12</v>
      </c>
      <c r="AJ1" s="1">
        <f>VLOOKUP(imjpm!P$1,tabel_jpm,onejob!W1+1,0)</f>
        <v>12</v>
      </c>
      <c r="AK1" s="1">
        <f>VLOOKUP(imjpm!M$1,tabel_jpm,X1+1,0)</f>
        <v>8</v>
      </c>
      <c r="AL1" s="1">
        <f>VLOOKUP(imjpm!N$1,tabel_jpm,Y1+1,0)</f>
        <v>20</v>
      </c>
      <c r="AM1" s="1">
        <f>VLOOKUP(imjpm!O$1,tabel_jpm,Z1+1,0)</f>
        <v>20</v>
      </c>
      <c r="AN1" s="1">
        <f>VLOOKUP(imjpm!P$1,tabel_jpm,AA1+1,0)</f>
        <v>16</v>
      </c>
      <c r="AO1" s="1">
        <f>VLOOKUP(imjpm!M$1,tabel_jpm,AB1+1,0)</f>
        <v>24</v>
      </c>
      <c r="AP1" s="1">
        <f>VLOOKUP(imjpm!N$1,tabel_jpm,AC1+1,0)</f>
        <v>24</v>
      </c>
      <c r="AQ1" s="1">
        <f>VLOOKUP(imjpm!O$1,tabel_jpm,AD1+1,0)</f>
        <v>24</v>
      </c>
      <c r="AR1" s="1">
        <f>VLOOKUP(imjpm!P$1,tabel_jpm,AE1+1,0)</f>
        <v>28</v>
      </c>
      <c r="AS1" s="1" t="s">
        <v>240</v>
      </c>
      <c r="AT1" s="1">
        <f t="shared" ref="AT1:AT24" si="1">AVERAGE(AG1:AJ1)</f>
        <v>13</v>
      </c>
      <c r="AU1" s="1">
        <f t="shared" ref="AU1:AU24" si="2">AVERAGE(AK1:AN1)</f>
        <v>16</v>
      </c>
      <c r="AV1" s="1">
        <f t="shared" ref="AV1:AV24" si="3">AVERAGE(AO1:AR1)</f>
        <v>25</v>
      </c>
      <c r="AW1" s="1" t="s">
        <v>241</v>
      </c>
      <c r="AX1" s="1">
        <f>IF($E1="Pria",VLOOKUP(AT1,agreement_p,4),VLOOKUP(AT1,agreement_w,4))</f>
        <v>39</v>
      </c>
      <c r="AY1" s="1">
        <f>IF($E1="Pria",VLOOKUP(AU1,agreement_p,4),VLOOKUP(AU1,agreement_w,4))</f>
        <v>48</v>
      </c>
      <c r="AZ1" s="1">
        <f>IF($E1="Pria",VLOOKUP(AV1,agreement_p,4),VLOOKUP(AV1,agreement_w,4))</f>
        <v>87</v>
      </c>
      <c r="BA1" s="194" t="str">
        <f t="shared" ref="BA1:BA24" si="4">IF($F1=4,AVERAGE(AX1:AZ1)/100,"N/A")</f>
        <v>N/A</v>
      </c>
      <c r="BC1" s="194">
        <v>1.0</v>
      </c>
      <c r="BD1" s="194" t="str">
        <f t="shared" ref="BD1:BD24" si="5">IF(ISERROR(BA1=TRUE),"",BA1)</f>
        <v>N/A</v>
      </c>
      <c r="BE1" s="194" t="str">
        <f t="shared" ref="BE1:BE24" si="6">BC1-BD1</f>
        <v>#VALUE!</v>
      </c>
      <c r="BG1" s="1" t="s">
        <v>239</v>
      </c>
      <c r="BH1" s="1" t="str">
        <f>VLOOKUP(imjpm!M$2,tabel_jpm,onejob!T1+1,0)</f>
        <v>#N/A</v>
      </c>
      <c r="BI1" s="1" t="str">
        <f>VLOOKUP(imjpm!N$2,tabel_jpm,onejob!U1+1,0)</f>
        <v>#N/A</v>
      </c>
      <c r="BJ1" s="1" t="str">
        <f>VLOOKUP(imjpm!O$2,tabel_jpm,onejob!V1+1,0)</f>
        <v>#N/A</v>
      </c>
      <c r="BK1" s="1" t="str">
        <f>VLOOKUP(imjpm!P$2,tabel_jpm,onejob!W1+1,0)</f>
        <v>#N/A</v>
      </c>
      <c r="BL1" s="1" t="str">
        <f>VLOOKUP(imjpm!M$2,tabel_jpm,onejob!X1+1,0)</f>
        <v>#N/A</v>
      </c>
      <c r="BM1" s="1" t="str">
        <f>VLOOKUP(imjpm!N$2,tabel_jpm,onejob!Y1+1,0)</f>
        <v>#N/A</v>
      </c>
      <c r="BN1" s="1" t="str">
        <f>VLOOKUP(imjpm!O$2,tabel_jpm,onejob!Z1+1,0)</f>
        <v>#N/A</v>
      </c>
      <c r="BO1" s="1" t="str">
        <f>VLOOKUP(imjpm!P$2,tabel_jpm,onejob!AA1+1,0)</f>
        <v>#N/A</v>
      </c>
      <c r="BP1" s="1" t="str">
        <f>VLOOKUP(imjpm!M$2,tabel_jpm,onejob!AB1+1,0)</f>
        <v>#N/A</v>
      </c>
      <c r="BQ1" s="1" t="str">
        <f>VLOOKUP(imjpm!N$2,tabel_jpm,onejob!AC1+1,0)</f>
        <v>#N/A</v>
      </c>
      <c r="BR1" s="1" t="str">
        <f>VLOOKUP(imjpm!O$2,tabel_jpm,onejob!AD1+1,0)</f>
        <v>#N/A</v>
      </c>
      <c r="BS1" s="1" t="str">
        <f>VLOOKUP(imjpm!P$2,tabel_jpm,onejob!AE1+1,0)</f>
        <v>#N/A</v>
      </c>
      <c r="BT1" s="1" t="s">
        <v>240</v>
      </c>
      <c r="BU1" s="1" t="str">
        <f t="shared" ref="BU1:BU24" si="7">AVERAGE(BH1:BK1)</f>
        <v>#N/A</v>
      </c>
      <c r="BV1" s="1" t="str">
        <f t="shared" ref="BV1:BV24" si="8">AVERAGE(BL1:BO1)</f>
        <v>#N/A</v>
      </c>
      <c r="BW1" s="1" t="str">
        <f t="shared" ref="BW1:BW24" si="9">AVERAGE(BP1:BS1)</f>
        <v>#N/A</v>
      </c>
      <c r="BX1" s="1" t="s">
        <v>241</v>
      </c>
      <c r="BY1" s="1" t="str">
        <f>IF($E1="Pria",VLOOKUP(BU1,agreement_p,4),VLOOKUP(BU1,agreement_w,4))</f>
        <v>#N/A</v>
      </c>
      <c r="BZ1" s="1" t="str">
        <f>IF($E1="Pria",VLOOKUP(BV1,agreement_p,4),VLOOKUP(BV1,agreement_w,4))</f>
        <v>#N/A</v>
      </c>
      <c r="CA1" s="1" t="str">
        <f>IF($E1="Pria",VLOOKUP(BW1,agreement_p,4),VLOOKUP(BW1,agreement_w,4))</f>
        <v>#N/A</v>
      </c>
      <c r="CB1" s="194" t="str">
        <f t="shared" ref="CB1:CB24" si="10">IF($F1=4,AVERAGE(BY1:CA1)/100,"N/A")</f>
        <v>N/A</v>
      </c>
      <c r="CD1" s="194">
        <v>1.0</v>
      </c>
      <c r="CE1" s="194" t="str">
        <f t="shared" ref="CE1:CE24" si="11">IF(ISERROR(CB1=TRUE),"",CB1)</f>
        <v>N/A</v>
      </c>
      <c r="CF1" s="194" t="str">
        <f t="shared" ref="CF1:CF24" si="12">CD1-CE1</f>
        <v>#VALUE!</v>
      </c>
      <c r="CH1" s="1" t="s">
        <v>239</v>
      </c>
      <c r="CI1" s="1" t="str">
        <f>VLOOKUP(imjpm!M$3,tabel_jpm,onejob!T1+1,0)</f>
        <v>#N/A</v>
      </c>
      <c r="CJ1" s="1" t="str">
        <f>VLOOKUP(imjpm!N$3,tabel_jpm,onejob!U1+1,0)</f>
        <v>#N/A</v>
      </c>
      <c r="CK1" s="1" t="str">
        <f>VLOOKUP(imjpm!O$3,tabel_jpm,onejob!V1+1,0)</f>
        <v>#N/A</v>
      </c>
      <c r="CL1" s="1" t="str">
        <f>VLOOKUP(imjpm!P$3,tabel_jpm,onejob!W1+1,0)</f>
        <v>#N/A</v>
      </c>
      <c r="CM1" s="1" t="str">
        <f>VLOOKUP(imjpm!M$3,tabel_jpm,onejob!X1+1,0)</f>
        <v>#N/A</v>
      </c>
      <c r="CN1" s="1" t="str">
        <f>VLOOKUP(imjpm!N$3,tabel_jpm,onejob!Y1+1,0)</f>
        <v>#N/A</v>
      </c>
      <c r="CO1" s="1" t="str">
        <f>VLOOKUP(imjpm!O$3,tabel_jpm,onejob!Z1+1,0)</f>
        <v>#N/A</v>
      </c>
      <c r="CP1" s="1" t="str">
        <f>VLOOKUP(imjpm!P$3,tabel_jpm,onejob!AA1+1,0)</f>
        <v>#N/A</v>
      </c>
      <c r="CQ1" s="1" t="str">
        <f>VLOOKUP(imjpm!M$3,tabel_jpm,onejob!AB1+1,0)</f>
        <v>#N/A</v>
      </c>
      <c r="CR1" s="1" t="str">
        <f>VLOOKUP(imjpm!N$3,tabel_jpm,onejob!AC1+1,0)</f>
        <v>#N/A</v>
      </c>
      <c r="CS1" s="1" t="str">
        <f>VLOOKUP(imjpm!O$3,tabel_jpm,onejob!AD1+1,0)</f>
        <v>#N/A</v>
      </c>
      <c r="CT1" s="1" t="str">
        <f>VLOOKUP(imjpm!P$3,tabel_jpm,onejob!AE1+1,0)</f>
        <v>#N/A</v>
      </c>
      <c r="CU1" s="1" t="s">
        <v>240</v>
      </c>
      <c r="CV1" s="1" t="str">
        <f t="shared" ref="CV1:CV24" si="13">AVERAGE(CI1:CL1)</f>
        <v>#N/A</v>
      </c>
      <c r="CW1" s="1" t="str">
        <f t="shared" ref="CW1:CW24" si="14">AVERAGE(CM1:CP1)</f>
        <v>#N/A</v>
      </c>
      <c r="CX1" s="1" t="str">
        <f t="shared" ref="CX1:CX24" si="15">AVERAGE(CQ1:CT1)</f>
        <v>#N/A</v>
      </c>
      <c r="CY1" s="1" t="s">
        <v>241</v>
      </c>
      <c r="CZ1" s="1" t="str">
        <f>IF($E1="Pria",VLOOKUP(CV1,agreement_p,4),VLOOKUP(CV1,agreement_w,4))</f>
        <v>#N/A</v>
      </c>
      <c r="DA1" s="1" t="str">
        <f>IF($E1="Pria",VLOOKUP(CW1,agreement_p,4),VLOOKUP(CW1,agreement_w,4))</f>
        <v>#N/A</v>
      </c>
      <c r="DB1" s="1" t="str">
        <f>IF($E1="Pria",VLOOKUP(CX1,agreement_p,4),VLOOKUP(CX1,agreement_w,4))</f>
        <v>#N/A</v>
      </c>
      <c r="DC1" s="194" t="str">
        <f t="shared" ref="DC1:DC24" si="16">IF($F1=4,AVERAGE(CZ1:DB1)/100,"N/A")</f>
        <v>N/A</v>
      </c>
      <c r="DE1" s="194">
        <v>1.0</v>
      </c>
      <c r="DF1" s="194" t="str">
        <f t="shared" ref="DF1:DF24" si="17">IF(ISERROR(DC1=TRUE),"",DC1)</f>
        <v>N/A</v>
      </c>
      <c r="DG1" s="194" t="str">
        <f t="shared" ref="DG1:DG24" si="18">DE1-DF1</f>
        <v>#VALUE!</v>
      </c>
    </row>
    <row r="2">
      <c r="C2" s="1">
        <v>6.0</v>
      </c>
      <c r="D2" s="1" t="str">
        <f t="array" ref="D2">IF(ISERROR(INDEX(onejob1,$C2))=TRUE,"",INDEX(onejob1,$C2))</f>
        <v>Christian Septa Nugraha</v>
      </c>
      <c r="E2" s="1" t="str">
        <f t="array" ref="E2">INDEX(Kelamin,$C2)</f>
        <v/>
      </c>
      <c r="F2" s="1">
        <f t="array" ref="F2">INDEX(cek2_,$C2)</f>
        <v>2</v>
      </c>
      <c r="G2" s="1" t="str">
        <f t="array" ref="G2">INDEX(most_col_d,$C2)</f>
        <v/>
      </c>
      <c r="H2" s="1" t="str">
        <f t="array" ref="H2">INDEX(most_col_i,$C2)</f>
        <v/>
      </c>
      <c r="I2" s="1" t="str">
        <f t="array" ref="I2">INDEX(most_col_s,$C2)</f>
        <v/>
      </c>
      <c r="J2" s="1" t="str">
        <f t="array" ref="J2">INDEX(most_col_c,$C2)</f>
        <v/>
      </c>
      <c r="K2" s="1" t="str">
        <f t="array" ref="K2">INDEX(least_col_d,$C2)</f>
        <v/>
      </c>
      <c r="L2" s="1" t="str">
        <f t="array" ref="L2">INDEX(least_col_i,$C2)</f>
        <v/>
      </c>
      <c r="M2" s="1" t="str">
        <f t="array" ref="M2">INDEX(least_col_s,$C2)</f>
        <v/>
      </c>
      <c r="N2" s="1" t="str">
        <f t="array" ref="N2">INDEX(least_col_c,$C2)</f>
        <v/>
      </c>
      <c r="O2" s="1" t="str">
        <f t="array" ref="O2">INDEX(change_col_d,$C2)</f>
        <v/>
      </c>
      <c r="P2" s="1" t="str">
        <f t="array" ref="P2">INDEX(change_col_i,$C2)</f>
        <v/>
      </c>
      <c r="Q2" s="1" t="str">
        <f t="array" ref="Q2">INDEX(change_col_s,$C2)</f>
        <v/>
      </c>
      <c r="R2" s="1" t="str">
        <f t="array" ref="R2">INDEX(change_col_c,$C2)</f>
        <v/>
      </c>
      <c r="T2" s="1">
        <f>VLOOKUP(G2,tableD1,3,0)</f>
        <v>1</v>
      </c>
      <c r="U2" s="1">
        <f>VLOOKUP(H2,tableI1,3,0)</f>
        <v>1</v>
      </c>
      <c r="V2" s="1">
        <f>VLOOKUP(I2,table1S,3,0)</f>
        <v>2</v>
      </c>
      <c r="W2" s="1">
        <f>VLOOKUP(J2,table1C,3,0)</f>
        <v>1</v>
      </c>
      <c r="X2" s="1">
        <f>VLOOKUP(K2,table2D,3,0)</f>
        <v>8</v>
      </c>
      <c r="Y2" s="1">
        <f>VLOOKUP(L2,table2I,3,0)</f>
        <v>8</v>
      </c>
      <c r="Z2" s="1">
        <f>VLOOKUP(M2,table2S,3,0)</f>
        <v>8</v>
      </c>
      <c r="AA2" s="1">
        <f>VLOOKUP(N2,table2C,3,0)</f>
        <v>8</v>
      </c>
      <c r="AB2" s="1">
        <f>VLOOKUP(O2,table3D,3,0)</f>
        <v>4</v>
      </c>
      <c r="AC2" s="1">
        <f>VLOOKUP(P2,table3I,3,0)</f>
        <v>5</v>
      </c>
      <c r="AD2" s="1">
        <f>VLOOKUP(Q2,table3S,3,0)</f>
        <v>5</v>
      </c>
      <c r="AE2" s="1">
        <f>VLOOKUP(R2,table3C,3,0)</f>
        <v>5</v>
      </c>
      <c r="AF2" s="1" t="str">
        <f>imjpm!D1</f>
        <v>Client Coordinator</v>
      </c>
      <c r="AG2" s="1">
        <f>VLOOKUP(imjpm!M$1,tabel_jpm,onejob!T2+1,0)</f>
        <v>20</v>
      </c>
      <c r="AH2" s="1">
        <f>VLOOKUP(imjpm!N$1,tabel_jpm,onejob!U2+1,0)</f>
        <v>8</v>
      </c>
      <c r="AI2" s="1">
        <f>VLOOKUP(imjpm!O$1,tabel_jpm,onejob!V2+1,0)</f>
        <v>12</v>
      </c>
      <c r="AJ2" s="1">
        <f>VLOOKUP(imjpm!P$1,tabel_jpm,onejob!W2+1,0)</f>
        <v>12</v>
      </c>
      <c r="AK2" s="1">
        <f>VLOOKUP(imjpm!M$1,tabel_jpm,X2+1,0)</f>
        <v>8</v>
      </c>
      <c r="AL2" s="1">
        <f>VLOOKUP(imjpm!N$1,tabel_jpm,Y2+1,0)</f>
        <v>20</v>
      </c>
      <c r="AM2" s="1">
        <f>VLOOKUP(imjpm!O$1,tabel_jpm,Z2+1,0)</f>
        <v>20</v>
      </c>
      <c r="AN2" s="1">
        <f>VLOOKUP(imjpm!P$1,tabel_jpm,AA2+1,0)</f>
        <v>16</v>
      </c>
      <c r="AO2" s="1">
        <f>VLOOKUP(imjpm!M$1,tabel_jpm,AB2+1,0)</f>
        <v>24</v>
      </c>
      <c r="AP2" s="1">
        <f>VLOOKUP(imjpm!N$1,tabel_jpm,AC2+1,0)</f>
        <v>24</v>
      </c>
      <c r="AQ2" s="1">
        <f>VLOOKUP(imjpm!O$1,tabel_jpm,AD2+1,0)</f>
        <v>24</v>
      </c>
      <c r="AR2" s="1">
        <f>VLOOKUP(imjpm!P$1,tabel_jpm,AE2+1,0)</f>
        <v>28</v>
      </c>
      <c r="AT2" s="1">
        <f t="shared" si="1"/>
        <v>13</v>
      </c>
      <c r="AU2" s="1">
        <f t="shared" si="2"/>
        <v>16</v>
      </c>
      <c r="AV2" s="1">
        <f t="shared" si="3"/>
        <v>25</v>
      </c>
      <c r="AX2" s="1">
        <f>IF($E2="Pria",VLOOKUP(AT2,agreement_p,4),VLOOKUP(AT2,agreement_w,4))</f>
        <v>39</v>
      </c>
      <c r="AY2" s="1">
        <f>IF($E2="Pria",VLOOKUP(AU2,agreement_p,4),VLOOKUP(AU2,agreement_w,4))</f>
        <v>48</v>
      </c>
      <c r="AZ2" s="1">
        <f>IF($E2="Pria",VLOOKUP(AV2,agreement_p,4),VLOOKUP(AV2,agreement_w,4))</f>
        <v>87</v>
      </c>
      <c r="BA2" s="194" t="str">
        <f t="shared" si="4"/>
        <v>N/A</v>
      </c>
      <c r="BC2" s="194">
        <v>1.0</v>
      </c>
      <c r="BD2" s="194" t="str">
        <f t="shared" si="5"/>
        <v>N/A</v>
      </c>
      <c r="BE2" s="194" t="str">
        <f t="shared" si="6"/>
        <v>#VALUE!</v>
      </c>
      <c r="BG2" s="1" t="str">
        <f>imjpm!D2</f>
        <v/>
      </c>
      <c r="BH2" s="1" t="str">
        <f>VLOOKUP(imjpm!M$2,tabel_jpm,onejob!T2+1,0)</f>
        <v>#N/A</v>
      </c>
      <c r="BI2" s="1" t="str">
        <f>VLOOKUP(imjpm!N$2,tabel_jpm,onejob!U2+1,0)</f>
        <v>#N/A</v>
      </c>
      <c r="BJ2" s="1" t="str">
        <f>VLOOKUP(imjpm!O$2,tabel_jpm,onejob!V2+1,0)</f>
        <v>#N/A</v>
      </c>
      <c r="BK2" s="1" t="str">
        <f>VLOOKUP(imjpm!P$2,tabel_jpm,onejob!W2+1,0)</f>
        <v>#N/A</v>
      </c>
      <c r="BL2" s="1" t="str">
        <f>VLOOKUP(imjpm!M$2,tabel_jpm,onejob!X2+1,0)</f>
        <v>#N/A</v>
      </c>
      <c r="BM2" s="1" t="str">
        <f>VLOOKUP(imjpm!N$2,tabel_jpm,onejob!Y2+1,0)</f>
        <v>#N/A</v>
      </c>
      <c r="BN2" s="1" t="str">
        <f>VLOOKUP(imjpm!O$2,tabel_jpm,onejob!Z2+1,0)</f>
        <v>#N/A</v>
      </c>
      <c r="BO2" s="1" t="str">
        <f>VLOOKUP(imjpm!P$2,tabel_jpm,onejob!AA2+1,0)</f>
        <v>#N/A</v>
      </c>
      <c r="BP2" s="1" t="str">
        <f>VLOOKUP(imjpm!M$2,tabel_jpm,onejob!AB2+1,0)</f>
        <v>#N/A</v>
      </c>
      <c r="BQ2" s="1" t="str">
        <f>VLOOKUP(imjpm!N$2,tabel_jpm,onejob!AC2+1,0)</f>
        <v>#N/A</v>
      </c>
      <c r="BR2" s="1" t="str">
        <f>VLOOKUP(imjpm!O$2,tabel_jpm,onejob!AD2+1,0)</f>
        <v>#N/A</v>
      </c>
      <c r="BS2" s="1" t="str">
        <f>VLOOKUP(imjpm!P$2,tabel_jpm,onejob!AE2+1,0)</f>
        <v>#N/A</v>
      </c>
      <c r="BU2" s="1" t="str">
        <f t="shared" si="7"/>
        <v>#N/A</v>
      </c>
      <c r="BV2" s="1" t="str">
        <f t="shared" si="8"/>
        <v>#N/A</v>
      </c>
      <c r="BW2" s="1" t="str">
        <f t="shared" si="9"/>
        <v>#N/A</v>
      </c>
      <c r="BY2" s="1" t="str">
        <f>IF($E2="Pria",VLOOKUP(BU2,agreement_p,4),VLOOKUP(BU2,agreement_w,4))</f>
        <v>#N/A</v>
      </c>
      <c r="BZ2" s="1" t="str">
        <f>IF($E2="Pria",VLOOKUP(BV2,agreement_p,4),VLOOKUP(BV2,agreement_w,4))</f>
        <v>#N/A</v>
      </c>
      <c r="CA2" s="1" t="str">
        <f>IF($E2="Pria",VLOOKUP(BW2,agreement_p,4),VLOOKUP(BW2,agreement_w,4))</f>
        <v>#N/A</v>
      </c>
      <c r="CB2" s="194" t="str">
        <f t="shared" si="10"/>
        <v>N/A</v>
      </c>
      <c r="CD2" s="194">
        <v>1.0</v>
      </c>
      <c r="CE2" s="194" t="str">
        <f t="shared" si="11"/>
        <v>N/A</v>
      </c>
      <c r="CF2" s="194" t="str">
        <f t="shared" si="12"/>
        <v>#VALUE!</v>
      </c>
      <c r="CH2" s="1" t="str">
        <f>imjpm!D3</f>
        <v/>
      </c>
      <c r="CI2" s="1" t="str">
        <f>VLOOKUP(imjpm!M$3,tabel_jpm,onejob!T2+1,0)</f>
        <v>#N/A</v>
      </c>
      <c r="CJ2" s="1" t="str">
        <f>VLOOKUP(imjpm!N$3,tabel_jpm,onejob!U2+1,0)</f>
        <v>#N/A</v>
      </c>
      <c r="CK2" s="1" t="str">
        <f>VLOOKUP(imjpm!O$3,tabel_jpm,onejob!V2+1,0)</f>
        <v>#N/A</v>
      </c>
      <c r="CL2" s="1" t="str">
        <f>VLOOKUP(imjpm!P$3,tabel_jpm,onejob!W2+1,0)</f>
        <v>#N/A</v>
      </c>
      <c r="CM2" s="1" t="str">
        <f>VLOOKUP(imjpm!M$3,tabel_jpm,onejob!X2+1,0)</f>
        <v>#N/A</v>
      </c>
      <c r="CN2" s="1" t="str">
        <f>VLOOKUP(imjpm!N$3,tabel_jpm,onejob!Y2+1,0)</f>
        <v>#N/A</v>
      </c>
      <c r="CO2" s="1" t="str">
        <f>VLOOKUP(imjpm!O$3,tabel_jpm,onejob!Z2+1,0)</f>
        <v>#N/A</v>
      </c>
      <c r="CP2" s="1" t="str">
        <f>VLOOKUP(imjpm!P$3,tabel_jpm,onejob!AA2+1,0)</f>
        <v>#N/A</v>
      </c>
      <c r="CQ2" s="1" t="str">
        <f>VLOOKUP(imjpm!M$3,tabel_jpm,onejob!AB2+1,0)</f>
        <v>#N/A</v>
      </c>
      <c r="CR2" s="1" t="str">
        <f>VLOOKUP(imjpm!N$3,tabel_jpm,onejob!AC2+1,0)</f>
        <v>#N/A</v>
      </c>
      <c r="CS2" s="1" t="str">
        <f>VLOOKUP(imjpm!O$3,tabel_jpm,onejob!AD2+1,0)</f>
        <v>#N/A</v>
      </c>
      <c r="CT2" s="1" t="str">
        <f>VLOOKUP(imjpm!P$3,tabel_jpm,onejob!AE2+1,0)</f>
        <v>#N/A</v>
      </c>
      <c r="CV2" s="1" t="str">
        <f t="shared" si="13"/>
        <v>#N/A</v>
      </c>
      <c r="CW2" s="1" t="str">
        <f t="shared" si="14"/>
        <v>#N/A</v>
      </c>
      <c r="CX2" s="1" t="str">
        <f t="shared" si="15"/>
        <v>#N/A</v>
      </c>
      <c r="CZ2" s="1" t="str">
        <f>IF($E2="Pria",VLOOKUP(CV2,agreement_p,4),VLOOKUP(CV2,agreement_w,4))</f>
        <v>#N/A</v>
      </c>
      <c r="DA2" s="1" t="str">
        <f>IF($E2="Pria",VLOOKUP(CW2,agreement_p,4),VLOOKUP(CW2,agreement_w,4))</f>
        <v>#N/A</v>
      </c>
      <c r="DB2" s="1" t="str">
        <f>IF($E2="Pria",VLOOKUP(CX2,agreement_p,4),VLOOKUP(CX2,agreement_w,4))</f>
        <v>#N/A</v>
      </c>
      <c r="DC2" s="194" t="str">
        <f t="shared" si="16"/>
        <v>N/A</v>
      </c>
      <c r="DE2" s="194">
        <v>1.0</v>
      </c>
      <c r="DF2" s="194" t="str">
        <f t="shared" si="17"/>
        <v>N/A</v>
      </c>
      <c r="DG2" s="194" t="str">
        <f t="shared" si="18"/>
        <v>#VALUE!</v>
      </c>
    </row>
    <row r="3">
      <c r="C3" s="1">
        <v>7.0</v>
      </c>
      <c r="D3" s="1" t="str">
        <f t="array" ref="D3">IF(ISERROR(INDEX(onejob1,$C3))=TRUE,"",INDEX(onejob1,$C3))</f>
        <v>Ajibuloh Mahar</v>
      </c>
      <c r="E3" s="1" t="str">
        <f t="array" ref="E3">INDEX(Kelamin,$C3)</f>
        <v/>
      </c>
      <c r="F3" s="1">
        <f t="array" ref="F3">INDEX(cek2_,$C3)</f>
        <v>2</v>
      </c>
      <c r="G3" s="1" t="str">
        <f t="array" ref="G3">INDEX(most_col_d,$C3)</f>
        <v/>
      </c>
      <c r="H3" s="1" t="str">
        <f t="array" ref="H3">INDEX(most_col_i,$C3)</f>
        <v/>
      </c>
      <c r="I3" s="1" t="str">
        <f t="array" ref="I3">INDEX(most_col_s,$C3)</f>
        <v/>
      </c>
      <c r="J3" s="1" t="str">
        <f t="array" ref="J3">INDEX(most_col_c,$C3)</f>
        <v/>
      </c>
      <c r="K3" s="1" t="str">
        <f t="array" ref="K3">INDEX(least_col_d,$C3)</f>
        <v/>
      </c>
      <c r="L3" s="1" t="str">
        <f t="array" ref="L3">INDEX(least_col_i,$C3)</f>
        <v/>
      </c>
      <c r="M3" s="1" t="str">
        <f t="array" ref="M3">INDEX(least_col_s,$C3)</f>
        <v/>
      </c>
      <c r="N3" s="1" t="str">
        <f t="array" ref="N3">INDEX(least_col_c,$C3)</f>
        <v/>
      </c>
      <c r="O3" s="1" t="str">
        <f t="array" ref="O3">INDEX(change_col_d,$C3)</f>
        <v/>
      </c>
      <c r="P3" s="1" t="str">
        <f t="array" ref="P3">INDEX(change_col_i,$C3)</f>
        <v/>
      </c>
      <c r="Q3" s="1" t="str">
        <f t="array" ref="Q3">INDEX(change_col_s,$C3)</f>
        <v/>
      </c>
      <c r="R3" s="1" t="str">
        <f t="array" ref="R3">INDEX(change_col_c,$C3)</f>
        <v/>
      </c>
      <c r="T3" s="1">
        <f>VLOOKUP(G3,tableD1,3,0)</f>
        <v>1</v>
      </c>
      <c r="U3" s="1">
        <f>VLOOKUP(H3,tableI1,3,0)</f>
        <v>1</v>
      </c>
      <c r="V3" s="1">
        <f>VLOOKUP(I3,table1S,3,0)</f>
        <v>2</v>
      </c>
      <c r="W3" s="1">
        <f>VLOOKUP(J3,table1C,3,0)</f>
        <v>1</v>
      </c>
      <c r="X3" s="1">
        <f>VLOOKUP(K3,table2D,3,0)</f>
        <v>8</v>
      </c>
      <c r="Y3" s="1">
        <f>VLOOKUP(L3,table2I,3,0)</f>
        <v>8</v>
      </c>
      <c r="Z3" s="1">
        <f>VLOOKUP(M3,table2S,3,0)</f>
        <v>8</v>
      </c>
      <c r="AA3" s="1">
        <f>VLOOKUP(N3,table2C,3,0)</f>
        <v>8</v>
      </c>
      <c r="AB3" s="1">
        <f>VLOOKUP(O3,table3D,3,0)</f>
        <v>4</v>
      </c>
      <c r="AC3" s="1">
        <f>VLOOKUP(P3,table3I,3,0)</f>
        <v>5</v>
      </c>
      <c r="AD3" s="1">
        <f>VLOOKUP(Q3,table3S,3,0)</f>
        <v>5</v>
      </c>
      <c r="AE3" s="1">
        <f>VLOOKUP(R3,table3C,3,0)</f>
        <v>5</v>
      </c>
      <c r="AG3" s="1">
        <f>VLOOKUP(imjpm!M$1,tabel_jpm,onejob!T3+1,0)</f>
        <v>20</v>
      </c>
      <c r="AH3" s="1">
        <f>VLOOKUP(imjpm!N$1,tabel_jpm,onejob!U3+1,0)</f>
        <v>8</v>
      </c>
      <c r="AI3" s="1">
        <f>VLOOKUP(imjpm!O$1,tabel_jpm,onejob!V3+1,0)</f>
        <v>12</v>
      </c>
      <c r="AJ3" s="1">
        <f>VLOOKUP(imjpm!P$1,tabel_jpm,onejob!W3+1,0)</f>
        <v>12</v>
      </c>
      <c r="AK3" s="1">
        <f>VLOOKUP(imjpm!M$1,tabel_jpm,X3+1,0)</f>
        <v>8</v>
      </c>
      <c r="AL3" s="1">
        <f>VLOOKUP(imjpm!N$1,tabel_jpm,Y3+1,0)</f>
        <v>20</v>
      </c>
      <c r="AM3" s="1">
        <f>VLOOKUP(imjpm!O$1,tabel_jpm,Z3+1,0)</f>
        <v>20</v>
      </c>
      <c r="AN3" s="1">
        <f>VLOOKUP(imjpm!P$1,tabel_jpm,AA3+1,0)</f>
        <v>16</v>
      </c>
      <c r="AO3" s="1">
        <f>VLOOKUP(imjpm!M$1,tabel_jpm,AB3+1,0)</f>
        <v>24</v>
      </c>
      <c r="AP3" s="1">
        <f>VLOOKUP(imjpm!N$1,tabel_jpm,AC3+1,0)</f>
        <v>24</v>
      </c>
      <c r="AQ3" s="1">
        <f>VLOOKUP(imjpm!O$1,tabel_jpm,AD3+1,0)</f>
        <v>24</v>
      </c>
      <c r="AR3" s="1">
        <f>VLOOKUP(imjpm!P$1,tabel_jpm,AE3+1,0)</f>
        <v>28</v>
      </c>
      <c r="AT3" s="1">
        <f t="shared" si="1"/>
        <v>13</v>
      </c>
      <c r="AU3" s="1">
        <f t="shared" si="2"/>
        <v>16</v>
      </c>
      <c r="AV3" s="1">
        <f t="shared" si="3"/>
        <v>25</v>
      </c>
      <c r="AX3" s="1">
        <f>IF($E3="Pria",VLOOKUP(AT3,agreement_p,4),VLOOKUP(AT3,agreement_w,4))</f>
        <v>39</v>
      </c>
      <c r="AY3" s="1">
        <f>IF($E3="Pria",VLOOKUP(AU3,agreement_p,4),VLOOKUP(AU3,agreement_w,4))</f>
        <v>48</v>
      </c>
      <c r="AZ3" s="1">
        <f>IF($E3="Pria",VLOOKUP(AV3,agreement_p,4),VLOOKUP(AV3,agreement_w,4))</f>
        <v>87</v>
      </c>
      <c r="BA3" s="194" t="str">
        <f t="shared" si="4"/>
        <v>N/A</v>
      </c>
      <c r="BC3" s="194">
        <v>1.0</v>
      </c>
      <c r="BD3" s="194" t="str">
        <f t="shared" si="5"/>
        <v>N/A</v>
      </c>
      <c r="BE3" s="194" t="str">
        <f t="shared" si="6"/>
        <v>#VALUE!</v>
      </c>
      <c r="BH3" s="1" t="str">
        <f>VLOOKUP(imjpm!M$2,tabel_jpm,onejob!T3+1,0)</f>
        <v>#N/A</v>
      </c>
      <c r="BI3" s="1" t="str">
        <f>VLOOKUP(imjpm!N$2,tabel_jpm,onejob!U3+1,0)</f>
        <v>#N/A</v>
      </c>
      <c r="BJ3" s="1" t="str">
        <f>VLOOKUP(imjpm!O$2,tabel_jpm,onejob!V3+1,0)</f>
        <v>#N/A</v>
      </c>
      <c r="BK3" s="1" t="str">
        <f>VLOOKUP(imjpm!P$2,tabel_jpm,onejob!W3+1,0)</f>
        <v>#N/A</v>
      </c>
      <c r="BL3" s="1" t="str">
        <f>VLOOKUP(imjpm!M$2,tabel_jpm,onejob!X3+1,0)</f>
        <v>#N/A</v>
      </c>
      <c r="BM3" s="1" t="str">
        <f>VLOOKUP(imjpm!N$2,tabel_jpm,onejob!Y3+1,0)</f>
        <v>#N/A</v>
      </c>
      <c r="BN3" s="1" t="str">
        <f>VLOOKUP(imjpm!O$2,tabel_jpm,onejob!Z3+1,0)</f>
        <v>#N/A</v>
      </c>
      <c r="BO3" s="1" t="str">
        <f>VLOOKUP(imjpm!P$2,tabel_jpm,onejob!AA3+1,0)</f>
        <v>#N/A</v>
      </c>
      <c r="BP3" s="1" t="str">
        <f>VLOOKUP(imjpm!M$2,tabel_jpm,onejob!AB3+1,0)</f>
        <v>#N/A</v>
      </c>
      <c r="BQ3" s="1" t="str">
        <f>VLOOKUP(imjpm!N$2,tabel_jpm,onejob!AC3+1,0)</f>
        <v>#N/A</v>
      </c>
      <c r="BR3" s="1" t="str">
        <f>VLOOKUP(imjpm!O$2,tabel_jpm,onejob!AD3+1,0)</f>
        <v>#N/A</v>
      </c>
      <c r="BS3" s="1" t="str">
        <f>VLOOKUP(imjpm!P$2,tabel_jpm,onejob!AE3+1,0)</f>
        <v>#N/A</v>
      </c>
      <c r="BU3" s="1" t="str">
        <f t="shared" si="7"/>
        <v>#N/A</v>
      </c>
      <c r="BV3" s="1" t="str">
        <f t="shared" si="8"/>
        <v>#N/A</v>
      </c>
      <c r="BW3" s="1" t="str">
        <f t="shared" si="9"/>
        <v>#N/A</v>
      </c>
      <c r="BY3" s="1" t="str">
        <f>IF($E3="Pria",VLOOKUP(BU3,agreement_p,4),VLOOKUP(BU3,agreement_w,4))</f>
        <v>#N/A</v>
      </c>
      <c r="BZ3" s="1" t="str">
        <f>IF($E3="Pria",VLOOKUP(BV3,agreement_p,4),VLOOKUP(BV3,agreement_w,4))</f>
        <v>#N/A</v>
      </c>
      <c r="CA3" s="1" t="str">
        <f>IF($E3="Pria",VLOOKUP(BW3,agreement_p,4),VLOOKUP(BW3,agreement_w,4))</f>
        <v>#N/A</v>
      </c>
      <c r="CB3" s="194" t="str">
        <f t="shared" si="10"/>
        <v>N/A</v>
      </c>
      <c r="CD3" s="194">
        <v>1.0</v>
      </c>
      <c r="CE3" s="194" t="str">
        <f t="shared" si="11"/>
        <v>N/A</v>
      </c>
      <c r="CF3" s="194" t="str">
        <f t="shared" si="12"/>
        <v>#VALUE!</v>
      </c>
      <c r="CI3" s="1" t="str">
        <f>VLOOKUP(imjpm!M$3,tabel_jpm,onejob!T3+1,0)</f>
        <v>#N/A</v>
      </c>
      <c r="CJ3" s="1" t="str">
        <f>VLOOKUP(imjpm!N$3,tabel_jpm,onejob!U3+1,0)</f>
        <v>#N/A</v>
      </c>
      <c r="CK3" s="1" t="str">
        <f>VLOOKUP(imjpm!O$3,tabel_jpm,onejob!V3+1,0)</f>
        <v>#N/A</v>
      </c>
      <c r="CL3" s="1" t="str">
        <f>VLOOKUP(imjpm!P$3,tabel_jpm,onejob!W3+1,0)</f>
        <v>#N/A</v>
      </c>
      <c r="CM3" s="1" t="str">
        <f>VLOOKUP(imjpm!M$3,tabel_jpm,onejob!X3+1,0)</f>
        <v>#N/A</v>
      </c>
      <c r="CN3" s="1" t="str">
        <f>VLOOKUP(imjpm!N$3,tabel_jpm,onejob!Y3+1,0)</f>
        <v>#N/A</v>
      </c>
      <c r="CO3" s="1" t="str">
        <f>VLOOKUP(imjpm!O$3,tabel_jpm,onejob!Z3+1,0)</f>
        <v>#N/A</v>
      </c>
      <c r="CP3" s="1" t="str">
        <f>VLOOKUP(imjpm!P$3,tabel_jpm,onejob!AA3+1,0)</f>
        <v>#N/A</v>
      </c>
      <c r="CQ3" s="1" t="str">
        <f>VLOOKUP(imjpm!M$3,tabel_jpm,onejob!AB3+1,0)</f>
        <v>#N/A</v>
      </c>
      <c r="CR3" s="1" t="str">
        <f>VLOOKUP(imjpm!N$3,tabel_jpm,onejob!AC3+1,0)</f>
        <v>#N/A</v>
      </c>
      <c r="CS3" s="1" t="str">
        <f>VLOOKUP(imjpm!O$3,tabel_jpm,onejob!AD3+1,0)</f>
        <v>#N/A</v>
      </c>
      <c r="CT3" s="1" t="str">
        <f>VLOOKUP(imjpm!P$3,tabel_jpm,onejob!AE3+1,0)</f>
        <v>#N/A</v>
      </c>
      <c r="CV3" s="1" t="str">
        <f t="shared" si="13"/>
        <v>#N/A</v>
      </c>
      <c r="CW3" s="1" t="str">
        <f t="shared" si="14"/>
        <v>#N/A</v>
      </c>
      <c r="CX3" s="1" t="str">
        <f t="shared" si="15"/>
        <v>#N/A</v>
      </c>
      <c r="CZ3" s="1" t="str">
        <f>IF($E3="Pria",VLOOKUP(CV3,agreement_p,4),VLOOKUP(CV3,agreement_w,4))</f>
        <v>#N/A</v>
      </c>
      <c r="DA3" s="1" t="str">
        <f>IF($E3="Pria",VLOOKUP(CW3,agreement_p,4),VLOOKUP(CW3,agreement_w,4))</f>
        <v>#N/A</v>
      </c>
      <c r="DB3" s="1" t="str">
        <f>IF($E3="Pria",VLOOKUP(CX3,agreement_p,4),VLOOKUP(CX3,agreement_w,4))</f>
        <v>#N/A</v>
      </c>
      <c r="DC3" s="194" t="str">
        <f t="shared" si="16"/>
        <v>N/A</v>
      </c>
      <c r="DE3" s="194">
        <v>1.0</v>
      </c>
      <c r="DF3" s="194" t="str">
        <f t="shared" si="17"/>
        <v>N/A</v>
      </c>
      <c r="DG3" s="194" t="str">
        <f t="shared" si="18"/>
        <v>#VALUE!</v>
      </c>
    </row>
    <row r="4">
      <c r="C4" s="1">
        <v>8.0</v>
      </c>
      <c r="D4" s="1" t="str">
        <f t="array" ref="D4">IF(ISERROR(INDEX(onejob1,$C4))=TRUE,"",INDEX(onejob1,$C4))</f>
        <v>Ezra Dwi Epriputra</v>
      </c>
      <c r="E4" s="1" t="str">
        <f t="array" ref="E4">INDEX(Kelamin,$C4)</f>
        <v/>
      </c>
      <c r="F4" s="1">
        <f t="array" ref="F4">INDEX(cek2_,$C4)</f>
        <v>2</v>
      </c>
      <c r="G4" s="1" t="str">
        <f t="array" ref="G4">INDEX(most_col_d,$C4)</f>
        <v/>
      </c>
      <c r="H4" s="1" t="str">
        <f t="array" ref="H4">INDEX(most_col_i,$C4)</f>
        <v/>
      </c>
      <c r="I4" s="1" t="str">
        <f t="array" ref="I4">INDEX(most_col_s,$C4)</f>
        <v/>
      </c>
      <c r="J4" s="1" t="str">
        <f t="array" ref="J4">INDEX(most_col_c,$C4)</f>
        <v/>
      </c>
      <c r="K4" s="1" t="str">
        <f t="array" ref="K4">INDEX(least_col_d,$C4)</f>
        <v/>
      </c>
      <c r="L4" s="1" t="str">
        <f t="array" ref="L4">INDEX(least_col_i,$C4)</f>
        <v/>
      </c>
      <c r="M4" s="1" t="str">
        <f t="array" ref="M4">INDEX(least_col_s,$C4)</f>
        <v/>
      </c>
      <c r="N4" s="1" t="str">
        <f t="array" ref="N4">INDEX(least_col_c,$C4)</f>
        <v/>
      </c>
      <c r="O4" s="1" t="str">
        <f t="array" ref="O4">INDEX(change_col_d,$C4)</f>
        <v/>
      </c>
      <c r="P4" s="1" t="str">
        <f t="array" ref="P4">INDEX(change_col_i,$C4)</f>
        <v/>
      </c>
      <c r="Q4" s="1" t="str">
        <f t="array" ref="Q4">INDEX(change_col_s,$C4)</f>
        <v/>
      </c>
      <c r="R4" s="1" t="str">
        <f t="array" ref="R4">INDEX(change_col_c,$C4)</f>
        <v/>
      </c>
      <c r="T4" s="1">
        <f>VLOOKUP(G4,tableD1,3,0)</f>
        <v>1</v>
      </c>
      <c r="U4" s="1">
        <f>VLOOKUP(H4,tableI1,3,0)</f>
        <v>1</v>
      </c>
      <c r="V4" s="1">
        <f>VLOOKUP(I4,table1S,3,0)</f>
        <v>2</v>
      </c>
      <c r="W4" s="1">
        <f>VLOOKUP(J4,table1C,3,0)</f>
        <v>1</v>
      </c>
      <c r="X4" s="1">
        <f>VLOOKUP(K4,table2D,3,0)</f>
        <v>8</v>
      </c>
      <c r="Y4" s="1">
        <f>VLOOKUP(L4,table2I,3,0)</f>
        <v>8</v>
      </c>
      <c r="Z4" s="1">
        <f>VLOOKUP(M4,table2S,3,0)</f>
        <v>8</v>
      </c>
      <c r="AA4" s="1">
        <f>VLOOKUP(N4,table2C,3,0)</f>
        <v>8</v>
      </c>
      <c r="AB4" s="1">
        <f>VLOOKUP(O4,table3D,3,0)</f>
        <v>4</v>
      </c>
      <c r="AC4" s="1">
        <f>VLOOKUP(P4,table3I,3,0)</f>
        <v>5</v>
      </c>
      <c r="AD4" s="1">
        <f>VLOOKUP(Q4,table3S,3,0)</f>
        <v>5</v>
      </c>
      <c r="AE4" s="1">
        <f>VLOOKUP(R4,table3C,3,0)</f>
        <v>5</v>
      </c>
      <c r="AG4" s="1">
        <f>VLOOKUP(imjpm!M$1,tabel_jpm,onejob!T4+1,0)</f>
        <v>20</v>
      </c>
      <c r="AH4" s="1">
        <f>VLOOKUP(imjpm!N$1,tabel_jpm,onejob!U4+1,0)</f>
        <v>8</v>
      </c>
      <c r="AI4" s="1">
        <f>VLOOKUP(imjpm!O$1,tabel_jpm,onejob!V4+1,0)</f>
        <v>12</v>
      </c>
      <c r="AJ4" s="1">
        <f>VLOOKUP(imjpm!P$1,tabel_jpm,onejob!W4+1,0)</f>
        <v>12</v>
      </c>
      <c r="AK4" s="1">
        <f>VLOOKUP(imjpm!M$1,tabel_jpm,X4+1,0)</f>
        <v>8</v>
      </c>
      <c r="AL4" s="1">
        <f>VLOOKUP(imjpm!N$1,tabel_jpm,Y4+1,0)</f>
        <v>20</v>
      </c>
      <c r="AM4" s="1">
        <f>VLOOKUP(imjpm!O$1,tabel_jpm,Z4+1,0)</f>
        <v>20</v>
      </c>
      <c r="AN4" s="1">
        <f>VLOOKUP(imjpm!P$1,tabel_jpm,AA4+1,0)</f>
        <v>16</v>
      </c>
      <c r="AO4" s="1">
        <f>VLOOKUP(imjpm!M$1,tabel_jpm,AB4+1,0)</f>
        <v>24</v>
      </c>
      <c r="AP4" s="1">
        <f>VLOOKUP(imjpm!N$1,tabel_jpm,AC4+1,0)</f>
        <v>24</v>
      </c>
      <c r="AQ4" s="1">
        <f>VLOOKUP(imjpm!O$1,tabel_jpm,AD4+1,0)</f>
        <v>24</v>
      </c>
      <c r="AR4" s="1">
        <f>VLOOKUP(imjpm!P$1,tabel_jpm,AE4+1,0)</f>
        <v>28</v>
      </c>
      <c r="AT4" s="1">
        <f t="shared" si="1"/>
        <v>13</v>
      </c>
      <c r="AU4" s="1">
        <f t="shared" si="2"/>
        <v>16</v>
      </c>
      <c r="AV4" s="1">
        <f t="shared" si="3"/>
        <v>25</v>
      </c>
      <c r="AX4" s="1">
        <f>IF($E4="Pria",VLOOKUP(AT4,agreement_p,4),VLOOKUP(AT4,agreement_w,4))</f>
        <v>39</v>
      </c>
      <c r="AY4" s="1">
        <f>IF($E4="Pria",VLOOKUP(AU4,agreement_p,4),VLOOKUP(AU4,agreement_w,4))</f>
        <v>48</v>
      </c>
      <c r="AZ4" s="1">
        <f>IF($E4="Pria",VLOOKUP(AV4,agreement_p,4),VLOOKUP(AV4,agreement_w,4))</f>
        <v>87</v>
      </c>
      <c r="BA4" s="194" t="str">
        <f t="shared" si="4"/>
        <v>N/A</v>
      </c>
      <c r="BC4" s="194">
        <v>1.0</v>
      </c>
      <c r="BD4" s="194" t="str">
        <f t="shared" si="5"/>
        <v>N/A</v>
      </c>
      <c r="BE4" s="194" t="str">
        <f t="shared" si="6"/>
        <v>#VALUE!</v>
      </c>
      <c r="BH4" s="1" t="str">
        <f>VLOOKUP(imjpm!M$2,tabel_jpm,onejob!T4+1,0)</f>
        <v>#N/A</v>
      </c>
      <c r="BI4" s="1" t="str">
        <f>VLOOKUP(imjpm!N$2,tabel_jpm,onejob!U4+1,0)</f>
        <v>#N/A</v>
      </c>
      <c r="BJ4" s="1" t="str">
        <f>VLOOKUP(imjpm!O$2,tabel_jpm,onejob!V4+1,0)</f>
        <v>#N/A</v>
      </c>
      <c r="BK4" s="1" t="str">
        <f>VLOOKUP(imjpm!P$2,tabel_jpm,onejob!W4+1,0)</f>
        <v>#N/A</v>
      </c>
      <c r="BL4" s="1" t="str">
        <f>VLOOKUP(imjpm!M$2,tabel_jpm,onejob!X4+1,0)</f>
        <v>#N/A</v>
      </c>
      <c r="BM4" s="1" t="str">
        <f>VLOOKUP(imjpm!N$2,tabel_jpm,onejob!Y4+1,0)</f>
        <v>#N/A</v>
      </c>
      <c r="BN4" s="1" t="str">
        <f>VLOOKUP(imjpm!O$2,tabel_jpm,onejob!Z4+1,0)</f>
        <v>#N/A</v>
      </c>
      <c r="BO4" s="1" t="str">
        <f>VLOOKUP(imjpm!P$2,tabel_jpm,onejob!AA4+1,0)</f>
        <v>#N/A</v>
      </c>
      <c r="BP4" s="1" t="str">
        <f>VLOOKUP(imjpm!M$2,tabel_jpm,onejob!AB4+1,0)</f>
        <v>#N/A</v>
      </c>
      <c r="BQ4" s="1" t="str">
        <f>VLOOKUP(imjpm!N$2,tabel_jpm,onejob!AC4+1,0)</f>
        <v>#N/A</v>
      </c>
      <c r="BR4" s="1" t="str">
        <f>VLOOKUP(imjpm!O$2,tabel_jpm,onejob!AD4+1,0)</f>
        <v>#N/A</v>
      </c>
      <c r="BS4" s="1" t="str">
        <f>VLOOKUP(imjpm!P$2,tabel_jpm,onejob!AE4+1,0)</f>
        <v>#N/A</v>
      </c>
      <c r="BU4" s="1" t="str">
        <f t="shared" si="7"/>
        <v>#N/A</v>
      </c>
      <c r="BV4" s="1" t="str">
        <f t="shared" si="8"/>
        <v>#N/A</v>
      </c>
      <c r="BW4" s="1" t="str">
        <f t="shared" si="9"/>
        <v>#N/A</v>
      </c>
      <c r="BY4" s="1" t="str">
        <f>IF($E4="Pria",VLOOKUP(BU4,agreement_p,4),VLOOKUP(BU4,agreement_w,4))</f>
        <v>#N/A</v>
      </c>
      <c r="BZ4" s="1" t="str">
        <f>IF($E4="Pria",VLOOKUP(BV4,agreement_p,4),VLOOKUP(BV4,agreement_w,4))</f>
        <v>#N/A</v>
      </c>
      <c r="CA4" s="1" t="str">
        <f>IF($E4="Pria",VLOOKUP(BW4,agreement_p,4),VLOOKUP(BW4,agreement_w,4))</f>
        <v>#N/A</v>
      </c>
      <c r="CB4" s="194" t="str">
        <f t="shared" si="10"/>
        <v>N/A</v>
      </c>
      <c r="CD4" s="194">
        <v>1.0</v>
      </c>
      <c r="CE4" s="194" t="str">
        <f t="shared" si="11"/>
        <v>N/A</v>
      </c>
      <c r="CF4" s="194" t="str">
        <f t="shared" si="12"/>
        <v>#VALUE!</v>
      </c>
      <c r="CI4" s="1" t="str">
        <f>VLOOKUP(imjpm!M$3,tabel_jpm,onejob!T4+1,0)</f>
        <v>#N/A</v>
      </c>
      <c r="CJ4" s="1" t="str">
        <f>VLOOKUP(imjpm!N$3,tabel_jpm,onejob!U4+1,0)</f>
        <v>#N/A</v>
      </c>
      <c r="CK4" s="1" t="str">
        <f>VLOOKUP(imjpm!O$3,tabel_jpm,onejob!V4+1,0)</f>
        <v>#N/A</v>
      </c>
      <c r="CL4" s="1" t="str">
        <f>VLOOKUP(imjpm!P$3,tabel_jpm,onejob!W4+1,0)</f>
        <v>#N/A</v>
      </c>
      <c r="CM4" s="1" t="str">
        <f>VLOOKUP(imjpm!M$3,tabel_jpm,onejob!X4+1,0)</f>
        <v>#N/A</v>
      </c>
      <c r="CN4" s="1" t="str">
        <f>VLOOKUP(imjpm!N$3,tabel_jpm,onejob!Y4+1,0)</f>
        <v>#N/A</v>
      </c>
      <c r="CO4" s="1" t="str">
        <f>VLOOKUP(imjpm!O$3,tabel_jpm,onejob!Z4+1,0)</f>
        <v>#N/A</v>
      </c>
      <c r="CP4" s="1" t="str">
        <f>VLOOKUP(imjpm!P$3,tabel_jpm,onejob!AA4+1,0)</f>
        <v>#N/A</v>
      </c>
      <c r="CQ4" s="1" t="str">
        <f>VLOOKUP(imjpm!M$3,tabel_jpm,onejob!AB4+1,0)</f>
        <v>#N/A</v>
      </c>
      <c r="CR4" s="1" t="str">
        <f>VLOOKUP(imjpm!N$3,tabel_jpm,onejob!AC4+1,0)</f>
        <v>#N/A</v>
      </c>
      <c r="CS4" s="1" t="str">
        <f>VLOOKUP(imjpm!O$3,tabel_jpm,onejob!AD4+1,0)</f>
        <v>#N/A</v>
      </c>
      <c r="CT4" s="1" t="str">
        <f>VLOOKUP(imjpm!P$3,tabel_jpm,onejob!AE4+1,0)</f>
        <v>#N/A</v>
      </c>
      <c r="CV4" s="1" t="str">
        <f t="shared" si="13"/>
        <v>#N/A</v>
      </c>
      <c r="CW4" s="1" t="str">
        <f t="shared" si="14"/>
        <v>#N/A</v>
      </c>
      <c r="CX4" s="1" t="str">
        <f t="shared" si="15"/>
        <v>#N/A</v>
      </c>
      <c r="CZ4" s="1" t="str">
        <f>IF($E4="Pria",VLOOKUP(CV4,agreement_p,4),VLOOKUP(CV4,agreement_w,4))</f>
        <v>#N/A</v>
      </c>
      <c r="DA4" s="1" t="str">
        <f>IF($E4="Pria",VLOOKUP(CW4,agreement_p,4),VLOOKUP(CW4,agreement_w,4))</f>
        <v>#N/A</v>
      </c>
      <c r="DB4" s="1" t="str">
        <f>IF($E4="Pria",VLOOKUP(CX4,agreement_p,4),VLOOKUP(CX4,agreement_w,4))</f>
        <v>#N/A</v>
      </c>
      <c r="DC4" s="194" t="str">
        <f t="shared" si="16"/>
        <v>N/A</v>
      </c>
      <c r="DE4" s="194">
        <v>1.0</v>
      </c>
      <c r="DF4" s="194" t="str">
        <f t="shared" si="17"/>
        <v>N/A</v>
      </c>
      <c r="DG4" s="194" t="str">
        <f t="shared" si="18"/>
        <v>#VALUE!</v>
      </c>
    </row>
    <row r="5">
      <c r="A5" s="1" t="s">
        <v>242</v>
      </c>
      <c r="C5" s="1">
        <v>9.0</v>
      </c>
      <c r="D5" s="1" t="str">
        <f t="array" ref="D5">IF(ISERROR(INDEX(onejob1,$C5))=TRUE,"",INDEX(onejob1,$C5))</f>
        <v>Triko Hedy R</v>
      </c>
      <c r="E5" s="1" t="str">
        <f t="array" ref="E5">INDEX(Kelamin,$C5)</f>
        <v/>
      </c>
      <c r="F5" s="1">
        <f t="array" ref="F5">INDEX(cek2_,$C5)</f>
        <v>2</v>
      </c>
      <c r="G5" s="1" t="str">
        <f t="array" ref="G5">INDEX(most_col_d,$C5)</f>
        <v/>
      </c>
      <c r="H5" s="1" t="str">
        <f t="array" ref="H5">INDEX(most_col_i,$C5)</f>
        <v/>
      </c>
      <c r="I5" s="1" t="str">
        <f t="array" ref="I5">INDEX(most_col_s,$C5)</f>
        <v/>
      </c>
      <c r="J5" s="1" t="str">
        <f t="array" ref="J5">INDEX(most_col_c,$C5)</f>
        <v/>
      </c>
      <c r="K5" s="1" t="str">
        <f t="array" ref="K5">INDEX(least_col_d,$C5)</f>
        <v/>
      </c>
      <c r="L5" s="1" t="str">
        <f t="array" ref="L5">INDEX(least_col_i,$C5)</f>
        <v/>
      </c>
      <c r="M5" s="1" t="str">
        <f t="array" ref="M5">INDEX(least_col_s,$C5)</f>
        <v/>
      </c>
      <c r="N5" s="1" t="str">
        <f t="array" ref="N5">INDEX(least_col_c,$C5)</f>
        <v/>
      </c>
      <c r="O5" s="1" t="str">
        <f t="array" ref="O5">INDEX(change_col_d,$C5)</f>
        <v/>
      </c>
      <c r="P5" s="1" t="str">
        <f t="array" ref="P5">INDEX(change_col_i,$C5)</f>
        <v/>
      </c>
      <c r="Q5" s="1" t="str">
        <f t="array" ref="Q5">INDEX(change_col_s,$C5)</f>
        <v/>
      </c>
      <c r="R5" s="1" t="str">
        <f t="array" ref="R5">INDEX(change_col_c,$C5)</f>
        <v/>
      </c>
      <c r="T5" s="1">
        <f>VLOOKUP(G5,tableD1,3,0)</f>
        <v>1</v>
      </c>
      <c r="U5" s="1">
        <f>VLOOKUP(H5,tableI1,3,0)</f>
        <v>1</v>
      </c>
      <c r="V5" s="1">
        <f>VLOOKUP(I5,table1S,3,0)</f>
        <v>2</v>
      </c>
      <c r="W5" s="1">
        <f>VLOOKUP(J5,table1C,3,0)</f>
        <v>1</v>
      </c>
      <c r="X5" s="1">
        <f>VLOOKUP(K5,table2D,3,0)</f>
        <v>8</v>
      </c>
      <c r="Y5" s="1">
        <f>VLOOKUP(L5,table2I,3,0)</f>
        <v>8</v>
      </c>
      <c r="Z5" s="1">
        <f>VLOOKUP(M5,table2S,3,0)</f>
        <v>8</v>
      </c>
      <c r="AA5" s="1">
        <f>VLOOKUP(N5,table2C,3,0)</f>
        <v>8</v>
      </c>
      <c r="AB5" s="1">
        <f>VLOOKUP(O5,table3D,3,0)</f>
        <v>4</v>
      </c>
      <c r="AC5" s="1">
        <f>VLOOKUP(P5,table3I,3,0)</f>
        <v>5</v>
      </c>
      <c r="AD5" s="1">
        <f>VLOOKUP(Q5,table3S,3,0)</f>
        <v>5</v>
      </c>
      <c r="AE5" s="1">
        <f>VLOOKUP(R5,table3C,3,0)</f>
        <v>5</v>
      </c>
      <c r="AG5" s="1">
        <f>VLOOKUP(imjpm!M$1,tabel_jpm,onejob!T5+1,0)</f>
        <v>20</v>
      </c>
      <c r="AH5" s="1">
        <f>VLOOKUP(imjpm!N$1,tabel_jpm,onejob!U5+1,0)</f>
        <v>8</v>
      </c>
      <c r="AI5" s="1">
        <f>VLOOKUP(imjpm!O$1,tabel_jpm,onejob!V5+1,0)</f>
        <v>12</v>
      </c>
      <c r="AJ5" s="1">
        <f>VLOOKUP(imjpm!P$1,tabel_jpm,onejob!W5+1,0)</f>
        <v>12</v>
      </c>
      <c r="AK5" s="1">
        <f>VLOOKUP(imjpm!M$1,tabel_jpm,X5+1,0)</f>
        <v>8</v>
      </c>
      <c r="AL5" s="1">
        <f>VLOOKUP(imjpm!N$1,tabel_jpm,Y5+1,0)</f>
        <v>20</v>
      </c>
      <c r="AM5" s="1">
        <f>VLOOKUP(imjpm!O$1,tabel_jpm,Z5+1,0)</f>
        <v>20</v>
      </c>
      <c r="AN5" s="1">
        <f>VLOOKUP(imjpm!P$1,tabel_jpm,AA5+1,0)</f>
        <v>16</v>
      </c>
      <c r="AO5" s="1">
        <f>VLOOKUP(imjpm!M$1,tabel_jpm,AB5+1,0)</f>
        <v>24</v>
      </c>
      <c r="AP5" s="1">
        <f>VLOOKUP(imjpm!N$1,tabel_jpm,AC5+1,0)</f>
        <v>24</v>
      </c>
      <c r="AQ5" s="1">
        <f>VLOOKUP(imjpm!O$1,tabel_jpm,AD5+1,0)</f>
        <v>24</v>
      </c>
      <c r="AR5" s="1">
        <f>VLOOKUP(imjpm!P$1,tabel_jpm,AE5+1,0)</f>
        <v>28</v>
      </c>
      <c r="AT5" s="1">
        <f t="shared" si="1"/>
        <v>13</v>
      </c>
      <c r="AU5" s="1">
        <f t="shared" si="2"/>
        <v>16</v>
      </c>
      <c r="AV5" s="1">
        <f t="shared" si="3"/>
        <v>25</v>
      </c>
      <c r="AX5" s="1">
        <f>IF($E5="Pria",VLOOKUP(AT5,agreement_p,4),VLOOKUP(AT5,agreement_w,4))</f>
        <v>39</v>
      </c>
      <c r="AY5" s="1">
        <f>IF($E5="Pria",VLOOKUP(AU5,agreement_p,4),VLOOKUP(AU5,agreement_w,4))</f>
        <v>48</v>
      </c>
      <c r="AZ5" s="1">
        <f>IF($E5="Pria",VLOOKUP(AV5,agreement_p,4),VLOOKUP(AV5,agreement_w,4))</f>
        <v>87</v>
      </c>
      <c r="BA5" s="194" t="str">
        <f t="shared" si="4"/>
        <v>N/A</v>
      </c>
      <c r="BC5" s="194">
        <v>1.0</v>
      </c>
      <c r="BD5" s="194" t="str">
        <f t="shared" si="5"/>
        <v>N/A</v>
      </c>
      <c r="BE5" s="194" t="str">
        <f t="shared" si="6"/>
        <v>#VALUE!</v>
      </c>
      <c r="BH5" s="1" t="str">
        <f>VLOOKUP(imjpm!M$2,tabel_jpm,onejob!T5+1,0)</f>
        <v>#N/A</v>
      </c>
      <c r="BI5" s="1" t="str">
        <f>VLOOKUP(imjpm!N$2,tabel_jpm,onejob!U5+1,0)</f>
        <v>#N/A</v>
      </c>
      <c r="BJ5" s="1" t="str">
        <f>VLOOKUP(imjpm!O$2,tabel_jpm,onejob!V5+1,0)</f>
        <v>#N/A</v>
      </c>
      <c r="BK5" s="1" t="str">
        <f>VLOOKUP(imjpm!P$2,tabel_jpm,onejob!W5+1,0)</f>
        <v>#N/A</v>
      </c>
      <c r="BL5" s="1" t="str">
        <f>VLOOKUP(imjpm!M$2,tabel_jpm,onejob!X5+1,0)</f>
        <v>#N/A</v>
      </c>
      <c r="BM5" s="1" t="str">
        <f>VLOOKUP(imjpm!N$2,tabel_jpm,onejob!Y5+1,0)</f>
        <v>#N/A</v>
      </c>
      <c r="BN5" s="1" t="str">
        <f>VLOOKUP(imjpm!O$2,tabel_jpm,onejob!Z5+1,0)</f>
        <v>#N/A</v>
      </c>
      <c r="BO5" s="1" t="str">
        <f>VLOOKUP(imjpm!P$2,tabel_jpm,onejob!AA5+1,0)</f>
        <v>#N/A</v>
      </c>
      <c r="BP5" s="1" t="str">
        <f>VLOOKUP(imjpm!M$2,tabel_jpm,onejob!AB5+1,0)</f>
        <v>#N/A</v>
      </c>
      <c r="BQ5" s="1" t="str">
        <f>VLOOKUP(imjpm!N$2,tabel_jpm,onejob!AC5+1,0)</f>
        <v>#N/A</v>
      </c>
      <c r="BR5" s="1" t="str">
        <f>VLOOKUP(imjpm!O$2,tabel_jpm,onejob!AD5+1,0)</f>
        <v>#N/A</v>
      </c>
      <c r="BS5" s="1" t="str">
        <f>VLOOKUP(imjpm!P$2,tabel_jpm,onejob!AE5+1,0)</f>
        <v>#N/A</v>
      </c>
      <c r="BU5" s="1" t="str">
        <f t="shared" si="7"/>
        <v>#N/A</v>
      </c>
      <c r="BV5" s="1" t="str">
        <f t="shared" si="8"/>
        <v>#N/A</v>
      </c>
      <c r="BW5" s="1" t="str">
        <f t="shared" si="9"/>
        <v>#N/A</v>
      </c>
      <c r="BY5" s="1" t="str">
        <f>IF($E5="Pria",VLOOKUP(BU5,agreement_p,4),VLOOKUP(BU5,agreement_w,4))</f>
        <v>#N/A</v>
      </c>
      <c r="BZ5" s="1" t="str">
        <f>IF($E5="Pria",VLOOKUP(BV5,agreement_p,4),VLOOKUP(BV5,agreement_w,4))</f>
        <v>#N/A</v>
      </c>
      <c r="CA5" s="1" t="str">
        <f>IF($E5="Pria",VLOOKUP(BW5,agreement_p,4),VLOOKUP(BW5,agreement_w,4))</f>
        <v>#N/A</v>
      </c>
      <c r="CB5" s="194" t="str">
        <f t="shared" si="10"/>
        <v>N/A</v>
      </c>
      <c r="CD5" s="194">
        <v>1.0</v>
      </c>
      <c r="CE5" s="194" t="str">
        <f t="shared" si="11"/>
        <v>N/A</v>
      </c>
      <c r="CF5" s="194" t="str">
        <f t="shared" si="12"/>
        <v>#VALUE!</v>
      </c>
      <c r="CI5" s="1" t="str">
        <f>VLOOKUP(imjpm!M$3,tabel_jpm,onejob!T5+1,0)</f>
        <v>#N/A</v>
      </c>
      <c r="CJ5" s="1" t="str">
        <f>VLOOKUP(imjpm!N$3,tabel_jpm,onejob!U5+1,0)</f>
        <v>#N/A</v>
      </c>
      <c r="CK5" s="1" t="str">
        <f>VLOOKUP(imjpm!O$3,tabel_jpm,onejob!V5+1,0)</f>
        <v>#N/A</v>
      </c>
      <c r="CL5" s="1" t="str">
        <f>VLOOKUP(imjpm!P$3,tabel_jpm,onejob!W5+1,0)</f>
        <v>#N/A</v>
      </c>
      <c r="CM5" s="1" t="str">
        <f>VLOOKUP(imjpm!M$3,tabel_jpm,onejob!X5+1,0)</f>
        <v>#N/A</v>
      </c>
      <c r="CN5" s="1" t="str">
        <f>VLOOKUP(imjpm!N$3,tabel_jpm,onejob!Y5+1,0)</f>
        <v>#N/A</v>
      </c>
      <c r="CO5" s="1" t="str">
        <f>VLOOKUP(imjpm!O$3,tabel_jpm,onejob!Z5+1,0)</f>
        <v>#N/A</v>
      </c>
      <c r="CP5" s="1" t="str">
        <f>VLOOKUP(imjpm!P$3,tabel_jpm,onejob!AA5+1,0)</f>
        <v>#N/A</v>
      </c>
      <c r="CQ5" s="1" t="str">
        <f>VLOOKUP(imjpm!M$3,tabel_jpm,onejob!AB5+1,0)</f>
        <v>#N/A</v>
      </c>
      <c r="CR5" s="1" t="str">
        <f>VLOOKUP(imjpm!N$3,tabel_jpm,onejob!AC5+1,0)</f>
        <v>#N/A</v>
      </c>
      <c r="CS5" s="1" t="str">
        <f>VLOOKUP(imjpm!O$3,tabel_jpm,onejob!AD5+1,0)</f>
        <v>#N/A</v>
      </c>
      <c r="CT5" s="1" t="str">
        <f>VLOOKUP(imjpm!P$3,tabel_jpm,onejob!AE5+1,0)</f>
        <v>#N/A</v>
      </c>
      <c r="CV5" s="1" t="str">
        <f t="shared" si="13"/>
        <v>#N/A</v>
      </c>
      <c r="CW5" s="1" t="str">
        <f t="shared" si="14"/>
        <v>#N/A</v>
      </c>
      <c r="CX5" s="1" t="str">
        <f t="shared" si="15"/>
        <v>#N/A</v>
      </c>
      <c r="CZ5" s="1" t="str">
        <f>IF($E5="Pria",VLOOKUP(CV5,agreement_p,4),VLOOKUP(CV5,agreement_w,4))</f>
        <v>#N/A</v>
      </c>
      <c r="DA5" s="1" t="str">
        <f>IF($E5="Pria",VLOOKUP(CW5,agreement_p,4),VLOOKUP(CW5,agreement_w,4))</f>
        <v>#N/A</v>
      </c>
      <c r="DB5" s="1" t="str">
        <f>IF($E5="Pria",VLOOKUP(CX5,agreement_p,4),VLOOKUP(CX5,agreement_w,4))</f>
        <v>#N/A</v>
      </c>
      <c r="DC5" s="194" t="str">
        <f t="shared" si="16"/>
        <v>N/A</v>
      </c>
      <c r="DE5" s="194">
        <v>1.0</v>
      </c>
      <c r="DF5" s="194" t="str">
        <f t="shared" si="17"/>
        <v>N/A</v>
      </c>
      <c r="DG5" s="194" t="str">
        <f t="shared" si="18"/>
        <v>#VALUE!</v>
      </c>
    </row>
    <row r="6">
      <c r="A6" s="1" t="s">
        <v>243</v>
      </c>
      <c r="C6" s="1">
        <v>10.0</v>
      </c>
      <c r="D6" s="1" t="str">
        <f t="array" ref="D6">IF(ISERROR(INDEX(onejob1,$C6))=TRUE,"",INDEX(onejob1,$C6))</f>
        <v>Kaukabus Syifa</v>
      </c>
      <c r="E6" s="1" t="str">
        <f t="array" ref="E6">INDEX(Kelamin,$C6)</f>
        <v/>
      </c>
      <c r="F6" s="1">
        <f t="array" ref="F6">INDEX(cek2_,$C6)</f>
        <v>2</v>
      </c>
      <c r="G6" s="1" t="str">
        <f t="array" ref="G6">INDEX(most_col_d,$C6)</f>
        <v/>
      </c>
      <c r="H6" s="1" t="str">
        <f t="array" ref="H6">INDEX(most_col_i,$C6)</f>
        <v/>
      </c>
      <c r="I6" s="1" t="str">
        <f t="array" ref="I6">INDEX(most_col_s,$C6)</f>
        <v/>
      </c>
      <c r="J6" s="1" t="str">
        <f t="array" ref="J6">INDEX(most_col_c,$C6)</f>
        <v/>
      </c>
      <c r="K6" s="1" t="str">
        <f t="array" ref="K6">INDEX(least_col_d,$C6)</f>
        <v/>
      </c>
      <c r="L6" s="1" t="str">
        <f t="array" ref="L6">INDEX(least_col_i,$C6)</f>
        <v/>
      </c>
      <c r="M6" s="1" t="str">
        <f t="array" ref="M6">INDEX(least_col_s,$C6)</f>
        <v/>
      </c>
      <c r="N6" s="1" t="str">
        <f t="array" ref="N6">INDEX(least_col_c,$C6)</f>
        <v/>
      </c>
      <c r="O6" s="1" t="str">
        <f t="array" ref="O6">INDEX(change_col_d,$C6)</f>
        <v/>
      </c>
      <c r="P6" s="1" t="str">
        <f t="array" ref="P6">INDEX(change_col_i,$C6)</f>
        <v/>
      </c>
      <c r="Q6" s="1" t="str">
        <f t="array" ref="Q6">INDEX(change_col_s,$C6)</f>
        <v/>
      </c>
      <c r="R6" s="1" t="str">
        <f t="array" ref="R6">INDEX(change_col_c,$C6)</f>
        <v/>
      </c>
      <c r="T6" s="1">
        <f>VLOOKUP(G6,tableD1,3,0)</f>
        <v>1</v>
      </c>
      <c r="U6" s="1">
        <f>VLOOKUP(H6,tableI1,3,0)</f>
        <v>1</v>
      </c>
      <c r="V6" s="1">
        <f>VLOOKUP(I6,table1S,3,0)</f>
        <v>2</v>
      </c>
      <c r="W6" s="1">
        <f>VLOOKUP(J6,table1C,3,0)</f>
        <v>1</v>
      </c>
      <c r="X6" s="1">
        <f>VLOOKUP(K6,table2D,3,0)</f>
        <v>8</v>
      </c>
      <c r="Y6" s="1">
        <f>VLOOKUP(L6,table2I,3,0)</f>
        <v>8</v>
      </c>
      <c r="Z6" s="1">
        <f>VLOOKUP(M6,table2S,3,0)</f>
        <v>8</v>
      </c>
      <c r="AA6" s="1">
        <f>VLOOKUP(N6,table2C,3,0)</f>
        <v>8</v>
      </c>
      <c r="AB6" s="1">
        <f>VLOOKUP(O6,table3D,3,0)</f>
        <v>4</v>
      </c>
      <c r="AC6" s="1">
        <f>VLOOKUP(P6,table3I,3,0)</f>
        <v>5</v>
      </c>
      <c r="AD6" s="1">
        <f>VLOOKUP(Q6,table3S,3,0)</f>
        <v>5</v>
      </c>
      <c r="AE6" s="1">
        <f>VLOOKUP(R6,table3C,3,0)</f>
        <v>5</v>
      </c>
      <c r="AG6" s="1">
        <f>VLOOKUP(imjpm!M$1,tabel_jpm,onejob!T6+1,0)</f>
        <v>20</v>
      </c>
      <c r="AH6" s="1">
        <f>VLOOKUP(imjpm!N$1,tabel_jpm,onejob!U6+1,0)</f>
        <v>8</v>
      </c>
      <c r="AI6" s="1">
        <f>VLOOKUP(imjpm!O$1,tabel_jpm,onejob!V6+1,0)</f>
        <v>12</v>
      </c>
      <c r="AJ6" s="1">
        <f>VLOOKUP(imjpm!P$1,tabel_jpm,onejob!W6+1,0)</f>
        <v>12</v>
      </c>
      <c r="AK6" s="1">
        <f>VLOOKUP(imjpm!M$1,tabel_jpm,X6+1,0)</f>
        <v>8</v>
      </c>
      <c r="AL6" s="1">
        <f>VLOOKUP(imjpm!N$1,tabel_jpm,Y6+1,0)</f>
        <v>20</v>
      </c>
      <c r="AM6" s="1">
        <f>VLOOKUP(imjpm!O$1,tabel_jpm,Z6+1,0)</f>
        <v>20</v>
      </c>
      <c r="AN6" s="1">
        <f>VLOOKUP(imjpm!P$1,tabel_jpm,AA6+1,0)</f>
        <v>16</v>
      </c>
      <c r="AO6" s="1">
        <f>VLOOKUP(imjpm!M$1,tabel_jpm,AB6+1,0)</f>
        <v>24</v>
      </c>
      <c r="AP6" s="1">
        <f>VLOOKUP(imjpm!N$1,tabel_jpm,AC6+1,0)</f>
        <v>24</v>
      </c>
      <c r="AQ6" s="1">
        <f>VLOOKUP(imjpm!O$1,tabel_jpm,AD6+1,0)</f>
        <v>24</v>
      </c>
      <c r="AR6" s="1">
        <f>VLOOKUP(imjpm!P$1,tabel_jpm,AE6+1,0)</f>
        <v>28</v>
      </c>
      <c r="AT6" s="1">
        <f t="shared" si="1"/>
        <v>13</v>
      </c>
      <c r="AU6" s="1">
        <f t="shared" si="2"/>
        <v>16</v>
      </c>
      <c r="AV6" s="1">
        <f t="shared" si="3"/>
        <v>25</v>
      </c>
      <c r="AX6" s="1">
        <f>IF($E6="Pria",VLOOKUP(AT6,agreement_p,4),VLOOKUP(AT6,agreement_w,4))</f>
        <v>39</v>
      </c>
      <c r="AY6" s="1">
        <f>IF($E6="Pria",VLOOKUP(AU6,agreement_p,4),VLOOKUP(AU6,agreement_w,4))</f>
        <v>48</v>
      </c>
      <c r="AZ6" s="1">
        <f>IF($E6="Pria",VLOOKUP(AV6,agreement_p,4),VLOOKUP(AV6,agreement_w,4))</f>
        <v>87</v>
      </c>
      <c r="BA6" s="194" t="str">
        <f t="shared" si="4"/>
        <v>N/A</v>
      </c>
      <c r="BC6" s="194">
        <v>1.0</v>
      </c>
      <c r="BD6" s="194" t="str">
        <f t="shared" si="5"/>
        <v>N/A</v>
      </c>
      <c r="BE6" s="194" t="str">
        <f t="shared" si="6"/>
        <v>#VALUE!</v>
      </c>
      <c r="BH6" s="1" t="str">
        <f>VLOOKUP(imjpm!M$2,tabel_jpm,onejob!T6+1,0)</f>
        <v>#N/A</v>
      </c>
      <c r="BI6" s="1" t="str">
        <f>VLOOKUP(imjpm!N$2,tabel_jpm,onejob!U6+1,0)</f>
        <v>#N/A</v>
      </c>
      <c r="BJ6" s="1" t="str">
        <f>VLOOKUP(imjpm!O$2,tabel_jpm,onejob!V6+1,0)</f>
        <v>#N/A</v>
      </c>
      <c r="BK6" s="1" t="str">
        <f>VLOOKUP(imjpm!P$2,tabel_jpm,onejob!W6+1,0)</f>
        <v>#N/A</v>
      </c>
      <c r="BL6" s="1" t="str">
        <f>VLOOKUP(imjpm!M$2,tabel_jpm,onejob!X6+1,0)</f>
        <v>#N/A</v>
      </c>
      <c r="BM6" s="1" t="str">
        <f>VLOOKUP(imjpm!N$2,tabel_jpm,onejob!Y6+1,0)</f>
        <v>#N/A</v>
      </c>
      <c r="BN6" s="1" t="str">
        <f>VLOOKUP(imjpm!O$2,tabel_jpm,onejob!Z6+1,0)</f>
        <v>#N/A</v>
      </c>
      <c r="BO6" s="1" t="str">
        <f>VLOOKUP(imjpm!P$2,tabel_jpm,onejob!AA6+1,0)</f>
        <v>#N/A</v>
      </c>
      <c r="BP6" s="1" t="str">
        <f>VLOOKUP(imjpm!M$2,tabel_jpm,onejob!AB6+1,0)</f>
        <v>#N/A</v>
      </c>
      <c r="BQ6" s="1" t="str">
        <f>VLOOKUP(imjpm!N$2,tabel_jpm,onejob!AC6+1,0)</f>
        <v>#N/A</v>
      </c>
      <c r="BR6" s="1" t="str">
        <f>VLOOKUP(imjpm!O$2,tabel_jpm,onejob!AD6+1,0)</f>
        <v>#N/A</v>
      </c>
      <c r="BS6" s="1" t="str">
        <f>VLOOKUP(imjpm!P$2,tabel_jpm,onejob!AE6+1,0)</f>
        <v>#N/A</v>
      </c>
      <c r="BU6" s="1" t="str">
        <f t="shared" si="7"/>
        <v>#N/A</v>
      </c>
      <c r="BV6" s="1" t="str">
        <f t="shared" si="8"/>
        <v>#N/A</v>
      </c>
      <c r="BW6" s="1" t="str">
        <f t="shared" si="9"/>
        <v>#N/A</v>
      </c>
      <c r="BY6" s="1" t="str">
        <f>IF($E6="Pria",VLOOKUP(BU6,agreement_p,4),VLOOKUP(BU6,agreement_w,4))</f>
        <v>#N/A</v>
      </c>
      <c r="BZ6" s="1" t="str">
        <f>IF($E6="Pria",VLOOKUP(BV6,agreement_p,4),VLOOKUP(BV6,agreement_w,4))</f>
        <v>#N/A</v>
      </c>
      <c r="CA6" s="1" t="str">
        <f>IF($E6="Pria",VLOOKUP(BW6,agreement_p,4),VLOOKUP(BW6,agreement_w,4))</f>
        <v>#N/A</v>
      </c>
      <c r="CB6" s="194" t="str">
        <f t="shared" si="10"/>
        <v>N/A</v>
      </c>
      <c r="CD6" s="194">
        <v>1.0</v>
      </c>
      <c r="CE6" s="194" t="str">
        <f t="shared" si="11"/>
        <v>N/A</v>
      </c>
      <c r="CF6" s="194" t="str">
        <f t="shared" si="12"/>
        <v>#VALUE!</v>
      </c>
      <c r="CI6" s="1" t="str">
        <f>VLOOKUP(imjpm!M$3,tabel_jpm,onejob!T6+1,0)</f>
        <v>#N/A</v>
      </c>
      <c r="CJ6" s="1" t="str">
        <f>VLOOKUP(imjpm!N$3,tabel_jpm,onejob!U6+1,0)</f>
        <v>#N/A</v>
      </c>
      <c r="CK6" s="1" t="str">
        <f>VLOOKUP(imjpm!O$3,tabel_jpm,onejob!V6+1,0)</f>
        <v>#N/A</v>
      </c>
      <c r="CL6" s="1" t="str">
        <f>VLOOKUP(imjpm!P$3,tabel_jpm,onejob!W6+1,0)</f>
        <v>#N/A</v>
      </c>
      <c r="CM6" s="1" t="str">
        <f>VLOOKUP(imjpm!M$3,tabel_jpm,onejob!X6+1,0)</f>
        <v>#N/A</v>
      </c>
      <c r="CN6" s="1" t="str">
        <f>VLOOKUP(imjpm!N$3,tabel_jpm,onejob!Y6+1,0)</f>
        <v>#N/A</v>
      </c>
      <c r="CO6" s="1" t="str">
        <f>VLOOKUP(imjpm!O$3,tabel_jpm,onejob!Z6+1,0)</f>
        <v>#N/A</v>
      </c>
      <c r="CP6" s="1" t="str">
        <f>VLOOKUP(imjpm!P$3,tabel_jpm,onejob!AA6+1,0)</f>
        <v>#N/A</v>
      </c>
      <c r="CQ6" s="1" t="str">
        <f>VLOOKUP(imjpm!M$3,tabel_jpm,onejob!AB6+1,0)</f>
        <v>#N/A</v>
      </c>
      <c r="CR6" s="1" t="str">
        <f>VLOOKUP(imjpm!N$3,tabel_jpm,onejob!AC6+1,0)</f>
        <v>#N/A</v>
      </c>
      <c r="CS6" s="1" t="str">
        <f>VLOOKUP(imjpm!O$3,tabel_jpm,onejob!AD6+1,0)</f>
        <v>#N/A</v>
      </c>
      <c r="CT6" s="1" t="str">
        <f>VLOOKUP(imjpm!P$3,tabel_jpm,onejob!AE6+1,0)</f>
        <v>#N/A</v>
      </c>
      <c r="CV6" s="1" t="str">
        <f t="shared" si="13"/>
        <v>#N/A</v>
      </c>
      <c r="CW6" s="1" t="str">
        <f t="shared" si="14"/>
        <v>#N/A</v>
      </c>
      <c r="CX6" s="1" t="str">
        <f t="shared" si="15"/>
        <v>#N/A</v>
      </c>
      <c r="CZ6" s="1" t="str">
        <f>IF($E6="Pria",VLOOKUP(CV6,agreement_p,4),VLOOKUP(CV6,agreement_w,4))</f>
        <v>#N/A</v>
      </c>
      <c r="DA6" s="1" t="str">
        <f>IF($E6="Pria",VLOOKUP(CW6,agreement_p,4),VLOOKUP(CW6,agreement_w,4))</f>
        <v>#N/A</v>
      </c>
      <c r="DB6" s="1" t="str">
        <f>IF($E6="Pria",VLOOKUP(CX6,agreement_p,4),VLOOKUP(CX6,agreement_w,4))</f>
        <v>#N/A</v>
      </c>
      <c r="DC6" s="194" t="str">
        <f t="shared" si="16"/>
        <v>N/A</v>
      </c>
      <c r="DE6" s="194">
        <v>1.0</v>
      </c>
      <c r="DF6" s="194" t="str">
        <f t="shared" si="17"/>
        <v>N/A</v>
      </c>
      <c r="DG6" s="194" t="str">
        <f t="shared" si="18"/>
        <v>#VALUE!</v>
      </c>
    </row>
    <row r="7">
      <c r="A7" s="1" t="s">
        <v>244</v>
      </c>
      <c r="C7" s="1">
        <v>11.0</v>
      </c>
      <c r="D7" s="1" t="str">
        <f t="array" ref="D7">IF(ISERROR(INDEX(onejob1,$C7))=TRUE,"",INDEX(onejob1,$C7))</f>
        <v>Muslimin</v>
      </c>
      <c r="E7" s="1" t="str">
        <f t="array" ref="E7">INDEX(Kelamin,$C7)</f>
        <v/>
      </c>
      <c r="F7" s="1">
        <f t="array" ref="F7">INDEX(cek2_,$C7)</f>
        <v>2</v>
      </c>
      <c r="G7" s="1" t="str">
        <f t="array" ref="G7">INDEX(most_col_d,$C7)</f>
        <v/>
      </c>
      <c r="H7" s="1" t="str">
        <f t="array" ref="H7">INDEX(most_col_i,$C7)</f>
        <v/>
      </c>
      <c r="I7" s="1" t="str">
        <f t="array" ref="I7">INDEX(most_col_s,$C7)</f>
        <v/>
      </c>
      <c r="J7" s="1" t="str">
        <f t="array" ref="J7">INDEX(most_col_c,$C7)</f>
        <v/>
      </c>
      <c r="K7" s="1" t="str">
        <f t="array" ref="K7">INDEX(least_col_d,$C7)</f>
        <v/>
      </c>
      <c r="L7" s="1" t="str">
        <f t="array" ref="L7">INDEX(least_col_i,$C7)</f>
        <v/>
      </c>
      <c r="M7" s="1" t="str">
        <f t="array" ref="M7">INDEX(least_col_s,$C7)</f>
        <v/>
      </c>
      <c r="N7" s="1" t="str">
        <f t="array" ref="N7">INDEX(least_col_c,$C7)</f>
        <v/>
      </c>
      <c r="O7" s="1" t="str">
        <f t="array" ref="O7">INDEX(change_col_d,$C7)</f>
        <v/>
      </c>
      <c r="P7" s="1" t="str">
        <f t="array" ref="P7">INDEX(change_col_i,$C7)</f>
        <v/>
      </c>
      <c r="Q7" s="1" t="str">
        <f t="array" ref="Q7">INDEX(change_col_s,$C7)</f>
        <v/>
      </c>
      <c r="R7" s="1" t="str">
        <f t="array" ref="R7">INDEX(change_col_c,$C7)</f>
        <v/>
      </c>
      <c r="T7" s="1">
        <f>VLOOKUP(G7,tableD1,3,0)</f>
        <v>1</v>
      </c>
      <c r="U7" s="1">
        <f>VLOOKUP(H7,tableI1,3,0)</f>
        <v>1</v>
      </c>
      <c r="V7" s="1">
        <f>VLOOKUP(I7,table1S,3,0)</f>
        <v>2</v>
      </c>
      <c r="W7" s="1">
        <f>VLOOKUP(J7,table1C,3,0)</f>
        <v>1</v>
      </c>
      <c r="X7" s="1">
        <f>VLOOKUP(K7,table2D,3,0)</f>
        <v>8</v>
      </c>
      <c r="Y7" s="1">
        <f>VLOOKUP(L7,table2I,3,0)</f>
        <v>8</v>
      </c>
      <c r="Z7" s="1">
        <f>VLOOKUP(M7,table2S,3,0)</f>
        <v>8</v>
      </c>
      <c r="AA7" s="1">
        <f>VLOOKUP(N7,table2C,3,0)</f>
        <v>8</v>
      </c>
      <c r="AB7" s="1">
        <f>VLOOKUP(O7,table3D,3,0)</f>
        <v>4</v>
      </c>
      <c r="AC7" s="1">
        <f>VLOOKUP(P7,table3I,3,0)</f>
        <v>5</v>
      </c>
      <c r="AD7" s="1">
        <f>VLOOKUP(Q7,table3S,3,0)</f>
        <v>5</v>
      </c>
      <c r="AE7" s="1">
        <f>VLOOKUP(R7,table3C,3,0)</f>
        <v>5</v>
      </c>
      <c r="AG7" s="1">
        <f>VLOOKUP(imjpm!M$1,tabel_jpm,onejob!T7+1,0)</f>
        <v>20</v>
      </c>
      <c r="AH7" s="1">
        <f>VLOOKUP(imjpm!N$1,tabel_jpm,onejob!U7+1,0)</f>
        <v>8</v>
      </c>
      <c r="AI7" s="1">
        <f>VLOOKUP(imjpm!O$1,tabel_jpm,onejob!V7+1,0)</f>
        <v>12</v>
      </c>
      <c r="AJ7" s="1">
        <f>VLOOKUP(imjpm!P$1,tabel_jpm,onejob!W7+1,0)</f>
        <v>12</v>
      </c>
      <c r="AK7" s="1">
        <f>VLOOKUP(imjpm!M$1,tabel_jpm,X7+1,0)</f>
        <v>8</v>
      </c>
      <c r="AL7" s="1">
        <f>VLOOKUP(imjpm!N$1,tabel_jpm,Y7+1,0)</f>
        <v>20</v>
      </c>
      <c r="AM7" s="1">
        <f>VLOOKUP(imjpm!O$1,tabel_jpm,Z7+1,0)</f>
        <v>20</v>
      </c>
      <c r="AN7" s="1">
        <f>VLOOKUP(imjpm!P$1,tabel_jpm,AA7+1,0)</f>
        <v>16</v>
      </c>
      <c r="AO7" s="1">
        <f>VLOOKUP(imjpm!M$1,tabel_jpm,AB7+1,0)</f>
        <v>24</v>
      </c>
      <c r="AP7" s="1">
        <f>VLOOKUP(imjpm!N$1,tabel_jpm,AC7+1,0)</f>
        <v>24</v>
      </c>
      <c r="AQ7" s="1">
        <f>VLOOKUP(imjpm!O$1,tabel_jpm,AD7+1,0)</f>
        <v>24</v>
      </c>
      <c r="AR7" s="1">
        <f>VLOOKUP(imjpm!P$1,tabel_jpm,AE7+1,0)</f>
        <v>28</v>
      </c>
      <c r="AT7" s="1">
        <f t="shared" si="1"/>
        <v>13</v>
      </c>
      <c r="AU7" s="1">
        <f t="shared" si="2"/>
        <v>16</v>
      </c>
      <c r="AV7" s="1">
        <f t="shared" si="3"/>
        <v>25</v>
      </c>
      <c r="AX7" s="1">
        <f>IF($E7="Pria",VLOOKUP(AT7,agreement_p,4),VLOOKUP(AT7,agreement_w,4))</f>
        <v>39</v>
      </c>
      <c r="AY7" s="1">
        <f>IF($E7="Pria",VLOOKUP(AU7,agreement_p,4),VLOOKUP(AU7,agreement_w,4))</f>
        <v>48</v>
      </c>
      <c r="AZ7" s="1">
        <f>IF($E7="Pria",VLOOKUP(AV7,agreement_p,4),VLOOKUP(AV7,agreement_w,4))</f>
        <v>87</v>
      </c>
      <c r="BA7" s="194" t="str">
        <f t="shared" si="4"/>
        <v>N/A</v>
      </c>
      <c r="BC7" s="194">
        <v>1.0</v>
      </c>
      <c r="BD7" s="194" t="str">
        <f t="shared" si="5"/>
        <v>N/A</v>
      </c>
      <c r="BE7" s="194" t="str">
        <f t="shared" si="6"/>
        <v>#VALUE!</v>
      </c>
      <c r="BH7" s="1" t="str">
        <f>VLOOKUP(imjpm!M$2,tabel_jpm,onejob!T7+1,0)</f>
        <v>#N/A</v>
      </c>
      <c r="BI7" s="1" t="str">
        <f>VLOOKUP(imjpm!N$2,tabel_jpm,onejob!U7+1,0)</f>
        <v>#N/A</v>
      </c>
      <c r="BJ7" s="1" t="str">
        <f>VLOOKUP(imjpm!O$2,tabel_jpm,onejob!V7+1,0)</f>
        <v>#N/A</v>
      </c>
      <c r="BK7" s="1" t="str">
        <f>VLOOKUP(imjpm!P$2,tabel_jpm,onejob!W7+1,0)</f>
        <v>#N/A</v>
      </c>
      <c r="BL7" s="1" t="str">
        <f>VLOOKUP(imjpm!M$2,tabel_jpm,onejob!X7+1,0)</f>
        <v>#N/A</v>
      </c>
      <c r="BM7" s="1" t="str">
        <f>VLOOKUP(imjpm!N$2,tabel_jpm,onejob!Y7+1,0)</f>
        <v>#N/A</v>
      </c>
      <c r="BN7" s="1" t="str">
        <f>VLOOKUP(imjpm!O$2,tabel_jpm,onejob!Z7+1,0)</f>
        <v>#N/A</v>
      </c>
      <c r="BO7" s="1" t="str">
        <f>VLOOKUP(imjpm!P$2,tabel_jpm,onejob!AA7+1,0)</f>
        <v>#N/A</v>
      </c>
      <c r="BP7" s="1" t="str">
        <f>VLOOKUP(imjpm!M$2,tabel_jpm,onejob!AB7+1,0)</f>
        <v>#N/A</v>
      </c>
      <c r="BQ7" s="1" t="str">
        <f>VLOOKUP(imjpm!N$2,tabel_jpm,onejob!AC7+1,0)</f>
        <v>#N/A</v>
      </c>
      <c r="BR7" s="1" t="str">
        <f>VLOOKUP(imjpm!O$2,tabel_jpm,onejob!AD7+1,0)</f>
        <v>#N/A</v>
      </c>
      <c r="BS7" s="1" t="str">
        <f>VLOOKUP(imjpm!P$2,tabel_jpm,onejob!AE7+1,0)</f>
        <v>#N/A</v>
      </c>
      <c r="BU7" s="1" t="str">
        <f t="shared" si="7"/>
        <v>#N/A</v>
      </c>
      <c r="BV7" s="1" t="str">
        <f t="shared" si="8"/>
        <v>#N/A</v>
      </c>
      <c r="BW7" s="1" t="str">
        <f t="shared" si="9"/>
        <v>#N/A</v>
      </c>
      <c r="BY7" s="1" t="str">
        <f>IF($E7="Pria",VLOOKUP(BU7,agreement_p,4),VLOOKUP(BU7,agreement_w,4))</f>
        <v>#N/A</v>
      </c>
      <c r="BZ7" s="1" t="str">
        <f>IF($E7="Pria",VLOOKUP(BV7,agreement_p,4),VLOOKUP(BV7,agreement_w,4))</f>
        <v>#N/A</v>
      </c>
      <c r="CA7" s="1" t="str">
        <f>IF($E7="Pria",VLOOKUP(BW7,agreement_p,4),VLOOKUP(BW7,agreement_w,4))</f>
        <v>#N/A</v>
      </c>
      <c r="CB7" s="194" t="str">
        <f t="shared" si="10"/>
        <v>N/A</v>
      </c>
      <c r="CD7" s="194">
        <v>1.0</v>
      </c>
      <c r="CE7" s="194" t="str">
        <f t="shared" si="11"/>
        <v>N/A</v>
      </c>
      <c r="CF7" s="194" t="str">
        <f t="shared" si="12"/>
        <v>#VALUE!</v>
      </c>
      <c r="CI7" s="1" t="str">
        <f>VLOOKUP(imjpm!M$3,tabel_jpm,onejob!T7+1,0)</f>
        <v>#N/A</v>
      </c>
      <c r="CJ7" s="1" t="str">
        <f>VLOOKUP(imjpm!N$3,tabel_jpm,onejob!U7+1,0)</f>
        <v>#N/A</v>
      </c>
      <c r="CK7" s="1" t="str">
        <f>VLOOKUP(imjpm!O$3,tabel_jpm,onejob!V7+1,0)</f>
        <v>#N/A</v>
      </c>
      <c r="CL7" s="1" t="str">
        <f>VLOOKUP(imjpm!P$3,tabel_jpm,onejob!W7+1,0)</f>
        <v>#N/A</v>
      </c>
      <c r="CM7" s="1" t="str">
        <f>VLOOKUP(imjpm!M$3,tabel_jpm,onejob!X7+1,0)</f>
        <v>#N/A</v>
      </c>
      <c r="CN7" s="1" t="str">
        <f>VLOOKUP(imjpm!N$3,tabel_jpm,onejob!Y7+1,0)</f>
        <v>#N/A</v>
      </c>
      <c r="CO7" s="1" t="str">
        <f>VLOOKUP(imjpm!O$3,tabel_jpm,onejob!Z7+1,0)</f>
        <v>#N/A</v>
      </c>
      <c r="CP7" s="1" t="str">
        <f>VLOOKUP(imjpm!P$3,tabel_jpm,onejob!AA7+1,0)</f>
        <v>#N/A</v>
      </c>
      <c r="CQ7" s="1" t="str">
        <f>VLOOKUP(imjpm!M$3,tabel_jpm,onejob!AB7+1,0)</f>
        <v>#N/A</v>
      </c>
      <c r="CR7" s="1" t="str">
        <f>VLOOKUP(imjpm!N$3,tabel_jpm,onejob!AC7+1,0)</f>
        <v>#N/A</v>
      </c>
      <c r="CS7" s="1" t="str">
        <f>VLOOKUP(imjpm!O$3,tabel_jpm,onejob!AD7+1,0)</f>
        <v>#N/A</v>
      </c>
      <c r="CT7" s="1" t="str">
        <f>VLOOKUP(imjpm!P$3,tabel_jpm,onejob!AE7+1,0)</f>
        <v>#N/A</v>
      </c>
      <c r="CV7" s="1" t="str">
        <f t="shared" si="13"/>
        <v>#N/A</v>
      </c>
      <c r="CW7" s="1" t="str">
        <f t="shared" si="14"/>
        <v>#N/A</v>
      </c>
      <c r="CX7" s="1" t="str">
        <f t="shared" si="15"/>
        <v>#N/A</v>
      </c>
      <c r="CZ7" s="1" t="str">
        <f>IF($E7="Pria",VLOOKUP(CV7,agreement_p,4),VLOOKUP(CV7,agreement_w,4))</f>
        <v>#N/A</v>
      </c>
      <c r="DA7" s="1" t="str">
        <f>IF($E7="Pria",VLOOKUP(CW7,agreement_p,4),VLOOKUP(CW7,agreement_w,4))</f>
        <v>#N/A</v>
      </c>
      <c r="DB7" s="1" t="str">
        <f>IF($E7="Pria",VLOOKUP(CX7,agreement_p,4),VLOOKUP(CX7,agreement_w,4))</f>
        <v>#N/A</v>
      </c>
      <c r="DC7" s="194" t="str">
        <f t="shared" si="16"/>
        <v>N/A</v>
      </c>
      <c r="DE7" s="194">
        <v>1.0</v>
      </c>
      <c r="DF7" s="194" t="str">
        <f t="shared" si="17"/>
        <v>N/A</v>
      </c>
      <c r="DG7" s="194" t="str">
        <f t="shared" si="18"/>
        <v>#VALUE!</v>
      </c>
    </row>
    <row r="8">
      <c r="A8" s="1" t="s">
        <v>245</v>
      </c>
      <c r="C8" s="1">
        <v>12.0</v>
      </c>
      <c r="D8" s="1" t="str">
        <f t="array" ref="D8">IF(ISERROR(INDEX(onejob1,$C8))=TRUE,"",INDEX(onejob1,$C8))</f>
        <v>Ayudya Rifandhy</v>
      </c>
      <c r="E8" s="1" t="str">
        <f t="array" ref="E8">INDEX(Kelamin,$C8)</f>
        <v/>
      </c>
      <c r="F8" s="1">
        <f t="array" ref="F8">INDEX(cek2_,$C8)</f>
        <v>2</v>
      </c>
      <c r="G8" s="1" t="str">
        <f t="array" ref="G8">INDEX(most_col_d,$C8)</f>
        <v/>
      </c>
      <c r="H8" s="1" t="str">
        <f t="array" ref="H8">INDEX(most_col_i,$C8)</f>
        <v/>
      </c>
      <c r="I8" s="1" t="str">
        <f t="array" ref="I8">INDEX(most_col_s,$C8)</f>
        <v/>
      </c>
      <c r="J8" s="1" t="str">
        <f t="array" ref="J8">INDEX(most_col_c,$C8)</f>
        <v/>
      </c>
      <c r="K8" s="1" t="str">
        <f t="array" ref="K8">INDEX(least_col_d,$C8)</f>
        <v/>
      </c>
      <c r="L8" s="1" t="str">
        <f t="array" ref="L8">INDEX(least_col_i,$C8)</f>
        <v/>
      </c>
      <c r="M8" s="1" t="str">
        <f t="array" ref="M8">INDEX(least_col_s,$C8)</f>
        <v/>
      </c>
      <c r="N8" s="1" t="str">
        <f t="array" ref="N8">INDEX(least_col_c,$C8)</f>
        <v/>
      </c>
      <c r="O8" s="1" t="str">
        <f t="array" ref="O8">INDEX(change_col_d,$C8)</f>
        <v/>
      </c>
      <c r="P8" s="1" t="str">
        <f t="array" ref="P8">INDEX(change_col_i,$C8)</f>
        <v/>
      </c>
      <c r="Q8" s="1" t="str">
        <f t="array" ref="Q8">INDEX(change_col_s,$C8)</f>
        <v/>
      </c>
      <c r="R8" s="1" t="str">
        <f t="array" ref="R8">INDEX(change_col_c,$C8)</f>
        <v/>
      </c>
      <c r="T8" s="1">
        <f>VLOOKUP(G8,tableD1,3,0)</f>
        <v>1</v>
      </c>
      <c r="U8" s="1">
        <f>VLOOKUP(H8,tableI1,3,0)</f>
        <v>1</v>
      </c>
      <c r="V8" s="1">
        <f>VLOOKUP(I8,table1S,3,0)</f>
        <v>2</v>
      </c>
      <c r="W8" s="1">
        <f>VLOOKUP(J8,table1C,3,0)</f>
        <v>1</v>
      </c>
      <c r="X8" s="1">
        <f>VLOOKUP(K8,table2D,3,0)</f>
        <v>8</v>
      </c>
      <c r="Y8" s="1">
        <f>VLOOKUP(L8,table2I,3,0)</f>
        <v>8</v>
      </c>
      <c r="Z8" s="1">
        <f>VLOOKUP(M8,table2S,3,0)</f>
        <v>8</v>
      </c>
      <c r="AA8" s="1">
        <f>VLOOKUP(N8,table2C,3,0)</f>
        <v>8</v>
      </c>
      <c r="AB8" s="1">
        <f>VLOOKUP(O8,table3D,3,0)</f>
        <v>4</v>
      </c>
      <c r="AC8" s="1">
        <f>VLOOKUP(P8,table3I,3,0)</f>
        <v>5</v>
      </c>
      <c r="AD8" s="1">
        <f>VLOOKUP(Q8,table3S,3,0)</f>
        <v>5</v>
      </c>
      <c r="AE8" s="1">
        <f>VLOOKUP(R8,table3C,3,0)</f>
        <v>5</v>
      </c>
      <c r="AG8" s="1">
        <f>VLOOKUP(imjpm!M$1,tabel_jpm,onejob!T8+1,0)</f>
        <v>20</v>
      </c>
      <c r="AH8" s="1">
        <f>VLOOKUP(imjpm!N$1,tabel_jpm,onejob!U8+1,0)</f>
        <v>8</v>
      </c>
      <c r="AI8" s="1">
        <f>VLOOKUP(imjpm!O$1,tabel_jpm,onejob!V8+1,0)</f>
        <v>12</v>
      </c>
      <c r="AJ8" s="1">
        <f>VLOOKUP(imjpm!P$1,tabel_jpm,onejob!W8+1,0)</f>
        <v>12</v>
      </c>
      <c r="AK8" s="1">
        <f>VLOOKUP(imjpm!M$1,tabel_jpm,X8+1,0)</f>
        <v>8</v>
      </c>
      <c r="AL8" s="1">
        <f>VLOOKUP(imjpm!N$1,tabel_jpm,Y8+1,0)</f>
        <v>20</v>
      </c>
      <c r="AM8" s="1">
        <f>VLOOKUP(imjpm!O$1,tabel_jpm,Z8+1,0)</f>
        <v>20</v>
      </c>
      <c r="AN8" s="1">
        <f>VLOOKUP(imjpm!P$1,tabel_jpm,AA8+1,0)</f>
        <v>16</v>
      </c>
      <c r="AO8" s="1">
        <f>VLOOKUP(imjpm!M$1,tabel_jpm,AB8+1,0)</f>
        <v>24</v>
      </c>
      <c r="AP8" s="1">
        <f>VLOOKUP(imjpm!N$1,tabel_jpm,AC8+1,0)</f>
        <v>24</v>
      </c>
      <c r="AQ8" s="1">
        <f>VLOOKUP(imjpm!O$1,tabel_jpm,AD8+1,0)</f>
        <v>24</v>
      </c>
      <c r="AR8" s="1">
        <f>VLOOKUP(imjpm!P$1,tabel_jpm,AE8+1,0)</f>
        <v>28</v>
      </c>
      <c r="AT8" s="1">
        <f t="shared" si="1"/>
        <v>13</v>
      </c>
      <c r="AU8" s="1">
        <f t="shared" si="2"/>
        <v>16</v>
      </c>
      <c r="AV8" s="1">
        <f t="shared" si="3"/>
        <v>25</v>
      </c>
      <c r="AX8" s="1">
        <f>IF($E8="Pria",VLOOKUP(AT8,agreement_p,4),VLOOKUP(AT8,agreement_w,4))</f>
        <v>39</v>
      </c>
      <c r="AY8" s="1">
        <f>IF($E8="Pria",VLOOKUP(AU8,agreement_p,4),VLOOKUP(AU8,agreement_w,4))</f>
        <v>48</v>
      </c>
      <c r="AZ8" s="1">
        <f>IF($E8="Pria",VLOOKUP(AV8,agreement_p,4),VLOOKUP(AV8,agreement_w,4))</f>
        <v>87</v>
      </c>
      <c r="BA8" s="194" t="str">
        <f t="shared" si="4"/>
        <v>N/A</v>
      </c>
      <c r="BC8" s="194">
        <v>1.0</v>
      </c>
      <c r="BD8" s="194" t="str">
        <f t="shared" si="5"/>
        <v>N/A</v>
      </c>
      <c r="BE8" s="194" t="str">
        <f t="shared" si="6"/>
        <v>#VALUE!</v>
      </c>
      <c r="BH8" s="1" t="str">
        <f>VLOOKUP(imjpm!M$2,tabel_jpm,onejob!T8+1,0)</f>
        <v>#N/A</v>
      </c>
      <c r="BI8" s="1" t="str">
        <f>VLOOKUP(imjpm!N$2,tabel_jpm,onejob!U8+1,0)</f>
        <v>#N/A</v>
      </c>
      <c r="BJ8" s="1" t="str">
        <f>VLOOKUP(imjpm!O$2,tabel_jpm,onejob!V8+1,0)</f>
        <v>#N/A</v>
      </c>
      <c r="BK8" s="1" t="str">
        <f>VLOOKUP(imjpm!P$2,tabel_jpm,onejob!W8+1,0)</f>
        <v>#N/A</v>
      </c>
      <c r="BL8" s="1" t="str">
        <f>VLOOKUP(imjpm!M$2,tabel_jpm,onejob!X8+1,0)</f>
        <v>#N/A</v>
      </c>
      <c r="BM8" s="1" t="str">
        <f>VLOOKUP(imjpm!N$2,tabel_jpm,onejob!Y8+1,0)</f>
        <v>#N/A</v>
      </c>
      <c r="BN8" s="1" t="str">
        <f>VLOOKUP(imjpm!O$2,tabel_jpm,onejob!Z8+1,0)</f>
        <v>#N/A</v>
      </c>
      <c r="BO8" s="1" t="str">
        <f>VLOOKUP(imjpm!P$2,tabel_jpm,onejob!AA8+1,0)</f>
        <v>#N/A</v>
      </c>
      <c r="BP8" s="1" t="str">
        <f>VLOOKUP(imjpm!M$2,tabel_jpm,onejob!AB8+1,0)</f>
        <v>#N/A</v>
      </c>
      <c r="BQ8" s="1" t="str">
        <f>VLOOKUP(imjpm!N$2,tabel_jpm,onejob!AC8+1,0)</f>
        <v>#N/A</v>
      </c>
      <c r="BR8" s="1" t="str">
        <f>VLOOKUP(imjpm!O$2,tabel_jpm,onejob!AD8+1,0)</f>
        <v>#N/A</v>
      </c>
      <c r="BS8" s="1" t="str">
        <f>VLOOKUP(imjpm!P$2,tabel_jpm,onejob!AE8+1,0)</f>
        <v>#N/A</v>
      </c>
      <c r="BU8" s="1" t="str">
        <f t="shared" si="7"/>
        <v>#N/A</v>
      </c>
      <c r="BV8" s="1" t="str">
        <f t="shared" si="8"/>
        <v>#N/A</v>
      </c>
      <c r="BW8" s="1" t="str">
        <f t="shared" si="9"/>
        <v>#N/A</v>
      </c>
      <c r="BY8" s="1" t="str">
        <f>IF($E8="Pria",VLOOKUP(BU8,agreement_p,4),VLOOKUP(BU8,agreement_w,4))</f>
        <v>#N/A</v>
      </c>
      <c r="BZ8" s="1" t="str">
        <f>IF($E8="Pria",VLOOKUP(BV8,agreement_p,4),VLOOKUP(BV8,agreement_w,4))</f>
        <v>#N/A</v>
      </c>
      <c r="CA8" s="1" t="str">
        <f>IF($E8="Pria",VLOOKUP(BW8,agreement_p,4),VLOOKUP(BW8,agreement_w,4))</f>
        <v>#N/A</v>
      </c>
      <c r="CB8" s="194" t="str">
        <f t="shared" si="10"/>
        <v>N/A</v>
      </c>
      <c r="CD8" s="194">
        <v>1.0</v>
      </c>
      <c r="CE8" s="194" t="str">
        <f t="shared" si="11"/>
        <v>N/A</v>
      </c>
      <c r="CF8" s="194" t="str">
        <f t="shared" si="12"/>
        <v>#VALUE!</v>
      </c>
      <c r="CI8" s="1" t="str">
        <f>VLOOKUP(imjpm!M$3,tabel_jpm,onejob!T8+1,0)</f>
        <v>#N/A</v>
      </c>
      <c r="CJ8" s="1" t="str">
        <f>VLOOKUP(imjpm!N$3,tabel_jpm,onejob!U8+1,0)</f>
        <v>#N/A</v>
      </c>
      <c r="CK8" s="1" t="str">
        <f>VLOOKUP(imjpm!O$3,tabel_jpm,onejob!V8+1,0)</f>
        <v>#N/A</v>
      </c>
      <c r="CL8" s="1" t="str">
        <f>VLOOKUP(imjpm!P$3,tabel_jpm,onejob!W8+1,0)</f>
        <v>#N/A</v>
      </c>
      <c r="CM8" s="1" t="str">
        <f>VLOOKUP(imjpm!M$3,tabel_jpm,onejob!X8+1,0)</f>
        <v>#N/A</v>
      </c>
      <c r="CN8" s="1" t="str">
        <f>VLOOKUP(imjpm!N$3,tabel_jpm,onejob!Y8+1,0)</f>
        <v>#N/A</v>
      </c>
      <c r="CO8" s="1" t="str">
        <f>VLOOKUP(imjpm!O$3,tabel_jpm,onejob!Z8+1,0)</f>
        <v>#N/A</v>
      </c>
      <c r="CP8" s="1" t="str">
        <f>VLOOKUP(imjpm!P$3,tabel_jpm,onejob!AA8+1,0)</f>
        <v>#N/A</v>
      </c>
      <c r="CQ8" s="1" t="str">
        <f>VLOOKUP(imjpm!M$3,tabel_jpm,onejob!AB8+1,0)</f>
        <v>#N/A</v>
      </c>
      <c r="CR8" s="1" t="str">
        <f>VLOOKUP(imjpm!N$3,tabel_jpm,onejob!AC8+1,0)</f>
        <v>#N/A</v>
      </c>
      <c r="CS8" s="1" t="str">
        <f>VLOOKUP(imjpm!O$3,tabel_jpm,onejob!AD8+1,0)</f>
        <v>#N/A</v>
      </c>
      <c r="CT8" s="1" t="str">
        <f>VLOOKUP(imjpm!P$3,tabel_jpm,onejob!AE8+1,0)</f>
        <v>#N/A</v>
      </c>
      <c r="CV8" s="1" t="str">
        <f t="shared" si="13"/>
        <v>#N/A</v>
      </c>
      <c r="CW8" s="1" t="str">
        <f t="shared" si="14"/>
        <v>#N/A</v>
      </c>
      <c r="CX8" s="1" t="str">
        <f t="shared" si="15"/>
        <v>#N/A</v>
      </c>
      <c r="CZ8" s="1" t="str">
        <f>IF($E8="Pria",VLOOKUP(CV8,agreement_p,4),VLOOKUP(CV8,agreement_w,4))</f>
        <v>#N/A</v>
      </c>
      <c r="DA8" s="1" t="str">
        <f>IF($E8="Pria",VLOOKUP(CW8,agreement_p,4),VLOOKUP(CW8,agreement_w,4))</f>
        <v>#N/A</v>
      </c>
      <c r="DB8" s="1" t="str">
        <f>IF($E8="Pria",VLOOKUP(CX8,agreement_p,4),VLOOKUP(CX8,agreement_w,4))</f>
        <v>#N/A</v>
      </c>
      <c r="DC8" s="194" t="str">
        <f t="shared" si="16"/>
        <v>N/A</v>
      </c>
      <c r="DE8" s="194">
        <v>1.0</v>
      </c>
      <c r="DF8" s="194" t="str">
        <f t="shared" si="17"/>
        <v>N/A</v>
      </c>
      <c r="DG8" s="194" t="str">
        <f t="shared" si="18"/>
        <v>#VALUE!</v>
      </c>
    </row>
    <row r="9">
      <c r="A9" s="1" t="s">
        <v>246</v>
      </c>
      <c r="C9" s="1">
        <v>13.0</v>
      </c>
      <c r="D9" s="1" t="str">
        <f t="array" ref="D9">IF(ISERROR(INDEX(onejob1,$C9))=TRUE,"",INDEX(onejob1,$C9))</f>
        <v>I Gede Hanggara H</v>
      </c>
      <c r="E9" s="1" t="str">
        <f t="array" ref="E9">INDEX(Kelamin,$C9)</f>
        <v/>
      </c>
      <c r="F9" s="1">
        <f t="array" ref="F9">INDEX(cek2_,$C9)</f>
        <v>2</v>
      </c>
      <c r="G9" s="1" t="str">
        <f t="array" ref="G9">INDEX(most_col_d,$C9)</f>
        <v/>
      </c>
      <c r="H9" s="1" t="str">
        <f t="array" ref="H9">INDEX(most_col_i,$C9)</f>
        <v/>
      </c>
      <c r="I9" s="1" t="str">
        <f t="array" ref="I9">INDEX(most_col_s,$C9)</f>
        <v/>
      </c>
      <c r="J9" s="1" t="str">
        <f t="array" ref="J9">INDEX(most_col_c,$C9)</f>
        <v/>
      </c>
      <c r="K9" s="1" t="str">
        <f t="array" ref="K9">INDEX(least_col_d,$C9)</f>
        <v/>
      </c>
      <c r="L9" s="1" t="str">
        <f t="array" ref="L9">INDEX(least_col_i,$C9)</f>
        <v/>
      </c>
      <c r="M9" s="1" t="str">
        <f t="array" ref="M9">INDEX(least_col_s,$C9)</f>
        <v/>
      </c>
      <c r="N9" s="1" t="str">
        <f t="array" ref="N9">INDEX(least_col_c,$C9)</f>
        <v/>
      </c>
      <c r="O9" s="1" t="str">
        <f t="array" ref="O9">INDEX(change_col_d,$C9)</f>
        <v/>
      </c>
      <c r="P9" s="1" t="str">
        <f t="array" ref="P9">INDEX(change_col_i,$C9)</f>
        <v/>
      </c>
      <c r="Q9" s="1" t="str">
        <f t="array" ref="Q9">INDEX(change_col_s,$C9)</f>
        <v/>
      </c>
      <c r="R9" s="1" t="str">
        <f t="array" ref="R9">INDEX(change_col_c,$C9)</f>
        <v/>
      </c>
      <c r="T9" s="1">
        <f>VLOOKUP(G9,tableD1,3,0)</f>
        <v>1</v>
      </c>
      <c r="U9" s="1">
        <f>VLOOKUP(H9,tableI1,3,0)</f>
        <v>1</v>
      </c>
      <c r="V9" s="1">
        <f>VLOOKUP(I9,table1S,3,0)</f>
        <v>2</v>
      </c>
      <c r="W9" s="1">
        <f>VLOOKUP(J9,table1C,3,0)</f>
        <v>1</v>
      </c>
      <c r="X9" s="1">
        <f>VLOOKUP(K9,table2D,3,0)</f>
        <v>8</v>
      </c>
      <c r="Y9" s="1">
        <f>VLOOKUP(L9,table2I,3,0)</f>
        <v>8</v>
      </c>
      <c r="Z9" s="1">
        <f>VLOOKUP(M9,table2S,3,0)</f>
        <v>8</v>
      </c>
      <c r="AA9" s="1">
        <f>VLOOKUP(N9,table2C,3,0)</f>
        <v>8</v>
      </c>
      <c r="AB9" s="1">
        <f>VLOOKUP(O9,table3D,3,0)</f>
        <v>4</v>
      </c>
      <c r="AC9" s="1">
        <f>VLOOKUP(P9,table3I,3,0)</f>
        <v>5</v>
      </c>
      <c r="AD9" s="1">
        <f>VLOOKUP(Q9,table3S,3,0)</f>
        <v>5</v>
      </c>
      <c r="AE9" s="1">
        <f>VLOOKUP(R9,table3C,3,0)</f>
        <v>5</v>
      </c>
      <c r="AG9" s="1">
        <f>VLOOKUP(imjpm!M$1,tabel_jpm,onejob!T9+1,0)</f>
        <v>20</v>
      </c>
      <c r="AH9" s="1">
        <f>VLOOKUP(imjpm!N$1,tabel_jpm,onejob!U9+1,0)</f>
        <v>8</v>
      </c>
      <c r="AI9" s="1">
        <f>VLOOKUP(imjpm!O$1,tabel_jpm,onejob!V9+1,0)</f>
        <v>12</v>
      </c>
      <c r="AJ9" s="1">
        <f>VLOOKUP(imjpm!P$1,tabel_jpm,onejob!W9+1,0)</f>
        <v>12</v>
      </c>
      <c r="AK9" s="1">
        <f>VLOOKUP(imjpm!M$1,tabel_jpm,X9+1,0)</f>
        <v>8</v>
      </c>
      <c r="AL9" s="1">
        <f>VLOOKUP(imjpm!N$1,tabel_jpm,Y9+1,0)</f>
        <v>20</v>
      </c>
      <c r="AM9" s="1">
        <f>VLOOKUP(imjpm!O$1,tabel_jpm,Z9+1,0)</f>
        <v>20</v>
      </c>
      <c r="AN9" s="1">
        <f>VLOOKUP(imjpm!P$1,tabel_jpm,AA9+1,0)</f>
        <v>16</v>
      </c>
      <c r="AO9" s="1">
        <f>VLOOKUP(imjpm!M$1,tabel_jpm,AB9+1,0)</f>
        <v>24</v>
      </c>
      <c r="AP9" s="1">
        <f>VLOOKUP(imjpm!N$1,tabel_jpm,AC9+1,0)</f>
        <v>24</v>
      </c>
      <c r="AQ9" s="1">
        <f>VLOOKUP(imjpm!O$1,tabel_jpm,AD9+1,0)</f>
        <v>24</v>
      </c>
      <c r="AR9" s="1">
        <f>VLOOKUP(imjpm!P$1,tabel_jpm,AE9+1,0)</f>
        <v>28</v>
      </c>
      <c r="AT9" s="1">
        <f t="shared" si="1"/>
        <v>13</v>
      </c>
      <c r="AU9" s="1">
        <f t="shared" si="2"/>
        <v>16</v>
      </c>
      <c r="AV9" s="1">
        <f t="shared" si="3"/>
        <v>25</v>
      </c>
      <c r="AX9" s="1">
        <f>IF($E9="Pria",VLOOKUP(AT9,agreement_p,4),VLOOKUP(AT9,agreement_w,4))</f>
        <v>39</v>
      </c>
      <c r="AY9" s="1">
        <f>IF($E9="Pria",VLOOKUP(AU9,agreement_p,4),VLOOKUP(AU9,agreement_w,4))</f>
        <v>48</v>
      </c>
      <c r="AZ9" s="1">
        <f>IF($E9="Pria",VLOOKUP(AV9,agreement_p,4),VLOOKUP(AV9,agreement_w,4))</f>
        <v>87</v>
      </c>
      <c r="BA9" s="194" t="str">
        <f t="shared" si="4"/>
        <v>N/A</v>
      </c>
      <c r="BC9" s="194">
        <v>1.0</v>
      </c>
      <c r="BD9" s="194" t="str">
        <f t="shared" si="5"/>
        <v>N/A</v>
      </c>
      <c r="BE9" s="194" t="str">
        <f t="shared" si="6"/>
        <v>#VALUE!</v>
      </c>
      <c r="BH9" s="1" t="str">
        <f>VLOOKUP(imjpm!M$2,tabel_jpm,onejob!T9+1,0)</f>
        <v>#N/A</v>
      </c>
      <c r="BI9" s="1" t="str">
        <f>VLOOKUP(imjpm!N$2,tabel_jpm,onejob!U9+1,0)</f>
        <v>#N/A</v>
      </c>
      <c r="BJ9" s="1" t="str">
        <f>VLOOKUP(imjpm!O$2,tabel_jpm,onejob!V9+1,0)</f>
        <v>#N/A</v>
      </c>
      <c r="BK9" s="1" t="str">
        <f>VLOOKUP(imjpm!P$2,tabel_jpm,onejob!W9+1,0)</f>
        <v>#N/A</v>
      </c>
      <c r="BL9" s="1" t="str">
        <f>VLOOKUP(imjpm!M$2,tabel_jpm,onejob!X9+1,0)</f>
        <v>#N/A</v>
      </c>
      <c r="BM9" s="1" t="str">
        <f>VLOOKUP(imjpm!N$2,tabel_jpm,onejob!Y9+1,0)</f>
        <v>#N/A</v>
      </c>
      <c r="BN9" s="1" t="str">
        <f>VLOOKUP(imjpm!O$2,tabel_jpm,onejob!Z9+1,0)</f>
        <v>#N/A</v>
      </c>
      <c r="BO9" s="1" t="str">
        <f>VLOOKUP(imjpm!P$2,tabel_jpm,onejob!AA9+1,0)</f>
        <v>#N/A</v>
      </c>
      <c r="BP9" s="1" t="str">
        <f>VLOOKUP(imjpm!M$2,tabel_jpm,onejob!AB9+1,0)</f>
        <v>#N/A</v>
      </c>
      <c r="BQ9" s="1" t="str">
        <f>VLOOKUP(imjpm!N$2,tabel_jpm,onejob!AC9+1,0)</f>
        <v>#N/A</v>
      </c>
      <c r="BR9" s="1" t="str">
        <f>VLOOKUP(imjpm!O$2,tabel_jpm,onejob!AD9+1,0)</f>
        <v>#N/A</v>
      </c>
      <c r="BS9" s="1" t="str">
        <f>VLOOKUP(imjpm!P$2,tabel_jpm,onejob!AE9+1,0)</f>
        <v>#N/A</v>
      </c>
      <c r="BU9" s="1" t="str">
        <f t="shared" si="7"/>
        <v>#N/A</v>
      </c>
      <c r="BV9" s="1" t="str">
        <f t="shared" si="8"/>
        <v>#N/A</v>
      </c>
      <c r="BW9" s="1" t="str">
        <f t="shared" si="9"/>
        <v>#N/A</v>
      </c>
      <c r="BY9" s="1" t="str">
        <f>IF($E9="Pria",VLOOKUP(BU9,agreement_p,4),VLOOKUP(BU9,agreement_w,4))</f>
        <v>#N/A</v>
      </c>
      <c r="BZ9" s="1" t="str">
        <f>IF($E9="Pria",VLOOKUP(BV9,agreement_p,4),VLOOKUP(BV9,agreement_w,4))</f>
        <v>#N/A</v>
      </c>
      <c r="CA9" s="1" t="str">
        <f>IF($E9="Pria",VLOOKUP(BW9,agreement_p,4),VLOOKUP(BW9,agreement_w,4))</f>
        <v>#N/A</v>
      </c>
      <c r="CB9" s="194" t="str">
        <f t="shared" si="10"/>
        <v>N/A</v>
      </c>
      <c r="CD9" s="194">
        <v>1.0</v>
      </c>
      <c r="CE9" s="194" t="str">
        <f t="shared" si="11"/>
        <v>N/A</v>
      </c>
      <c r="CF9" s="194" t="str">
        <f t="shared" si="12"/>
        <v>#VALUE!</v>
      </c>
      <c r="CI9" s="1" t="str">
        <f>VLOOKUP(imjpm!M$3,tabel_jpm,onejob!T9+1,0)</f>
        <v>#N/A</v>
      </c>
      <c r="CJ9" s="1" t="str">
        <f>VLOOKUP(imjpm!N$3,tabel_jpm,onejob!U9+1,0)</f>
        <v>#N/A</v>
      </c>
      <c r="CK9" s="1" t="str">
        <f>VLOOKUP(imjpm!O$3,tabel_jpm,onejob!V9+1,0)</f>
        <v>#N/A</v>
      </c>
      <c r="CL9" s="1" t="str">
        <f>VLOOKUP(imjpm!P$3,tabel_jpm,onejob!W9+1,0)</f>
        <v>#N/A</v>
      </c>
      <c r="CM9" s="1" t="str">
        <f>VLOOKUP(imjpm!M$3,tabel_jpm,onejob!X9+1,0)</f>
        <v>#N/A</v>
      </c>
      <c r="CN9" s="1" t="str">
        <f>VLOOKUP(imjpm!N$3,tabel_jpm,onejob!Y9+1,0)</f>
        <v>#N/A</v>
      </c>
      <c r="CO9" s="1" t="str">
        <f>VLOOKUP(imjpm!O$3,tabel_jpm,onejob!Z9+1,0)</f>
        <v>#N/A</v>
      </c>
      <c r="CP9" s="1" t="str">
        <f>VLOOKUP(imjpm!P$3,tabel_jpm,onejob!AA9+1,0)</f>
        <v>#N/A</v>
      </c>
      <c r="CQ9" s="1" t="str">
        <f>VLOOKUP(imjpm!M$3,tabel_jpm,onejob!AB9+1,0)</f>
        <v>#N/A</v>
      </c>
      <c r="CR9" s="1" t="str">
        <f>VLOOKUP(imjpm!N$3,tabel_jpm,onejob!AC9+1,0)</f>
        <v>#N/A</v>
      </c>
      <c r="CS9" s="1" t="str">
        <f>VLOOKUP(imjpm!O$3,tabel_jpm,onejob!AD9+1,0)</f>
        <v>#N/A</v>
      </c>
      <c r="CT9" s="1" t="str">
        <f>VLOOKUP(imjpm!P$3,tabel_jpm,onejob!AE9+1,0)</f>
        <v>#N/A</v>
      </c>
      <c r="CV9" s="1" t="str">
        <f t="shared" si="13"/>
        <v>#N/A</v>
      </c>
      <c r="CW9" s="1" t="str">
        <f t="shared" si="14"/>
        <v>#N/A</v>
      </c>
      <c r="CX9" s="1" t="str">
        <f t="shared" si="15"/>
        <v>#N/A</v>
      </c>
      <c r="CZ9" s="1" t="str">
        <f>IF($E9="Pria",VLOOKUP(CV9,agreement_p,4),VLOOKUP(CV9,agreement_w,4))</f>
        <v>#N/A</v>
      </c>
      <c r="DA9" s="1" t="str">
        <f>IF($E9="Pria",VLOOKUP(CW9,agreement_p,4),VLOOKUP(CW9,agreement_w,4))</f>
        <v>#N/A</v>
      </c>
      <c r="DB9" s="1" t="str">
        <f>IF($E9="Pria",VLOOKUP(CX9,agreement_p,4),VLOOKUP(CX9,agreement_w,4))</f>
        <v>#N/A</v>
      </c>
      <c r="DC9" s="194" t="str">
        <f t="shared" si="16"/>
        <v>N/A</v>
      </c>
      <c r="DE9" s="194">
        <v>1.0</v>
      </c>
      <c r="DF9" s="194" t="str">
        <f t="shared" si="17"/>
        <v>N/A</v>
      </c>
      <c r="DG9" s="194" t="str">
        <f t="shared" si="18"/>
        <v>#VALUE!</v>
      </c>
    </row>
    <row r="10">
      <c r="A10" s="1" t="s">
        <v>247</v>
      </c>
      <c r="C10" s="1">
        <v>14.0</v>
      </c>
      <c r="D10" s="1" t="str">
        <f t="array" ref="D10">IF(ISERROR(INDEX(onejob1,$C10))=TRUE,"",INDEX(onejob1,$C10))</f>
        <v>I Gusti Made Agus S</v>
      </c>
      <c r="E10" s="1" t="str">
        <f t="array" ref="E10">INDEX(Kelamin,$C10)</f>
        <v/>
      </c>
      <c r="F10" s="1">
        <f t="array" ref="F10">INDEX(cek2_,$C10)</f>
        <v>2</v>
      </c>
      <c r="G10" s="1" t="str">
        <f t="array" ref="G10">INDEX(most_col_d,$C10)</f>
        <v/>
      </c>
      <c r="H10" s="1" t="str">
        <f t="array" ref="H10">INDEX(most_col_i,$C10)</f>
        <v/>
      </c>
      <c r="I10" s="1" t="str">
        <f t="array" ref="I10">INDEX(most_col_s,$C10)</f>
        <v/>
      </c>
      <c r="J10" s="1" t="str">
        <f t="array" ref="J10">INDEX(most_col_c,$C10)</f>
        <v/>
      </c>
      <c r="K10" s="1" t="str">
        <f t="array" ref="K10">INDEX(least_col_d,$C10)</f>
        <v/>
      </c>
      <c r="L10" s="1" t="str">
        <f t="array" ref="L10">INDEX(least_col_i,$C10)</f>
        <v/>
      </c>
      <c r="M10" s="1" t="str">
        <f t="array" ref="M10">INDEX(least_col_s,$C10)</f>
        <v/>
      </c>
      <c r="N10" s="1" t="str">
        <f t="array" ref="N10">INDEX(least_col_c,$C10)</f>
        <v/>
      </c>
      <c r="O10" s="1" t="str">
        <f t="array" ref="O10">INDEX(change_col_d,$C10)</f>
        <v/>
      </c>
      <c r="P10" s="1" t="str">
        <f t="array" ref="P10">INDEX(change_col_i,$C10)</f>
        <v/>
      </c>
      <c r="Q10" s="1" t="str">
        <f t="array" ref="Q10">INDEX(change_col_s,$C10)</f>
        <v/>
      </c>
      <c r="R10" s="1" t="str">
        <f t="array" ref="R10">INDEX(change_col_c,$C10)</f>
        <v/>
      </c>
      <c r="T10" s="1">
        <f>VLOOKUP(G10,tableD1,3,0)</f>
        <v>1</v>
      </c>
      <c r="U10" s="1">
        <f>VLOOKUP(H10,tableI1,3,0)</f>
        <v>1</v>
      </c>
      <c r="V10" s="1">
        <f>VLOOKUP(I10,table1S,3,0)</f>
        <v>2</v>
      </c>
      <c r="W10" s="1">
        <f>VLOOKUP(J10,table1C,3,0)</f>
        <v>1</v>
      </c>
      <c r="X10" s="1">
        <f>VLOOKUP(K10,table2D,3,0)</f>
        <v>8</v>
      </c>
      <c r="Y10" s="1">
        <f>VLOOKUP(L10,table2I,3,0)</f>
        <v>8</v>
      </c>
      <c r="Z10" s="1">
        <f>VLOOKUP(M10,table2S,3,0)</f>
        <v>8</v>
      </c>
      <c r="AA10" s="1">
        <f>VLOOKUP(N10,table2C,3,0)</f>
        <v>8</v>
      </c>
      <c r="AB10" s="1">
        <f>VLOOKUP(O10,table3D,3,0)</f>
        <v>4</v>
      </c>
      <c r="AC10" s="1">
        <f>VLOOKUP(P10,table3I,3,0)</f>
        <v>5</v>
      </c>
      <c r="AD10" s="1">
        <f>VLOOKUP(Q10,table3S,3,0)</f>
        <v>5</v>
      </c>
      <c r="AE10" s="1">
        <f>VLOOKUP(R10,table3C,3,0)</f>
        <v>5</v>
      </c>
      <c r="AG10" s="1">
        <f>VLOOKUP(imjpm!M$1,tabel_jpm,onejob!T10+1,0)</f>
        <v>20</v>
      </c>
      <c r="AH10" s="1">
        <f>VLOOKUP(imjpm!N$1,tabel_jpm,onejob!U10+1,0)</f>
        <v>8</v>
      </c>
      <c r="AI10" s="1">
        <f>VLOOKUP(imjpm!O$1,tabel_jpm,onejob!V10+1,0)</f>
        <v>12</v>
      </c>
      <c r="AJ10" s="1">
        <f>VLOOKUP(imjpm!P$1,tabel_jpm,onejob!W10+1,0)</f>
        <v>12</v>
      </c>
      <c r="AK10" s="1">
        <f>VLOOKUP(imjpm!M$1,tabel_jpm,X10+1,0)</f>
        <v>8</v>
      </c>
      <c r="AL10" s="1">
        <f>VLOOKUP(imjpm!N$1,tabel_jpm,Y10+1,0)</f>
        <v>20</v>
      </c>
      <c r="AM10" s="1">
        <f>VLOOKUP(imjpm!O$1,tabel_jpm,Z10+1,0)</f>
        <v>20</v>
      </c>
      <c r="AN10" s="1">
        <f>VLOOKUP(imjpm!P$1,tabel_jpm,AA10+1,0)</f>
        <v>16</v>
      </c>
      <c r="AO10" s="1">
        <f>VLOOKUP(imjpm!M$1,tabel_jpm,AB10+1,0)</f>
        <v>24</v>
      </c>
      <c r="AP10" s="1">
        <f>VLOOKUP(imjpm!N$1,tabel_jpm,AC10+1,0)</f>
        <v>24</v>
      </c>
      <c r="AQ10" s="1">
        <f>VLOOKUP(imjpm!O$1,tabel_jpm,AD10+1,0)</f>
        <v>24</v>
      </c>
      <c r="AR10" s="1">
        <f>VLOOKUP(imjpm!P$1,tabel_jpm,AE10+1,0)</f>
        <v>28</v>
      </c>
      <c r="AT10" s="1">
        <f t="shared" si="1"/>
        <v>13</v>
      </c>
      <c r="AU10" s="1">
        <f t="shared" si="2"/>
        <v>16</v>
      </c>
      <c r="AV10" s="1">
        <f t="shared" si="3"/>
        <v>25</v>
      </c>
      <c r="AX10" s="1">
        <f>IF($E10="Pria",VLOOKUP(AT10,agreement_p,4),VLOOKUP(AT10,agreement_w,4))</f>
        <v>39</v>
      </c>
      <c r="AY10" s="1">
        <f>IF($E10="Pria",VLOOKUP(AU10,agreement_p,4),VLOOKUP(AU10,agreement_w,4))</f>
        <v>48</v>
      </c>
      <c r="AZ10" s="1">
        <f>IF($E10="Pria",VLOOKUP(AV10,agreement_p,4),VLOOKUP(AV10,agreement_w,4))</f>
        <v>87</v>
      </c>
      <c r="BA10" s="194" t="str">
        <f t="shared" si="4"/>
        <v>N/A</v>
      </c>
      <c r="BC10" s="194">
        <v>1.0</v>
      </c>
      <c r="BD10" s="194" t="str">
        <f t="shared" si="5"/>
        <v>N/A</v>
      </c>
      <c r="BE10" s="194" t="str">
        <f t="shared" si="6"/>
        <v>#VALUE!</v>
      </c>
      <c r="BH10" s="1" t="str">
        <f>VLOOKUP(imjpm!M$2,tabel_jpm,onejob!T10+1,0)</f>
        <v>#N/A</v>
      </c>
      <c r="BI10" s="1" t="str">
        <f>VLOOKUP(imjpm!N$2,tabel_jpm,onejob!U10+1,0)</f>
        <v>#N/A</v>
      </c>
      <c r="BJ10" s="1" t="str">
        <f>VLOOKUP(imjpm!O$2,tabel_jpm,onejob!V10+1,0)</f>
        <v>#N/A</v>
      </c>
      <c r="BK10" s="1" t="str">
        <f>VLOOKUP(imjpm!P$2,tabel_jpm,onejob!W10+1,0)</f>
        <v>#N/A</v>
      </c>
      <c r="BL10" s="1" t="str">
        <f>VLOOKUP(imjpm!M$2,tabel_jpm,onejob!X10+1,0)</f>
        <v>#N/A</v>
      </c>
      <c r="BM10" s="1" t="str">
        <f>VLOOKUP(imjpm!N$2,tabel_jpm,onejob!Y10+1,0)</f>
        <v>#N/A</v>
      </c>
      <c r="BN10" s="1" t="str">
        <f>VLOOKUP(imjpm!O$2,tabel_jpm,onejob!Z10+1,0)</f>
        <v>#N/A</v>
      </c>
      <c r="BO10" s="1" t="str">
        <f>VLOOKUP(imjpm!P$2,tabel_jpm,onejob!AA10+1,0)</f>
        <v>#N/A</v>
      </c>
      <c r="BP10" s="1" t="str">
        <f>VLOOKUP(imjpm!M$2,tabel_jpm,onejob!AB10+1,0)</f>
        <v>#N/A</v>
      </c>
      <c r="BQ10" s="1" t="str">
        <f>VLOOKUP(imjpm!N$2,tabel_jpm,onejob!AC10+1,0)</f>
        <v>#N/A</v>
      </c>
      <c r="BR10" s="1" t="str">
        <f>VLOOKUP(imjpm!O$2,tabel_jpm,onejob!AD10+1,0)</f>
        <v>#N/A</v>
      </c>
      <c r="BS10" s="1" t="str">
        <f>VLOOKUP(imjpm!P$2,tabel_jpm,onejob!AE10+1,0)</f>
        <v>#N/A</v>
      </c>
      <c r="BU10" s="1" t="str">
        <f t="shared" si="7"/>
        <v>#N/A</v>
      </c>
      <c r="BV10" s="1" t="str">
        <f t="shared" si="8"/>
        <v>#N/A</v>
      </c>
      <c r="BW10" s="1" t="str">
        <f t="shared" si="9"/>
        <v>#N/A</v>
      </c>
      <c r="BY10" s="1" t="str">
        <f>IF($E10="Pria",VLOOKUP(BU10,agreement_p,4),VLOOKUP(BU10,agreement_w,4))</f>
        <v>#N/A</v>
      </c>
      <c r="BZ10" s="1" t="str">
        <f>IF($E10="Pria",VLOOKUP(BV10,agreement_p,4),VLOOKUP(BV10,agreement_w,4))</f>
        <v>#N/A</v>
      </c>
      <c r="CA10" s="1" t="str">
        <f>IF($E10="Pria",VLOOKUP(BW10,agreement_p,4),VLOOKUP(BW10,agreement_w,4))</f>
        <v>#N/A</v>
      </c>
      <c r="CB10" s="194" t="str">
        <f t="shared" si="10"/>
        <v>N/A</v>
      </c>
      <c r="CD10" s="194">
        <v>1.0</v>
      </c>
      <c r="CE10" s="194" t="str">
        <f t="shared" si="11"/>
        <v>N/A</v>
      </c>
      <c r="CF10" s="194" t="str">
        <f t="shared" si="12"/>
        <v>#VALUE!</v>
      </c>
      <c r="CI10" s="1" t="str">
        <f>VLOOKUP(imjpm!M$3,tabel_jpm,onejob!T10+1,0)</f>
        <v>#N/A</v>
      </c>
      <c r="CJ10" s="1" t="str">
        <f>VLOOKUP(imjpm!N$3,tabel_jpm,onejob!U10+1,0)</f>
        <v>#N/A</v>
      </c>
      <c r="CK10" s="1" t="str">
        <f>VLOOKUP(imjpm!O$3,tabel_jpm,onejob!V10+1,0)</f>
        <v>#N/A</v>
      </c>
      <c r="CL10" s="1" t="str">
        <f>VLOOKUP(imjpm!P$3,tabel_jpm,onejob!W10+1,0)</f>
        <v>#N/A</v>
      </c>
      <c r="CM10" s="1" t="str">
        <f>VLOOKUP(imjpm!M$3,tabel_jpm,onejob!X10+1,0)</f>
        <v>#N/A</v>
      </c>
      <c r="CN10" s="1" t="str">
        <f>VLOOKUP(imjpm!N$3,tabel_jpm,onejob!Y10+1,0)</f>
        <v>#N/A</v>
      </c>
      <c r="CO10" s="1" t="str">
        <f>VLOOKUP(imjpm!O$3,tabel_jpm,onejob!Z10+1,0)</f>
        <v>#N/A</v>
      </c>
      <c r="CP10" s="1" t="str">
        <f>VLOOKUP(imjpm!P$3,tabel_jpm,onejob!AA10+1,0)</f>
        <v>#N/A</v>
      </c>
      <c r="CQ10" s="1" t="str">
        <f>VLOOKUP(imjpm!M$3,tabel_jpm,onejob!AB10+1,0)</f>
        <v>#N/A</v>
      </c>
      <c r="CR10" s="1" t="str">
        <f>VLOOKUP(imjpm!N$3,tabel_jpm,onejob!AC10+1,0)</f>
        <v>#N/A</v>
      </c>
      <c r="CS10" s="1" t="str">
        <f>VLOOKUP(imjpm!O$3,tabel_jpm,onejob!AD10+1,0)</f>
        <v>#N/A</v>
      </c>
      <c r="CT10" s="1" t="str">
        <f>VLOOKUP(imjpm!P$3,tabel_jpm,onejob!AE10+1,0)</f>
        <v>#N/A</v>
      </c>
      <c r="CV10" s="1" t="str">
        <f t="shared" si="13"/>
        <v>#N/A</v>
      </c>
      <c r="CW10" s="1" t="str">
        <f t="shared" si="14"/>
        <v>#N/A</v>
      </c>
      <c r="CX10" s="1" t="str">
        <f t="shared" si="15"/>
        <v>#N/A</v>
      </c>
      <c r="CZ10" s="1" t="str">
        <f>IF($E10="Pria",VLOOKUP(CV10,agreement_p,4),VLOOKUP(CV10,agreement_w,4))</f>
        <v>#N/A</v>
      </c>
      <c r="DA10" s="1" t="str">
        <f>IF($E10="Pria",VLOOKUP(CW10,agreement_p,4),VLOOKUP(CW10,agreement_w,4))</f>
        <v>#N/A</v>
      </c>
      <c r="DB10" s="1" t="str">
        <f>IF($E10="Pria",VLOOKUP(CX10,agreement_p,4),VLOOKUP(CX10,agreement_w,4))</f>
        <v>#N/A</v>
      </c>
      <c r="DC10" s="194" t="str">
        <f t="shared" si="16"/>
        <v>N/A</v>
      </c>
      <c r="DE10" s="194">
        <v>1.0</v>
      </c>
      <c r="DF10" s="194" t="str">
        <f t="shared" si="17"/>
        <v>N/A</v>
      </c>
      <c r="DG10" s="194" t="str">
        <f t="shared" si="18"/>
        <v>#VALUE!</v>
      </c>
    </row>
    <row r="11">
      <c r="A11" s="1" t="s">
        <v>248</v>
      </c>
      <c r="C11" s="1" t="e">
        <v>#NUM!</v>
      </c>
      <c r="D11" s="1" t="str">
        <f t="array" ref="D11">IF(ISERROR(INDEX(onejob1,$C11))=TRUE,"",INDEX(onejob1,$C11))</f>
        <v/>
      </c>
      <c r="E11" s="1" t="str">
        <f t="array" ref="E11">INDEX(Kelamin,$C11)</f>
        <v>#NUM!</v>
      </c>
      <c r="F11" s="1" t="str">
        <f t="array" ref="F11">INDEX(cek2_,$C11)</f>
        <v>#NUM!</v>
      </c>
      <c r="G11" s="1" t="str">
        <f t="array" ref="G11">INDEX(most_col_d,$C11)</f>
        <v>#NUM!</v>
      </c>
      <c r="H11" s="1" t="str">
        <f t="array" ref="H11">INDEX(most_col_i,$C11)</f>
        <v>#NUM!</v>
      </c>
      <c r="I11" s="1" t="str">
        <f t="array" ref="I11">INDEX(most_col_s,$C11)</f>
        <v>#NUM!</v>
      </c>
      <c r="J11" s="1" t="str">
        <f t="array" ref="J11">INDEX(most_col_c,$C11)</f>
        <v>#NUM!</v>
      </c>
      <c r="K11" s="1" t="str">
        <f t="array" ref="K11">INDEX(least_col_d,$C11)</f>
        <v>#NUM!</v>
      </c>
      <c r="L11" s="1" t="str">
        <f t="array" ref="L11">INDEX(least_col_i,$C11)</f>
        <v>#NUM!</v>
      </c>
      <c r="M11" s="1" t="str">
        <f t="array" ref="M11">INDEX(least_col_s,$C11)</f>
        <v>#NUM!</v>
      </c>
      <c r="N11" s="1" t="str">
        <f t="array" ref="N11">INDEX(least_col_c,$C11)</f>
        <v>#NUM!</v>
      </c>
      <c r="O11" s="1" t="str">
        <f t="array" ref="O11">INDEX(change_col_d,$C11)</f>
        <v>#NUM!</v>
      </c>
      <c r="P11" s="1" t="str">
        <f t="array" ref="P11">INDEX(change_col_i,$C11)</f>
        <v>#NUM!</v>
      </c>
      <c r="Q11" s="1" t="str">
        <f t="array" ref="Q11">INDEX(change_col_s,$C11)</f>
        <v>#NUM!</v>
      </c>
      <c r="R11" s="1" t="str">
        <f t="array" ref="R11">INDEX(change_col_c,$C11)</f>
        <v>#NUM!</v>
      </c>
      <c r="T11" s="1" t="str">
        <f>VLOOKUP(G11,tableD1,3,0)</f>
        <v>#NUM!</v>
      </c>
      <c r="U11" s="1" t="str">
        <f>VLOOKUP(H11,tableI1,3,0)</f>
        <v>#NUM!</v>
      </c>
      <c r="V11" s="1" t="str">
        <f>VLOOKUP(I11,table1S,3,0)</f>
        <v>#NUM!</v>
      </c>
      <c r="W11" s="1" t="str">
        <f>VLOOKUP(J11,table1C,3,0)</f>
        <v>#NUM!</v>
      </c>
      <c r="X11" s="1" t="str">
        <f>VLOOKUP(K11,table2D,3,0)</f>
        <v>#NUM!</v>
      </c>
      <c r="Y11" s="1" t="str">
        <f>VLOOKUP(L11,table2I,3,0)</f>
        <v>#NUM!</v>
      </c>
      <c r="Z11" s="1" t="str">
        <f>VLOOKUP(M11,table2S,3,0)</f>
        <v>#NUM!</v>
      </c>
      <c r="AA11" s="1" t="str">
        <f>VLOOKUP(N11,table2C,3,0)</f>
        <v>#NUM!</v>
      </c>
      <c r="AB11" s="1" t="str">
        <f>VLOOKUP(O11,table3D,3,0)</f>
        <v>#NUM!</v>
      </c>
      <c r="AC11" s="1" t="str">
        <f>VLOOKUP(P11,table3I,3,0)</f>
        <v>#NUM!</v>
      </c>
      <c r="AD11" s="1" t="str">
        <f>VLOOKUP(Q11,table3S,3,0)</f>
        <v>#NUM!</v>
      </c>
      <c r="AE11" s="1" t="str">
        <f>VLOOKUP(R11,table3C,3,0)</f>
        <v>#NUM!</v>
      </c>
      <c r="AG11" s="1" t="str">
        <f>VLOOKUP(imjpm!M$1,tabel_jpm,onejob!T11+1,0)</f>
        <v>#NUM!</v>
      </c>
      <c r="AH11" s="1" t="str">
        <f>VLOOKUP(imjpm!N$1,tabel_jpm,onejob!U11+1,0)</f>
        <v>#NUM!</v>
      </c>
      <c r="AI11" s="1" t="str">
        <f>VLOOKUP(imjpm!O$1,tabel_jpm,onejob!V11+1,0)</f>
        <v>#NUM!</v>
      </c>
      <c r="AJ11" s="1" t="str">
        <f>VLOOKUP(imjpm!P$1,tabel_jpm,onejob!W11+1,0)</f>
        <v>#NUM!</v>
      </c>
      <c r="AK11" s="1" t="str">
        <f>VLOOKUP(imjpm!M$1,tabel_jpm,X11+1,0)</f>
        <v>#NUM!</v>
      </c>
      <c r="AL11" s="1" t="str">
        <f>VLOOKUP(imjpm!N$1,tabel_jpm,Y11+1,0)</f>
        <v>#NUM!</v>
      </c>
      <c r="AM11" s="1" t="str">
        <f>VLOOKUP(imjpm!O$1,tabel_jpm,Z11+1,0)</f>
        <v>#NUM!</v>
      </c>
      <c r="AN11" s="1" t="str">
        <f>VLOOKUP(imjpm!P$1,tabel_jpm,AA11+1,0)</f>
        <v>#NUM!</v>
      </c>
      <c r="AO11" s="1" t="str">
        <f>VLOOKUP(imjpm!M$1,tabel_jpm,AB11+1,0)</f>
        <v>#NUM!</v>
      </c>
      <c r="AP11" s="1" t="str">
        <f>VLOOKUP(imjpm!N$1,tabel_jpm,AC11+1,0)</f>
        <v>#NUM!</v>
      </c>
      <c r="AQ11" s="1" t="str">
        <f>VLOOKUP(imjpm!O$1,tabel_jpm,AD11+1,0)</f>
        <v>#NUM!</v>
      </c>
      <c r="AR11" s="1" t="str">
        <f>VLOOKUP(imjpm!P$1,tabel_jpm,AE11+1,0)</f>
        <v>#NUM!</v>
      </c>
      <c r="AT11" s="1" t="str">
        <f t="shared" si="1"/>
        <v>#NUM!</v>
      </c>
      <c r="AU11" s="1" t="str">
        <f t="shared" si="2"/>
        <v>#NUM!</v>
      </c>
      <c r="AV11" s="1" t="str">
        <f t="shared" si="3"/>
        <v>#NUM!</v>
      </c>
      <c r="AX11" s="1" t="str">
        <f>IF($E11="Pria",VLOOKUP(AT11,agreement_p,4),VLOOKUP(AT11,agreement_w,4))</f>
        <v>#NUM!</v>
      </c>
      <c r="AY11" s="1" t="str">
        <f>IF($E11="Pria",VLOOKUP(AU11,agreement_p,4),VLOOKUP(AU11,agreement_w,4))</f>
        <v>#NUM!</v>
      </c>
      <c r="AZ11" s="1" t="str">
        <f>IF($E11="Pria",VLOOKUP(AV11,agreement_p,4),VLOOKUP(AV11,agreement_w,4))</f>
        <v>#NUM!</v>
      </c>
      <c r="BA11" s="194" t="str">
        <f t="shared" si="4"/>
        <v>#NUM!</v>
      </c>
      <c r="BC11" s="194">
        <v>1.0</v>
      </c>
      <c r="BD11" s="194" t="str">
        <f t="shared" si="5"/>
        <v/>
      </c>
      <c r="BE11" s="194">
        <f t="shared" si="6"/>
        <v>1</v>
      </c>
      <c r="BH11" s="1" t="str">
        <f>VLOOKUP(imjpm!M$2,tabel_jpm,onejob!T11+1,0)</f>
        <v>#NUM!</v>
      </c>
      <c r="BI11" s="1" t="str">
        <f>VLOOKUP(imjpm!N$2,tabel_jpm,onejob!U11+1,0)</f>
        <v>#NUM!</v>
      </c>
      <c r="BJ11" s="1" t="str">
        <f>VLOOKUP(imjpm!O$2,tabel_jpm,onejob!V11+1,0)</f>
        <v>#NUM!</v>
      </c>
      <c r="BK11" s="1" t="str">
        <f>VLOOKUP(imjpm!P$2,tabel_jpm,onejob!W11+1,0)</f>
        <v>#NUM!</v>
      </c>
      <c r="BL11" s="1" t="str">
        <f>VLOOKUP(imjpm!M$2,tabel_jpm,onejob!X11+1,0)</f>
        <v>#NUM!</v>
      </c>
      <c r="BM11" s="1" t="str">
        <f>VLOOKUP(imjpm!N$2,tabel_jpm,onejob!Y11+1,0)</f>
        <v>#NUM!</v>
      </c>
      <c r="BN11" s="1" t="str">
        <f>VLOOKUP(imjpm!O$2,tabel_jpm,onejob!Z11+1,0)</f>
        <v>#NUM!</v>
      </c>
      <c r="BO11" s="1" t="str">
        <f>VLOOKUP(imjpm!P$2,tabel_jpm,onejob!AA11+1,0)</f>
        <v>#NUM!</v>
      </c>
      <c r="BP11" s="1" t="str">
        <f>VLOOKUP(imjpm!M$2,tabel_jpm,onejob!AB11+1,0)</f>
        <v>#NUM!</v>
      </c>
      <c r="BQ11" s="1" t="str">
        <f>VLOOKUP(imjpm!N$2,tabel_jpm,onejob!AC11+1,0)</f>
        <v>#NUM!</v>
      </c>
      <c r="BR11" s="1" t="str">
        <f>VLOOKUP(imjpm!O$2,tabel_jpm,onejob!AD11+1,0)</f>
        <v>#NUM!</v>
      </c>
      <c r="BS11" s="1" t="str">
        <f>VLOOKUP(imjpm!P$2,tabel_jpm,onejob!AE11+1,0)</f>
        <v>#NUM!</v>
      </c>
      <c r="BU11" s="1" t="str">
        <f t="shared" si="7"/>
        <v>#NUM!</v>
      </c>
      <c r="BV11" s="1" t="str">
        <f t="shared" si="8"/>
        <v>#NUM!</v>
      </c>
      <c r="BW11" s="1" t="str">
        <f t="shared" si="9"/>
        <v>#NUM!</v>
      </c>
      <c r="BY11" s="1" t="str">
        <f>IF($E11="Pria",VLOOKUP(BU11,agreement_p,4),VLOOKUP(BU11,agreement_w,4))</f>
        <v>#NUM!</v>
      </c>
      <c r="BZ11" s="1" t="str">
        <f>IF($E11="Pria",VLOOKUP(BV11,agreement_p,4),VLOOKUP(BV11,agreement_w,4))</f>
        <v>#NUM!</v>
      </c>
      <c r="CA11" s="1" t="str">
        <f>IF($E11="Pria",VLOOKUP(BW11,agreement_p,4),VLOOKUP(BW11,agreement_w,4))</f>
        <v>#NUM!</v>
      </c>
      <c r="CB11" s="194" t="str">
        <f t="shared" si="10"/>
        <v>#NUM!</v>
      </c>
      <c r="CD11" s="194">
        <v>1.0</v>
      </c>
      <c r="CE11" s="194" t="str">
        <f t="shared" si="11"/>
        <v/>
      </c>
      <c r="CF11" s="194">
        <f t="shared" si="12"/>
        <v>1</v>
      </c>
      <c r="CI11" s="1" t="str">
        <f>VLOOKUP(imjpm!M$3,tabel_jpm,onejob!T11+1,0)</f>
        <v>#NUM!</v>
      </c>
      <c r="CJ11" s="1" t="str">
        <f>VLOOKUP(imjpm!N$3,tabel_jpm,onejob!U11+1,0)</f>
        <v>#NUM!</v>
      </c>
      <c r="CK11" s="1" t="str">
        <f>VLOOKUP(imjpm!O$3,tabel_jpm,onejob!V11+1,0)</f>
        <v>#NUM!</v>
      </c>
      <c r="CL11" s="1" t="str">
        <f>VLOOKUP(imjpm!P$3,tabel_jpm,onejob!W11+1,0)</f>
        <v>#NUM!</v>
      </c>
      <c r="CM11" s="1" t="str">
        <f>VLOOKUP(imjpm!M$3,tabel_jpm,onejob!X11+1,0)</f>
        <v>#NUM!</v>
      </c>
      <c r="CN11" s="1" t="str">
        <f>VLOOKUP(imjpm!N$3,tabel_jpm,onejob!Y11+1,0)</f>
        <v>#NUM!</v>
      </c>
      <c r="CO11" s="1" t="str">
        <f>VLOOKUP(imjpm!O$3,tabel_jpm,onejob!Z11+1,0)</f>
        <v>#NUM!</v>
      </c>
      <c r="CP11" s="1" t="str">
        <f>VLOOKUP(imjpm!P$3,tabel_jpm,onejob!AA11+1,0)</f>
        <v>#NUM!</v>
      </c>
      <c r="CQ11" s="1" t="str">
        <f>VLOOKUP(imjpm!M$3,tabel_jpm,onejob!AB11+1,0)</f>
        <v>#NUM!</v>
      </c>
      <c r="CR11" s="1" t="str">
        <f>VLOOKUP(imjpm!N$3,tabel_jpm,onejob!AC11+1,0)</f>
        <v>#NUM!</v>
      </c>
      <c r="CS11" s="1" t="str">
        <f>VLOOKUP(imjpm!O$3,tabel_jpm,onejob!AD11+1,0)</f>
        <v>#NUM!</v>
      </c>
      <c r="CT11" s="1" t="str">
        <f>VLOOKUP(imjpm!P$3,tabel_jpm,onejob!AE11+1,0)</f>
        <v>#NUM!</v>
      </c>
      <c r="CV11" s="1" t="str">
        <f t="shared" si="13"/>
        <v>#NUM!</v>
      </c>
      <c r="CW11" s="1" t="str">
        <f t="shared" si="14"/>
        <v>#NUM!</v>
      </c>
      <c r="CX11" s="1" t="str">
        <f t="shared" si="15"/>
        <v>#NUM!</v>
      </c>
      <c r="CZ11" s="1" t="str">
        <f>IF($E11="Pria",VLOOKUP(CV11,agreement_p,4),VLOOKUP(CV11,agreement_w,4))</f>
        <v>#NUM!</v>
      </c>
      <c r="DA11" s="1" t="str">
        <f>IF($E11="Pria",VLOOKUP(CW11,agreement_p,4),VLOOKUP(CW11,agreement_w,4))</f>
        <v>#NUM!</v>
      </c>
      <c r="DB11" s="1" t="str">
        <f>IF($E11="Pria",VLOOKUP(CX11,agreement_p,4),VLOOKUP(CX11,agreement_w,4))</f>
        <v>#NUM!</v>
      </c>
      <c r="DC11" s="194" t="str">
        <f t="shared" si="16"/>
        <v>#NUM!</v>
      </c>
      <c r="DE11" s="194">
        <v>1.0</v>
      </c>
      <c r="DF11" s="194" t="str">
        <f t="shared" si="17"/>
        <v/>
      </c>
      <c r="DG11" s="194">
        <f t="shared" si="18"/>
        <v>1</v>
      </c>
    </row>
    <row r="12">
      <c r="A12" s="1" t="s">
        <v>249</v>
      </c>
      <c r="C12" s="1" t="e">
        <v>#NUM!</v>
      </c>
      <c r="D12" s="1" t="str">
        <f t="array" ref="D12">IF(ISERROR(INDEX(onejob1,$C12))=TRUE,"",INDEX(onejob1,$C12))</f>
        <v/>
      </c>
      <c r="E12" s="1" t="str">
        <f t="array" ref="E12">INDEX(Kelamin,$C12)</f>
        <v>#NUM!</v>
      </c>
      <c r="F12" s="1" t="str">
        <f t="array" ref="F12">INDEX(cek2_,$C12)</f>
        <v>#NUM!</v>
      </c>
      <c r="G12" s="1" t="str">
        <f t="array" ref="G12">INDEX(most_col_d,$C12)</f>
        <v>#NUM!</v>
      </c>
      <c r="H12" s="1" t="str">
        <f t="array" ref="H12">INDEX(most_col_i,$C12)</f>
        <v>#NUM!</v>
      </c>
      <c r="I12" s="1" t="str">
        <f t="array" ref="I12">INDEX(most_col_s,$C12)</f>
        <v>#NUM!</v>
      </c>
      <c r="J12" s="1" t="str">
        <f t="array" ref="J12">INDEX(most_col_c,$C12)</f>
        <v>#NUM!</v>
      </c>
      <c r="K12" s="1" t="str">
        <f t="array" ref="K12">INDEX(least_col_d,$C12)</f>
        <v>#NUM!</v>
      </c>
      <c r="L12" s="1" t="str">
        <f t="array" ref="L12">INDEX(least_col_i,$C12)</f>
        <v>#NUM!</v>
      </c>
      <c r="M12" s="1" t="str">
        <f t="array" ref="M12">INDEX(least_col_s,$C12)</f>
        <v>#NUM!</v>
      </c>
      <c r="N12" s="1" t="str">
        <f t="array" ref="N12">INDEX(least_col_c,$C12)</f>
        <v>#NUM!</v>
      </c>
      <c r="O12" s="1" t="str">
        <f t="array" ref="O12">INDEX(change_col_d,$C12)</f>
        <v>#NUM!</v>
      </c>
      <c r="P12" s="1" t="str">
        <f t="array" ref="P12">INDEX(change_col_i,$C12)</f>
        <v>#NUM!</v>
      </c>
      <c r="Q12" s="1" t="str">
        <f t="array" ref="Q12">INDEX(change_col_s,$C12)</f>
        <v>#NUM!</v>
      </c>
      <c r="R12" s="1" t="str">
        <f t="array" ref="R12">INDEX(change_col_c,$C12)</f>
        <v>#NUM!</v>
      </c>
      <c r="T12" s="1" t="str">
        <f>VLOOKUP(G12,tableD1,3,0)</f>
        <v>#NUM!</v>
      </c>
      <c r="U12" s="1" t="str">
        <f>VLOOKUP(H12,tableI1,3,0)</f>
        <v>#NUM!</v>
      </c>
      <c r="V12" s="1" t="str">
        <f>VLOOKUP(I12,table1S,3,0)</f>
        <v>#NUM!</v>
      </c>
      <c r="W12" s="1" t="str">
        <f>VLOOKUP(J12,table1C,3,0)</f>
        <v>#NUM!</v>
      </c>
      <c r="X12" s="1" t="str">
        <f>VLOOKUP(K12,table2D,3,0)</f>
        <v>#NUM!</v>
      </c>
      <c r="Y12" s="1" t="str">
        <f>VLOOKUP(L12,table2I,3,0)</f>
        <v>#NUM!</v>
      </c>
      <c r="Z12" s="1" t="str">
        <f>VLOOKUP(M12,table2S,3,0)</f>
        <v>#NUM!</v>
      </c>
      <c r="AA12" s="1" t="str">
        <f>VLOOKUP(N12,table2C,3,0)</f>
        <v>#NUM!</v>
      </c>
      <c r="AB12" s="1" t="str">
        <f>VLOOKUP(O12,table3D,3,0)</f>
        <v>#NUM!</v>
      </c>
      <c r="AC12" s="1" t="str">
        <f>VLOOKUP(P12,table3I,3,0)</f>
        <v>#NUM!</v>
      </c>
      <c r="AD12" s="1" t="str">
        <f>VLOOKUP(Q12,table3S,3,0)</f>
        <v>#NUM!</v>
      </c>
      <c r="AE12" s="1" t="str">
        <f>VLOOKUP(R12,table3C,3,0)</f>
        <v>#NUM!</v>
      </c>
      <c r="AG12" s="1" t="str">
        <f>VLOOKUP(imjpm!M$1,tabel_jpm,onejob!T12+1,0)</f>
        <v>#NUM!</v>
      </c>
      <c r="AH12" s="1" t="str">
        <f>VLOOKUP(imjpm!N$1,tabel_jpm,onejob!U12+1,0)</f>
        <v>#NUM!</v>
      </c>
      <c r="AI12" s="1" t="str">
        <f>VLOOKUP(imjpm!O$1,tabel_jpm,onejob!V12+1,0)</f>
        <v>#NUM!</v>
      </c>
      <c r="AJ12" s="1" t="str">
        <f>VLOOKUP(imjpm!P$1,tabel_jpm,onejob!W12+1,0)</f>
        <v>#NUM!</v>
      </c>
      <c r="AK12" s="1" t="str">
        <f>VLOOKUP(imjpm!M$1,tabel_jpm,X12+1,0)</f>
        <v>#NUM!</v>
      </c>
      <c r="AL12" s="1" t="str">
        <f>VLOOKUP(imjpm!N$1,tabel_jpm,Y12+1,0)</f>
        <v>#NUM!</v>
      </c>
      <c r="AM12" s="1" t="str">
        <f>VLOOKUP(imjpm!O$1,tabel_jpm,Z12+1,0)</f>
        <v>#NUM!</v>
      </c>
      <c r="AN12" s="1" t="str">
        <f>VLOOKUP(imjpm!P$1,tabel_jpm,AA12+1,0)</f>
        <v>#NUM!</v>
      </c>
      <c r="AO12" s="1" t="str">
        <f>VLOOKUP(imjpm!M$1,tabel_jpm,AB12+1,0)</f>
        <v>#NUM!</v>
      </c>
      <c r="AP12" s="1" t="str">
        <f>VLOOKUP(imjpm!N$1,tabel_jpm,AC12+1,0)</f>
        <v>#NUM!</v>
      </c>
      <c r="AQ12" s="1" t="str">
        <f>VLOOKUP(imjpm!O$1,tabel_jpm,AD12+1,0)</f>
        <v>#NUM!</v>
      </c>
      <c r="AR12" s="1" t="str">
        <f>VLOOKUP(imjpm!P$1,tabel_jpm,AE12+1,0)</f>
        <v>#NUM!</v>
      </c>
      <c r="AT12" s="1" t="str">
        <f t="shared" si="1"/>
        <v>#NUM!</v>
      </c>
      <c r="AU12" s="1" t="str">
        <f t="shared" si="2"/>
        <v>#NUM!</v>
      </c>
      <c r="AV12" s="1" t="str">
        <f t="shared" si="3"/>
        <v>#NUM!</v>
      </c>
      <c r="AX12" s="1" t="str">
        <f>IF($E12="Pria",VLOOKUP(AT12,agreement_p,4),VLOOKUP(AT12,agreement_w,4))</f>
        <v>#NUM!</v>
      </c>
      <c r="AY12" s="1" t="str">
        <f>IF($E12="Pria",VLOOKUP(AU12,agreement_p,4),VLOOKUP(AU12,agreement_w,4))</f>
        <v>#NUM!</v>
      </c>
      <c r="AZ12" s="1" t="str">
        <f>IF($E12="Pria",VLOOKUP(AV12,agreement_p,4),VLOOKUP(AV12,agreement_w,4))</f>
        <v>#NUM!</v>
      </c>
      <c r="BA12" s="194" t="str">
        <f t="shared" si="4"/>
        <v>#NUM!</v>
      </c>
      <c r="BC12" s="194">
        <v>1.0</v>
      </c>
      <c r="BD12" s="194" t="str">
        <f t="shared" si="5"/>
        <v/>
      </c>
      <c r="BE12" s="194">
        <f t="shared" si="6"/>
        <v>1</v>
      </c>
      <c r="BH12" s="1" t="str">
        <f>VLOOKUP(imjpm!M$2,tabel_jpm,onejob!T12+1,0)</f>
        <v>#NUM!</v>
      </c>
      <c r="BI12" s="1" t="str">
        <f>VLOOKUP(imjpm!N$2,tabel_jpm,onejob!U12+1,0)</f>
        <v>#NUM!</v>
      </c>
      <c r="BJ12" s="1" t="str">
        <f>VLOOKUP(imjpm!O$2,tabel_jpm,onejob!V12+1,0)</f>
        <v>#NUM!</v>
      </c>
      <c r="BK12" s="1" t="str">
        <f>VLOOKUP(imjpm!P$2,tabel_jpm,onejob!W12+1,0)</f>
        <v>#NUM!</v>
      </c>
      <c r="BL12" s="1" t="str">
        <f>VLOOKUP(imjpm!M$2,tabel_jpm,onejob!X12+1,0)</f>
        <v>#NUM!</v>
      </c>
      <c r="BM12" s="1" t="str">
        <f>VLOOKUP(imjpm!N$2,tabel_jpm,onejob!Y12+1,0)</f>
        <v>#NUM!</v>
      </c>
      <c r="BN12" s="1" t="str">
        <f>VLOOKUP(imjpm!O$2,tabel_jpm,onejob!Z12+1,0)</f>
        <v>#NUM!</v>
      </c>
      <c r="BO12" s="1" t="str">
        <f>VLOOKUP(imjpm!P$2,tabel_jpm,onejob!AA12+1,0)</f>
        <v>#NUM!</v>
      </c>
      <c r="BP12" s="1" t="str">
        <f>VLOOKUP(imjpm!M$2,tabel_jpm,onejob!AB12+1,0)</f>
        <v>#NUM!</v>
      </c>
      <c r="BQ12" s="1" t="str">
        <f>VLOOKUP(imjpm!N$2,tabel_jpm,onejob!AC12+1,0)</f>
        <v>#NUM!</v>
      </c>
      <c r="BR12" s="1" t="str">
        <f>VLOOKUP(imjpm!O$2,tabel_jpm,onejob!AD12+1,0)</f>
        <v>#NUM!</v>
      </c>
      <c r="BS12" s="1" t="str">
        <f>VLOOKUP(imjpm!P$2,tabel_jpm,onejob!AE12+1,0)</f>
        <v>#NUM!</v>
      </c>
      <c r="BU12" s="1" t="str">
        <f t="shared" si="7"/>
        <v>#NUM!</v>
      </c>
      <c r="BV12" s="1" t="str">
        <f t="shared" si="8"/>
        <v>#NUM!</v>
      </c>
      <c r="BW12" s="1" t="str">
        <f t="shared" si="9"/>
        <v>#NUM!</v>
      </c>
      <c r="BY12" s="1" t="str">
        <f>IF($E12="Pria",VLOOKUP(BU12,agreement_p,4),VLOOKUP(BU12,agreement_w,4))</f>
        <v>#NUM!</v>
      </c>
      <c r="BZ12" s="1" t="str">
        <f>IF($E12="Pria",VLOOKUP(BV12,agreement_p,4),VLOOKUP(BV12,agreement_w,4))</f>
        <v>#NUM!</v>
      </c>
      <c r="CA12" s="1" t="str">
        <f>IF($E12="Pria",VLOOKUP(BW12,agreement_p,4),VLOOKUP(BW12,agreement_w,4))</f>
        <v>#NUM!</v>
      </c>
      <c r="CB12" s="194" t="str">
        <f t="shared" si="10"/>
        <v>#NUM!</v>
      </c>
      <c r="CD12" s="194">
        <v>1.0</v>
      </c>
      <c r="CE12" s="194" t="str">
        <f t="shared" si="11"/>
        <v/>
      </c>
      <c r="CF12" s="194">
        <f t="shared" si="12"/>
        <v>1</v>
      </c>
      <c r="CI12" s="1" t="str">
        <f>VLOOKUP(imjpm!M$3,tabel_jpm,onejob!T12+1,0)</f>
        <v>#NUM!</v>
      </c>
      <c r="CJ12" s="1" t="str">
        <f>VLOOKUP(imjpm!N$3,tabel_jpm,onejob!U12+1,0)</f>
        <v>#NUM!</v>
      </c>
      <c r="CK12" s="1" t="str">
        <f>VLOOKUP(imjpm!O$3,tabel_jpm,onejob!V12+1,0)</f>
        <v>#NUM!</v>
      </c>
      <c r="CL12" s="1" t="str">
        <f>VLOOKUP(imjpm!P$3,tabel_jpm,onejob!W12+1,0)</f>
        <v>#NUM!</v>
      </c>
      <c r="CM12" s="1" t="str">
        <f>VLOOKUP(imjpm!M$3,tabel_jpm,onejob!X12+1,0)</f>
        <v>#NUM!</v>
      </c>
      <c r="CN12" s="1" t="str">
        <f>VLOOKUP(imjpm!N$3,tabel_jpm,onejob!Y12+1,0)</f>
        <v>#NUM!</v>
      </c>
      <c r="CO12" s="1" t="str">
        <f>VLOOKUP(imjpm!O$3,tabel_jpm,onejob!Z12+1,0)</f>
        <v>#NUM!</v>
      </c>
      <c r="CP12" s="1" t="str">
        <f>VLOOKUP(imjpm!P$3,tabel_jpm,onejob!AA12+1,0)</f>
        <v>#NUM!</v>
      </c>
      <c r="CQ12" s="1" t="str">
        <f>VLOOKUP(imjpm!M$3,tabel_jpm,onejob!AB12+1,0)</f>
        <v>#NUM!</v>
      </c>
      <c r="CR12" s="1" t="str">
        <f>VLOOKUP(imjpm!N$3,tabel_jpm,onejob!AC12+1,0)</f>
        <v>#NUM!</v>
      </c>
      <c r="CS12" s="1" t="str">
        <f>VLOOKUP(imjpm!O$3,tabel_jpm,onejob!AD12+1,0)</f>
        <v>#NUM!</v>
      </c>
      <c r="CT12" s="1" t="str">
        <f>VLOOKUP(imjpm!P$3,tabel_jpm,onejob!AE12+1,0)</f>
        <v>#NUM!</v>
      </c>
      <c r="CV12" s="1" t="str">
        <f t="shared" si="13"/>
        <v>#NUM!</v>
      </c>
      <c r="CW12" s="1" t="str">
        <f t="shared" si="14"/>
        <v>#NUM!</v>
      </c>
      <c r="CX12" s="1" t="str">
        <f t="shared" si="15"/>
        <v>#NUM!</v>
      </c>
      <c r="CZ12" s="1" t="str">
        <f>IF($E12="Pria",VLOOKUP(CV12,agreement_p,4),VLOOKUP(CV12,agreement_w,4))</f>
        <v>#NUM!</v>
      </c>
      <c r="DA12" s="1" t="str">
        <f>IF($E12="Pria",VLOOKUP(CW12,agreement_p,4),VLOOKUP(CW12,agreement_w,4))</f>
        <v>#NUM!</v>
      </c>
      <c r="DB12" s="1" t="str">
        <f>IF($E12="Pria",VLOOKUP(CX12,agreement_p,4),VLOOKUP(CX12,agreement_w,4))</f>
        <v>#NUM!</v>
      </c>
      <c r="DC12" s="194" t="str">
        <f t="shared" si="16"/>
        <v>#NUM!</v>
      </c>
      <c r="DE12" s="194">
        <v>1.0</v>
      </c>
      <c r="DF12" s="194" t="str">
        <f t="shared" si="17"/>
        <v/>
      </c>
      <c r="DG12" s="194">
        <f t="shared" si="18"/>
        <v>1</v>
      </c>
    </row>
    <row r="13">
      <c r="A13" s="1" t="s">
        <v>250</v>
      </c>
      <c r="C13" s="1" t="e">
        <v>#NUM!</v>
      </c>
      <c r="D13" s="1" t="str">
        <f t="array" ref="D13">IF(ISERROR(INDEX(onejob1,$C13))=TRUE,"",INDEX(onejob1,$C13))</f>
        <v/>
      </c>
      <c r="E13" s="1" t="str">
        <f t="array" ref="E13">INDEX(Kelamin,$C13)</f>
        <v>#NUM!</v>
      </c>
      <c r="F13" s="1" t="str">
        <f t="array" ref="F13">INDEX(cek2_,$C13)</f>
        <v>#NUM!</v>
      </c>
      <c r="G13" s="1" t="str">
        <f t="array" ref="G13">INDEX(most_col_d,$C13)</f>
        <v>#NUM!</v>
      </c>
      <c r="H13" s="1" t="str">
        <f t="array" ref="H13">INDEX(most_col_i,$C13)</f>
        <v>#NUM!</v>
      </c>
      <c r="I13" s="1" t="str">
        <f t="array" ref="I13">INDEX(most_col_s,$C13)</f>
        <v>#NUM!</v>
      </c>
      <c r="J13" s="1" t="str">
        <f t="array" ref="J13">INDEX(most_col_c,$C13)</f>
        <v>#NUM!</v>
      </c>
      <c r="K13" s="1" t="str">
        <f t="array" ref="K13">INDEX(least_col_d,$C13)</f>
        <v>#NUM!</v>
      </c>
      <c r="L13" s="1" t="str">
        <f t="array" ref="L13">INDEX(least_col_i,$C13)</f>
        <v>#NUM!</v>
      </c>
      <c r="M13" s="1" t="str">
        <f t="array" ref="M13">INDEX(least_col_s,$C13)</f>
        <v>#NUM!</v>
      </c>
      <c r="N13" s="1" t="str">
        <f t="array" ref="N13">INDEX(least_col_c,$C13)</f>
        <v>#NUM!</v>
      </c>
      <c r="O13" s="1" t="str">
        <f t="array" ref="O13">INDEX(change_col_d,$C13)</f>
        <v>#NUM!</v>
      </c>
      <c r="P13" s="1" t="str">
        <f t="array" ref="P13">INDEX(change_col_i,$C13)</f>
        <v>#NUM!</v>
      </c>
      <c r="Q13" s="1" t="str">
        <f t="array" ref="Q13">INDEX(change_col_s,$C13)</f>
        <v>#NUM!</v>
      </c>
      <c r="R13" s="1" t="str">
        <f t="array" ref="R13">INDEX(change_col_c,$C13)</f>
        <v>#NUM!</v>
      </c>
      <c r="T13" s="1" t="str">
        <f>VLOOKUP(G13,tableD1,3,0)</f>
        <v>#NUM!</v>
      </c>
      <c r="U13" s="1" t="str">
        <f>VLOOKUP(H13,tableI1,3,0)</f>
        <v>#NUM!</v>
      </c>
      <c r="V13" s="1" t="str">
        <f>VLOOKUP(I13,table1S,3,0)</f>
        <v>#NUM!</v>
      </c>
      <c r="W13" s="1" t="str">
        <f>VLOOKUP(J13,table1C,3,0)</f>
        <v>#NUM!</v>
      </c>
      <c r="X13" s="1" t="str">
        <f>VLOOKUP(K13,table2D,3,0)</f>
        <v>#NUM!</v>
      </c>
      <c r="Y13" s="1" t="str">
        <f>VLOOKUP(L13,table2I,3,0)</f>
        <v>#NUM!</v>
      </c>
      <c r="Z13" s="1" t="str">
        <f>VLOOKUP(M13,table2S,3,0)</f>
        <v>#NUM!</v>
      </c>
      <c r="AA13" s="1" t="str">
        <f>VLOOKUP(N13,table2C,3,0)</f>
        <v>#NUM!</v>
      </c>
      <c r="AB13" s="1" t="str">
        <f>VLOOKUP(O13,table3D,3,0)</f>
        <v>#NUM!</v>
      </c>
      <c r="AC13" s="1" t="str">
        <f>VLOOKUP(P13,table3I,3,0)</f>
        <v>#NUM!</v>
      </c>
      <c r="AD13" s="1" t="str">
        <f>VLOOKUP(Q13,table3S,3,0)</f>
        <v>#NUM!</v>
      </c>
      <c r="AE13" s="1" t="str">
        <f>VLOOKUP(R13,table3C,3,0)</f>
        <v>#NUM!</v>
      </c>
      <c r="AG13" s="1" t="str">
        <f>VLOOKUP(imjpm!M$1,tabel_jpm,onejob!T13+1,0)</f>
        <v>#NUM!</v>
      </c>
      <c r="AH13" s="1" t="str">
        <f>VLOOKUP(imjpm!N$1,tabel_jpm,onejob!U13+1,0)</f>
        <v>#NUM!</v>
      </c>
      <c r="AI13" s="1" t="str">
        <f>VLOOKUP(imjpm!O$1,tabel_jpm,onejob!V13+1,0)</f>
        <v>#NUM!</v>
      </c>
      <c r="AJ13" s="1" t="str">
        <f>VLOOKUP(imjpm!P$1,tabel_jpm,onejob!W13+1,0)</f>
        <v>#NUM!</v>
      </c>
      <c r="AK13" s="1" t="str">
        <f>VLOOKUP(imjpm!M$1,tabel_jpm,X13+1,0)</f>
        <v>#NUM!</v>
      </c>
      <c r="AL13" s="1" t="str">
        <f>VLOOKUP(imjpm!N$1,tabel_jpm,Y13+1,0)</f>
        <v>#NUM!</v>
      </c>
      <c r="AM13" s="1" t="str">
        <f>VLOOKUP(imjpm!O$1,tabel_jpm,Z13+1,0)</f>
        <v>#NUM!</v>
      </c>
      <c r="AN13" s="1" t="str">
        <f>VLOOKUP(imjpm!P$1,tabel_jpm,AA13+1,0)</f>
        <v>#NUM!</v>
      </c>
      <c r="AO13" s="1" t="str">
        <f>VLOOKUP(imjpm!M$1,tabel_jpm,AB13+1,0)</f>
        <v>#NUM!</v>
      </c>
      <c r="AP13" s="1" t="str">
        <f>VLOOKUP(imjpm!N$1,tabel_jpm,AC13+1,0)</f>
        <v>#NUM!</v>
      </c>
      <c r="AQ13" s="1" t="str">
        <f>VLOOKUP(imjpm!O$1,tabel_jpm,AD13+1,0)</f>
        <v>#NUM!</v>
      </c>
      <c r="AR13" s="1" t="str">
        <f>VLOOKUP(imjpm!P$1,tabel_jpm,AE13+1,0)</f>
        <v>#NUM!</v>
      </c>
      <c r="AT13" s="1" t="str">
        <f t="shared" si="1"/>
        <v>#NUM!</v>
      </c>
      <c r="AU13" s="1" t="str">
        <f t="shared" si="2"/>
        <v>#NUM!</v>
      </c>
      <c r="AV13" s="1" t="str">
        <f t="shared" si="3"/>
        <v>#NUM!</v>
      </c>
      <c r="AX13" s="1" t="str">
        <f>IF($E13="Pria",VLOOKUP(AT13,agreement_p,4),VLOOKUP(AT13,agreement_w,4))</f>
        <v>#NUM!</v>
      </c>
      <c r="AY13" s="1" t="str">
        <f>IF($E13="Pria",VLOOKUP(AU13,agreement_p,4),VLOOKUP(AU13,agreement_w,4))</f>
        <v>#NUM!</v>
      </c>
      <c r="AZ13" s="1" t="str">
        <f>IF($E13="Pria",VLOOKUP(AV13,agreement_p,4),VLOOKUP(AV13,agreement_w,4))</f>
        <v>#NUM!</v>
      </c>
      <c r="BA13" s="194" t="str">
        <f t="shared" si="4"/>
        <v>#NUM!</v>
      </c>
      <c r="BC13" s="194">
        <v>1.0</v>
      </c>
      <c r="BD13" s="194" t="str">
        <f t="shared" si="5"/>
        <v/>
      </c>
      <c r="BE13" s="194">
        <f t="shared" si="6"/>
        <v>1</v>
      </c>
      <c r="BH13" s="1" t="str">
        <f>VLOOKUP(imjpm!M$2,tabel_jpm,onejob!T13+1,0)</f>
        <v>#NUM!</v>
      </c>
      <c r="BI13" s="1" t="str">
        <f>VLOOKUP(imjpm!N$2,tabel_jpm,onejob!U13+1,0)</f>
        <v>#NUM!</v>
      </c>
      <c r="BJ13" s="1" t="str">
        <f>VLOOKUP(imjpm!O$2,tabel_jpm,onejob!V13+1,0)</f>
        <v>#NUM!</v>
      </c>
      <c r="BK13" s="1" t="str">
        <f>VLOOKUP(imjpm!P$2,tabel_jpm,onejob!W13+1,0)</f>
        <v>#NUM!</v>
      </c>
      <c r="BL13" s="1" t="str">
        <f>VLOOKUP(imjpm!M$2,tabel_jpm,onejob!X13+1,0)</f>
        <v>#NUM!</v>
      </c>
      <c r="BM13" s="1" t="str">
        <f>VLOOKUP(imjpm!N$2,tabel_jpm,onejob!Y13+1,0)</f>
        <v>#NUM!</v>
      </c>
      <c r="BN13" s="1" t="str">
        <f>VLOOKUP(imjpm!O$2,tabel_jpm,onejob!Z13+1,0)</f>
        <v>#NUM!</v>
      </c>
      <c r="BO13" s="1" t="str">
        <f>VLOOKUP(imjpm!P$2,tabel_jpm,onejob!AA13+1,0)</f>
        <v>#NUM!</v>
      </c>
      <c r="BP13" s="1" t="str">
        <f>VLOOKUP(imjpm!M$2,tabel_jpm,onejob!AB13+1,0)</f>
        <v>#NUM!</v>
      </c>
      <c r="BQ13" s="1" t="str">
        <f>VLOOKUP(imjpm!N$2,tabel_jpm,onejob!AC13+1,0)</f>
        <v>#NUM!</v>
      </c>
      <c r="BR13" s="1" t="str">
        <f>VLOOKUP(imjpm!O$2,tabel_jpm,onejob!AD13+1,0)</f>
        <v>#NUM!</v>
      </c>
      <c r="BS13" s="1" t="str">
        <f>VLOOKUP(imjpm!P$2,tabel_jpm,onejob!AE13+1,0)</f>
        <v>#NUM!</v>
      </c>
      <c r="BU13" s="1" t="str">
        <f t="shared" si="7"/>
        <v>#NUM!</v>
      </c>
      <c r="BV13" s="1" t="str">
        <f t="shared" si="8"/>
        <v>#NUM!</v>
      </c>
      <c r="BW13" s="1" t="str">
        <f t="shared" si="9"/>
        <v>#NUM!</v>
      </c>
      <c r="BY13" s="1" t="str">
        <f>IF($E13="Pria",VLOOKUP(BU13,agreement_p,4),VLOOKUP(BU13,agreement_w,4))</f>
        <v>#NUM!</v>
      </c>
      <c r="BZ13" s="1" t="str">
        <f>IF($E13="Pria",VLOOKUP(BV13,agreement_p,4),VLOOKUP(BV13,agreement_w,4))</f>
        <v>#NUM!</v>
      </c>
      <c r="CA13" s="1" t="str">
        <f>IF($E13="Pria",VLOOKUP(BW13,agreement_p,4),VLOOKUP(BW13,agreement_w,4))</f>
        <v>#NUM!</v>
      </c>
      <c r="CB13" s="194" t="str">
        <f t="shared" si="10"/>
        <v>#NUM!</v>
      </c>
      <c r="CD13" s="194">
        <v>1.0</v>
      </c>
      <c r="CE13" s="194" t="str">
        <f t="shared" si="11"/>
        <v/>
      </c>
      <c r="CF13" s="194">
        <f t="shared" si="12"/>
        <v>1</v>
      </c>
      <c r="CI13" s="1" t="str">
        <f>VLOOKUP(imjpm!M$3,tabel_jpm,onejob!T13+1,0)</f>
        <v>#NUM!</v>
      </c>
      <c r="CJ13" s="1" t="str">
        <f>VLOOKUP(imjpm!N$3,tabel_jpm,onejob!U13+1,0)</f>
        <v>#NUM!</v>
      </c>
      <c r="CK13" s="1" t="str">
        <f>VLOOKUP(imjpm!O$3,tabel_jpm,onejob!V13+1,0)</f>
        <v>#NUM!</v>
      </c>
      <c r="CL13" s="1" t="str">
        <f>VLOOKUP(imjpm!P$3,tabel_jpm,onejob!W13+1,0)</f>
        <v>#NUM!</v>
      </c>
      <c r="CM13" s="1" t="str">
        <f>VLOOKUP(imjpm!M$3,tabel_jpm,onejob!X13+1,0)</f>
        <v>#NUM!</v>
      </c>
      <c r="CN13" s="1" t="str">
        <f>VLOOKUP(imjpm!N$3,tabel_jpm,onejob!Y13+1,0)</f>
        <v>#NUM!</v>
      </c>
      <c r="CO13" s="1" t="str">
        <f>VLOOKUP(imjpm!O$3,tabel_jpm,onejob!Z13+1,0)</f>
        <v>#NUM!</v>
      </c>
      <c r="CP13" s="1" t="str">
        <f>VLOOKUP(imjpm!P$3,tabel_jpm,onejob!AA13+1,0)</f>
        <v>#NUM!</v>
      </c>
      <c r="CQ13" s="1" t="str">
        <f>VLOOKUP(imjpm!M$3,tabel_jpm,onejob!AB13+1,0)</f>
        <v>#NUM!</v>
      </c>
      <c r="CR13" s="1" t="str">
        <f>VLOOKUP(imjpm!N$3,tabel_jpm,onejob!AC13+1,0)</f>
        <v>#NUM!</v>
      </c>
      <c r="CS13" s="1" t="str">
        <f>VLOOKUP(imjpm!O$3,tabel_jpm,onejob!AD13+1,0)</f>
        <v>#NUM!</v>
      </c>
      <c r="CT13" s="1" t="str">
        <f>VLOOKUP(imjpm!P$3,tabel_jpm,onejob!AE13+1,0)</f>
        <v>#NUM!</v>
      </c>
      <c r="CV13" s="1" t="str">
        <f t="shared" si="13"/>
        <v>#NUM!</v>
      </c>
      <c r="CW13" s="1" t="str">
        <f t="shared" si="14"/>
        <v>#NUM!</v>
      </c>
      <c r="CX13" s="1" t="str">
        <f t="shared" si="15"/>
        <v>#NUM!</v>
      </c>
      <c r="CZ13" s="1" t="str">
        <f>IF($E13="Pria",VLOOKUP(CV13,agreement_p,4),VLOOKUP(CV13,agreement_w,4))</f>
        <v>#NUM!</v>
      </c>
      <c r="DA13" s="1" t="str">
        <f>IF($E13="Pria",VLOOKUP(CW13,agreement_p,4),VLOOKUP(CW13,agreement_w,4))</f>
        <v>#NUM!</v>
      </c>
      <c r="DB13" s="1" t="str">
        <f>IF($E13="Pria",VLOOKUP(CX13,agreement_p,4),VLOOKUP(CX13,agreement_w,4))</f>
        <v>#NUM!</v>
      </c>
      <c r="DC13" s="194" t="str">
        <f t="shared" si="16"/>
        <v>#NUM!</v>
      </c>
      <c r="DE13" s="194">
        <v>1.0</v>
      </c>
      <c r="DF13" s="194" t="str">
        <f t="shared" si="17"/>
        <v/>
      </c>
      <c r="DG13" s="194">
        <f t="shared" si="18"/>
        <v>1</v>
      </c>
    </row>
    <row r="14">
      <c r="A14" s="1" t="s">
        <v>251</v>
      </c>
      <c r="C14" s="1" t="e">
        <v>#NUM!</v>
      </c>
      <c r="D14" s="1" t="str">
        <f t="array" ref="D14">IF(ISERROR(INDEX(onejob1,$C14))=TRUE,"",INDEX(onejob1,$C14))</f>
        <v/>
      </c>
      <c r="E14" s="1" t="str">
        <f t="array" ref="E14">INDEX(Kelamin,$C14)</f>
        <v>#NUM!</v>
      </c>
      <c r="F14" s="1" t="str">
        <f t="array" ref="F14">INDEX(cek2_,$C14)</f>
        <v>#NUM!</v>
      </c>
      <c r="G14" s="1" t="str">
        <f t="array" ref="G14">INDEX(most_col_d,$C14)</f>
        <v>#NUM!</v>
      </c>
      <c r="H14" s="1" t="str">
        <f t="array" ref="H14">INDEX(most_col_i,$C14)</f>
        <v>#NUM!</v>
      </c>
      <c r="I14" s="1" t="str">
        <f t="array" ref="I14">INDEX(most_col_s,$C14)</f>
        <v>#NUM!</v>
      </c>
      <c r="J14" s="1" t="str">
        <f t="array" ref="J14">INDEX(most_col_c,$C14)</f>
        <v>#NUM!</v>
      </c>
      <c r="K14" s="1" t="str">
        <f t="array" ref="K14">INDEX(least_col_d,$C14)</f>
        <v>#NUM!</v>
      </c>
      <c r="L14" s="1" t="str">
        <f t="array" ref="L14">INDEX(least_col_i,$C14)</f>
        <v>#NUM!</v>
      </c>
      <c r="M14" s="1" t="str">
        <f t="array" ref="M14">INDEX(least_col_s,$C14)</f>
        <v>#NUM!</v>
      </c>
      <c r="N14" s="1" t="str">
        <f t="array" ref="N14">INDEX(least_col_c,$C14)</f>
        <v>#NUM!</v>
      </c>
      <c r="O14" s="1" t="str">
        <f t="array" ref="O14">INDEX(change_col_d,$C14)</f>
        <v>#NUM!</v>
      </c>
      <c r="P14" s="1" t="str">
        <f t="array" ref="P14">INDEX(change_col_i,$C14)</f>
        <v>#NUM!</v>
      </c>
      <c r="Q14" s="1" t="str">
        <f t="array" ref="Q14">INDEX(change_col_s,$C14)</f>
        <v>#NUM!</v>
      </c>
      <c r="R14" s="1" t="str">
        <f t="array" ref="R14">INDEX(change_col_c,$C14)</f>
        <v>#NUM!</v>
      </c>
      <c r="T14" s="1" t="str">
        <f>VLOOKUP(G14,tableD1,3,0)</f>
        <v>#NUM!</v>
      </c>
      <c r="U14" s="1" t="str">
        <f>VLOOKUP(H14,tableI1,3,0)</f>
        <v>#NUM!</v>
      </c>
      <c r="V14" s="1" t="str">
        <f>VLOOKUP(I14,table1S,3,0)</f>
        <v>#NUM!</v>
      </c>
      <c r="W14" s="1" t="str">
        <f>VLOOKUP(J14,table1C,3,0)</f>
        <v>#NUM!</v>
      </c>
      <c r="X14" s="1" t="str">
        <f>VLOOKUP(K14,table2D,3,0)</f>
        <v>#NUM!</v>
      </c>
      <c r="Y14" s="1" t="str">
        <f>VLOOKUP(L14,table2I,3,0)</f>
        <v>#NUM!</v>
      </c>
      <c r="Z14" s="1" t="str">
        <f>VLOOKUP(M14,table2S,3,0)</f>
        <v>#NUM!</v>
      </c>
      <c r="AA14" s="1" t="str">
        <f>VLOOKUP(N14,table2C,3,0)</f>
        <v>#NUM!</v>
      </c>
      <c r="AB14" s="1" t="str">
        <f>VLOOKUP(O14,table3D,3,0)</f>
        <v>#NUM!</v>
      </c>
      <c r="AC14" s="1" t="str">
        <f>VLOOKUP(P14,table3I,3,0)</f>
        <v>#NUM!</v>
      </c>
      <c r="AD14" s="1" t="str">
        <f>VLOOKUP(Q14,table3S,3,0)</f>
        <v>#NUM!</v>
      </c>
      <c r="AE14" s="1" t="str">
        <f>VLOOKUP(R14,table3C,3,0)</f>
        <v>#NUM!</v>
      </c>
      <c r="AG14" s="1" t="str">
        <f>VLOOKUP(imjpm!M$1,tabel_jpm,onejob!T14+1,0)</f>
        <v>#NUM!</v>
      </c>
      <c r="AH14" s="1" t="str">
        <f>VLOOKUP(imjpm!N$1,tabel_jpm,onejob!U14+1,0)</f>
        <v>#NUM!</v>
      </c>
      <c r="AI14" s="1" t="str">
        <f>VLOOKUP(imjpm!O$1,tabel_jpm,onejob!V14+1,0)</f>
        <v>#NUM!</v>
      </c>
      <c r="AJ14" s="1" t="str">
        <f>VLOOKUP(imjpm!P$1,tabel_jpm,onejob!W14+1,0)</f>
        <v>#NUM!</v>
      </c>
      <c r="AK14" s="1" t="str">
        <f>VLOOKUP(imjpm!M$1,tabel_jpm,X14+1,0)</f>
        <v>#NUM!</v>
      </c>
      <c r="AL14" s="1" t="str">
        <f>VLOOKUP(imjpm!N$1,tabel_jpm,Y14+1,0)</f>
        <v>#NUM!</v>
      </c>
      <c r="AM14" s="1" t="str">
        <f>VLOOKUP(imjpm!O$1,tabel_jpm,Z14+1,0)</f>
        <v>#NUM!</v>
      </c>
      <c r="AN14" s="1" t="str">
        <f>VLOOKUP(imjpm!P$1,tabel_jpm,AA14+1,0)</f>
        <v>#NUM!</v>
      </c>
      <c r="AO14" s="1" t="str">
        <f>VLOOKUP(imjpm!M$1,tabel_jpm,AB14+1,0)</f>
        <v>#NUM!</v>
      </c>
      <c r="AP14" s="1" t="str">
        <f>VLOOKUP(imjpm!N$1,tabel_jpm,AC14+1,0)</f>
        <v>#NUM!</v>
      </c>
      <c r="AQ14" s="1" t="str">
        <f>VLOOKUP(imjpm!O$1,tabel_jpm,AD14+1,0)</f>
        <v>#NUM!</v>
      </c>
      <c r="AR14" s="1" t="str">
        <f>VLOOKUP(imjpm!P$1,tabel_jpm,AE14+1,0)</f>
        <v>#NUM!</v>
      </c>
      <c r="AT14" s="1" t="str">
        <f t="shared" si="1"/>
        <v>#NUM!</v>
      </c>
      <c r="AU14" s="1" t="str">
        <f t="shared" si="2"/>
        <v>#NUM!</v>
      </c>
      <c r="AV14" s="1" t="str">
        <f t="shared" si="3"/>
        <v>#NUM!</v>
      </c>
      <c r="AX14" s="1" t="str">
        <f>IF($E14="Pria",VLOOKUP(AT14,agreement_p,4),VLOOKUP(AT14,agreement_w,4))</f>
        <v>#NUM!</v>
      </c>
      <c r="AY14" s="1" t="str">
        <f>IF($E14="Pria",VLOOKUP(AU14,agreement_p,4),VLOOKUP(AU14,agreement_w,4))</f>
        <v>#NUM!</v>
      </c>
      <c r="AZ14" s="1" t="str">
        <f>IF($E14="Pria",VLOOKUP(AV14,agreement_p,4),VLOOKUP(AV14,agreement_w,4))</f>
        <v>#NUM!</v>
      </c>
      <c r="BA14" s="194" t="str">
        <f t="shared" si="4"/>
        <v>#NUM!</v>
      </c>
      <c r="BC14" s="194">
        <v>1.0</v>
      </c>
      <c r="BD14" s="194" t="str">
        <f t="shared" si="5"/>
        <v/>
      </c>
      <c r="BE14" s="194">
        <f t="shared" si="6"/>
        <v>1</v>
      </c>
      <c r="BH14" s="1" t="str">
        <f>VLOOKUP(imjpm!M$2,tabel_jpm,onejob!T14+1,0)</f>
        <v>#NUM!</v>
      </c>
      <c r="BI14" s="1" t="str">
        <f>VLOOKUP(imjpm!N$2,tabel_jpm,onejob!U14+1,0)</f>
        <v>#NUM!</v>
      </c>
      <c r="BJ14" s="1" t="str">
        <f>VLOOKUP(imjpm!O$2,tabel_jpm,onejob!V14+1,0)</f>
        <v>#NUM!</v>
      </c>
      <c r="BK14" s="1" t="str">
        <f>VLOOKUP(imjpm!P$2,tabel_jpm,onejob!W14+1,0)</f>
        <v>#NUM!</v>
      </c>
      <c r="BL14" s="1" t="str">
        <f>VLOOKUP(imjpm!M$2,tabel_jpm,onejob!X14+1,0)</f>
        <v>#NUM!</v>
      </c>
      <c r="BM14" s="1" t="str">
        <f>VLOOKUP(imjpm!N$2,tabel_jpm,onejob!Y14+1,0)</f>
        <v>#NUM!</v>
      </c>
      <c r="BN14" s="1" t="str">
        <f>VLOOKUP(imjpm!O$2,tabel_jpm,onejob!Z14+1,0)</f>
        <v>#NUM!</v>
      </c>
      <c r="BO14" s="1" t="str">
        <f>VLOOKUP(imjpm!P$2,tabel_jpm,onejob!AA14+1,0)</f>
        <v>#NUM!</v>
      </c>
      <c r="BP14" s="1" t="str">
        <f>VLOOKUP(imjpm!M$2,tabel_jpm,onejob!AB14+1,0)</f>
        <v>#NUM!</v>
      </c>
      <c r="BQ14" s="1" t="str">
        <f>VLOOKUP(imjpm!N$2,tabel_jpm,onejob!AC14+1,0)</f>
        <v>#NUM!</v>
      </c>
      <c r="BR14" s="1" t="str">
        <f>VLOOKUP(imjpm!O$2,tabel_jpm,onejob!AD14+1,0)</f>
        <v>#NUM!</v>
      </c>
      <c r="BS14" s="1" t="str">
        <f>VLOOKUP(imjpm!P$2,tabel_jpm,onejob!AE14+1,0)</f>
        <v>#NUM!</v>
      </c>
      <c r="BU14" s="1" t="str">
        <f t="shared" si="7"/>
        <v>#NUM!</v>
      </c>
      <c r="BV14" s="1" t="str">
        <f t="shared" si="8"/>
        <v>#NUM!</v>
      </c>
      <c r="BW14" s="1" t="str">
        <f t="shared" si="9"/>
        <v>#NUM!</v>
      </c>
      <c r="BY14" s="1" t="str">
        <f>IF($E14="Pria",VLOOKUP(BU14,agreement_p,4),VLOOKUP(BU14,agreement_w,4))</f>
        <v>#NUM!</v>
      </c>
      <c r="BZ14" s="1" t="str">
        <f>IF($E14="Pria",VLOOKUP(BV14,agreement_p,4),VLOOKUP(BV14,agreement_w,4))</f>
        <v>#NUM!</v>
      </c>
      <c r="CA14" s="1" t="str">
        <f>IF($E14="Pria",VLOOKUP(BW14,agreement_p,4),VLOOKUP(BW14,agreement_w,4))</f>
        <v>#NUM!</v>
      </c>
      <c r="CB14" s="194" t="str">
        <f t="shared" si="10"/>
        <v>#NUM!</v>
      </c>
      <c r="CD14" s="194">
        <v>1.0</v>
      </c>
      <c r="CE14" s="194" t="str">
        <f t="shared" si="11"/>
        <v/>
      </c>
      <c r="CF14" s="194">
        <f t="shared" si="12"/>
        <v>1</v>
      </c>
      <c r="CI14" s="1" t="str">
        <f>VLOOKUP(imjpm!M$3,tabel_jpm,onejob!T14+1,0)</f>
        <v>#NUM!</v>
      </c>
      <c r="CJ14" s="1" t="str">
        <f>VLOOKUP(imjpm!N$3,tabel_jpm,onejob!U14+1,0)</f>
        <v>#NUM!</v>
      </c>
      <c r="CK14" s="1" t="str">
        <f>VLOOKUP(imjpm!O$3,tabel_jpm,onejob!V14+1,0)</f>
        <v>#NUM!</v>
      </c>
      <c r="CL14" s="1" t="str">
        <f>VLOOKUP(imjpm!P$3,tabel_jpm,onejob!W14+1,0)</f>
        <v>#NUM!</v>
      </c>
      <c r="CM14" s="1" t="str">
        <f>VLOOKUP(imjpm!M$3,tabel_jpm,onejob!X14+1,0)</f>
        <v>#NUM!</v>
      </c>
      <c r="CN14" s="1" t="str">
        <f>VLOOKUP(imjpm!N$3,tabel_jpm,onejob!Y14+1,0)</f>
        <v>#NUM!</v>
      </c>
      <c r="CO14" s="1" t="str">
        <f>VLOOKUP(imjpm!O$3,tabel_jpm,onejob!Z14+1,0)</f>
        <v>#NUM!</v>
      </c>
      <c r="CP14" s="1" t="str">
        <f>VLOOKUP(imjpm!P$3,tabel_jpm,onejob!AA14+1,0)</f>
        <v>#NUM!</v>
      </c>
      <c r="CQ14" s="1" t="str">
        <f>VLOOKUP(imjpm!M$3,tabel_jpm,onejob!AB14+1,0)</f>
        <v>#NUM!</v>
      </c>
      <c r="CR14" s="1" t="str">
        <f>VLOOKUP(imjpm!N$3,tabel_jpm,onejob!AC14+1,0)</f>
        <v>#NUM!</v>
      </c>
      <c r="CS14" s="1" t="str">
        <f>VLOOKUP(imjpm!O$3,tabel_jpm,onejob!AD14+1,0)</f>
        <v>#NUM!</v>
      </c>
      <c r="CT14" s="1" t="str">
        <f>VLOOKUP(imjpm!P$3,tabel_jpm,onejob!AE14+1,0)</f>
        <v>#NUM!</v>
      </c>
      <c r="CV14" s="1" t="str">
        <f t="shared" si="13"/>
        <v>#NUM!</v>
      </c>
      <c r="CW14" s="1" t="str">
        <f t="shared" si="14"/>
        <v>#NUM!</v>
      </c>
      <c r="CX14" s="1" t="str">
        <f t="shared" si="15"/>
        <v>#NUM!</v>
      </c>
      <c r="CZ14" s="1" t="str">
        <f>IF($E14="Pria",VLOOKUP(CV14,agreement_p,4),VLOOKUP(CV14,agreement_w,4))</f>
        <v>#NUM!</v>
      </c>
      <c r="DA14" s="1" t="str">
        <f>IF($E14="Pria",VLOOKUP(CW14,agreement_p,4),VLOOKUP(CW14,agreement_w,4))</f>
        <v>#NUM!</v>
      </c>
      <c r="DB14" s="1" t="str">
        <f>IF($E14="Pria",VLOOKUP(CX14,agreement_p,4),VLOOKUP(CX14,agreement_w,4))</f>
        <v>#NUM!</v>
      </c>
      <c r="DC14" s="194" t="str">
        <f t="shared" si="16"/>
        <v>#NUM!</v>
      </c>
      <c r="DE14" s="194">
        <v>1.0</v>
      </c>
      <c r="DF14" s="194" t="str">
        <f t="shared" si="17"/>
        <v/>
      </c>
      <c r="DG14" s="194">
        <f t="shared" si="18"/>
        <v>1</v>
      </c>
    </row>
    <row r="15">
      <c r="C15" s="1" t="e">
        <v>#NUM!</v>
      </c>
      <c r="D15" s="1" t="str">
        <f t="array" ref="D15">IF(ISERROR(INDEX(onejob1,$C15))=TRUE,"",INDEX(onejob1,$C15))</f>
        <v/>
      </c>
      <c r="E15" s="1" t="str">
        <f t="array" ref="E15">INDEX(Kelamin,$C15)</f>
        <v>#NUM!</v>
      </c>
      <c r="F15" s="1" t="str">
        <f t="array" ref="F15">INDEX(cek2_,$C15)</f>
        <v>#NUM!</v>
      </c>
      <c r="G15" s="1" t="str">
        <f t="array" ref="G15">INDEX(most_col_d,$C15)</f>
        <v>#NUM!</v>
      </c>
      <c r="H15" s="1" t="str">
        <f t="array" ref="H15">INDEX(most_col_i,$C15)</f>
        <v>#NUM!</v>
      </c>
      <c r="I15" s="1" t="str">
        <f t="array" ref="I15">INDEX(most_col_s,$C15)</f>
        <v>#NUM!</v>
      </c>
      <c r="J15" s="1" t="str">
        <f t="array" ref="J15">INDEX(most_col_c,$C15)</f>
        <v>#NUM!</v>
      </c>
      <c r="K15" s="1" t="str">
        <f t="array" ref="K15">INDEX(least_col_d,$C15)</f>
        <v>#NUM!</v>
      </c>
      <c r="L15" s="1" t="str">
        <f t="array" ref="L15">INDEX(least_col_i,$C15)</f>
        <v>#NUM!</v>
      </c>
      <c r="M15" s="1" t="str">
        <f t="array" ref="M15">INDEX(least_col_s,$C15)</f>
        <v>#NUM!</v>
      </c>
      <c r="N15" s="1" t="str">
        <f t="array" ref="N15">INDEX(least_col_c,$C15)</f>
        <v>#NUM!</v>
      </c>
      <c r="O15" s="1" t="str">
        <f t="array" ref="O15">INDEX(change_col_d,$C15)</f>
        <v>#NUM!</v>
      </c>
      <c r="P15" s="1" t="str">
        <f t="array" ref="P15">INDEX(change_col_i,$C15)</f>
        <v>#NUM!</v>
      </c>
      <c r="Q15" s="1" t="str">
        <f t="array" ref="Q15">INDEX(change_col_s,$C15)</f>
        <v>#NUM!</v>
      </c>
      <c r="R15" s="1" t="str">
        <f t="array" ref="R15">INDEX(change_col_c,$C15)</f>
        <v>#NUM!</v>
      </c>
      <c r="T15" s="1" t="str">
        <f>VLOOKUP(G15,tableD1,3,0)</f>
        <v>#NUM!</v>
      </c>
      <c r="U15" s="1" t="str">
        <f>VLOOKUP(H15,tableI1,3,0)</f>
        <v>#NUM!</v>
      </c>
      <c r="V15" s="1" t="str">
        <f>VLOOKUP(I15,table1S,3,0)</f>
        <v>#NUM!</v>
      </c>
      <c r="W15" s="1" t="str">
        <f>VLOOKUP(J15,table1C,3,0)</f>
        <v>#NUM!</v>
      </c>
      <c r="X15" s="1" t="str">
        <f>VLOOKUP(K15,table2D,3,0)</f>
        <v>#NUM!</v>
      </c>
      <c r="Y15" s="1" t="str">
        <f>VLOOKUP(L15,table2I,3,0)</f>
        <v>#NUM!</v>
      </c>
      <c r="Z15" s="1" t="str">
        <f>VLOOKUP(M15,table2S,3,0)</f>
        <v>#NUM!</v>
      </c>
      <c r="AA15" s="1" t="str">
        <f>VLOOKUP(N15,table2C,3,0)</f>
        <v>#NUM!</v>
      </c>
      <c r="AB15" s="1" t="str">
        <f>VLOOKUP(O15,table3D,3,0)</f>
        <v>#NUM!</v>
      </c>
      <c r="AC15" s="1" t="str">
        <f>VLOOKUP(P15,table3I,3,0)</f>
        <v>#NUM!</v>
      </c>
      <c r="AD15" s="1" t="str">
        <f>VLOOKUP(Q15,table3S,3,0)</f>
        <v>#NUM!</v>
      </c>
      <c r="AE15" s="1" t="str">
        <f>VLOOKUP(R15,table3C,3,0)</f>
        <v>#NUM!</v>
      </c>
      <c r="AG15" s="1" t="str">
        <f>VLOOKUP(imjpm!M$1,tabel_jpm,onejob!T15+1,0)</f>
        <v>#NUM!</v>
      </c>
      <c r="AH15" s="1" t="str">
        <f>VLOOKUP(imjpm!N$1,tabel_jpm,onejob!U15+1,0)</f>
        <v>#NUM!</v>
      </c>
      <c r="AI15" s="1" t="str">
        <f>VLOOKUP(imjpm!O$1,tabel_jpm,onejob!V15+1,0)</f>
        <v>#NUM!</v>
      </c>
      <c r="AJ15" s="1" t="str">
        <f>VLOOKUP(imjpm!P$1,tabel_jpm,onejob!W15+1,0)</f>
        <v>#NUM!</v>
      </c>
      <c r="AK15" s="1" t="str">
        <f>VLOOKUP(imjpm!M$1,tabel_jpm,X15+1,0)</f>
        <v>#NUM!</v>
      </c>
      <c r="AL15" s="1" t="str">
        <f>VLOOKUP(imjpm!N$1,tabel_jpm,Y15+1,0)</f>
        <v>#NUM!</v>
      </c>
      <c r="AM15" s="1" t="str">
        <f>VLOOKUP(imjpm!O$1,tabel_jpm,Z15+1,0)</f>
        <v>#NUM!</v>
      </c>
      <c r="AN15" s="1" t="str">
        <f>VLOOKUP(imjpm!P$1,tabel_jpm,AA15+1,0)</f>
        <v>#NUM!</v>
      </c>
      <c r="AO15" s="1" t="str">
        <f>VLOOKUP(imjpm!M$1,tabel_jpm,AB15+1,0)</f>
        <v>#NUM!</v>
      </c>
      <c r="AP15" s="1" t="str">
        <f>VLOOKUP(imjpm!N$1,tabel_jpm,AC15+1,0)</f>
        <v>#NUM!</v>
      </c>
      <c r="AQ15" s="1" t="str">
        <f>VLOOKUP(imjpm!O$1,tabel_jpm,AD15+1,0)</f>
        <v>#NUM!</v>
      </c>
      <c r="AR15" s="1" t="str">
        <f>VLOOKUP(imjpm!P$1,tabel_jpm,AE15+1,0)</f>
        <v>#NUM!</v>
      </c>
      <c r="AT15" s="1" t="str">
        <f t="shared" si="1"/>
        <v>#NUM!</v>
      </c>
      <c r="AU15" s="1" t="str">
        <f t="shared" si="2"/>
        <v>#NUM!</v>
      </c>
      <c r="AV15" s="1" t="str">
        <f t="shared" si="3"/>
        <v>#NUM!</v>
      </c>
      <c r="AX15" s="1" t="str">
        <f>IF($E15="Pria",VLOOKUP(AT15,agreement_p,4),VLOOKUP(AT15,agreement_w,4))</f>
        <v>#NUM!</v>
      </c>
      <c r="AY15" s="1" t="str">
        <f>IF($E15="Pria",VLOOKUP(AU15,agreement_p,4),VLOOKUP(AU15,agreement_w,4))</f>
        <v>#NUM!</v>
      </c>
      <c r="AZ15" s="1" t="str">
        <f>IF($E15="Pria",VLOOKUP(AV15,agreement_p,4),VLOOKUP(AV15,agreement_w,4))</f>
        <v>#NUM!</v>
      </c>
      <c r="BA15" s="194" t="str">
        <f t="shared" si="4"/>
        <v>#NUM!</v>
      </c>
      <c r="BC15" s="194">
        <v>1.0</v>
      </c>
      <c r="BD15" s="194" t="str">
        <f t="shared" si="5"/>
        <v/>
      </c>
      <c r="BE15" s="194">
        <f t="shared" si="6"/>
        <v>1</v>
      </c>
      <c r="BH15" s="1" t="str">
        <f>VLOOKUP(imjpm!M$2,tabel_jpm,onejob!T15+1,0)</f>
        <v>#NUM!</v>
      </c>
      <c r="BI15" s="1" t="str">
        <f>VLOOKUP(imjpm!N$2,tabel_jpm,onejob!U15+1,0)</f>
        <v>#NUM!</v>
      </c>
      <c r="BJ15" s="1" t="str">
        <f>VLOOKUP(imjpm!O$2,tabel_jpm,onejob!V15+1,0)</f>
        <v>#NUM!</v>
      </c>
      <c r="BK15" s="1" t="str">
        <f>VLOOKUP(imjpm!P$2,tabel_jpm,onejob!W15+1,0)</f>
        <v>#NUM!</v>
      </c>
      <c r="BL15" s="1" t="str">
        <f>VLOOKUP(imjpm!M$2,tabel_jpm,onejob!X15+1,0)</f>
        <v>#NUM!</v>
      </c>
      <c r="BM15" s="1" t="str">
        <f>VLOOKUP(imjpm!N$2,tabel_jpm,onejob!Y15+1,0)</f>
        <v>#NUM!</v>
      </c>
      <c r="BN15" s="1" t="str">
        <f>VLOOKUP(imjpm!O$2,tabel_jpm,onejob!Z15+1,0)</f>
        <v>#NUM!</v>
      </c>
      <c r="BO15" s="1" t="str">
        <f>VLOOKUP(imjpm!P$2,tabel_jpm,onejob!AA15+1,0)</f>
        <v>#NUM!</v>
      </c>
      <c r="BP15" s="1" t="str">
        <f>VLOOKUP(imjpm!M$2,tabel_jpm,onejob!AB15+1,0)</f>
        <v>#NUM!</v>
      </c>
      <c r="BQ15" s="1" t="str">
        <f>VLOOKUP(imjpm!N$2,tabel_jpm,onejob!AC15+1,0)</f>
        <v>#NUM!</v>
      </c>
      <c r="BR15" s="1" t="str">
        <f>VLOOKUP(imjpm!O$2,tabel_jpm,onejob!AD15+1,0)</f>
        <v>#NUM!</v>
      </c>
      <c r="BS15" s="1" t="str">
        <f>VLOOKUP(imjpm!P$2,tabel_jpm,onejob!AE15+1,0)</f>
        <v>#NUM!</v>
      </c>
      <c r="BU15" s="1" t="str">
        <f t="shared" si="7"/>
        <v>#NUM!</v>
      </c>
      <c r="BV15" s="1" t="str">
        <f t="shared" si="8"/>
        <v>#NUM!</v>
      </c>
      <c r="BW15" s="1" t="str">
        <f t="shared" si="9"/>
        <v>#NUM!</v>
      </c>
      <c r="BY15" s="1" t="str">
        <f>IF($E15="Pria",VLOOKUP(BU15,agreement_p,4),VLOOKUP(BU15,agreement_w,4))</f>
        <v>#NUM!</v>
      </c>
      <c r="BZ15" s="1" t="str">
        <f>IF($E15="Pria",VLOOKUP(BV15,agreement_p,4),VLOOKUP(BV15,agreement_w,4))</f>
        <v>#NUM!</v>
      </c>
      <c r="CA15" s="1" t="str">
        <f>IF($E15="Pria",VLOOKUP(BW15,agreement_p,4),VLOOKUP(BW15,agreement_w,4))</f>
        <v>#NUM!</v>
      </c>
      <c r="CB15" s="194" t="str">
        <f t="shared" si="10"/>
        <v>#NUM!</v>
      </c>
      <c r="CD15" s="194">
        <v>1.0</v>
      </c>
      <c r="CE15" s="194" t="str">
        <f t="shared" si="11"/>
        <v/>
      </c>
      <c r="CF15" s="194">
        <f t="shared" si="12"/>
        <v>1</v>
      </c>
      <c r="CI15" s="1" t="str">
        <f>VLOOKUP(imjpm!M$3,tabel_jpm,onejob!T15+1,0)</f>
        <v>#NUM!</v>
      </c>
      <c r="CJ15" s="1" t="str">
        <f>VLOOKUP(imjpm!N$3,tabel_jpm,onejob!U15+1,0)</f>
        <v>#NUM!</v>
      </c>
      <c r="CK15" s="1" t="str">
        <f>VLOOKUP(imjpm!O$3,tabel_jpm,onejob!V15+1,0)</f>
        <v>#NUM!</v>
      </c>
      <c r="CL15" s="1" t="str">
        <f>VLOOKUP(imjpm!P$3,tabel_jpm,onejob!W15+1,0)</f>
        <v>#NUM!</v>
      </c>
      <c r="CM15" s="1" t="str">
        <f>VLOOKUP(imjpm!M$3,tabel_jpm,onejob!X15+1,0)</f>
        <v>#NUM!</v>
      </c>
      <c r="CN15" s="1" t="str">
        <f>VLOOKUP(imjpm!N$3,tabel_jpm,onejob!Y15+1,0)</f>
        <v>#NUM!</v>
      </c>
      <c r="CO15" s="1" t="str">
        <f>VLOOKUP(imjpm!O$3,tabel_jpm,onejob!Z15+1,0)</f>
        <v>#NUM!</v>
      </c>
      <c r="CP15" s="1" t="str">
        <f>VLOOKUP(imjpm!P$3,tabel_jpm,onejob!AA15+1,0)</f>
        <v>#NUM!</v>
      </c>
      <c r="CQ15" s="1" t="str">
        <f>VLOOKUP(imjpm!M$3,tabel_jpm,onejob!AB15+1,0)</f>
        <v>#NUM!</v>
      </c>
      <c r="CR15" s="1" t="str">
        <f>VLOOKUP(imjpm!N$3,tabel_jpm,onejob!AC15+1,0)</f>
        <v>#NUM!</v>
      </c>
      <c r="CS15" s="1" t="str">
        <f>VLOOKUP(imjpm!O$3,tabel_jpm,onejob!AD15+1,0)</f>
        <v>#NUM!</v>
      </c>
      <c r="CT15" s="1" t="str">
        <f>VLOOKUP(imjpm!P$3,tabel_jpm,onejob!AE15+1,0)</f>
        <v>#NUM!</v>
      </c>
      <c r="CV15" s="1" t="str">
        <f t="shared" si="13"/>
        <v>#NUM!</v>
      </c>
      <c r="CW15" s="1" t="str">
        <f t="shared" si="14"/>
        <v>#NUM!</v>
      </c>
      <c r="CX15" s="1" t="str">
        <f t="shared" si="15"/>
        <v>#NUM!</v>
      </c>
      <c r="CZ15" s="1" t="str">
        <f>IF($E15="Pria",VLOOKUP(CV15,agreement_p,4),VLOOKUP(CV15,agreement_w,4))</f>
        <v>#NUM!</v>
      </c>
      <c r="DA15" s="1" t="str">
        <f>IF($E15="Pria",VLOOKUP(CW15,agreement_p,4),VLOOKUP(CW15,agreement_w,4))</f>
        <v>#NUM!</v>
      </c>
      <c r="DB15" s="1" t="str">
        <f>IF($E15="Pria",VLOOKUP(CX15,agreement_p,4),VLOOKUP(CX15,agreement_w,4))</f>
        <v>#NUM!</v>
      </c>
      <c r="DC15" s="194" t="str">
        <f t="shared" si="16"/>
        <v>#NUM!</v>
      </c>
      <c r="DE15" s="194">
        <v>1.0</v>
      </c>
      <c r="DF15" s="194" t="str">
        <f t="shared" si="17"/>
        <v/>
      </c>
      <c r="DG15" s="194">
        <f t="shared" si="18"/>
        <v>1</v>
      </c>
    </row>
    <row r="16">
      <c r="C16" s="1" t="e">
        <v>#NUM!</v>
      </c>
      <c r="D16" s="1" t="str">
        <f t="array" ref="D16">IF(ISERROR(INDEX(onejob1,$C16))=TRUE,"",INDEX(onejob1,$C16))</f>
        <v/>
      </c>
      <c r="E16" s="1" t="str">
        <f t="array" ref="E16">INDEX(Kelamin,$C16)</f>
        <v>#NUM!</v>
      </c>
      <c r="F16" s="1" t="str">
        <f t="array" ref="F16">INDEX(cek2_,$C16)</f>
        <v>#NUM!</v>
      </c>
      <c r="G16" s="1" t="str">
        <f t="array" ref="G16">INDEX(most_col_d,$C16)</f>
        <v>#NUM!</v>
      </c>
      <c r="H16" s="1" t="str">
        <f t="array" ref="H16">INDEX(most_col_i,$C16)</f>
        <v>#NUM!</v>
      </c>
      <c r="I16" s="1" t="str">
        <f t="array" ref="I16">INDEX(most_col_s,$C16)</f>
        <v>#NUM!</v>
      </c>
      <c r="J16" s="1" t="str">
        <f t="array" ref="J16">INDEX(most_col_c,$C16)</f>
        <v>#NUM!</v>
      </c>
      <c r="K16" s="1" t="str">
        <f t="array" ref="K16">INDEX(least_col_d,$C16)</f>
        <v>#NUM!</v>
      </c>
      <c r="L16" s="1" t="str">
        <f t="array" ref="L16">INDEX(least_col_i,$C16)</f>
        <v>#NUM!</v>
      </c>
      <c r="M16" s="1" t="str">
        <f t="array" ref="M16">INDEX(least_col_s,$C16)</f>
        <v>#NUM!</v>
      </c>
      <c r="N16" s="1" t="str">
        <f t="array" ref="N16">INDEX(least_col_c,$C16)</f>
        <v>#NUM!</v>
      </c>
      <c r="O16" s="1" t="str">
        <f t="array" ref="O16">INDEX(change_col_d,$C16)</f>
        <v>#NUM!</v>
      </c>
      <c r="P16" s="1" t="str">
        <f t="array" ref="P16">INDEX(change_col_i,$C16)</f>
        <v>#NUM!</v>
      </c>
      <c r="Q16" s="1" t="str">
        <f t="array" ref="Q16">INDEX(change_col_s,$C16)</f>
        <v>#NUM!</v>
      </c>
      <c r="R16" s="1" t="str">
        <f t="array" ref="R16">INDEX(change_col_c,$C16)</f>
        <v>#NUM!</v>
      </c>
      <c r="T16" s="1" t="str">
        <f>VLOOKUP(G16,tableD1,3,0)</f>
        <v>#NUM!</v>
      </c>
      <c r="U16" s="1" t="str">
        <f>VLOOKUP(H16,tableI1,3,0)</f>
        <v>#NUM!</v>
      </c>
      <c r="V16" s="1" t="str">
        <f>VLOOKUP(I16,table1S,3,0)</f>
        <v>#NUM!</v>
      </c>
      <c r="W16" s="1" t="str">
        <f>VLOOKUP(J16,table1C,3,0)</f>
        <v>#NUM!</v>
      </c>
      <c r="X16" s="1" t="str">
        <f>VLOOKUP(K16,table2D,3,0)</f>
        <v>#NUM!</v>
      </c>
      <c r="Y16" s="1" t="str">
        <f>VLOOKUP(L16,table2I,3,0)</f>
        <v>#NUM!</v>
      </c>
      <c r="Z16" s="1" t="str">
        <f>VLOOKUP(M16,table2S,3,0)</f>
        <v>#NUM!</v>
      </c>
      <c r="AA16" s="1" t="str">
        <f>VLOOKUP(N16,table2C,3,0)</f>
        <v>#NUM!</v>
      </c>
      <c r="AB16" s="1" t="str">
        <f>VLOOKUP(O16,table3D,3,0)</f>
        <v>#NUM!</v>
      </c>
      <c r="AC16" s="1" t="str">
        <f>VLOOKUP(P16,table3I,3,0)</f>
        <v>#NUM!</v>
      </c>
      <c r="AD16" s="1" t="str">
        <f>VLOOKUP(Q16,table3S,3,0)</f>
        <v>#NUM!</v>
      </c>
      <c r="AE16" s="1" t="str">
        <f>VLOOKUP(R16,table3C,3,0)</f>
        <v>#NUM!</v>
      </c>
      <c r="AG16" s="1" t="str">
        <f>VLOOKUP(imjpm!M$1,tabel_jpm,onejob!T16+1,0)</f>
        <v>#NUM!</v>
      </c>
      <c r="AH16" s="1" t="str">
        <f>VLOOKUP(imjpm!N$1,tabel_jpm,onejob!U16+1,0)</f>
        <v>#NUM!</v>
      </c>
      <c r="AI16" s="1" t="str">
        <f>VLOOKUP(imjpm!O$1,tabel_jpm,onejob!V16+1,0)</f>
        <v>#NUM!</v>
      </c>
      <c r="AJ16" s="1" t="str">
        <f>VLOOKUP(imjpm!P$1,tabel_jpm,onejob!W16+1,0)</f>
        <v>#NUM!</v>
      </c>
      <c r="AK16" s="1" t="str">
        <f>VLOOKUP(imjpm!M$1,tabel_jpm,X16+1,0)</f>
        <v>#NUM!</v>
      </c>
      <c r="AL16" s="1" t="str">
        <f>VLOOKUP(imjpm!N$1,tabel_jpm,Y16+1,0)</f>
        <v>#NUM!</v>
      </c>
      <c r="AM16" s="1" t="str">
        <f>VLOOKUP(imjpm!O$1,tabel_jpm,Z16+1,0)</f>
        <v>#NUM!</v>
      </c>
      <c r="AN16" s="1" t="str">
        <f>VLOOKUP(imjpm!P$1,tabel_jpm,AA16+1,0)</f>
        <v>#NUM!</v>
      </c>
      <c r="AO16" s="1" t="str">
        <f>VLOOKUP(imjpm!M$1,tabel_jpm,AB16+1,0)</f>
        <v>#NUM!</v>
      </c>
      <c r="AP16" s="1" t="str">
        <f>VLOOKUP(imjpm!N$1,tabel_jpm,AC16+1,0)</f>
        <v>#NUM!</v>
      </c>
      <c r="AQ16" s="1" t="str">
        <f>VLOOKUP(imjpm!O$1,tabel_jpm,AD16+1,0)</f>
        <v>#NUM!</v>
      </c>
      <c r="AR16" s="1" t="str">
        <f>VLOOKUP(imjpm!P$1,tabel_jpm,AE16+1,0)</f>
        <v>#NUM!</v>
      </c>
      <c r="AT16" s="1" t="str">
        <f t="shared" si="1"/>
        <v>#NUM!</v>
      </c>
      <c r="AU16" s="1" t="str">
        <f t="shared" si="2"/>
        <v>#NUM!</v>
      </c>
      <c r="AV16" s="1" t="str">
        <f t="shared" si="3"/>
        <v>#NUM!</v>
      </c>
      <c r="AX16" s="1" t="str">
        <f>IF($E16="Pria",VLOOKUP(AT16,agreement_p,4),VLOOKUP(AT16,agreement_w,4))</f>
        <v>#NUM!</v>
      </c>
      <c r="AY16" s="1" t="str">
        <f>IF($E16="Pria",VLOOKUP(AU16,agreement_p,4),VLOOKUP(AU16,agreement_w,4))</f>
        <v>#NUM!</v>
      </c>
      <c r="AZ16" s="1" t="str">
        <f>IF($E16="Pria",VLOOKUP(AV16,agreement_p,4),VLOOKUP(AV16,agreement_w,4))</f>
        <v>#NUM!</v>
      </c>
      <c r="BA16" s="194" t="str">
        <f t="shared" si="4"/>
        <v>#NUM!</v>
      </c>
      <c r="BC16" s="194">
        <v>1.0</v>
      </c>
      <c r="BD16" s="194" t="str">
        <f t="shared" si="5"/>
        <v/>
      </c>
      <c r="BE16" s="194">
        <f t="shared" si="6"/>
        <v>1</v>
      </c>
      <c r="BH16" s="1" t="str">
        <f>VLOOKUP(imjpm!M$2,tabel_jpm,onejob!T16+1,0)</f>
        <v>#NUM!</v>
      </c>
      <c r="BI16" s="1" t="str">
        <f>VLOOKUP(imjpm!N$2,tabel_jpm,onejob!U16+1,0)</f>
        <v>#NUM!</v>
      </c>
      <c r="BJ16" s="1" t="str">
        <f>VLOOKUP(imjpm!O$2,tabel_jpm,onejob!V16+1,0)</f>
        <v>#NUM!</v>
      </c>
      <c r="BK16" s="1" t="str">
        <f>VLOOKUP(imjpm!P$2,tabel_jpm,onejob!W16+1,0)</f>
        <v>#NUM!</v>
      </c>
      <c r="BL16" s="1" t="str">
        <f>VLOOKUP(imjpm!M$2,tabel_jpm,onejob!X16+1,0)</f>
        <v>#NUM!</v>
      </c>
      <c r="BM16" s="1" t="str">
        <f>VLOOKUP(imjpm!N$2,tabel_jpm,onejob!Y16+1,0)</f>
        <v>#NUM!</v>
      </c>
      <c r="BN16" s="1" t="str">
        <f>VLOOKUP(imjpm!O$2,tabel_jpm,onejob!Z16+1,0)</f>
        <v>#NUM!</v>
      </c>
      <c r="BO16" s="1" t="str">
        <f>VLOOKUP(imjpm!P$2,tabel_jpm,onejob!AA16+1,0)</f>
        <v>#NUM!</v>
      </c>
      <c r="BP16" s="1" t="str">
        <f>VLOOKUP(imjpm!M$2,tabel_jpm,onejob!AB16+1,0)</f>
        <v>#NUM!</v>
      </c>
      <c r="BQ16" s="1" t="str">
        <f>VLOOKUP(imjpm!N$2,tabel_jpm,onejob!AC16+1,0)</f>
        <v>#NUM!</v>
      </c>
      <c r="BR16" s="1" t="str">
        <f>VLOOKUP(imjpm!O$2,tabel_jpm,onejob!AD16+1,0)</f>
        <v>#NUM!</v>
      </c>
      <c r="BS16" s="1" t="str">
        <f>VLOOKUP(imjpm!P$2,tabel_jpm,onejob!AE16+1,0)</f>
        <v>#NUM!</v>
      </c>
      <c r="BU16" s="1" t="str">
        <f t="shared" si="7"/>
        <v>#NUM!</v>
      </c>
      <c r="BV16" s="1" t="str">
        <f t="shared" si="8"/>
        <v>#NUM!</v>
      </c>
      <c r="BW16" s="1" t="str">
        <f t="shared" si="9"/>
        <v>#NUM!</v>
      </c>
      <c r="BY16" s="1" t="str">
        <f>IF($E16="Pria",VLOOKUP(BU16,agreement_p,4),VLOOKUP(BU16,agreement_w,4))</f>
        <v>#NUM!</v>
      </c>
      <c r="BZ16" s="1" t="str">
        <f>IF($E16="Pria",VLOOKUP(BV16,agreement_p,4),VLOOKUP(BV16,agreement_w,4))</f>
        <v>#NUM!</v>
      </c>
      <c r="CA16" s="1" t="str">
        <f>IF($E16="Pria",VLOOKUP(BW16,agreement_p,4),VLOOKUP(BW16,agreement_w,4))</f>
        <v>#NUM!</v>
      </c>
      <c r="CB16" s="194" t="str">
        <f t="shared" si="10"/>
        <v>#NUM!</v>
      </c>
      <c r="CD16" s="194">
        <v>1.0</v>
      </c>
      <c r="CE16" s="194" t="str">
        <f t="shared" si="11"/>
        <v/>
      </c>
      <c r="CF16" s="194">
        <f t="shared" si="12"/>
        <v>1</v>
      </c>
      <c r="CI16" s="1" t="str">
        <f>VLOOKUP(imjpm!M$3,tabel_jpm,onejob!T16+1,0)</f>
        <v>#NUM!</v>
      </c>
      <c r="CJ16" s="1" t="str">
        <f>VLOOKUP(imjpm!N$3,tabel_jpm,onejob!U16+1,0)</f>
        <v>#NUM!</v>
      </c>
      <c r="CK16" s="1" t="str">
        <f>VLOOKUP(imjpm!O$3,tabel_jpm,onejob!V16+1,0)</f>
        <v>#NUM!</v>
      </c>
      <c r="CL16" s="1" t="str">
        <f>VLOOKUP(imjpm!P$3,tabel_jpm,onejob!W16+1,0)</f>
        <v>#NUM!</v>
      </c>
      <c r="CM16" s="1" t="str">
        <f>VLOOKUP(imjpm!M$3,tabel_jpm,onejob!X16+1,0)</f>
        <v>#NUM!</v>
      </c>
      <c r="CN16" s="1" t="str">
        <f>VLOOKUP(imjpm!N$3,tabel_jpm,onejob!Y16+1,0)</f>
        <v>#NUM!</v>
      </c>
      <c r="CO16" s="1" t="str">
        <f>VLOOKUP(imjpm!O$3,tabel_jpm,onejob!Z16+1,0)</f>
        <v>#NUM!</v>
      </c>
      <c r="CP16" s="1" t="str">
        <f>VLOOKUP(imjpm!P$3,tabel_jpm,onejob!AA16+1,0)</f>
        <v>#NUM!</v>
      </c>
      <c r="CQ16" s="1" t="str">
        <f>VLOOKUP(imjpm!M$3,tabel_jpm,onejob!AB16+1,0)</f>
        <v>#NUM!</v>
      </c>
      <c r="CR16" s="1" t="str">
        <f>VLOOKUP(imjpm!N$3,tabel_jpm,onejob!AC16+1,0)</f>
        <v>#NUM!</v>
      </c>
      <c r="CS16" s="1" t="str">
        <f>VLOOKUP(imjpm!O$3,tabel_jpm,onejob!AD16+1,0)</f>
        <v>#NUM!</v>
      </c>
      <c r="CT16" s="1" t="str">
        <f>VLOOKUP(imjpm!P$3,tabel_jpm,onejob!AE16+1,0)</f>
        <v>#NUM!</v>
      </c>
      <c r="CV16" s="1" t="str">
        <f t="shared" si="13"/>
        <v>#NUM!</v>
      </c>
      <c r="CW16" s="1" t="str">
        <f t="shared" si="14"/>
        <v>#NUM!</v>
      </c>
      <c r="CX16" s="1" t="str">
        <f t="shared" si="15"/>
        <v>#NUM!</v>
      </c>
      <c r="CZ16" s="1" t="str">
        <f>IF($E16="Pria",VLOOKUP(CV16,agreement_p,4),VLOOKUP(CV16,agreement_w,4))</f>
        <v>#NUM!</v>
      </c>
      <c r="DA16" s="1" t="str">
        <f>IF($E16="Pria",VLOOKUP(CW16,agreement_p,4),VLOOKUP(CW16,agreement_w,4))</f>
        <v>#NUM!</v>
      </c>
      <c r="DB16" s="1" t="str">
        <f>IF($E16="Pria",VLOOKUP(CX16,agreement_p,4),VLOOKUP(CX16,agreement_w,4))</f>
        <v>#NUM!</v>
      </c>
      <c r="DC16" s="194" t="str">
        <f t="shared" si="16"/>
        <v>#NUM!</v>
      </c>
      <c r="DE16" s="194">
        <v>1.0</v>
      </c>
      <c r="DF16" s="194" t="str">
        <f t="shared" si="17"/>
        <v/>
      </c>
      <c r="DG16" s="194">
        <f t="shared" si="18"/>
        <v>1</v>
      </c>
    </row>
    <row r="17">
      <c r="C17" s="1" t="e">
        <v>#NUM!</v>
      </c>
      <c r="D17" s="1" t="str">
        <f t="array" ref="D17">IF(ISERROR(INDEX(onejob1,$C17))=TRUE,"",INDEX(onejob1,$C17))</f>
        <v/>
      </c>
      <c r="E17" s="1" t="str">
        <f t="array" ref="E17">INDEX(Kelamin,$C17)</f>
        <v>#NUM!</v>
      </c>
      <c r="F17" s="1" t="str">
        <f t="array" ref="F17">INDEX(cek2_,$C17)</f>
        <v>#NUM!</v>
      </c>
      <c r="G17" s="1" t="str">
        <f t="array" ref="G17">INDEX(most_col_d,$C17)</f>
        <v>#NUM!</v>
      </c>
      <c r="H17" s="1" t="str">
        <f t="array" ref="H17">INDEX(most_col_i,$C17)</f>
        <v>#NUM!</v>
      </c>
      <c r="I17" s="1" t="str">
        <f t="array" ref="I17">INDEX(most_col_s,$C17)</f>
        <v>#NUM!</v>
      </c>
      <c r="J17" s="1" t="str">
        <f t="array" ref="J17">INDEX(most_col_c,$C17)</f>
        <v>#NUM!</v>
      </c>
      <c r="K17" s="1" t="str">
        <f t="array" ref="K17">INDEX(least_col_d,$C17)</f>
        <v>#NUM!</v>
      </c>
      <c r="L17" s="1" t="str">
        <f t="array" ref="L17">INDEX(least_col_i,$C17)</f>
        <v>#NUM!</v>
      </c>
      <c r="M17" s="1" t="str">
        <f t="array" ref="M17">INDEX(least_col_s,$C17)</f>
        <v>#NUM!</v>
      </c>
      <c r="N17" s="1" t="str">
        <f t="array" ref="N17">INDEX(least_col_c,$C17)</f>
        <v>#NUM!</v>
      </c>
      <c r="O17" s="1" t="str">
        <f t="array" ref="O17">INDEX(change_col_d,$C17)</f>
        <v>#NUM!</v>
      </c>
      <c r="P17" s="1" t="str">
        <f t="array" ref="P17">INDEX(change_col_i,$C17)</f>
        <v>#NUM!</v>
      </c>
      <c r="Q17" s="1" t="str">
        <f t="array" ref="Q17">INDEX(change_col_s,$C17)</f>
        <v>#NUM!</v>
      </c>
      <c r="R17" s="1" t="str">
        <f t="array" ref="R17">INDEX(change_col_c,$C17)</f>
        <v>#NUM!</v>
      </c>
      <c r="T17" s="1" t="str">
        <f>VLOOKUP(G17,tableD1,3,0)</f>
        <v>#NUM!</v>
      </c>
      <c r="U17" s="1" t="str">
        <f>VLOOKUP(H17,tableI1,3,0)</f>
        <v>#NUM!</v>
      </c>
      <c r="V17" s="1" t="str">
        <f>VLOOKUP(I17,table1S,3,0)</f>
        <v>#NUM!</v>
      </c>
      <c r="W17" s="1" t="str">
        <f>VLOOKUP(J17,table1C,3,0)</f>
        <v>#NUM!</v>
      </c>
      <c r="X17" s="1" t="str">
        <f>VLOOKUP(K17,table2D,3,0)</f>
        <v>#NUM!</v>
      </c>
      <c r="Y17" s="1" t="str">
        <f>VLOOKUP(L17,table2I,3,0)</f>
        <v>#NUM!</v>
      </c>
      <c r="Z17" s="1" t="str">
        <f>VLOOKUP(M17,table2S,3,0)</f>
        <v>#NUM!</v>
      </c>
      <c r="AA17" s="1" t="str">
        <f>VLOOKUP(N17,table2C,3,0)</f>
        <v>#NUM!</v>
      </c>
      <c r="AB17" s="1" t="str">
        <f>VLOOKUP(O17,table3D,3,0)</f>
        <v>#NUM!</v>
      </c>
      <c r="AC17" s="1" t="str">
        <f>VLOOKUP(P17,table3I,3,0)</f>
        <v>#NUM!</v>
      </c>
      <c r="AD17" s="1" t="str">
        <f>VLOOKUP(Q17,table3S,3,0)</f>
        <v>#NUM!</v>
      </c>
      <c r="AE17" s="1" t="str">
        <f>VLOOKUP(R17,table3C,3,0)</f>
        <v>#NUM!</v>
      </c>
      <c r="AG17" s="1" t="str">
        <f>VLOOKUP(imjpm!M$1,tabel_jpm,onejob!T17+1,0)</f>
        <v>#NUM!</v>
      </c>
      <c r="AH17" s="1" t="str">
        <f>VLOOKUP(imjpm!N$1,tabel_jpm,onejob!U17+1,0)</f>
        <v>#NUM!</v>
      </c>
      <c r="AI17" s="1" t="str">
        <f>VLOOKUP(imjpm!O$1,tabel_jpm,onejob!V17+1,0)</f>
        <v>#NUM!</v>
      </c>
      <c r="AJ17" s="1" t="str">
        <f>VLOOKUP(imjpm!P$1,tabel_jpm,onejob!W17+1,0)</f>
        <v>#NUM!</v>
      </c>
      <c r="AK17" s="1" t="str">
        <f>VLOOKUP(imjpm!M$1,tabel_jpm,X17+1,0)</f>
        <v>#NUM!</v>
      </c>
      <c r="AL17" s="1" t="str">
        <f>VLOOKUP(imjpm!N$1,tabel_jpm,Y17+1,0)</f>
        <v>#NUM!</v>
      </c>
      <c r="AM17" s="1" t="str">
        <f>VLOOKUP(imjpm!O$1,tabel_jpm,Z17+1,0)</f>
        <v>#NUM!</v>
      </c>
      <c r="AN17" s="1" t="str">
        <f>VLOOKUP(imjpm!P$1,tabel_jpm,AA17+1,0)</f>
        <v>#NUM!</v>
      </c>
      <c r="AO17" s="1" t="str">
        <f>VLOOKUP(imjpm!M$1,tabel_jpm,AB17+1,0)</f>
        <v>#NUM!</v>
      </c>
      <c r="AP17" s="1" t="str">
        <f>VLOOKUP(imjpm!N$1,tabel_jpm,AC17+1,0)</f>
        <v>#NUM!</v>
      </c>
      <c r="AQ17" s="1" t="str">
        <f>VLOOKUP(imjpm!O$1,tabel_jpm,AD17+1,0)</f>
        <v>#NUM!</v>
      </c>
      <c r="AR17" s="1" t="str">
        <f>VLOOKUP(imjpm!P$1,tabel_jpm,AE17+1,0)</f>
        <v>#NUM!</v>
      </c>
      <c r="AT17" s="1" t="str">
        <f t="shared" si="1"/>
        <v>#NUM!</v>
      </c>
      <c r="AU17" s="1" t="str">
        <f t="shared" si="2"/>
        <v>#NUM!</v>
      </c>
      <c r="AV17" s="1" t="str">
        <f t="shared" si="3"/>
        <v>#NUM!</v>
      </c>
      <c r="AX17" s="1" t="str">
        <f>IF($E17="Pria",VLOOKUP(AT17,agreement_p,4),VLOOKUP(AT17,agreement_w,4))</f>
        <v>#NUM!</v>
      </c>
      <c r="AY17" s="1" t="str">
        <f>IF($E17="Pria",VLOOKUP(AU17,agreement_p,4),VLOOKUP(AU17,agreement_w,4))</f>
        <v>#NUM!</v>
      </c>
      <c r="AZ17" s="1" t="str">
        <f>IF($E17="Pria",VLOOKUP(AV17,agreement_p,4),VLOOKUP(AV17,agreement_w,4))</f>
        <v>#NUM!</v>
      </c>
      <c r="BA17" s="194" t="str">
        <f t="shared" si="4"/>
        <v>#NUM!</v>
      </c>
      <c r="BC17" s="194">
        <v>1.0</v>
      </c>
      <c r="BD17" s="194" t="str">
        <f t="shared" si="5"/>
        <v/>
      </c>
      <c r="BE17" s="194">
        <f t="shared" si="6"/>
        <v>1</v>
      </c>
      <c r="BH17" s="1" t="str">
        <f>VLOOKUP(imjpm!M$2,tabel_jpm,onejob!T17+1,0)</f>
        <v>#NUM!</v>
      </c>
      <c r="BI17" s="1" t="str">
        <f>VLOOKUP(imjpm!N$2,tabel_jpm,onejob!U17+1,0)</f>
        <v>#NUM!</v>
      </c>
      <c r="BJ17" s="1" t="str">
        <f>VLOOKUP(imjpm!O$2,tabel_jpm,onejob!V17+1,0)</f>
        <v>#NUM!</v>
      </c>
      <c r="BK17" s="1" t="str">
        <f>VLOOKUP(imjpm!P$2,tabel_jpm,onejob!W17+1,0)</f>
        <v>#NUM!</v>
      </c>
      <c r="BL17" s="1" t="str">
        <f>VLOOKUP(imjpm!M$2,tabel_jpm,onejob!X17+1,0)</f>
        <v>#NUM!</v>
      </c>
      <c r="BM17" s="1" t="str">
        <f>VLOOKUP(imjpm!N$2,tabel_jpm,onejob!Y17+1,0)</f>
        <v>#NUM!</v>
      </c>
      <c r="BN17" s="1" t="str">
        <f>VLOOKUP(imjpm!O$2,tabel_jpm,onejob!Z17+1,0)</f>
        <v>#NUM!</v>
      </c>
      <c r="BO17" s="1" t="str">
        <f>VLOOKUP(imjpm!P$2,tabel_jpm,onejob!AA17+1,0)</f>
        <v>#NUM!</v>
      </c>
      <c r="BP17" s="1" t="str">
        <f>VLOOKUP(imjpm!M$2,tabel_jpm,onejob!AB17+1,0)</f>
        <v>#NUM!</v>
      </c>
      <c r="BQ17" s="1" t="str">
        <f>VLOOKUP(imjpm!N$2,tabel_jpm,onejob!AC17+1,0)</f>
        <v>#NUM!</v>
      </c>
      <c r="BR17" s="1" t="str">
        <f>VLOOKUP(imjpm!O$2,tabel_jpm,onejob!AD17+1,0)</f>
        <v>#NUM!</v>
      </c>
      <c r="BS17" s="1" t="str">
        <f>VLOOKUP(imjpm!P$2,tabel_jpm,onejob!AE17+1,0)</f>
        <v>#NUM!</v>
      </c>
      <c r="BU17" s="1" t="str">
        <f t="shared" si="7"/>
        <v>#NUM!</v>
      </c>
      <c r="BV17" s="1" t="str">
        <f t="shared" si="8"/>
        <v>#NUM!</v>
      </c>
      <c r="BW17" s="1" t="str">
        <f t="shared" si="9"/>
        <v>#NUM!</v>
      </c>
      <c r="BY17" s="1" t="str">
        <f>IF($E17="Pria",VLOOKUP(BU17,agreement_p,4),VLOOKUP(BU17,agreement_w,4))</f>
        <v>#NUM!</v>
      </c>
      <c r="BZ17" s="1" t="str">
        <f>IF($E17="Pria",VLOOKUP(BV17,agreement_p,4),VLOOKUP(BV17,agreement_w,4))</f>
        <v>#NUM!</v>
      </c>
      <c r="CA17" s="1" t="str">
        <f>IF($E17="Pria",VLOOKUP(BW17,agreement_p,4),VLOOKUP(BW17,agreement_w,4))</f>
        <v>#NUM!</v>
      </c>
      <c r="CB17" s="194" t="str">
        <f t="shared" si="10"/>
        <v>#NUM!</v>
      </c>
      <c r="CD17" s="194">
        <v>1.0</v>
      </c>
      <c r="CE17" s="194" t="str">
        <f t="shared" si="11"/>
        <v/>
      </c>
      <c r="CF17" s="194">
        <f t="shared" si="12"/>
        <v>1</v>
      </c>
      <c r="CI17" s="1" t="str">
        <f>VLOOKUP(imjpm!M$3,tabel_jpm,onejob!T17+1,0)</f>
        <v>#NUM!</v>
      </c>
      <c r="CJ17" s="1" t="str">
        <f>VLOOKUP(imjpm!N$3,tabel_jpm,onejob!U17+1,0)</f>
        <v>#NUM!</v>
      </c>
      <c r="CK17" s="1" t="str">
        <f>VLOOKUP(imjpm!O$3,tabel_jpm,onejob!V17+1,0)</f>
        <v>#NUM!</v>
      </c>
      <c r="CL17" s="1" t="str">
        <f>VLOOKUP(imjpm!P$3,tabel_jpm,onejob!W17+1,0)</f>
        <v>#NUM!</v>
      </c>
      <c r="CM17" s="1" t="str">
        <f>VLOOKUP(imjpm!M$3,tabel_jpm,onejob!X17+1,0)</f>
        <v>#NUM!</v>
      </c>
      <c r="CN17" s="1" t="str">
        <f>VLOOKUP(imjpm!N$3,tabel_jpm,onejob!Y17+1,0)</f>
        <v>#NUM!</v>
      </c>
      <c r="CO17" s="1" t="str">
        <f>VLOOKUP(imjpm!O$3,tabel_jpm,onejob!Z17+1,0)</f>
        <v>#NUM!</v>
      </c>
      <c r="CP17" s="1" t="str">
        <f>VLOOKUP(imjpm!P$3,tabel_jpm,onejob!AA17+1,0)</f>
        <v>#NUM!</v>
      </c>
      <c r="CQ17" s="1" t="str">
        <f>VLOOKUP(imjpm!M$3,tabel_jpm,onejob!AB17+1,0)</f>
        <v>#NUM!</v>
      </c>
      <c r="CR17" s="1" t="str">
        <f>VLOOKUP(imjpm!N$3,tabel_jpm,onejob!AC17+1,0)</f>
        <v>#NUM!</v>
      </c>
      <c r="CS17" s="1" t="str">
        <f>VLOOKUP(imjpm!O$3,tabel_jpm,onejob!AD17+1,0)</f>
        <v>#NUM!</v>
      </c>
      <c r="CT17" s="1" t="str">
        <f>VLOOKUP(imjpm!P$3,tabel_jpm,onejob!AE17+1,0)</f>
        <v>#NUM!</v>
      </c>
      <c r="CV17" s="1" t="str">
        <f t="shared" si="13"/>
        <v>#NUM!</v>
      </c>
      <c r="CW17" s="1" t="str">
        <f t="shared" si="14"/>
        <v>#NUM!</v>
      </c>
      <c r="CX17" s="1" t="str">
        <f t="shared" si="15"/>
        <v>#NUM!</v>
      </c>
      <c r="CZ17" s="1" t="str">
        <f>IF($E17="Pria",VLOOKUP(CV17,agreement_p,4),VLOOKUP(CV17,agreement_w,4))</f>
        <v>#NUM!</v>
      </c>
      <c r="DA17" s="1" t="str">
        <f>IF($E17="Pria",VLOOKUP(CW17,agreement_p,4),VLOOKUP(CW17,agreement_w,4))</f>
        <v>#NUM!</v>
      </c>
      <c r="DB17" s="1" t="str">
        <f>IF($E17="Pria",VLOOKUP(CX17,agreement_p,4),VLOOKUP(CX17,agreement_w,4))</f>
        <v>#NUM!</v>
      </c>
      <c r="DC17" s="194" t="str">
        <f t="shared" si="16"/>
        <v>#NUM!</v>
      </c>
      <c r="DE17" s="194">
        <v>1.0</v>
      </c>
      <c r="DF17" s="194" t="str">
        <f t="shared" si="17"/>
        <v/>
      </c>
      <c r="DG17" s="194">
        <f t="shared" si="18"/>
        <v>1</v>
      </c>
    </row>
    <row r="18">
      <c r="C18" s="1" t="e">
        <v>#NUM!</v>
      </c>
      <c r="D18" s="1" t="str">
        <f t="array" ref="D18">IF(ISERROR(INDEX(onejob1,$C18))=TRUE,"",INDEX(onejob1,$C18))</f>
        <v/>
      </c>
      <c r="E18" s="1" t="str">
        <f t="array" ref="E18">INDEX(Kelamin,$C18)</f>
        <v>#NUM!</v>
      </c>
      <c r="F18" s="1" t="str">
        <f t="array" ref="F18">INDEX(cek2_,$C18)</f>
        <v>#NUM!</v>
      </c>
      <c r="G18" s="1" t="str">
        <f t="array" ref="G18">INDEX(most_col_d,$C18)</f>
        <v>#NUM!</v>
      </c>
      <c r="H18" s="1" t="str">
        <f t="array" ref="H18">INDEX(most_col_i,$C18)</f>
        <v>#NUM!</v>
      </c>
      <c r="I18" s="1" t="str">
        <f t="array" ref="I18">INDEX(most_col_s,$C18)</f>
        <v>#NUM!</v>
      </c>
      <c r="J18" s="1" t="str">
        <f t="array" ref="J18">INDEX(most_col_c,$C18)</f>
        <v>#NUM!</v>
      </c>
      <c r="K18" s="1" t="str">
        <f t="array" ref="K18">INDEX(least_col_d,$C18)</f>
        <v>#NUM!</v>
      </c>
      <c r="L18" s="1" t="str">
        <f t="array" ref="L18">INDEX(least_col_i,$C18)</f>
        <v>#NUM!</v>
      </c>
      <c r="M18" s="1" t="str">
        <f t="array" ref="M18">INDEX(least_col_s,$C18)</f>
        <v>#NUM!</v>
      </c>
      <c r="N18" s="1" t="str">
        <f t="array" ref="N18">INDEX(least_col_c,$C18)</f>
        <v>#NUM!</v>
      </c>
      <c r="O18" s="1" t="str">
        <f t="array" ref="O18">INDEX(change_col_d,$C18)</f>
        <v>#NUM!</v>
      </c>
      <c r="P18" s="1" t="str">
        <f t="array" ref="P18">INDEX(change_col_i,$C18)</f>
        <v>#NUM!</v>
      </c>
      <c r="Q18" s="1" t="str">
        <f t="array" ref="Q18">INDEX(change_col_s,$C18)</f>
        <v>#NUM!</v>
      </c>
      <c r="R18" s="1" t="str">
        <f t="array" ref="R18">INDEX(change_col_c,$C18)</f>
        <v>#NUM!</v>
      </c>
      <c r="T18" s="1" t="str">
        <f>VLOOKUP(G18,tableD1,3,0)</f>
        <v>#NUM!</v>
      </c>
      <c r="U18" s="1" t="str">
        <f>VLOOKUP(H18,tableI1,3,0)</f>
        <v>#NUM!</v>
      </c>
      <c r="V18" s="1" t="str">
        <f>VLOOKUP(I18,table1S,3,0)</f>
        <v>#NUM!</v>
      </c>
      <c r="W18" s="1" t="str">
        <f>VLOOKUP(J18,table1C,3,0)</f>
        <v>#NUM!</v>
      </c>
      <c r="X18" s="1" t="str">
        <f>VLOOKUP(K18,table2D,3,0)</f>
        <v>#NUM!</v>
      </c>
      <c r="Y18" s="1" t="str">
        <f>VLOOKUP(L18,table2I,3,0)</f>
        <v>#NUM!</v>
      </c>
      <c r="Z18" s="1" t="str">
        <f>VLOOKUP(M18,table2S,3,0)</f>
        <v>#NUM!</v>
      </c>
      <c r="AA18" s="1" t="str">
        <f>VLOOKUP(N18,table2C,3,0)</f>
        <v>#NUM!</v>
      </c>
      <c r="AB18" s="1" t="str">
        <f>VLOOKUP(O18,table3D,3,0)</f>
        <v>#NUM!</v>
      </c>
      <c r="AC18" s="1" t="str">
        <f>VLOOKUP(P18,table3I,3,0)</f>
        <v>#NUM!</v>
      </c>
      <c r="AD18" s="1" t="str">
        <f>VLOOKUP(Q18,table3S,3,0)</f>
        <v>#NUM!</v>
      </c>
      <c r="AE18" s="1" t="str">
        <f>VLOOKUP(R18,table3C,3,0)</f>
        <v>#NUM!</v>
      </c>
      <c r="AG18" s="1" t="str">
        <f>VLOOKUP(imjpm!M$1,tabel_jpm,onejob!T18+1,0)</f>
        <v>#NUM!</v>
      </c>
      <c r="AH18" s="1" t="str">
        <f>VLOOKUP(imjpm!N$1,tabel_jpm,onejob!U18+1,0)</f>
        <v>#NUM!</v>
      </c>
      <c r="AI18" s="1" t="str">
        <f>VLOOKUP(imjpm!O$1,tabel_jpm,onejob!V18+1,0)</f>
        <v>#NUM!</v>
      </c>
      <c r="AJ18" s="1" t="str">
        <f>VLOOKUP(imjpm!P$1,tabel_jpm,onejob!W18+1,0)</f>
        <v>#NUM!</v>
      </c>
      <c r="AK18" s="1" t="str">
        <f>VLOOKUP(imjpm!M$1,tabel_jpm,X18+1,0)</f>
        <v>#NUM!</v>
      </c>
      <c r="AL18" s="1" t="str">
        <f>VLOOKUP(imjpm!N$1,tabel_jpm,Y18+1,0)</f>
        <v>#NUM!</v>
      </c>
      <c r="AM18" s="1" t="str">
        <f>VLOOKUP(imjpm!O$1,tabel_jpm,Z18+1,0)</f>
        <v>#NUM!</v>
      </c>
      <c r="AN18" s="1" t="str">
        <f>VLOOKUP(imjpm!P$1,tabel_jpm,AA18+1,0)</f>
        <v>#NUM!</v>
      </c>
      <c r="AO18" s="1" t="str">
        <f>VLOOKUP(imjpm!M$1,tabel_jpm,AB18+1,0)</f>
        <v>#NUM!</v>
      </c>
      <c r="AP18" s="1" t="str">
        <f>VLOOKUP(imjpm!N$1,tabel_jpm,AC18+1,0)</f>
        <v>#NUM!</v>
      </c>
      <c r="AQ18" s="1" t="str">
        <f>VLOOKUP(imjpm!O$1,tabel_jpm,AD18+1,0)</f>
        <v>#NUM!</v>
      </c>
      <c r="AR18" s="1" t="str">
        <f>VLOOKUP(imjpm!P$1,tabel_jpm,AE18+1,0)</f>
        <v>#NUM!</v>
      </c>
      <c r="AT18" s="1" t="str">
        <f t="shared" si="1"/>
        <v>#NUM!</v>
      </c>
      <c r="AU18" s="1" t="str">
        <f t="shared" si="2"/>
        <v>#NUM!</v>
      </c>
      <c r="AV18" s="1" t="str">
        <f t="shared" si="3"/>
        <v>#NUM!</v>
      </c>
      <c r="AX18" s="1" t="str">
        <f>IF($E18="Pria",VLOOKUP(AT18,agreement_p,4),VLOOKUP(AT18,agreement_w,4))</f>
        <v>#NUM!</v>
      </c>
      <c r="AY18" s="1" t="str">
        <f>IF($E18="Pria",VLOOKUP(AU18,agreement_p,4),VLOOKUP(AU18,agreement_w,4))</f>
        <v>#NUM!</v>
      </c>
      <c r="AZ18" s="1" t="str">
        <f>IF($E18="Pria",VLOOKUP(AV18,agreement_p,4),VLOOKUP(AV18,agreement_w,4))</f>
        <v>#NUM!</v>
      </c>
      <c r="BA18" s="194" t="str">
        <f t="shared" si="4"/>
        <v>#NUM!</v>
      </c>
      <c r="BC18" s="194">
        <v>1.0</v>
      </c>
      <c r="BD18" s="194" t="str">
        <f t="shared" si="5"/>
        <v/>
      </c>
      <c r="BE18" s="194">
        <f t="shared" si="6"/>
        <v>1</v>
      </c>
      <c r="BH18" s="1" t="str">
        <f>VLOOKUP(imjpm!M$2,tabel_jpm,onejob!T18+1,0)</f>
        <v>#NUM!</v>
      </c>
      <c r="BI18" s="1" t="str">
        <f>VLOOKUP(imjpm!N$2,tabel_jpm,onejob!U18+1,0)</f>
        <v>#NUM!</v>
      </c>
      <c r="BJ18" s="1" t="str">
        <f>VLOOKUP(imjpm!O$2,tabel_jpm,onejob!V18+1,0)</f>
        <v>#NUM!</v>
      </c>
      <c r="BK18" s="1" t="str">
        <f>VLOOKUP(imjpm!P$2,tabel_jpm,onejob!W18+1,0)</f>
        <v>#NUM!</v>
      </c>
      <c r="BL18" s="1" t="str">
        <f>VLOOKUP(imjpm!M$2,tabel_jpm,onejob!X18+1,0)</f>
        <v>#NUM!</v>
      </c>
      <c r="BM18" s="1" t="str">
        <f>VLOOKUP(imjpm!N$2,tabel_jpm,onejob!Y18+1,0)</f>
        <v>#NUM!</v>
      </c>
      <c r="BN18" s="1" t="str">
        <f>VLOOKUP(imjpm!O$2,tabel_jpm,onejob!Z18+1,0)</f>
        <v>#NUM!</v>
      </c>
      <c r="BO18" s="1" t="str">
        <f>VLOOKUP(imjpm!P$2,tabel_jpm,onejob!AA18+1,0)</f>
        <v>#NUM!</v>
      </c>
      <c r="BP18" s="1" t="str">
        <f>VLOOKUP(imjpm!M$2,tabel_jpm,onejob!AB18+1,0)</f>
        <v>#NUM!</v>
      </c>
      <c r="BQ18" s="1" t="str">
        <f>VLOOKUP(imjpm!N$2,tabel_jpm,onejob!AC18+1,0)</f>
        <v>#NUM!</v>
      </c>
      <c r="BR18" s="1" t="str">
        <f>VLOOKUP(imjpm!O$2,tabel_jpm,onejob!AD18+1,0)</f>
        <v>#NUM!</v>
      </c>
      <c r="BS18" s="1" t="str">
        <f>VLOOKUP(imjpm!P$2,tabel_jpm,onejob!AE18+1,0)</f>
        <v>#NUM!</v>
      </c>
      <c r="BU18" s="1" t="str">
        <f t="shared" si="7"/>
        <v>#NUM!</v>
      </c>
      <c r="BV18" s="1" t="str">
        <f t="shared" si="8"/>
        <v>#NUM!</v>
      </c>
      <c r="BW18" s="1" t="str">
        <f t="shared" si="9"/>
        <v>#NUM!</v>
      </c>
      <c r="BY18" s="1" t="str">
        <f>IF($E18="Pria",VLOOKUP(BU18,agreement_p,4),VLOOKUP(BU18,agreement_w,4))</f>
        <v>#NUM!</v>
      </c>
      <c r="BZ18" s="1" t="str">
        <f>IF($E18="Pria",VLOOKUP(BV18,agreement_p,4),VLOOKUP(BV18,agreement_w,4))</f>
        <v>#NUM!</v>
      </c>
      <c r="CA18" s="1" t="str">
        <f>IF($E18="Pria",VLOOKUP(BW18,agreement_p,4),VLOOKUP(BW18,agreement_w,4))</f>
        <v>#NUM!</v>
      </c>
      <c r="CB18" s="194" t="str">
        <f t="shared" si="10"/>
        <v>#NUM!</v>
      </c>
      <c r="CD18" s="194">
        <v>1.0</v>
      </c>
      <c r="CE18" s="194" t="str">
        <f t="shared" si="11"/>
        <v/>
      </c>
      <c r="CF18" s="194">
        <f t="shared" si="12"/>
        <v>1</v>
      </c>
      <c r="CI18" s="1" t="str">
        <f>VLOOKUP(imjpm!M$3,tabel_jpm,onejob!T18+1,0)</f>
        <v>#NUM!</v>
      </c>
      <c r="CJ18" s="1" t="str">
        <f>VLOOKUP(imjpm!N$3,tabel_jpm,onejob!U18+1,0)</f>
        <v>#NUM!</v>
      </c>
      <c r="CK18" s="1" t="str">
        <f>VLOOKUP(imjpm!O$3,tabel_jpm,onejob!V18+1,0)</f>
        <v>#NUM!</v>
      </c>
      <c r="CL18" s="1" t="str">
        <f>VLOOKUP(imjpm!P$3,tabel_jpm,onejob!W18+1,0)</f>
        <v>#NUM!</v>
      </c>
      <c r="CM18" s="1" t="str">
        <f>VLOOKUP(imjpm!M$3,tabel_jpm,onejob!X18+1,0)</f>
        <v>#NUM!</v>
      </c>
      <c r="CN18" s="1" t="str">
        <f>VLOOKUP(imjpm!N$3,tabel_jpm,onejob!Y18+1,0)</f>
        <v>#NUM!</v>
      </c>
      <c r="CO18" s="1" t="str">
        <f>VLOOKUP(imjpm!O$3,tabel_jpm,onejob!Z18+1,0)</f>
        <v>#NUM!</v>
      </c>
      <c r="CP18" s="1" t="str">
        <f>VLOOKUP(imjpm!P$3,tabel_jpm,onejob!AA18+1,0)</f>
        <v>#NUM!</v>
      </c>
      <c r="CQ18" s="1" t="str">
        <f>VLOOKUP(imjpm!M$3,tabel_jpm,onejob!AB18+1,0)</f>
        <v>#NUM!</v>
      </c>
      <c r="CR18" s="1" t="str">
        <f>VLOOKUP(imjpm!N$3,tabel_jpm,onejob!AC18+1,0)</f>
        <v>#NUM!</v>
      </c>
      <c r="CS18" s="1" t="str">
        <f>VLOOKUP(imjpm!O$3,tabel_jpm,onejob!AD18+1,0)</f>
        <v>#NUM!</v>
      </c>
      <c r="CT18" s="1" t="str">
        <f>VLOOKUP(imjpm!P$3,tabel_jpm,onejob!AE18+1,0)</f>
        <v>#NUM!</v>
      </c>
      <c r="CV18" s="1" t="str">
        <f t="shared" si="13"/>
        <v>#NUM!</v>
      </c>
      <c r="CW18" s="1" t="str">
        <f t="shared" si="14"/>
        <v>#NUM!</v>
      </c>
      <c r="CX18" s="1" t="str">
        <f t="shared" si="15"/>
        <v>#NUM!</v>
      </c>
      <c r="CZ18" s="1" t="str">
        <f>IF($E18="Pria",VLOOKUP(CV18,agreement_p,4),VLOOKUP(CV18,agreement_w,4))</f>
        <v>#NUM!</v>
      </c>
      <c r="DA18" s="1" t="str">
        <f>IF($E18="Pria",VLOOKUP(CW18,agreement_p,4),VLOOKUP(CW18,agreement_w,4))</f>
        <v>#NUM!</v>
      </c>
      <c r="DB18" s="1" t="str">
        <f>IF($E18="Pria",VLOOKUP(CX18,agreement_p,4),VLOOKUP(CX18,agreement_w,4))</f>
        <v>#NUM!</v>
      </c>
      <c r="DC18" s="194" t="str">
        <f t="shared" si="16"/>
        <v>#NUM!</v>
      </c>
      <c r="DE18" s="194">
        <v>1.0</v>
      </c>
      <c r="DF18" s="194" t="str">
        <f t="shared" si="17"/>
        <v/>
      </c>
      <c r="DG18" s="194">
        <f t="shared" si="18"/>
        <v>1</v>
      </c>
    </row>
    <row r="19">
      <c r="C19" s="1" t="e">
        <v>#NUM!</v>
      </c>
      <c r="D19" s="1" t="str">
        <f t="array" ref="D19">IF(ISERROR(INDEX(onejob1,$C19))=TRUE,"",INDEX(onejob1,$C19))</f>
        <v/>
      </c>
      <c r="E19" s="1" t="str">
        <f t="array" ref="E19">INDEX(Kelamin,$C19)</f>
        <v>#NUM!</v>
      </c>
      <c r="F19" s="1" t="str">
        <f t="array" ref="F19">INDEX(cek2_,$C19)</f>
        <v>#NUM!</v>
      </c>
      <c r="G19" s="1" t="str">
        <f t="array" ref="G19">INDEX(most_col_d,$C19)</f>
        <v>#NUM!</v>
      </c>
      <c r="H19" s="1" t="str">
        <f t="array" ref="H19">INDEX(most_col_i,$C19)</f>
        <v>#NUM!</v>
      </c>
      <c r="I19" s="1" t="str">
        <f t="array" ref="I19">INDEX(most_col_s,$C19)</f>
        <v>#NUM!</v>
      </c>
      <c r="J19" s="1" t="str">
        <f t="array" ref="J19">INDEX(most_col_c,$C19)</f>
        <v>#NUM!</v>
      </c>
      <c r="K19" s="1" t="str">
        <f t="array" ref="K19">INDEX(least_col_d,$C19)</f>
        <v>#NUM!</v>
      </c>
      <c r="L19" s="1" t="str">
        <f t="array" ref="L19">INDEX(least_col_i,$C19)</f>
        <v>#NUM!</v>
      </c>
      <c r="M19" s="1" t="str">
        <f t="array" ref="M19">INDEX(least_col_s,$C19)</f>
        <v>#NUM!</v>
      </c>
      <c r="N19" s="1" t="str">
        <f t="array" ref="N19">INDEX(least_col_c,$C19)</f>
        <v>#NUM!</v>
      </c>
      <c r="O19" s="1" t="str">
        <f t="array" ref="O19">INDEX(change_col_d,$C19)</f>
        <v>#NUM!</v>
      </c>
      <c r="P19" s="1" t="str">
        <f t="array" ref="P19">INDEX(change_col_i,$C19)</f>
        <v>#NUM!</v>
      </c>
      <c r="Q19" s="1" t="str">
        <f t="array" ref="Q19">INDEX(change_col_s,$C19)</f>
        <v>#NUM!</v>
      </c>
      <c r="R19" s="1" t="str">
        <f t="array" ref="R19">INDEX(change_col_c,$C19)</f>
        <v>#NUM!</v>
      </c>
      <c r="T19" s="1" t="str">
        <f>VLOOKUP(G19,tableD1,3,0)</f>
        <v>#NUM!</v>
      </c>
      <c r="U19" s="1" t="str">
        <f>VLOOKUP(H19,tableI1,3,0)</f>
        <v>#NUM!</v>
      </c>
      <c r="V19" s="1" t="str">
        <f>VLOOKUP(I19,table1S,3,0)</f>
        <v>#NUM!</v>
      </c>
      <c r="W19" s="1" t="str">
        <f>VLOOKUP(J19,table1C,3,0)</f>
        <v>#NUM!</v>
      </c>
      <c r="X19" s="1" t="str">
        <f>VLOOKUP(K19,table2D,3,0)</f>
        <v>#NUM!</v>
      </c>
      <c r="Y19" s="1" t="str">
        <f>VLOOKUP(L19,table2I,3,0)</f>
        <v>#NUM!</v>
      </c>
      <c r="Z19" s="1" t="str">
        <f>VLOOKUP(M19,table2S,3,0)</f>
        <v>#NUM!</v>
      </c>
      <c r="AA19" s="1" t="str">
        <f>VLOOKUP(N19,table2C,3,0)</f>
        <v>#NUM!</v>
      </c>
      <c r="AB19" s="1" t="str">
        <f>VLOOKUP(O19,table3D,3,0)</f>
        <v>#NUM!</v>
      </c>
      <c r="AC19" s="1" t="str">
        <f>VLOOKUP(P19,table3I,3,0)</f>
        <v>#NUM!</v>
      </c>
      <c r="AD19" s="1" t="str">
        <f>VLOOKUP(Q19,table3S,3,0)</f>
        <v>#NUM!</v>
      </c>
      <c r="AE19" s="1" t="str">
        <f>VLOOKUP(R19,table3C,3,0)</f>
        <v>#NUM!</v>
      </c>
      <c r="AG19" s="1" t="str">
        <f>VLOOKUP(imjpm!M$1,tabel_jpm,onejob!T19+1,0)</f>
        <v>#NUM!</v>
      </c>
      <c r="AH19" s="1" t="str">
        <f>VLOOKUP(imjpm!N$1,tabel_jpm,onejob!U19+1,0)</f>
        <v>#NUM!</v>
      </c>
      <c r="AI19" s="1" t="str">
        <f>VLOOKUP(imjpm!O$1,tabel_jpm,onejob!V19+1,0)</f>
        <v>#NUM!</v>
      </c>
      <c r="AJ19" s="1" t="str">
        <f>VLOOKUP(imjpm!P$1,tabel_jpm,onejob!W19+1,0)</f>
        <v>#NUM!</v>
      </c>
      <c r="AK19" s="1" t="str">
        <f>VLOOKUP(imjpm!M$1,tabel_jpm,X19+1,0)</f>
        <v>#NUM!</v>
      </c>
      <c r="AL19" s="1" t="str">
        <f>VLOOKUP(imjpm!N$1,tabel_jpm,Y19+1,0)</f>
        <v>#NUM!</v>
      </c>
      <c r="AM19" s="1" t="str">
        <f>VLOOKUP(imjpm!O$1,tabel_jpm,Z19+1,0)</f>
        <v>#NUM!</v>
      </c>
      <c r="AN19" s="1" t="str">
        <f>VLOOKUP(imjpm!P$1,tabel_jpm,AA19+1,0)</f>
        <v>#NUM!</v>
      </c>
      <c r="AO19" s="1" t="str">
        <f>VLOOKUP(imjpm!M$1,tabel_jpm,AB19+1,0)</f>
        <v>#NUM!</v>
      </c>
      <c r="AP19" s="1" t="str">
        <f>VLOOKUP(imjpm!N$1,tabel_jpm,AC19+1,0)</f>
        <v>#NUM!</v>
      </c>
      <c r="AQ19" s="1" t="str">
        <f>VLOOKUP(imjpm!O$1,tabel_jpm,AD19+1,0)</f>
        <v>#NUM!</v>
      </c>
      <c r="AR19" s="1" t="str">
        <f>VLOOKUP(imjpm!P$1,tabel_jpm,AE19+1,0)</f>
        <v>#NUM!</v>
      </c>
      <c r="AT19" s="1" t="str">
        <f t="shared" si="1"/>
        <v>#NUM!</v>
      </c>
      <c r="AU19" s="1" t="str">
        <f t="shared" si="2"/>
        <v>#NUM!</v>
      </c>
      <c r="AV19" s="1" t="str">
        <f t="shared" si="3"/>
        <v>#NUM!</v>
      </c>
      <c r="AX19" s="1" t="str">
        <f>IF($E19="Pria",VLOOKUP(AT19,agreement_p,4),VLOOKUP(AT19,agreement_w,4))</f>
        <v>#NUM!</v>
      </c>
      <c r="AY19" s="1" t="str">
        <f>IF($E19="Pria",VLOOKUP(AU19,agreement_p,4),VLOOKUP(AU19,agreement_w,4))</f>
        <v>#NUM!</v>
      </c>
      <c r="AZ19" s="1" t="str">
        <f>IF($E19="Pria",VLOOKUP(AV19,agreement_p,4),VLOOKUP(AV19,agreement_w,4))</f>
        <v>#NUM!</v>
      </c>
      <c r="BA19" s="194" t="str">
        <f t="shared" si="4"/>
        <v>#NUM!</v>
      </c>
      <c r="BC19" s="194">
        <v>1.0</v>
      </c>
      <c r="BD19" s="194" t="str">
        <f t="shared" si="5"/>
        <v/>
      </c>
      <c r="BE19" s="194">
        <f t="shared" si="6"/>
        <v>1</v>
      </c>
      <c r="BH19" s="1" t="str">
        <f>VLOOKUP(imjpm!M$2,tabel_jpm,onejob!T19+1,0)</f>
        <v>#NUM!</v>
      </c>
      <c r="BI19" s="1" t="str">
        <f>VLOOKUP(imjpm!N$2,tabel_jpm,onejob!U19+1,0)</f>
        <v>#NUM!</v>
      </c>
      <c r="BJ19" s="1" t="str">
        <f>VLOOKUP(imjpm!O$2,tabel_jpm,onejob!V19+1,0)</f>
        <v>#NUM!</v>
      </c>
      <c r="BK19" s="1" t="str">
        <f>VLOOKUP(imjpm!P$2,tabel_jpm,onejob!W19+1,0)</f>
        <v>#NUM!</v>
      </c>
      <c r="BL19" s="1" t="str">
        <f>VLOOKUP(imjpm!M$2,tabel_jpm,onejob!X19+1,0)</f>
        <v>#NUM!</v>
      </c>
      <c r="BM19" s="1" t="str">
        <f>VLOOKUP(imjpm!N$2,tabel_jpm,onejob!Y19+1,0)</f>
        <v>#NUM!</v>
      </c>
      <c r="BN19" s="1" t="str">
        <f>VLOOKUP(imjpm!O$2,tabel_jpm,onejob!Z19+1,0)</f>
        <v>#NUM!</v>
      </c>
      <c r="BO19" s="1" t="str">
        <f>VLOOKUP(imjpm!P$2,tabel_jpm,onejob!AA19+1,0)</f>
        <v>#NUM!</v>
      </c>
      <c r="BP19" s="1" t="str">
        <f>VLOOKUP(imjpm!M$2,tabel_jpm,onejob!AB19+1,0)</f>
        <v>#NUM!</v>
      </c>
      <c r="BQ19" s="1" t="str">
        <f>VLOOKUP(imjpm!N$2,tabel_jpm,onejob!AC19+1,0)</f>
        <v>#NUM!</v>
      </c>
      <c r="BR19" s="1" t="str">
        <f>VLOOKUP(imjpm!O$2,tabel_jpm,onejob!AD19+1,0)</f>
        <v>#NUM!</v>
      </c>
      <c r="BS19" s="1" t="str">
        <f>VLOOKUP(imjpm!P$2,tabel_jpm,onejob!AE19+1,0)</f>
        <v>#NUM!</v>
      </c>
      <c r="BU19" s="1" t="str">
        <f t="shared" si="7"/>
        <v>#NUM!</v>
      </c>
      <c r="BV19" s="1" t="str">
        <f t="shared" si="8"/>
        <v>#NUM!</v>
      </c>
      <c r="BW19" s="1" t="str">
        <f t="shared" si="9"/>
        <v>#NUM!</v>
      </c>
      <c r="BY19" s="1" t="str">
        <f>IF($E19="Pria",VLOOKUP(BU19,agreement_p,4),VLOOKUP(BU19,agreement_w,4))</f>
        <v>#NUM!</v>
      </c>
      <c r="BZ19" s="1" t="str">
        <f>IF($E19="Pria",VLOOKUP(BV19,agreement_p,4),VLOOKUP(BV19,agreement_w,4))</f>
        <v>#NUM!</v>
      </c>
      <c r="CA19" s="1" t="str">
        <f>IF($E19="Pria",VLOOKUP(BW19,agreement_p,4),VLOOKUP(BW19,agreement_w,4))</f>
        <v>#NUM!</v>
      </c>
      <c r="CB19" s="194" t="str">
        <f t="shared" si="10"/>
        <v>#NUM!</v>
      </c>
      <c r="CD19" s="194">
        <v>1.0</v>
      </c>
      <c r="CE19" s="194" t="str">
        <f t="shared" si="11"/>
        <v/>
      </c>
      <c r="CF19" s="194">
        <f t="shared" si="12"/>
        <v>1</v>
      </c>
      <c r="CI19" s="1" t="str">
        <f>VLOOKUP(imjpm!M$3,tabel_jpm,onejob!T19+1,0)</f>
        <v>#NUM!</v>
      </c>
      <c r="CJ19" s="1" t="str">
        <f>VLOOKUP(imjpm!N$3,tabel_jpm,onejob!U19+1,0)</f>
        <v>#NUM!</v>
      </c>
      <c r="CK19" s="1" t="str">
        <f>VLOOKUP(imjpm!O$3,tabel_jpm,onejob!V19+1,0)</f>
        <v>#NUM!</v>
      </c>
      <c r="CL19" s="1" t="str">
        <f>VLOOKUP(imjpm!P$3,tabel_jpm,onejob!W19+1,0)</f>
        <v>#NUM!</v>
      </c>
      <c r="CM19" s="1" t="str">
        <f>VLOOKUP(imjpm!M$3,tabel_jpm,onejob!X19+1,0)</f>
        <v>#NUM!</v>
      </c>
      <c r="CN19" s="1" t="str">
        <f>VLOOKUP(imjpm!N$3,tabel_jpm,onejob!Y19+1,0)</f>
        <v>#NUM!</v>
      </c>
      <c r="CO19" s="1" t="str">
        <f>VLOOKUP(imjpm!O$3,tabel_jpm,onejob!Z19+1,0)</f>
        <v>#NUM!</v>
      </c>
      <c r="CP19" s="1" t="str">
        <f>VLOOKUP(imjpm!P$3,tabel_jpm,onejob!AA19+1,0)</f>
        <v>#NUM!</v>
      </c>
      <c r="CQ19" s="1" t="str">
        <f>VLOOKUP(imjpm!M$3,tabel_jpm,onejob!AB19+1,0)</f>
        <v>#NUM!</v>
      </c>
      <c r="CR19" s="1" t="str">
        <f>VLOOKUP(imjpm!N$3,tabel_jpm,onejob!AC19+1,0)</f>
        <v>#NUM!</v>
      </c>
      <c r="CS19" s="1" t="str">
        <f>VLOOKUP(imjpm!O$3,tabel_jpm,onejob!AD19+1,0)</f>
        <v>#NUM!</v>
      </c>
      <c r="CT19" s="1" t="str">
        <f>VLOOKUP(imjpm!P$3,tabel_jpm,onejob!AE19+1,0)</f>
        <v>#NUM!</v>
      </c>
      <c r="CV19" s="1" t="str">
        <f t="shared" si="13"/>
        <v>#NUM!</v>
      </c>
      <c r="CW19" s="1" t="str">
        <f t="shared" si="14"/>
        <v>#NUM!</v>
      </c>
      <c r="CX19" s="1" t="str">
        <f t="shared" si="15"/>
        <v>#NUM!</v>
      </c>
      <c r="CZ19" s="1" t="str">
        <f>IF($E19="Pria",VLOOKUP(CV19,agreement_p,4),VLOOKUP(CV19,agreement_w,4))</f>
        <v>#NUM!</v>
      </c>
      <c r="DA19" s="1" t="str">
        <f>IF($E19="Pria",VLOOKUP(CW19,agreement_p,4),VLOOKUP(CW19,agreement_w,4))</f>
        <v>#NUM!</v>
      </c>
      <c r="DB19" s="1" t="str">
        <f>IF($E19="Pria",VLOOKUP(CX19,agreement_p,4),VLOOKUP(CX19,agreement_w,4))</f>
        <v>#NUM!</v>
      </c>
      <c r="DC19" s="194" t="str">
        <f t="shared" si="16"/>
        <v>#NUM!</v>
      </c>
      <c r="DE19" s="194">
        <v>1.0</v>
      </c>
      <c r="DF19" s="194" t="str">
        <f t="shared" si="17"/>
        <v/>
      </c>
      <c r="DG19" s="194">
        <f t="shared" si="18"/>
        <v>1</v>
      </c>
    </row>
    <row r="20">
      <c r="C20" s="1" t="e">
        <v>#NUM!</v>
      </c>
      <c r="D20" s="1" t="str">
        <f t="array" ref="D20">IF(ISERROR(INDEX(onejob1,$C20))=TRUE,"",INDEX(onejob1,$C20))</f>
        <v/>
      </c>
      <c r="E20" s="1" t="str">
        <f t="array" ref="E20">INDEX(Kelamin,$C20)</f>
        <v>#NUM!</v>
      </c>
      <c r="F20" s="1" t="str">
        <f t="array" ref="F20">INDEX(cek2_,$C20)</f>
        <v>#NUM!</v>
      </c>
      <c r="G20" s="1" t="str">
        <f t="array" ref="G20">INDEX(most_col_d,$C20)</f>
        <v>#NUM!</v>
      </c>
      <c r="H20" s="1" t="str">
        <f t="array" ref="H20">INDEX(most_col_i,$C20)</f>
        <v>#NUM!</v>
      </c>
      <c r="I20" s="1" t="str">
        <f t="array" ref="I20">INDEX(most_col_s,$C20)</f>
        <v>#NUM!</v>
      </c>
      <c r="J20" s="1" t="str">
        <f t="array" ref="J20">INDEX(most_col_c,$C20)</f>
        <v>#NUM!</v>
      </c>
      <c r="K20" s="1" t="str">
        <f t="array" ref="K20">INDEX(least_col_d,$C20)</f>
        <v>#NUM!</v>
      </c>
      <c r="L20" s="1" t="str">
        <f t="array" ref="L20">INDEX(least_col_i,$C20)</f>
        <v>#NUM!</v>
      </c>
      <c r="M20" s="1" t="str">
        <f t="array" ref="M20">INDEX(least_col_s,$C20)</f>
        <v>#NUM!</v>
      </c>
      <c r="N20" s="1" t="str">
        <f t="array" ref="N20">INDEX(least_col_c,$C20)</f>
        <v>#NUM!</v>
      </c>
      <c r="O20" s="1" t="str">
        <f t="array" ref="O20">INDEX(change_col_d,$C20)</f>
        <v>#NUM!</v>
      </c>
      <c r="P20" s="1" t="str">
        <f t="array" ref="P20">INDEX(change_col_i,$C20)</f>
        <v>#NUM!</v>
      </c>
      <c r="Q20" s="1" t="str">
        <f t="array" ref="Q20">INDEX(change_col_s,$C20)</f>
        <v>#NUM!</v>
      </c>
      <c r="R20" s="1" t="str">
        <f t="array" ref="R20">INDEX(change_col_c,$C20)</f>
        <v>#NUM!</v>
      </c>
      <c r="T20" s="1" t="str">
        <f>VLOOKUP(G20,tableD1,3,0)</f>
        <v>#NUM!</v>
      </c>
      <c r="U20" s="1" t="str">
        <f>VLOOKUP(H20,tableI1,3,0)</f>
        <v>#NUM!</v>
      </c>
      <c r="V20" s="1" t="str">
        <f>VLOOKUP(I20,table1S,3,0)</f>
        <v>#NUM!</v>
      </c>
      <c r="W20" s="1" t="str">
        <f>VLOOKUP(J20,table1C,3,0)</f>
        <v>#NUM!</v>
      </c>
      <c r="X20" s="1" t="str">
        <f>VLOOKUP(K20,table2D,3,0)</f>
        <v>#NUM!</v>
      </c>
      <c r="Y20" s="1" t="str">
        <f>VLOOKUP(L20,table2I,3,0)</f>
        <v>#NUM!</v>
      </c>
      <c r="Z20" s="1" t="str">
        <f>VLOOKUP(M20,table2S,3,0)</f>
        <v>#NUM!</v>
      </c>
      <c r="AA20" s="1" t="str">
        <f>VLOOKUP(N20,table2C,3,0)</f>
        <v>#NUM!</v>
      </c>
      <c r="AB20" s="1" t="str">
        <f>VLOOKUP(O20,table3D,3,0)</f>
        <v>#NUM!</v>
      </c>
      <c r="AC20" s="1" t="str">
        <f>VLOOKUP(P20,table3I,3,0)</f>
        <v>#NUM!</v>
      </c>
      <c r="AD20" s="1" t="str">
        <f>VLOOKUP(Q20,table3S,3,0)</f>
        <v>#NUM!</v>
      </c>
      <c r="AE20" s="1" t="str">
        <f>VLOOKUP(R20,table3C,3,0)</f>
        <v>#NUM!</v>
      </c>
      <c r="AG20" s="1" t="str">
        <f>VLOOKUP(imjpm!M$1,tabel_jpm,onejob!T20+1,0)</f>
        <v>#NUM!</v>
      </c>
      <c r="AH20" s="1" t="str">
        <f>VLOOKUP(imjpm!N$1,tabel_jpm,onejob!U20+1,0)</f>
        <v>#NUM!</v>
      </c>
      <c r="AI20" s="1" t="str">
        <f>VLOOKUP(imjpm!O$1,tabel_jpm,onejob!V20+1,0)</f>
        <v>#NUM!</v>
      </c>
      <c r="AJ20" s="1" t="str">
        <f>VLOOKUP(imjpm!P$1,tabel_jpm,onejob!W20+1,0)</f>
        <v>#NUM!</v>
      </c>
      <c r="AK20" s="1" t="str">
        <f>VLOOKUP(imjpm!M$1,tabel_jpm,X20+1,0)</f>
        <v>#NUM!</v>
      </c>
      <c r="AL20" s="1" t="str">
        <f>VLOOKUP(imjpm!N$1,tabel_jpm,Y20+1,0)</f>
        <v>#NUM!</v>
      </c>
      <c r="AM20" s="1" t="str">
        <f>VLOOKUP(imjpm!O$1,tabel_jpm,Z20+1,0)</f>
        <v>#NUM!</v>
      </c>
      <c r="AN20" s="1" t="str">
        <f>VLOOKUP(imjpm!P$1,tabel_jpm,AA20+1,0)</f>
        <v>#NUM!</v>
      </c>
      <c r="AO20" s="1" t="str">
        <f>VLOOKUP(imjpm!M$1,tabel_jpm,AB20+1,0)</f>
        <v>#NUM!</v>
      </c>
      <c r="AP20" s="1" t="str">
        <f>VLOOKUP(imjpm!N$1,tabel_jpm,AC20+1,0)</f>
        <v>#NUM!</v>
      </c>
      <c r="AQ20" s="1" t="str">
        <f>VLOOKUP(imjpm!O$1,tabel_jpm,AD20+1,0)</f>
        <v>#NUM!</v>
      </c>
      <c r="AR20" s="1" t="str">
        <f>VLOOKUP(imjpm!P$1,tabel_jpm,AE20+1,0)</f>
        <v>#NUM!</v>
      </c>
      <c r="AT20" s="1" t="str">
        <f t="shared" si="1"/>
        <v>#NUM!</v>
      </c>
      <c r="AU20" s="1" t="str">
        <f t="shared" si="2"/>
        <v>#NUM!</v>
      </c>
      <c r="AV20" s="1" t="str">
        <f t="shared" si="3"/>
        <v>#NUM!</v>
      </c>
      <c r="AX20" s="1" t="str">
        <f>IF($E20="Pria",VLOOKUP(AT20,agreement_p,4),VLOOKUP(AT20,agreement_w,4))</f>
        <v>#NUM!</v>
      </c>
      <c r="AY20" s="1" t="str">
        <f>IF($E20="Pria",VLOOKUP(AU20,agreement_p,4),VLOOKUP(AU20,agreement_w,4))</f>
        <v>#NUM!</v>
      </c>
      <c r="AZ20" s="1" t="str">
        <f>IF($E20="Pria",VLOOKUP(AV20,agreement_p,4),VLOOKUP(AV20,agreement_w,4))</f>
        <v>#NUM!</v>
      </c>
      <c r="BA20" s="194" t="str">
        <f t="shared" si="4"/>
        <v>#NUM!</v>
      </c>
      <c r="BC20" s="194">
        <v>1.0</v>
      </c>
      <c r="BD20" s="194" t="str">
        <f t="shared" si="5"/>
        <v/>
      </c>
      <c r="BE20" s="194">
        <f t="shared" si="6"/>
        <v>1</v>
      </c>
      <c r="BH20" s="1" t="str">
        <f>VLOOKUP(imjpm!M$2,tabel_jpm,onejob!T20+1,0)</f>
        <v>#NUM!</v>
      </c>
      <c r="BI20" s="1" t="str">
        <f>VLOOKUP(imjpm!N$2,tabel_jpm,onejob!U20+1,0)</f>
        <v>#NUM!</v>
      </c>
      <c r="BJ20" s="1" t="str">
        <f>VLOOKUP(imjpm!O$2,tabel_jpm,onejob!V20+1,0)</f>
        <v>#NUM!</v>
      </c>
      <c r="BK20" s="1" t="str">
        <f>VLOOKUP(imjpm!P$2,tabel_jpm,onejob!W20+1,0)</f>
        <v>#NUM!</v>
      </c>
      <c r="BL20" s="1" t="str">
        <f>VLOOKUP(imjpm!M$2,tabel_jpm,onejob!X20+1,0)</f>
        <v>#NUM!</v>
      </c>
      <c r="BM20" s="1" t="str">
        <f>VLOOKUP(imjpm!N$2,tabel_jpm,onejob!Y20+1,0)</f>
        <v>#NUM!</v>
      </c>
      <c r="BN20" s="1" t="str">
        <f>VLOOKUP(imjpm!O$2,tabel_jpm,onejob!Z20+1,0)</f>
        <v>#NUM!</v>
      </c>
      <c r="BO20" s="1" t="str">
        <f>VLOOKUP(imjpm!P$2,tabel_jpm,onejob!AA20+1,0)</f>
        <v>#NUM!</v>
      </c>
      <c r="BP20" s="1" t="str">
        <f>VLOOKUP(imjpm!M$2,tabel_jpm,onejob!AB20+1,0)</f>
        <v>#NUM!</v>
      </c>
      <c r="BQ20" s="1" t="str">
        <f>VLOOKUP(imjpm!N$2,tabel_jpm,onejob!AC20+1,0)</f>
        <v>#NUM!</v>
      </c>
      <c r="BR20" s="1" t="str">
        <f>VLOOKUP(imjpm!O$2,tabel_jpm,onejob!AD20+1,0)</f>
        <v>#NUM!</v>
      </c>
      <c r="BS20" s="1" t="str">
        <f>VLOOKUP(imjpm!P$2,tabel_jpm,onejob!AE20+1,0)</f>
        <v>#NUM!</v>
      </c>
      <c r="BU20" s="1" t="str">
        <f t="shared" si="7"/>
        <v>#NUM!</v>
      </c>
      <c r="BV20" s="1" t="str">
        <f t="shared" si="8"/>
        <v>#NUM!</v>
      </c>
      <c r="BW20" s="1" t="str">
        <f t="shared" si="9"/>
        <v>#NUM!</v>
      </c>
      <c r="BY20" s="1" t="str">
        <f>IF($E20="Pria",VLOOKUP(BU20,agreement_p,4),VLOOKUP(BU20,agreement_w,4))</f>
        <v>#NUM!</v>
      </c>
      <c r="BZ20" s="1" t="str">
        <f>IF($E20="Pria",VLOOKUP(BV20,agreement_p,4),VLOOKUP(BV20,agreement_w,4))</f>
        <v>#NUM!</v>
      </c>
      <c r="CA20" s="1" t="str">
        <f>IF($E20="Pria",VLOOKUP(BW20,agreement_p,4),VLOOKUP(BW20,agreement_w,4))</f>
        <v>#NUM!</v>
      </c>
      <c r="CB20" s="194" t="str">
        <f t="shared" si="10"/>
        <v>#NUM!</v>
      </c>
      <c r="CD20" s="194">
        <v>1.0</v>
      </c>
      <c r="CE20" s="194" t="str">
        <f t="shared" si="11"/>
        <v/>
      </c>
      <c r="CF20" s="194">
        <f t="shared" si="12"/>
        <v>1</v>
      </c>
      <c r="CI20" s="1" t="str">
        <f>VLOOKUP(imjpm!M$3,tabel_jpm,onejob!T20+1,0)</f>
        <v>#NUM!</v>
      </c>
      <c r="CJ20" s="1" t="str">
        <f>VLOOKUP(imjpm!N$3,tabel_jpm,onejob!U20+1,0)</f>
        <v>#NUM!</v>
      </c>
      <c r="CK20" s="1" t="str">
        <f>VLOOKUP(imjpm!O$3,tabel_jpm,onejob!V20+1,0)</f>
        <v>#NUM!</v>
      </c>
      <c r="CL20" s="1" t="str">
        <f>VLOOKUP(imjpm!P$3,tabel_jpm,onejob!W20+1,0)</f>
        <v>#NUM!</v>
      </c>
      <c r="CM20" s="1" t="str">
        <f>VLOOKUP(imjpm!M$3,tabel_jpm,onejob!X20+1,0)</f>
        <v>#NUM!</v>
      </c>
      <c r="CN20" s="1" t="str">
        <f>VLOOKUP(imjpm!N$3,tabel_jpm,onejob!Y20+1,0)</f>
        <v>#NUM!</v>
      </c>
      <c r="CO20" s="1" t="str">
        <f>VLOOKUP(imjpm!O$3,tabel_jpm,onejob!Z20+1,0)</f>
        <v>#NUM!</v>
      </c>
      <c r="CP20" s="1" t="str">
        <f>VLOOKUP(imjpm!P$3,tabel_jpm,onejob!AA20+1,0)</f>
        <v>#NUM!</v>
      </c>
      <c r="CQ20" s="1" t="str">
        <f>VLOOKUP(imjpm!M$3,tabel_jpm,onejob!AB20+1,0)</f>
        <v>#NUM!</v>
      </c>
      <c r="CR20" s="1" t="str">
        <f>VLOOKUP(imjpm!N$3,tabel_jpm,onejob!AC20+1,0)</f>
        <v>#NUM!</v>
      </c>
      <c r="CS20" s="1" t="str">
        <f>VLOOKUP(imjpm!O$3,tabel_jpm,onejob!AD20+1,0)</f>
        <v>#NUM!</v>
      </c>
      <c r="CT20" s="1" t="str">
        <f>VLOOKUP(imjpm!P$3,tabel_jpm,onejob!AE20+1,0)</f>
        <v>#NUM!</v>
      </c>
      <c r="CV20" s="1" t="str">
        <f t="shared" si="13"/>
        <v>#NUM!</v>
      </c>
      <c r="CW20" s="1" t="str">
        <f t="shared" si="14"/>
        <v>#NUM!</v>
      </c>
      <c r="CX20" s="1" t="str">
        <f t="shared" si="15"/>
        <v>#NUM!</v>
      </c>
      <c r="CZ20" s="1" t="str">
        <f>IF($E20="Pria",VLOOKUP(CV20,agreement_p,4),VLOOKUP(CV20,agreement_w,4))</f>
        <v>#NUM!</v>
      </c>
      <c r="DA20" s="1" t="str">
        <f>IF($E20="Pria",VLOOKUP(CW20,agreement_p,4),VLOOKUP(CW20,agreement_w,4))</f>
        <v>#NUM!</v>
      </c>
      <c r="DB20" s="1" t="str">
        <f>IF($E20="Pria",VLOOKUP(CX20,agreement_p,4),VLOOKUP(CX20,agreement_w,4))</f>
        <v>#NUM!</v>
      </c>
      <c r="DC20" s="194" t="str">
        <f t="shared" si="16"/>
        <v>#NUM!</v>
      </c>
      <c r="DE20" s="194">
        <v>1.0</v>
      </c>
      <c r="DF20" s="194" t="str">
        <f t="shared" si="17"/>
        <v/>
      </c>
      <c r="DG20" s="194">
        <f t="shared" si="18"/>
        <v>1</v>
      </c>
    </row>
    <row r="21" ht="15.75" customHeight="1">
      <c r="C21" s="1" t="e">
        <v>#NUM!</v>
      </c>
      <c r="D21" s="1" t="str">
        <f t="array" ref="D21">IF(ISERROR(INDEX(onejob1,$C21))=TRUE,"",INDEX(onejob1,$C21))</f>
        <v/>
      </c>
      <c r="E21" s="1" t="str">
        <f t="array" ref="E21">INDEX(Kelamin,$C21)</f>
        <v>#NUM!</v>
      </c>
      <c r="F21" s="1" t="str">
        <f t="array" ref="F21">INDEX(cek2_,$C21)</f>
        <v>#NUM!</v>
      </c>
      <c r="G21" s="1" t="str">
        <f t="array" ref="G21">INDEX(most_col_d,$C21)</f>
        <v>#NUM!</v>
      </c>
      <c r="H21" s="1" t="str">
        <f t="array" ref="H21">INDEX(most_col_i,$C21)</f>
        <v>#NUM!</v>
      </c>
      <c r="I21" s="1" t="str">
        <f t="array" ref="I21">INDEX(most_col_s,$C21)</f>
        <v>#NUM!</v>
      </c>
      <c r="J21" s="1" t="str">
        <f t="array" ref="J21">INDEX(most_col_c,$C21)</f>
        <v>#NUM!</v>
      </c>
      <c r="K21" s="1" t="str">
        <f t="array" ref="K21">INDEX(least_col_d,$C21)</f>
        <v>#NUM!</v>
      </c>
      <c r="L21" s="1" t="str">
        <f t="array" ref="L21">INDEX(least_col_i,$C21)</f>
        <v>#NUM!</v>
      </c>
      <c r="M21" s="1" t="str">
        <f t="array" ref="M21">INDEX(least_col_s,$C21)</f>
        <v>#NUM!</v>
      </c>
      <c r="N21" s="1" t="str">
        <f t="array" ref="N21">INDEX(least_col_c,$C21)</f>
        <v>#NUM!</v>
      </c>
      <c r="O21" s="1" t="str">
        <f t="array" ref="O21">INDEX(change_col_d,$C21)</f>
        <v>#NUM!</v>
      </c>
      <c r="P21" s="1" t="str">
        <f t="array" ref="P21">INDEX(change_col_i,$C21)</f>
        <v>#NUM!</v>
      </c>
      <c r="Q21" s="1" t="str">
        <f t="array" ref="Q21">INDEX(change_col_s,$C21)</f>
        <v>#NUM!</v>
      </c>
      <c r="R21" s="1" t="str">
        <f t="array" ref="R21">INDEX(change_col_c,$C21)</f>
        <v>#NUM!</v>
      </c>
      <c r="T21" s="1" t="str">
        <f>VLOOKUP(G21,tableD1,3,0)</f>
        <v>#NUM!</v>
      </c>
      <c r="U21" s="1" t="str">
        <f>VLOOKUP(H21,tableI1,3,0)</f>
        <v>#NUM!</v>
      </c>
      <c r="V21" s="1" t="str">
        <f>VLOOKUP(I21,table1S,3,0)</f>
        <v>#NUM!</v>
      </c>
      <c r="W21" s="1" t="str">
        <f>VLOOKUP(J21,table1C,3,0)</f>
        <v>#NUM!</v>
      </c>
      <c r="X21" s="1" t="str">
        <f>VLOOKUP(K21,table2D,3,0)</f>
        <v>#NUM!</v>
      </c>
      <c r="Y21" s="1" t="str">
        <f>VLOOKUP(L21,table2I,3,0)</f>
        <v>#NUM!</v>
      </c>
      <c r="Z21" s="1" t="str">
        <f>VLOOKUP(M21,table2S,3,0)</f>
        <v>#NUM!</v>
      </c>
      <c r="AA21" s="1" t="str">
        <f>VLOOKUP(N21,table2C,3,0)</f>
        <v>#NUM!</v>
      </c>
      <c r="AB21" s="1" t="str">
        <f>VLOOKUP(O21,table3D,3,0)</f>
        <v>#NUM!</v>
      </c>
      <c r="AC21" s="1" t="str">
        <f>VLOOKUP(P21,table3I,3,0)</f>
        <v>#NUM!</v>
      </c>
      <c r="AD21" s="1" t="str">
        <f>VLOOKUP(Q21,table3S,3,0)</f>
        <v>#NUM!</v>
      </c>
      <c r="AE21" s="1" t="str">
        <f>VLOOKUP(R21,table3C,3,0)</f>
        <v>#NUM!</v>
      </c>
      <c r="AG21" s="1" t="str">
        <f>VLOOKUP(imjpm!M$1,tabel_jpm,onejob!T21+1,0)</f>
        <v>#NUM!</v>
      </c>
      <c r="AH21" s="1" t="str">
        <f>VLOOKUP(imjpm!N$1,tabel_jpm,onejob!U21+1,0)</f>
        <v>#NUM!</v>
      </c>
      <c r="AI21" s="1" t="str">
        <f>VLOOKUP(imjpm!O$1,tabel_jpm,onejob!V21+1,0)</f>
        <v>#NUM!</v>
      </c>
      <c r="AJ21" s="1" t="str">
        <f>VLOOKUP(imjpm!P$1,tabel_jpm,onejob!W21+1,0)</f>
        <v>#NUM!</v>
      </c>
      <c r="AK21" s="1" t="str">
        <f>VLOOKUP(imjpm!M$1,tabel_jpm,X21+1,0)</f>
        <v>#NUM!</v>
      </c>
      <c r="AL21" s="1" t="str">
        <f>VLOOKUP(imjpm!N$1,tabel_jpm,Y21+1,0)</f>
        <v>#NUM!</v>
      </c>
      <c r="AM21" s="1" t="str">
        <f>VLOOKUP(imjpm!O$1,tabel_jpm,Z21+1,0)</f>
        <v>#NUM!</v>
      </c>
      <c r="AN21" s="1" t="str">
        <f>VLOOKUP(imjpm!P$1,tabel_jpm,AA21+1,0)</f>
        <v>#NUM!</v>
      </c>
      <c r="AO21" s="1" t="str">
        <f>VLOOKUP(imjpm!M$1,tabel_jpm,AB21+1,0)</f>
        <v>#NUM!</v>
      </c>
      <c r="AP21" s="1" t="str">
        <f>VLOOKUP(imjpm!N$1,tabel_jpm,AC21+1,0)</f>
        <v>#NUM!</v>
      </c>
      <c r="AQ21" s="1" t="str">
        <f>VLOOKUP(imjpm!O$1,tabel_jpm,AD21+1,0)</f>
        <v>#NUM!</v>
      </c>
      <c r="AR21" s="1" t="str">
        <f>VLOOKUP(imjpm!P$1,tabel_jpm,AE21+1,0)</f>
        <v>#NUM!</v>
      </c>
      <c r="AT21" s="1" t="str">
        <f t="shared" si="1"/>
        <v>#NUM!</v>
      </c>
      <c r="AU21" s="1" t="str">
        <f t="shared" si="2"/>
        <v>#NUM!</v>
      </c>
      <c r="AV21" s="1" t="str">
        <f t="shared" si="3"/>
        <v>#NUM!</v>
      </c>
      <c r="AX21" s="1" t="str">
        <f>IF($E21="Pria",VLOOKUP(AT21,agreement_p,4),VLOOKUP(AT21,agreement_w,4))</f>
        <v>#NUM!</v>
      </c>
      <c r="AY21" s="1" t="str">
        <f>IF($E21="Pria",VLOOKUP(AU21,agreement_p,4),VLOOKUP(AU21,agreement_w,4))</f>
        <v>#NUM!</v>
      </c>
      <c r="AZ21" s="1" t="str">
        <f>IF($E21="Pria",VLOOKUP(AV21,agreement_p,4),VLOOKUP(AV21,agreement_w,4))</f>
        <v>#NUM!</v>
      </c>
      <c r="BA21" s="194" t="str">
        <f t="shared" si="4"/>
        <v>#NUM!</v>
      </c>
      <c r="BC21" s="194">
        <v>1.0</v>
      </c>
      <c r="BD21" s="194" t="str">
        <f t="shared" si="5"/>
        <v/>
      </c>
      <c r="BE21" s="194">
        <f t="shared" si="6"/>
        <v>1</v>
      </c>
      <c r="BH21" s="1" t="str">
        <f>VLOOKUP(imjpm!M$2,tabel_jpm,onejob!T21+1,0)</f>
        <v>#NUM!</v>
      </c>
      <c r="BI21" s="1" t="str">
        <f>VLOOKUP(imjpm!N$2,tabel_jpm,onejob!U21+1,0)</f>
        <v>#NUM!</v>
      </c>
      <c r="BJ21" s="1" t="str">
        <f>VLOOKUP(imjpm!O$2,tabel_jpm,onejob!V21+1,0)</f>
        <v>#NUM!</v>
      </c>
      <c r="BK21" s="1" t="str">
        <f>VLOOKUP(imjpm!P$2,tabel_jpm,onejob!W21+1,0)</f>
        <v>#NUM!</v>
      </c>
      <c r="BL21" s="1" t="str">
        <f>VLOOKUP(imjpm!M$2,tabel_jpm,onejob!X21+1,0)</f>
        <v>#NUM!</v>
      </c>
      <c r="BM21" s="1" t="str">
        <f>VLOOKUP(imjpm!N$2,tabel_jpm,onejob!Y21+1,0)</f>
        <v>#NUM!</v>
      </c>
      <c r="BN21" s="1" t="str">
        <f>VLOOKUP(imjpm!O$2,tabel_jpm,onejob!Z21+1,0)</f>
        <v>#NUM!</v>
      </c>
      <c r="BO21" s="1" t="str">
        <f>VLOOKUP(imjpm!P$2,tabel_jpm,onejob!AA21+1,0)</f>
        <v>#NUM!</v>
      </c>
      <c r="BP21" s="1" t="str">
        <f>VLOOKUP(imjpm!M$2,tabel_jpm,onejob!AB21+1,0)</f>
        <v>#NUM!</v>
      </c>
      <c r="BQ21" s="1" t="str">
        <f>VLOOKUP(imjpm!N$2,tabel_jpm,onejob!AC21+1,0)</f>
        <v>#NUM!</v>
      </c>
      <c r="BR21" s="1" t="str">
        <f>VLOOKUP(imjpm!O$2,tabel_jpm,onejob!AD21+1,0)</f>
        <v>#NUM!</v>
      </c>
      <c r="BS21" s="1" t="str">
        <f>VLOOKUP(imjpm!P$2,tabel_jpm,onejob!AE21+1,0)</f>
        <v>#NUM!</v>
      </c>
      <c r="BU21" s="1" t="str">
        <f t="shared" si="7"/>
        <v>#NUM!</v>
      </c>
      <c r="BV21" s="1" t="str">
        <f t="shared" si="8"/>
        <v>#NUM!</v>
      </c>
      <c r="BW21" s="1" t="str">
        <f t="shared" si="9"/>
        <v>#NUM!</v>
      </c>
      <c r="BY21" s="1" t="str">
        <f>IF($E21="Pria",VLOOKUP(BU21,agreement_p,4),VLOOKUP(BU21,agreement_w,4))</f>
        <v>#NUM!</v>
      </c>
      <c r="BZ21" s="1" t="str">
        <f>IF($E21="Pria",VLOOKUP(BV21,agreement_p,4),VLOOKUP(BV21,agreement_w,4))</f>
        <v>#NUM!</v>
      </c>
      <c r="CA21" s="1" t="str">
        <f>IF($E21="Pria",VLOOKUP(BW21,agreement_p,4),VLOOKUP(BW21,agreement_w,4))</f>
        <v>#NUM!</v>
      </c>
      <c r="CB21" s="194" t="str">
        <f t="shared" si="10"/>
        <v>#NUM!</v>
      </c>
      <c r="CD21" s="194">
        <v>1.0</v>
      </c>
      <c r="CE21" s="194" t="str">
        <f t="shared" si="11"/>
        <v/>
      </c>
      <c r="CF21" s="194">
        <f t="shared" si="12"/>
        <v>1</v>
      </c>
      <c r="CI21" s="1" t="str">
        <f>VLOOKUP(imjpm!M$3,tabel_jpm,onejob!T21+1,0)</f>
        <v>#NUM!</v>
      </c>
      <c r="CJ21" s="1" t="str">
        <f>VLOOKUP(imjpm!N$3,tabel_jpm,onejob!U21+1,0)</f>
        <v>#NUM!</v>
      </c>
      <c r="CK21" s="1" t="str">
        <f>VLOOKUP(imjpm!O$3,tabel_jpm,onejob!V21+1,0)</f>
        <v>#NUM!</v>
      </c>
      <c r="CL21" s="1" t="str">
        <f>VLOOKUP(imjpm!P$3,tabel_jpm,onejob!W21+1,0)</f>
        <v>#NUM!</v>
      </c>
      <c r="CM21" s="1" t="str">
        <f>VLOOKUP(imjpm!M$3,tabel_jpm,onejob!X21+1,0)</f>
        <v>#NUM!</v>
      </c>
      <c r="CN21" s="1" t="str">
        <f>VLOOKUP(imjpm!N$3,tabel_jpm,onejob!Y21+1,0)</f>
        <v>#NUM!</v>
      </c>
      <c r="CO21" s="1" t="str">
        <f>VLOOKUP(imjpm!O$3,tabel_jpm,onejob!Z21+1,0)</f>
        <v>#NUM!</v>
      </c>
      <c r="CP21" s="1" t="str">
        <f>VLOOKUP(imjpm!P$3,tabel_jpm,onejob!AA21+1,0)</f>
        <v>#NUM!</v>
      </c>
      <c r="CQ21" s="1" t="str">
        <f>VLOOKUP(imjpm!M$3,tabel_jpm,onejob!AB21+1,0)</f>
        <v>#NUM!</v>
      </c>
      <c r="CR21" s="1" t="str">
        <f>VLOOKUP(imjpm!N$3,tabel_jpm,onejob!AC21+1,0)</f>
        <v>#NUM!</v>
      </c>
      <c r="CS21" s="1" t="str">
        <f>VLOOKUP(imjpm!O$3,tabel_jpm,onejob!AD21+1,0)</f>
        <v>#NUM!</v>
      </c>
      <c r="CT21" s="1" t="str">
        <f>VLOOKUP(imjpm!P$3,tabel_jpm,onejob!AE21+1,0)</f>
        <v>#NUM!</v>
      </c>
      <c r="CV21" s="1" t="str">
        <f t="shared" si="13"/>
        <v>#NUM!</v>
      </c>
      <c r="CW21" s="1" t="str">
        <f t="shared" si="14"/>
        <v>#NUM!</v>
      </c>
      <c r="CX21" s="1" t="str">
        <f t="shared" si="15"/>
        <v>#NUM!</v>
      </c>
      <c r="CZ21" s="1" t="str">
        <f>IF($E21="Pria",VLOOKUP(CV21,agreement_p,4),VLOOKUP(CV21,agreement_w,4))</f>
        <v>#NUM!</v>
      </c>
      <c r="DA21" s="1" t="str">
        <f>IF($E21="Pria",VLOOKUP(CW21,agreement_p,4),VLOOKUP(CW21,agreement_w,4))</f>
        <v>#NUM!</v>
      </c>
      <c r="DB21" s="1" t="str">
        <f>IF($E21="Pria",VLOOKUP(CX21,agreement_p,4),VLOOKUP(CX21,agreement_w,4))</f>
        <v>#NUM!</v>
      </c>
      <c r="DC21" s="194" t="str">
        <f t="shared" si="16"/>
        <v>#NUM!</v>
      </c>
      <c r="DE21" s="194">
        <v>1.0</v>
      </c>
      <c r="DF21" s="194" t="str">
        <f t="shared" si="17"/>
        <v/>
      </c>
      <c r="DG21" s="194">
        <f t="shared" si="18"/>
        <v>1</v>
      </c>
    </row>
    <row r="22" ht="15.75" customHeight="1">
      <c r="C22" s="1" t="e">
        <v>#NUM!</v>
      </c>
      <c r="D22" s="1" t="str">
        <f t="array" ref="D22">IF(ISERROR(INDEX(onejob1,$C22))=TRUE,"",INDEX(onejob1,$C22))</f>
        <v/>
      </c>
      <c r="E22" s="1" t="str">
        <f t="array" ref="E22">INDEX(Kelamin,$C22)</f>
        <v>#NUM!</v>
      </c>
      <c r="F22" s="1" t="str">
        <f t="array" ref="F22">INDEX(cek2_,$C22)</f>
        <v>#NUM!</v>
      </c>
      <c r="G22" s="1" t="str">
        <f t="array" ref="G22">INDEX(most_col_d,$C22)</f>
        <v>#NUM!</v>
      </c>
      <c r="H22" s="1" t="str">
        <f t="array" ref="H22">INDEX(most_col_i,$C22)</f>
        <v>#NUM!</v>
      </c>
      <c r="I22" s="1" t="str">
        <f t="array" ref="I22">INDEX(most_col_s,$C22)</f>
        <v>#NUM!</v>
      </c>
      <c r="J22" s="1" t="str">
        <f t="array" ref="J22">INDEX(most_col_c,$C22)</f>
        <v>#NUM!</v>
      </c>
      <c r="K22" s="1" t="str">
        <f t="array" ref="K22">INDEX(least_col_d,$C22)</f>
        <v>#NUM!</v>
      </c>
      <c r="L22" s="1" t="str">
        <f t="array" ref="L22">INDEX(least_col_i,$C22)</f>
        <v>#NUM!</v>
      </c>
      <c r="M22" s="1" t="str">
        <f t="array" ref="M22">INDEX(least_col_s,$C22)</f>
        <v>#NUM!</v>
      </c>
      <c r="N22" s="1" t="str">
        <f t="array" ref="N22">INDEX(least_col_c,$C22)</f>
        <v>#NUM!</v>
      </c>
      <c r="O22" s="1" t="str">
        <f t="array" ref="O22">INDEX(change_col_d,$C22)</f>
        <v>#NUM!</v>
      </c>
      <c r="P22" s="1" t="str">
        <f t="array" ref="P22">INDEX(change_col_i,$C22)</f>
        <v>#NUM!</v>
      </c>
      <c r="Q22" s="1" t="str">
        <f t="array" ref="Q22">INDEX(change_col_s,$C22)</f>
        <v>#NUM!</v>
      </c>
      <c r="R22" s="1" t="str">
        <f t="array" ref="R22">INDEX(change_col_c,$C22)</f>
        <v>#NUM!</v>
      </c>
      <c r="T22" s="1" t="str">
        <f>VLOOKUP(G22,tableD1,3,0)</f>
        <v>#NUM!</v>
      </c>
      <c r="U22" s="1" t="str">
        <f>VLOOKUP(H22,tableI1,3,0)</f>
        <v>#NUM!</v>
      </c>
      <c r="V22" s="1" t="str">
        <f>VLOOKUP(I22,table1S,3,0)</f>
        <v>#NUM!</v>
      </c>
      <c r="W22" s="1" t="str">
        <f>VLOOKUP(J22,table1C,3,0)</f>
        <v>#NUM!</v>
      </c>
      <c r="X22" s="1" t="str">
        <f>VLOOKUP(K22,table2D,3,0)</f>
        <v>#NUM!</v>
      </c>
      <c r="Y22" s="1" t="str">
        <f>VLOOKUP(L22,table2I,3,0)</f>
        <v>#NUM!</v>
      </c>
      <c r="Z22" s="1" t="str">
        <f>VLOOKUP(M22,table2S,3,0)</f>
        <v>#NUM!</v>
      </c>
      <c r="AA22" s="1" t="str">
        <f>VLOOKUP(N22,table2C,3,0)</f>
        <v>#NUM!</v>
      </c>
      <c r="AB22" s="1" t="str">
        <f>VLOOKUP(O22,table3D,3,0)</f>
        <v>#NUM!</v>
      </c>
      <c r="AC22" s="1" t="str">
        <f>VLOOKUP(P22,table3I,3,0)</f>
        <v>#NUM!</v>
      </c>
      <c r="AD22" s="1" t="str">
        <f>VLOOKUP(Q22,table3S,3,0)</f>
        <v>#NUM!</v>
      </c>
      <c r="AE22" s="1" t="str">
        <f>VLOOKUP(R22,table3C,3,0)</f>
        <v>#NUM!</v>
      </c>
      <c r="AG22" s="1" t="str">
        <f>VLOOKUP(imjpm!M$1,tabel_jpm,onejob!T22+1,0)</f>
        <v>#NUM!</v>
      </c>
      <c r="AH22" s="1" t="str">
        <f>VLOOKUP(imjpm!N$1,tabel_jpm,onejob!U22+1,0)</f>
        <v>#NUM!</v>
      </c>
      <c r="AI22" s="1" t="str">
        <f>VLOOKUP(imjpm!O$1,tabel_jpm,onejob!V22+1,0)</f>
        <v>#NUM!</v>
      </c>
      <c r="AJ22" s="1" t="str">
        <f>VLOOKUP(imjpm!P$1,tabel_jpm,onejob!W22+1,0)</f>
        <v>#NUM!</v>
      </c>
      <c r="AK22" s="1" t="str">
        <f>VLOOKUP(imjpm!M$1,tabel_jpm,X22+1,0)</f>
        <v>#NUM!</v>
      </c>
      <c r="AL22" s="1" t="str">
        <f>VLOOKUP(imjpm!N$1,tabel_jpm,Y22+1,0)</f>
        <v>#NUM!</v>
      </c>
      <c r="AM22" s="1" t="str">
        <f>VLOOKUP(imjpm!O$1,tabel_jpm,Z22+1,0)</f>
        <v>#NUM!</v>
      </c>
      <c r="AN22" s="1" t="str">
        <f>VLOOKUP(imjpm!P$1,tabel_jpm,AA22+1,0)</f>
        <v>#NUM!</v>
      </c>
      <c r="AO22" s="1" t="str">
        <f>VLOOKUP(imjpm!M$1,tabel_jpm,AB22+1,0)</f>
        <v>#NUM!</v>
      </c>
      <c r="AP22" s="1" t="str">
        <f>VLOOKUP(imjpm!N$1,tabel_jpm,AC22+1,0)</f>
        <v>#NUM!</v>
      </c>
      <c r="AQ22" s="1" t="str">
        <f>VLOOKUP(imjpm!O$1,tabel_jpm,AD22+1,0)</f>
        <v>#NUM!</v>
      </c>
      <c r="AR22" s="1" t="str">
        <f>VLOOKUP(imjpm!P$1,tabel_jpm,AE22+1,0)</f>
        <v>#NUM!</v>
      </c>
      <c r="AT22" s="1" t="str">
        <f t="shared" si="1"/>
        <v>#NUM!</v>
      </c>
      <c r="AU22" s="1" t="str">
        <f t="shared" si="2"/>
        <v>#NUM!</v>
      </c>
      <c r="AV22" s="1" t="str">
        <f t="shared" si="3"/>
        <v>#NUM!</v>
      </c>
      <c r="AX22" s="1" t="str">
        <f>IF($E22="Pria",VLOOKUP(AT22,agreement_p,4),VLOOKUP(AT22,agreement_w,4))</f>
        <v>#NUM!</v>
      </c>
      <c r="AY22" s="1" t="str">
        <f>IF($E22="Pria",VLOOKUP(AU22,agreement_p,4),VLOOKUP(AU22,agreement_w,4))</f>
        <v>#NUM!</v>
      </c>
      <c r="AZ22" s="1" t="str">
        <f>IF($E22="Pria",VLOOKUP(AV22,agreement_p,4),VLOOKUP(AV22,agreement_w,4))</f>
        <v>#NUM!</v>
      </c>
      <c r="BA22" s="194" t="str">
        <f t="shared" si="4"/>
        <v>#NUM!</v>
      </c>
      <c r="BC22" s="194">
        <v>1.0</v>
      </c>
      <c r="BD22" s="194" t="str">
        <f t="shared" si="5"/>
        <v/>
      </c>
      <c r="BE22" s="194">
        <f t="shared" si="6"/>
        <v>1</v>
      </c>
      <c r="BH22" s="1" t="str">
        <f>VLOOKUP(imjpm!M$2,tabel_jpm,onejob!T22+1,0)</f>
        <v>#NUM!</v>
      </c>
      <c r="BI22" s="1" t="str">
        <f>VLOOKUP(imjpm!N$2,tabel_jpm,onejob!U22+1,0)</f>
        <v>#NUM!</v>
      </c>
      <c r="BJ22" s="1" t="str">
        <f>VLOOKUP(imjpm!O$2,tabel_jpm,onejob!V22+1,0)</f>
        <v>#NUM!</v>
      </c>
      <c r="BK22" s="1" t="str">
        <f>VLOOKUP(imjpm!P$2,tabel_jpm,onejob!W22+1,0)</f>
        <v>#NUM!</v>
      </c>
      <c r="BL22" s="1" t="str">
        <f>VLOOKUP(imjpm!M$2,tabel_jpm,onejob!X22+1,0)</f>
        <v>#NUM!</v>
      </c>
      <c r="BM22" s="1" t="str">
        <f>VLOOKUP(imjpm!N$2,tabel_jpm,onejob!Y22+1,0)</f>
        <v>#NUM!</v>
      </c>
      <c r="BN22" s="1" t="str">
        <f>VLOOKUP(imjpm!O$2,tabel_jpm,onejob!Z22+1,0)</f>
        <v>#NUM!</v>
      </c>
      <c r="BO22" s="1" t="str">
        <f>VLOOKUP(imjpm!P$2,tabel_jpm,onejob!AA22+1,0)</f>
        <v>#NUM!</v>
      </c>
      <c r="BP22" s="1" t="str">
        <f>VLOOKUP(imjpm!M$2,tabel_jpm,onejob!AB22+1,0)</f>
        <v>#NUM!</v>
      </c>
      <c r="BQ22" s="1" t="str">
        <f>VLOOKUP(imjpm!N$2,tabel_jpm,onejob!AC22+1,0)</f>
        <v>#NUM!</v>
      </c>
      <c r="BR22" s="1" t="str">
        <f>VLOOKUP(imjpm!O$2,tabel_jpm,onejob!AD22+1,0)</f>
        <v>#NUM!</v>
      </c>
      <c r="BS22" s="1" t="str">
        <f>VLOOKUP(imjpm!P$2,tabel_jpm,onejob!AE22+1,0)</f>
        <v>#NUM!</v>
      </c>
      <c r="BU22" s="1" t="str">
        <f t="shared" si="7"/>
        <v>#NUM!</v>
      </c>
      <c r="BV22" s="1" t="str">
        <f t="shared" si="8"/>
        <v>#NUM!</v>
      </c>
      <c r="BW22" s="1" t="str">
        <f t="shared" si="9"/>
        <v>#NUM!</v>
      </c>
      <c r="BY22" s="1" t="str">
        <f>IF($E22="Pria",VLOOKUP(BU22,agreement_p,4),VLOOKUP(BU22,agreement_w,4))</f>
        <v>#NUM!</v>
      </c>
      <c r="BZ22" s="1" t="str">
        <f>IF($E22="Pria",VLOOKUP(BV22,agreement_p,4),VLOOKUP(BV22,agreement_w,4))</f>
        <v>#NUM!</v>
      </c>
      <c r="CA22" s="1" t="str">
        <f>IF($E22="Pria",VLOOKUP(BW22,agreement_p,4),VLOOKUP(BW22,agreement_w,4))</f>
        <v>#NUM!</v>
      </c>
      <c r="CB22" s="194" t="str">
        <f t="shared" si="10"/>
        <v>#NUM!</v>
      </c>
      <c r="CD22" s="194">
        <v>1.0</v>
      </c>
      <c r="CE22" s="194" t="str">
        <f t="shared" si="11"/>
        <v/>
      </c>
      <c r="CF22" s="194">
        <f t="shared" si="12"/>
        <v>1</v>
      </c>
      <c r="CI22" s="1" t="str">
        <f>VLOOKUP(imjpm!M$3,tabel_jpm,onejob!T22+1,0)</f>
        <v>#NUM!</v>
      </c>
      <c r="CJ22" s="1" t="str">
        <f>VLOOKUP(imjpm!N$3,tabel_jpm,onejob!U22+1,0)</f>
        <v>#NUM!</v>
      </c>
      <c r="CK22" s="1" t="str">
        <f>VLOOKUP(imjpm!O$3,tabel_jpm,onejob!V22+1,0)</f>
        <v>#NUM!</v>
      </c>
      <c r="CL22" s="1" t="str">
        <f>VLOOKUP(imjpm!P$3,tabel_jpm,onejob!W22+1,0)</f>
        <v>#NUM!</v>
      </c>
      <c r="CM22" s="1" t="str">
        <f>VLOOKUP(imjpm!M$3,tabel_jpm,onejob!X22+1,0)</f>
        <v>#NUM!</v>
      </c>
      <c r="CN22" s="1" t="str">
        <f>VLOOKUP(imjpm!N$3,tabel_jpm,onejob!Y22+1,0)</f>
        <v>#NUM!</v>
      </c>
      <c r="CO22" s="1" t="str">
        <f>VLOOKUP(imjpm!O$3,tabel_jpm,onejob!Z22+1,0)</f>
        <v>#NUM!</v>
      </c>
      <c r="CP22" s="1" t="str">
        <f>VLOOKUP(imjpm!P$3,tabel_jpm,onejob!AA22+1,0)</f>
        <v>#NUM!</v>
      </c>
      <c r="CQ22" s="1" t="str">
        <f>VLOOKUP(imjpm!M$3,tabel_jpm,onejob!AB22+1,0)</f>
        <v>#NUM!</v>
      </c>
      <c r="CR22" s="1" t="str">
        <f>VLOOKUP(imjpm!N$3,tabel_jpm,onejob!AC22+1,0)</f>
        <v>#NUM!</v>
      </c>
      <c r="CS22" s="1" t="str">
        <f>VLOOKUP(imjpm!O$3,tabel_jpm,onejob!AD22+1,0)</f>
        <v>#NUM!</v>
      </c>
      <c r="CT22" s="1" t="str">
        <f>VLOOKUP(imjpm!P$3,tabel_jpm,onejob!AE22+1,0)</f>
        <v>#NUM!</v>
      </c>
      <c r="CV22" s="1" t="str">
        <f t="shared" si="13"/>
        <v>#NUM!</v>
      </c>
      <c r="CW22" s="1" t="str">
        <f t="shared" si="14"/>
        <v>#NUM!</v>
      </c>
      <c r="CX22" s="1" t="str">
        <f t="shared" si="15"/>
        <v>#NUM!</v>
      </c>
      <c r="CZ22" s="1" t="str">
        <f>IF($E22="Pria",VLOOKUP(CV22,agreement_p,4),VLOOKUP(CV22,agreement_w,4))</f>
        <v>#NUM!</v>
      </c>
      <c r="DA22" s="1" t="str">
        <f>IF($E22="Pria",VLOOKUP(CW22,agreement_p,4),VLOOKUP(CW22,agreement_w,4))</f>
        <v>#NUM!</v>
      </c>
      <c r="DB22" s="1" t="str">
        <f>IF($E22="Pria",VLOOKUP(CX22,agreement_p,4),VLOOKUP(CX22,agreement_w,4))</f>
        <v>#NUM!</v>
      </c>
      <c r="DC22" s="194" t="str">
        <f t="shared" si="16"/>
        <v>#NUM!</v>
      </c>
      <c r="DE22" s="194">
        <v>1.0</v>
      </c>
      <c r="DF22" s="194" t="str">
        <f t="shared" si="17"/>
        <v/>
      </c>
      <c r="DG22" s="194">
        <f t="shared" si="18"/>
        <v>1</v>
      </c>
    </row>
    <row r="23" ht="15.75" customHeight="1">
      <c r="C23" s="1" t="e">
        <v>#NUM!</v>
      </c>
      <c r="D23" s="1" t="str">
        <f t="array" ref="D23">IF(ISERROR(INDEX(onejob1,$C23))=TRUE,"",INDEX(onejob1,$C23))</f>
        <v/>
      </c>
      <c r="E23" s="1" t="str">
        <f t="array" ref="E23">INDEX(Kelamin,$C23)</f>
        <v>#NUM!</v>
      </c>
      <c r="F23" s="1" t="str">
        <f t="array" ref="F23">INDEX(cek2_,$C23)</f>
        <v>#NUM!</v>
      </c>
      <c r="G23" s="1" t="str">
        <f t="array" ref="G23">INDEX(most_col_d,$C23)</f>
        <v>#NUM!</v>
      </c>
      <c r="H23" s="1" t="str">
        <f t="array" ref="H23">INDEX(most_col_i,$C23)</f>
        <v>#NUM!</v>
      </c>
      <c r="I23" s="1" t="str">
        <f t="array" ref="I23">INDEX(most_col_s,$C23)</f>
        <v>#NUM!</v>
      </c>
      <c r="J23" s="1" t="str">
        <f t="array" ref="J23">INDEX(most_col_c,$C23)</f>
        <v>#NUM!</v>
      </c>
      <c r="K23" s="1" t="str">
        <f t="array" ref="K23">INDEX(least_col_d,$C23)</f>
        <v>#NUM!</v>
      </c>
      <c r="L23" s="1" t="str">
        <f t="array" ref="L23">INDEX(least_col_i,$C23)</f>
        <v>#NUM!</v>
      </c>
      <c r="M23" s="1" t="str">
        <f t="array" ref="M23">INDEX(least_col_s,$C23)</f>
        <v>#NUM!</v>
      </c>
      <c r="N23" s="1" t="str">
        <f t="array" ref="N23">INDEX(least_col_c,$C23)</f>
        <v>#NUM!</v>
      </c>
      <c r="O23" s="1" t="str">
        <f t="array" ref="O23">INDEX(change_col_d,$C23)</f>
        <v>#NUM!</v>
      </c>
      <c r="P23" s="1" t="str">
        <f t="array" ref="P23">INDEX(change_col_i,$C23)</f>
        <v>#NUM!</v>
      </c>
      <c r="Q23" s="1" t="str">
        <f t="array" ref="Q23">INDEX(change_col_s,$C23)</f>
        <v>#NUM!</v>
      </c>
      <c r="R23" s="1" t="str">
        <f t="array" ref="R23">INDEX(change_col_c,$C23)</f>
        <v>#NUM!</v>
      </c>
      <c r="T23" s="1" t="str">
        <f>VLOOKUP(G23,tableD1,3,0)</f>
        <v>#NUM!</v>
      </c>
      <c r="U23" s="1" t="str">
        <f>VLOOKUP(H23,tableI1,3,0)</f>
        <v>#NUM!</v>
      </c>
      <c r="V23" s="1" t="str">
        <f>VLOOKUP(I23,table1S,3,0)</f>
        <v>#NUM!</v>
      </c>
      <c r="W23" s="1" t="str">
        <f>VLOOKUP(J23,table1C,3,0)</f>
        <v>#NUM!</v>
      </c>
      <c r="X23" s="1" t="str">
        <f>VLOOKUP(K23,table2D,3,0)</f>
        <v>#NUM!</v>
      </c>
      <c r="Y23" s="1" t="str">
        <f>VLOOKUP(L23,table2I,3,0)</f>
        <v>#NUM!</v>
      </c>
      <c r="Z23" s="1" t="str">
        <f>VLOOKUP(M23,table2S,3,0)</f>
        <v>#NUM!</v>
      </c>
      <c r="AA23" s="1" t="str">
        <f>VLOOKUP(N23,table2C,3,0)</f>
        <v>#NUM!</v>
      </c>
      <c r="AB23" s="1" t="str">
        <f>VLOOKUP(O23,table3D,3,0)</f>
        <v>#NUM!</v>
      </c>
      <c r="AC23" s="1" t="str">
        <f>VLOOKUP(P23,table3I,3,0)</f>
        <v>#NUM!</v>
      </c>
      <c r="AD23" s="1" t="str">
        <f>VLOOKUP(Q23,table3S,3,0)</f>
        <v>#NUM!</v>
      </c>
      <c r="AE23" s="1" t="str">
        <f>VLOOKUP(R23,table3C,3,0)</f>
        <v>#NUM!</v>
      </c>
      <c r="AG23" s="1" t="str">
        <f>VLOOKUP(imjpm!M$1,tabel_jpm,onejob!T23+1,0)</f>
        <v>#NUM!</v>
      </c>
      <c r="AH23" s="1" t="str">
        <f>VLOOKUP(imjpm!N$1,tabel_jpm,onejob!U23+1,0)</f>
        <v>#NUM!</v>
      </c>
      <c r="AI23" s="1" t="str">
        <f>VLOOKUP(imjpm!O$1,tabel_jpm,onejob!V23+1,0)</f>
        <v>#NUM!</v>
      </c>
      <c r="AJ23" s="1" t="str">
        <f>VLOOKUP(imjpm!P$1,tabel_jpm,onejob!W23+1,0)</f>
        <v>#NUM!</v>
      </c>
      <c r="AK23" s="1" t="str">
        <f>VLOOKUP(imjpm!M$1,tabel_jpm,X23+1,0)</f>
        <v>#NUM!</v>
      </c>
      <c r="AL23" s="1" t="str">
        <f>VLOOKUP(imjpm!N$1,tabel_jpm,Y23+1,0)</f>
        <v>#NUM!</v>
      </c>
      <c r="AM23" s="1" t="str">
        <f>VLOOKUP(imjpm!O$1,tabel_jpm,Z23+1,0)</f>
        <v>#NUM!</v>
      </c>
      <c r="AN23" s="1" t="str">
        <f>VLOOKUP(imjpm!P$1,tabel_jpm,AA23+1,0)</f>
        <v>#NUM!</v>
      </c>
      <c r="AO23" s="1" t="str">
        <f>VLOOKUP(imjpm!M$1,tabel_jpm,AB23+1,0)</f>
        <v>#NUM!</v>
      </c>
      <c r="AP23" s="1" t="str">
        <f>VLOOKUP(imjpm!N$1,tabel_jpm,AC23+1,0)</f>
        <v>#NUM!</v>
      </c>
      <c r="AQ23" s="1" t="str">
        <f>VLOOKUP(imjpm!O$1,tabel_jpm,AD23+1,0)</f>
        <v>#NUM!</v>
      </c>
      <c r="AR23" s="1" t="str">
        <f>VLOOKUP(imjpm!P$1,tabel_jpm,AE23+1,0)</f>
        <v>#NUM!</v>
      </c>
      <c r="AT23" s="1" t="str">
        <f t="shared" si="1"/>
        <v>#NUM!</v>
      </c>
      <c r="AU23" s="1" t="str">
        <f t="shared" si="2"/>
        <v>#NUM!</v>
      </c>
      <c r="AV23" s="1" t="str">
        <f t="shared" si="3"/>
        <v>#NUM!</v>
      </c>
      <c r="AX23" s="1" t="str">
        <f>IF($E23="Pria",VLOOKUP(AT23,agreement_p,4),VLOOKUP(AT23,agreement_w,4))</f>
        <v>#NUM!</v>
      </c>
      <c r="AY23" s="1" t="str">
        <f>IF($E23="Pria",VLOOKUP(AU23,agreement_p,4),VLOOKUP(AU23,agreement_w,4))</f>
        <v>#NUM!</v>
      </c>
      <c r="AZ23" s="1" t="str">
        <f>IF($E23="Pria",VLOOKUP(AV23,agreement_p,4),VLOOKUP(AV23,agreement_w,4))</f>
        <v>#NUM!</v>
      </c>
      <c r="BA23" s="194" t="str">
        <f t="shared" si="4"/>
        <v>#NUM!</v>
      </c>
      <c r="BC23" s="194">
        <v>1.0</v>
      </c>
      <c r="BD23" s="194" t="str">
        <f t="shared" si="5"/>
        <v/>
      </c>
      <c r="BE23" s="194">
        <f t="shared" si="6"/>
        <v>1</v>
      </c>
      <c r="BH23" s="1" t="str">
        <f>VLOOKUP(imjpm!M$2,tabel_jpm,onejob!T23+1,0)</f>
        <v>#NUM!</v>
      </c>
      <c r="BI23" s="1" t="str">
        <f>VLOOKUP(imjpm!N$2,tabel_jpm,onejob!U23+1,0)</f>
        <v>#NUM!</v>
      </c>
      <c r="BJ23" s="1" t="str">
        <f>VLOOKUP(imjpm!O$2,tabel_jpm,onejob!V23+1,0)</f>
        <v>#NUM!</v>
      </c>
      <c r="BK23" s="1" t="str">
        <f>VLOOKUP(imjpm!P$2,tabel_jpm,onejob!W23+1,0)</f>
        <v>#NUM!</v>
      </c>
      <c r="BL23" s="1" t="str">
        <f>VLOOKUP(imjpm!M$2,tabel_jpm,onejob!X23+1,0)</f>
        <v>#NUM!</v>
      </c>
      <c r="BM23" s="1" t="str">
        <f>VLOOKUP(imjpm!N$2,tabel_jpm,onejob!Y23+1,0)</f>
        <v>#NUM!</v>
      </c>
      <c r="BN23" s="1" t="str">
        <f>VLOOKUP(imjpm!O$2,tabel_jpm,onejob!Z23+1,0)</f>
        <v>#NUM!</v>
      </c>
      <c r="BO23" s="1" t="str">
        <f>VLOOKUP(imjpm!P$2,tabel_jpm,onejob!AA23+1,0)</f>
        <v>#NUM!</v>
      </c>
      <c r="BP23" s="1" t="str">
        <f>VLOOKUP(imjpm!M$2,tabel_jpm,onejob!AB23+1,0)</f>
        <v>#NUM!</v>
      </c>
      <c r="BQ23" s="1" t="str">
        <f>VLOOKUP(imjpm!N$2,tabel_jpm,onejob!AC23+1,0)</f>
        <v>#NUM!</v>
      </c>
      <c r="BR23" s="1" t="str">
        <f>VLOOKUP(imjpm!O$2,tabel_jpm,onejob!AD23+1,0)</f>
        <v>#NUM!</v>
      </c>
      <c r="BS23" s="1" t="str">
        <f>VLOOKUP(imjpm!P$2,tabel_jpm,onejob!AE23+1,0)</f>
        <v>#NUM!</v>
      </c>
      <c r="BU23" s="1" t="str">
        <f t="shared" si="7"/>
        <v>#NUM!</v>
      </c>
      <c r="BV23" s="1" t="str">
        <f t="shared" si="8"/>
        <v>#NUM!</v>
      </c>
      <c r="BW23" s="1" t="str">
        <f t="shared" si="9"/>
        <v>#NUM!</v>
      </c>
      <c r="BY23" s="1" t="str">
        <f>IF($E23="Pria",VLOOKUP(BU23,agreement_p,4),VLOOKUP(BU23,agreement_w,4))</f>
        <v>#NUM!</v>
      </c>
      <c r="BZ23" s="1" t="str">
        <f>IF($E23="Pria",VLOOKUP(BV23,agreement_p,4),VLOOKUP(BV23,agreement_w,4))</f>
        <v>#NUM!</v>
      </c>
      <c r="CA23" s="1" t="str">
        <f>IF($E23="Pria",VLOOKUP(BW23,agreement_p,4),VLOOKUP(BW23,agreement_w,4))</f>
        <v>#NUM!</v>
      </c>
      <c r="CB23" s="194" t="str">
        <f t="shared" si="10"/>
        <v>#NUM!</v>
      </c>
      <c r="CD23" s="194">
        <v>1.0</v>
      </c>
      <c r="CE23" s="194" t="str">
        <f t="shared" si="11"/>
        <v/>
      </c>
      <c r="CF23" s="194">
        <f t="shared" si="12"/>
        <v>1</v>
      </c>
      <c r="CI23" s="1" t="str">
        <f>VLOOKUP(imjpm!M$3,tabel_jpm,onejob!T23+1,0)</f>
        <v>#NUM!</v>
      </c>
      <c r="CJ23" s="1" t="str">
        <f>VLOOKUP(imjpm!N$3,tabel_jpm,onejob!U23+1,0)</f>
        <v>#NUM!</v>
      </c>
      <c r="CK23" s="1" t="str">
        <f>VLOOKUP(imjpm!O$3,tabel_jpm,onejob!V23+1,0)</f>
        <v>#NUM!</v>
      </c>
      <c r="CL23" s="1" t="str">
        <f>VLOOKUP(imjpm!P$3,tabel_jpm,onejob!W23+1,0)</f>
        <v>#NUM!</v>
      </c>
      <c r="CM23" s="1" t="str">
        <f>VLOOKUP(imjpm!M$3,tabel_jpm,onejob!X23+1,0)</f>
        <v>#NUM!</v>
      </c>
      <c r="CN23" s="1" t="str">
        <f>VLOOKUP(imjpm!N$3,tabel_jpm,onejob!Y23+1,0)</f>
        <v>#NUM!</v>
      </c>
      <c r="CO23" s="1" t="str">
        <f>VLOOKUP(imjpm!O$3,tabel_jpm,onejob!Z23+1,0)</f>
        <v>#NUM!</v>
      </c>
      <c r="CP23" s="1" t="str">
        <f>VLOOKUP(imjpm!P$3,tabel_jpm,onejob!AA23+1,0)</f>
        <v>#NUM!</v>
      </c>
      <c r="CQ23" s="1" t="str">
        <f>VLOOKUP(imjpm!M$3,tabel_jpm,onejob!AB23+1,0)</f>
        <v>#NUM!</v>
      </c>
      <c r="CR23" s="1" t="str">
        <f>VLOOKUP(imjpm!N$3,tabel_jpm,onejob!AC23+1,0)</f>
        <v>#NUM!</v>
      </c>
      <c r="CS23" s="1" t="str">
        <f>VLOOKUP(imjpm!O$3,tabel_jpm,onejob!AD23+1,0)</f>
        <v>#NUM!</v>
      </c>
      <c r="CT23" s="1" t="str">
        <f>VLOOKUP(imjpm!P$3,tabel_jpm,onejob!AE23+1,0)</f>
        <v>#NUM!</v>
      </c>
      <c r="CV23" s="1" t="str">
        <f t="shared" si="13"/>
        <v>#NUM!</v>
      </c>
      <c r="CW23" s="1" t="str">
        <f t="shared" si="14"/>
        <v>#NUM!</v>
      </c>
      <c r="CX23" s="1" t="str">
        <f t="shared" si="15"/>
        <v>#NUM!</v>
      </c>
      <c r="CZ23" s="1" t="str">
        <f>IF($E23="Pria",VLOOKUP(CV23,agreement_p,4),VLOOKUP(CV23,agreement_w,4))</f>
        <v>#NUM!</v>
      </c>
      <c r="DA23" s="1" t="str">
        <f>IF($E23="Pria",VLOOKUP(CW23,agreement_p,4),VLOOKUP(CW23,agreement_w,4))</f>
        <v>#NUM!</v>
      </c>
      <c r="DB23" s="1" t="str">
        <f>IF($E23="Pria",VLOOKUP(CX23,agreement_p,4),VLOOKUP(CX23,agreement_w,4))</f>
        <v>#NUM!</v>
      </c>
      <c r="DC23" s="194" t="str">
        <f t="shared" si="16"/>
        <v>#NUM!</v>
      </c>
      <c r="DE23" s="194">
        <v>1.0</v>
      </c>
      <c r="DF23" s="194" t="str">
        <f t="shared" si="17"/>
        <v/>
      </c>
      <c r="DG23" s="194">
        <f t="shared" si="18"/>
        <v>1</v>
      </c>
    </row>
    <row r="24" ht="15.75" customHeight="1">
      <c r="C24" s="1" t="e">
        <v>#NUM!</v>
      </c>
      <c r="D24" s="1" t="str">
        <f t="array" ref="D24">IF(ISERROR(INDEX(onejob1,$C24))=TRUE,"",INDEX(onejob1,$C24))</f>
        <v/>
      </c>
      <c r="E24" s="1" t="str">
        <f t="array" ref="E24">INDEX(Kelamin,$C24)</f>
        <v>#NUM!</v>
      </c>
      <c r="F24" s="1" t="str">
        <f t="array" ref="F24">INDEX(cek2_,$C24)</f>
        <v>#NUM!</v>
      </c>
      <c r="G24" s="1" t="str">
        <f t="array" ref="G24">INDEX(most_col_d,$C24)</f>
        <v>#NUM!</v>
      </c>
      <c r="H24" s="1" t="str">
        <f t="array" ref="H24">INDEX(most_col_i,$C24)</f>
        <v>#NUM!</v>
      </c>
      <c r="I24" s="1" t="str">
        <f t="array" ref="I24">INDEX(most_col_s,$C24)</f>
        <v>#NUM!</v>
      </c>
      <c r="J24" s="1" t="str">
        <f t="array" ref="J24">INDEX(most_col_c,$C24)</f>
        <v>#NUM!</v>
      </c>
      <c r="K24" s="1" t="str">
        <f t="array" ref="K24">INDEX(least_col_d,$C24)</f>
        <v>#NUM!</v>
      </c>
      <c r="L24" s="1" t="str">
        <f t="array" ref="L24">INDEX(least_col_i,$C24)</f>
        <v>#NUM!</v>
      </c>
      <c r="M24" s="1" t="str">
        <f t="array" ref="M24">INDEX(least_col_s,$C24)</f>
        <v>#NUM!</v>
      </c>
      <c r="N24" s="1" t="str">
        <f t="array" ref="N24">INDEX(least_col_c,$C24)</f>
        <v>#NUM!</v>
      </c>
      <c r="O24" s="1" t="str">
        <f t="array" ref="O24">INDEX(change_col_d,$C24)</f>
        <v>#NUM!</v>
      </c>
      <c r="P24" s="1" t="str">
        <f t="array" ref="P24">INDEX(change_col_i,$C24)</f>
        <v>#NUM!</v>
      </c>
      <c r="Q24" s="1" t="str">
        <f t="array" ref="Q24">INDEX(change_col_s,$C24)</f>
        <v>#NUM!</v>
      </c>
      <c r="R24" s="1" t="str">
        <f t="array" ref="R24">INDEX(change_col_c,$C24)</f>
        <v>#NUM!</v>
      </c>
      <c r="T24" s="1" t="str">
        <f>VLOOKUP(G24,tableD1,3,0)</f>
        <v>#NUM!</v>
      </c>
      <c r="U24" s="1" t="str">
        <f>VLOOKUP(H24,tableI1,3,0)</f>
        <v>#NUM!</v>
      </c>
      <c r="V24" s="1" t="str">
        <f>VLOOKUP(I24,table1S,3,0)</f>
        <v>#NUM!</v>
      </c>
      <c r="W24" s="1" t="str">
        <f>VLOOKUP(J24,table1C,3,0)</f>
        <v>#NUM!</v>
      </c>
      <c r="X24" s="1" t="str">
        <f>VLOOKUP(K24,table2D,3,0)</f>
        <v>#NUM!</v>
      </c>
      <c r="Y24" s="1" t="str">
        <f>VLOOKUP(L24,table2I,3,0)</f>
        <v>#NUM!</v>
      </c>
      <c r="Z24" s="1" t="str">
        <f>VLOOKUP(M24,table2S,3,0)</f>
        <v>#NUM!</v>
      </c>
      <c r="AA24" s="1" t="str">
        <f>VLOOKUP(N24,table2C,3,0)</f>
        <v>#NUM!</v>
      </c>
      <c r="AB24" s="1" t="str">
        <f>VLOOKUP(O24,table3D,3,0)</f>
        <v>#NUM!</v>
      </c>
      <c r="AC24" s="1" t="str">
        <f>VLOOKUP(P24,table3I,3,0)</f>
        <v>#NUM!</v>
      </c>
      <c r="AD24" s="1" t="str">
        <f>VLOOKUP(Q24,table3S,3,0)</f>
        <v>#NUM!</v>
      </c>
      <c r="AE24" s="1" t="str">
        <f>VLOOKUP(R24,table3C,3,0)</f>
        <v>#NUM!</v>
      </c>
      <c r="AG24" s="1" t="str">
        <f>VLOOKUP(imjpm!M$1,tabel_jpm,onejob!T24+1,0)</f>
        <v>#NUM!</v>
      </c>
      <c r="AH24" s="1" t="str">
        <f>VLOOKUP(imjpm!N$1,tabel_jpm,onejob!U24+1,0)</f>
        <v>#NUM!</v>
      </c>
      <c r="AI24" s="1" t="str">
        <f>VLOOKUP(imjpm!O$1,tabel_jpm,onejob!V24+1,0)</f>
        <v>#NUM!</v>
      </c>
      <c r="AJ24" s="1" t="str">
        <f>VLOOKUP(imjpm!P$1,tabel_jpm,onejob!W24+1,0)</f>
        <v>#NUM!</v>
      </c>
      <c r="AK24" s="1" t="str">
        <f>VLOOKUP(imjpm!M$1,tabel_jpm,X24+1,0)</f>
        <v>#NUM!</v>
      </c>
      <c r="AL24" s="1" t="str">
        <f>VLOOKUP(imjpm!N$1,tabel_jpm,Y24+1,0)</f>
        <v>#NUM!</v>
      </c>
      <c r="AM24" s="1" t="str">
        <f>VLOOKUP(imjpm!O$1,tabel_jpm,Z24+1,0)</f>
        <v>#NUM!</v>
      </c>
      <c r="AN24" s="1" t="str">
        <f>VLOOKUP(imjpm!P$1,tabel_jpm,AA24+1,0)</f>
        <v>#NUM!</v>
      </c>
      <c r="AO24" s="1" t="str">
        <f>VLOOKUP(imjpm!M$1,tabel_jpm,AB24+1,0)</f>
        <v>#NUM!</v>
      </c>
      <c r="AP24" s="1" t="str">
        <f>VLOOKUP(imjpm!N$1,tabel_jpm,AC24+1,0)</f>
        <v>#NUM!</v>
      </c>
      <c r="AQ24" s="1" t="str">
        <f>VLOOKUP(imjpm!O$1,tabel_jpm,AD24+1,0)</f>
        <v>#NUM!</v>
      </c>
      <c r="AR24" s="1" t="str">
        <f>VLOOKUP(imjpm!P$1,tabel_jpm,AE24+1,0)</f>
        <v>#NUM!</v>
      </c>
      <c r="AT24" s="1" t="str">
        <f t="shared" si="1"/>
        <v>#NUM!</v>
      </c>
      <c r="AU24" s="1" t="str">
        <f t="shared" si="2"/>
        <v>#NUM!</v>
      </c>
      <c r="AV24" s="1" t="str">
        <f t="shared" si="3"/>
        <v>#NUM!</v>
      </c>
      <c r="AX24" s="1" t="str">
        <f>IF($E24="Pria",VLOOKUP(AT24,agreement_p,4),VLOOKUP(AT24,agreement_w,4))</f>
        <v>#NUM!</v>
      </c>
      <c r="AY24" s="1" t="str">
        <f>IF($E24="Pria",VLOOKUP(AU24,agreement_p,4),VLOOKUP(AU24,agreement_w,4))</f>
        <v>#NUM!</v>
      </c>
      <c r="AZ24" s="1" t="str">
        <f>IF($E24="Pria",VLOOKUP(AV24,agreement_p,4),VLOOKUP(AV24,agreement_w,4))</f>
        <v>#NUM!</v>
      </c>
      <c r="BA24" s="194" t="str">
        <f t="shared" si="4"/>
        <v>#NUM!</v>
      </c>
      <c r="BC24" s="194">
        <v>1.0</v>
      </c>
      <c r="BD24" s="194" t="str">
        <f t="shared" si="5"/>
        <v/>
      </c>
      <c r="BE24" s="194">
        <f t="shared" si="6"/>
        <v>1</v>
      </c>
      <c r="BH24" s="1" t="str">
        <f>VLOOKUP(imjpm!M$2,tabel_jpm,onejob!T24+1,0)</f>
        <v>#NUM!</v>
      </c>
      <c r="BI24" s="1" t="str">
        <f>VLOOKUP(imjpm!N$2,tabel_jpm,onejob!U24+1,0)</f>
        <v>#NUM!</v>
      </c>
      <c r="BJ24" s="1" t="str">
        <f>VLOOKUP(imjpm!O$2,tabel_jpm,onejob!V24+1,0)</f>
        <v>#NUM!</v>
      </c>
      <c r="BK24" s="1" t="str">
        <f>VLOOKUP(imjpm!P$2,tabel_jpm,onejob!W24+1,0)</f>
        <v>#NUM!</v>
      </c>
      <c r="BL24" s="1" t="str">
        <f>VLOOKUP(imjpm!M$2,tabel_jpm,onejob!X24+1,0)</f>
        <v>#NUM!</v>
      </c>
      <c r="BM24" s="1" t="str">
        <f>VLOOKUP(imjpm!N$2,tabel_jpm,onejob!Y24+1,0)</f>
        <v>#NUM!</v>
      </c>
      <c r="BN24" s="1" t="str">
        <f>VLOOKUP(imjpm!O$2,tabel_jpm,onejob!Z24+1,0)</f>
        <v>#NUM!</v>
      </c>
      <c r="BO24" s="1" t="str">
        <f>VLOOKUP(imjpm!P$2,tabel_jpm,onejob!AA24+1,0)</f>
        <v>#NUM!</v>
      </c>
      <c r="BP24" s="1" t="str">
        <f>VLOOKUP(imjpm!M$2,tabel_jpm,onejob!AB24+1,0)</f>
        <v>#NUM!</v>
      </c>
      <c r="BQ24" s="1" t="str">
        <f>VLOOKUP(imjpm!N$2,tabel_jpm,onejob!AC24+1,0)</f>
        <v>#NUM!</v>
      </c>
      <c r="BR24" s="1" t="str">
        <f>VLOOKUP(imjpm!O$2,tabel_jpm,onejob!AD24+1,0)</f>
        <v>#NUM!</v>
      </c>
      <c r="BS24" s="1" t="str">
        <f>VLOOKUP(imjpm!P$2,tabel_jpm,onejob!AE24+1,0)</f>
        <v>#NUM!</v>
      </c>
      <c r="BU24" s="1" t="str">
        <f t="shared" si="7"/>
        <v>#NUM!</v>
      </c>
      <c r="BV24" s="1" t="str">
        <f t="shared" si="8"/>
        <v>#NUM!</v>
      </c>
      <c r="BW24" s="1" t="str">
        <f t="shared" si="9"/>
        <v>#NUM!</v>
      </c>
      <c r="BY24" s="1" t="str">
        <f>IF($E24="Pria",VLOOKUP(BU24,agreement_p,4),VLOOKUP(BU24,agreement_w,4))</f>
        <v>#NUM!</v>
      </c>
      <c r="BZ24" s="1" t="str">
        <f>IF($E24="Pria",VLOOKUP(BV24,agreement_p,4),VLOOKUP(BV24,agreement_w,4))</f>
        <v>#NUM!</v>
      </c>
      <c r="CA24" s="1" t="str">
        <f>IF($E24="Pria",VLOOKUP(BW24,agreement_p,4),VLOOKUP(BW24,agreement_w,4))</f>
        <v>#NUM!</v>
      </c>
      <c r="CB24" s="194" t="str">
        <f t="shared" si="10"/>
        <v>#NUM!</v>
      </c>
      <c r="CD24" s="194">
        <v>1.0</v>
      </c>
      <c r="CE24" s="194" t="str">
        <f t="shared" si="11"/>
        <v/>
      </c>
      <c r="CF24" s="194">
        <f t="shared" si="12"/>
        <v>1</v>
      </c>
      <c r="CI24" s="1" t="str">
        <f>VLOOKUP(imjpm!M$3,tabel_jpm,onejob!T24+1,0)</f>
        <v>#NUM!</v>
      </c>
      <c r="CJ24" s="1" t="str">
        <f>VLOOKUP(imjpm!N$3,tabel_jpm,onejob!U24+1,0)</f>
        <v>#NUM!</v>
      </c>
      <c r="CK24" s="1" t="str">
        <f>VLOOKUP(imjpm!O$3,tabel_jpm,onejob!V24+1,0)</f>
        <v>#NUM!</v>
      </c>
      <c r="CL24" s="1" t="str">
        <f>VLOOKUP(imjpm!P$3,tabel_jpm,onejob!W24+1,0)</f>
        <v>#NUM!</v>
      </c>
      <c r="CM24" s="1" t="str">
        <f>VLOOKUP(imjpm!M$3,tabel_jpm,onejob!X24+1,0)</f>
        <v>#NUM!</v>
      </c>
      <c r="CN24" s="1" t="str">
        <f>VLOOKUP(imjpm!N$3,tabel_jpm,onejob!Y24+1,0)</f>
        <v>#NUM!</v>
      </c>
      <c r="CO24" s="1" t="str">
        <f>VLOOKUP(imjpm!O$3,tabel_jpm,onejob!Z24+1,0)</f>
        <v>#NUM!</v>
      </c>
      <c r="CP24" s="1" t="str">
        <f>VLOOKUP(imjpm!P$3,tabel_jpm,onejob!AA24+1,0)</f>
        <v>#NUM!</v>
      </c>
      <c r="CQ24" s="1" t="str">
        <f>VLOOKUP(imjpm!M$3,tabel_jpm,onejob!AB24+1,0)</f>
        <v>#NUM!</v>
      </c>
      <c r="CR24" s="1" t="str">
        <f>VLOOKUP(imjpm!N$3,tabel_jpm,onejob!AC24+1,0)</f>
        <v>#NUM!</v>
      </c>
      <c r="CS24" s="1" t="str">
        <f>VLOOKUP(imjpm!O$3,tabel_jpm,onejob!AD24+1,0)</f>
        <v>#NUM!</v>
      </c>
      <c r="CT24" s="1" t="str">
        <f>VLOOKUP(imjpm!P$3,tabel_jpm,onejob!AE24+1,0)</f>
        <v>#NUM!</v>
      </c>
      <c r="CV24" s="1" t="str">
        <f t="shared" si="13"/>
        <v>#NUM!</v>
      </c>
      <c r="CW24" s="1" t="str">
        <f t="shared" si="14"/>
        <v>#NUM!</v>
      </c>
      <c r="CX24" s="1" t="str">
        <f t="shared" si="15"/>
        <v>#NUM!</v>
      </c>
      <c r="CZ24" s="1" t="str">
        <f>IF($E24="Pria",VLOOKUP(CV24,agreement_p,4),VLOOKUP(CV24,agreement_w,4))</f>
        <v>#NUM!</v>
      </c>
      <c r="DA24" s="1" t="str">
        <f>IF($E24="Pria",VLOOKUP(CW24,agreement_p,4),VLOOKUP(CW24,agreement_w,4))</f>
        <v>#NUM!</v>
      </c>
      <c r="DB24" s="1" t="str">
        <f>IF($E24="Pria",VLOOKUP(CX24,agreement_p,4),VLOOKUP(CX24,agreement_w,4))</f>
        <v>#NUM!</v>
      </c>
      <c r="DC24" s="194" t="str">
        <f t="shared" si="16"/>
        <v>#NUM!</v>
      </c>
      <c r="DE24" s="194">
        <v>1.0</v>
      </c>
      <c r="DF24" s="194" t="str">
        <f t="shared" si="17"/>
        <v/>
      </c>
      <c r="DG24" s="194">
        <f t="shared" si="18"/>
        <v>1</v>
      </c>
    </row>
    <row r="25" ht="15.75" customHeight="1">
      <c r="C25" s="1" t="e">
        <v>#NUM!</v>
      </c>
      <c r="D25" s="1" t="str">
        <f t="array" ref="D25">IF(ISERROR(INDEX(onejob1,$C25))=TRUE,"",INDEX(onejob1,$C25))</f>
        <v/>
      </c>
    </row>
    <row r="26" ht="15.75" customHeight="1">
      <c r="C26" s="1" t="e">
        <v>#NUM!</v>
      </c>
      <c r="D26" s="1" t="str">
        <f t="array" ref="D26">IF(ISERROR(INDEX(onejob1,$C26))=TRUE,"",INDEX(onejob1,$C26))</f>
        <v/>
      </c>
    </row>
    <row r="27" ht="15.75" customHeight="1">
      <c r="C27" s="1" t="e">
        <v>#NUM!</v>
      </c>
      <c r="D27" s="1" t="str">
        <f t="array" ref="D27">IF(ISERROR(INDEX(onejob1,$C27))=TRUE,"",INDEX(onejob1,$C27))</f>
        <v/>
      </c>
    </row>
    <row r="28" ht="15.75" customHeight="1">
      <c r="C28" s="1" t="e">
        <v>#NUM!</v>
      </c>
      <c r="D28" s="1" t="str">
        <f t="array" ref="D28">IF(ISERROR(INDEX(onejob1,$C28))=TRUE,"",INDEX(onejob1,$C28))</f>
        <v/>
      </c>
    </row>
    <row r="29" ht="15.75" customHeight="1">
      <c r="C29" s="1" t="e">
        <v>#NUM!</v>
      </c>
      <c r="D29" s="1" t="str">
        <f t="array" ref="D29">IF(ISERROR(INDEX(onejob1,$C29))=TRUE,"",INDEX(onejob1,$C29))</f>
        <v/>
      </c>
    </row>
    <row r="30" ht="15.75" customHeight="1">
      <c r="C30" s="1" t="e">
        <v>#NUM!</v>
      </c>
      <c r="D30" s="1" t="str">
        <f t="array" ref="D30">IF(ISERROR(INDEX(onejob1,$C30))=TRUE,"",INDEX(onejob1,$C30))</f>
        <v/>
      </c>
    </row>
    <row r="31" ht="15.75" customHeight="1">
      <c r="C31" s="1" t="e">
        <v>#NUM!</v>
      </c>
      <c r="D31" s="1" t="str">
        <f t="array" ref="D31">IF(ISERROR(INDEX(onejob1,$C31))=TRUE,"",INDEX(onejob1,$C31))</f>
        <v/>
      </c>
    </row>
    <row r="32" ht="15.75" customHeight="1">
      <c r="C32" s="1" t="e">
        <v>#NUM!</v>
      </c>
      <c r="D32" s="1" t="str">
        <f t="array" ref="D32">IF(ISERROR(INDEX(onejob1,$C32))=TRUE,"",INDEX(onejob1,$C32))</f>
        <v/>
      </c>
    </row>
    <row r="33" ht="15.75" customHeight="1">
      <c r="C33" s="1" t="e">
        <v>#NUM!</v>
      </c>
      <c r="D33" s="1" t="str">
        <f t="array" ref="D33">IF(ISERROR(INDEX(onejob1,$C33))=TRUE,"",INDEX(onejob1,$C33))</f>
        <v/>
      </c>
    </row>
    <row r="34" ht="15.75" customHeight="1">
      <c r="C34" s="1" t="e">
        <v>#NUM!</v>
      </c>
      <c r="D34" s="1" t="str">
        <f t="array" ref="D34">IF(ISERROR(INDEX(onejob1,$C34))=TRUE,"",INDEX(onejob1,$C34))</f>
        <v/>
      </c>
    </row>
    <row r="35" ht="15.75" customHeight="1">
      <c r="C35" s="1" t="e">
        <v>#NUM!</v>
      </c>
      <c r="D35" s="1" t="str">
        <f t="array" ref="D35">IF(ISERROR(INDEX(onejob1,$C35))=TRUE,"",INDEX(onejob1,$C35))</f>
        <v/>
      </c>
    </row>
    <row r="36" ht="15.75" customHeight="1">
      <c r="C36" s="1" t="e">
        <v>#NUM!</v>
      </c>
      <c r="D36" s="1" t="str">
        <f t="array" ref="D36">IF(ISERROR(INDEX(onejob1,$C36))=TRUE,"",INDEX(onejob1,$C36))</f>
        <v/>
      </c>
    </row>
    <row r="37" ht="15.75" customHeight="1">
      <c r="C37" s="1" t="e">
        <v>#NUM!</v>
      </c>
      <c r="D37" s="1" t="str">
        <f t="array" ref="D37">IF(ISERROR(INDEX(onejob1,$C37))=TRUE,"",INDEX(onejob1,$C37))</f>
        <v/>
      </c>
    </row>
    <row r="38" ht="15.75" customHeight="1">
      <c r="C38" s="1" t="e">
        <v>#NUM!</v>
      </c>
      <c r="D38" s="1" t="str">
        <f t="array" ref="D38">IF(ISERROR(INDEX(onejob1,$C38))=TRUE,"",INDEX(onejob1,$C38))</f>
        <v/>
      </c>
    </row>
    <row r="39" ht="15.75" customHeight="1">
      <c r="C39" s="1" t="e">
        <v>#NUM!</v>
      </c>
      <c r="D39" s="1" t="str">
        <f t="array" ref="D39">IF(ISERROR(INDEX(onejob1,$C39))=TRUE,"",INDEX(onejob1,$C39))</f>
        <v/>
      </c>
    </row>
    <row r="40" ht="15.75" customHeight="1">
      <c r="C40" s="1" t="e">
        <v>#NUM!</v>
      </c>
      <c r="D40" s="1" t="str">
        <f t="array" ref="D40">IF(ISERROR(INDEX(onejob1,$C40))=TRUE,"",INDEX(onejob1,$C40))</f>
        <v/>
      </c>
    </row>
    <row r="41" ht="15.75" customHeight="1">
      <c r="C41" s="1" t="e">
        <v>#NUM!</v>
      </c>
      <c r="D41" s="1" t="str">
        <f t="array" ref="D41">IF(ISERROR(INDEX(onejob1,$C41))=TRUE,"",INDEX(onejob1,$C41))</f>
        <v/>
      </c>
    </row>
    <row r="42" ht="15.75" customHeight="1">
      <c r="C42" s="1" t="e">
        <v>#NUM!</v>
      </c>
      <c r="D42" s="1" t="str">
        <f t="array" ref="D42">IF(ISERROR(INDEX(onejob1,$C42))=TRUE,"",INDEX(onejob1,$C42))</f>
        <v/>
      </c>
    </row>
    <row r="43" ht="15.75" customHeight="1">
      <c r="C43" s="1" t="e">
        <v>#NUM!</v>
      </c>
      <c r="D43" s="1" t="str">
        <f t="array" ref="D43">IF(ISERROR(INDEX(onejob1,$C43))=TRUE,"",INDEX(onejob1,$C43))</f>
        <v/>
      </c>
    </row>
    <row r="44" ht="15.75" customHeight="1">
      <c r="C44" s="1" t="e">
        <v>#NUM!</v>
      </c>
      <c r="D44" s="1" t="str">
        <f t="array" ref="D44">IF(ISERROR(INDEX(onejob1,$C44))=TRUE,"",INDEX(onejob1,$C44))</f>
        <v/>
      </c>
    </row>
    <row r="45" ht="15.75" customHeight="1">
      <c r="C45" s="1" t="e">
        <v>#NUM!</v>
      </c>
      <c r="D45" s="1" t="str">
        <f t="array" ref="D45">IF(ISERROR(INDEX(onejob1,$C45))=TRUE,"",INDEX(onejob1,$C45))</f>
        <v/>
      </c>
    </row>
    <row r="46" ht="15.75" customHeight="1">
      <c r="C46" s="1" t="e">
        <v>#NUM!</v>
      </c>
      <c r="D46" s="1" t="str">
        <f t="array" ref="D46">IF(ISERROR(INDEX(onejob1,$C46))=TRUE,"",INDEX(onejob1,$C46))</f>
        <v/>
      </c>
    </row>
    <row r="47" ht="15.75" customHeight="1">
      <c r="C47" s="1" t="e">
        <v>#NUM!</v>
      </c>
      <c r="D47" s="1" t="str">
        <f t="array" ref="D47">IF(ISERROR(INDEX(onejob1,$C47))=TRUE,"",INDEX(onejob1,$C47))</f>
        <v/>
      </c>
    </row>
    <row r="48" ht="15.75" customHeight="1">
      <c r="C48" s="1" t="e">
        <v>#NUM!</v>
      </c>
      <c r="D48" s="1" t="str">
        <f t="array" ref="D48">IF(ISERROR(INDEX(onejob1,$C48))=TRUE,"",INDEX(onejob1,$C48))</f>
        <v/>
      </c>
    </row>
    <row r="49" ht="15.75" customHeight="1">
      <c r="C49" s="1" t="e">
        <v>#NUM!</v>
      </c>
      <c r="D49" s="1" t="str">
        <f t="array" ref="D49">IF(ISERROR(INDEX(onejob1,$C49))=TRUE,"",INDEX(onejob1,$C49))</f>
        <v/>
      </c>
    </row>
    <row r="50" ht="15.75" customHeight="1">
      <c r="C50" s="1" t="e">
        <v>#NUM!</v>
      </c>
      <c r="D50" s="1" t="str">
        <f t="array" ref="D50">IF(ISERROR(INDEX(onejob1,$C50))=TRUE,"",INDEX(onejob1,$C50))</f>
        <v/>
      </c>
    </row>
    <row r="51" ht="15.75" customHeight="1">
      <c r="C51" s="1" t="e">
        <v>#NUM!</v>
      </c>
      <c r="D51" s="1" t="str">
        <f t="array" ref="D51">IF(ISERROR(INDEX(onejob1,$C51))=TRUE,"",INDEX(onejob1,$C51))</f>
        <v/>
      </c>
    </row>
    <row r="52" ht="15.75" customHeight="1">
      <c r="C52" s="1" t="e">
        <v>#NUM!</v>
      </c>
      <c r="D52" s="1" t="str">
        <f t="array" ref="D52">IF(ISERROR(INDEX(onejob1,$C52))=TRUE,"",INDEX(onejob1,$C52))</f>
        <v/>
      </c>
    </row>
    <row r="53" ht="15.75" customHeight="1">
      <c r="C53" s="1" t="e">
        <v>#NUM!</v>
      </c>
      <c r="D53" s="1" t="str">
        <f t="array" ref="D53">IF(ISERROR(INDEX(onejob1,$C53))=TRUE,"",INDEX(onejob1,$C53))</f>
        <v/>
      </c>
    </row>
    <row r="54" ht="15.75" customHeight="1">
      <c r="C54" s="1" t="e">
        <v>#NUM!</v>
      </c>
      <c r="D54" s="1" t="str">
        <f t="array" ref="D54">IF(ISERROR(INDEX(onejob1,$C54))=TRUE,"",INDEX(onejob1,$C54))</f>
        <v/>
      </c>
    </row>
    <row r="55" ht="15.75" customHeight="1">
      <c r="C55" s="1" t="e">
        <v>#NUM!</v>
      </c>
      <c r="D55" s="1" t="str">
        <f t="array" ref="D55">IF(ISERROR(INDEX(onejob1,$C55))=TRUE,"",INDEX(onejob1,$C55))</f>
        <v/>
      </c>
    </row>
    <row r="56" ht="15.75" customHeight="1">
      <c r="C56" s="1" t="e">
        <v>#NUM!</v>
      </c>
      <c r="D56" s="1" t="str">
        <f t="array" ref="D56">IF(ISERROR(INDEX(onejob1,$C56))=TRUE,"",INDEX(onejob1,$C56))</f>
        <v/>
      </c>
    </row>
    <row r="57" ht="15.75" customHeight="1">
      <c r="C57" s="1" t="e">
        <v>#NUM!</v>
      </c>
      <c r="D57" s="1" t="str">
        <f t="array" ref="D57">IF(ISERROR(INDEX(onejob1,$C57))=TRUE,"",INDEX(onejob1,$C57))</f>
        <v/>
      </c>
    </row>
    <row r="58" ht="15.75" customHeight="1">
      <c r="C58" s="1" t="e">
        <v>#NUM!</v>
      </c>
      <c r="D58" s="1" t="str">
        <f t="array" ref="D58">IF(ISERROR(INDEX(onejob1,$C58))=TRUE,"",INDEX(onejob1,$C58))</f>
        <v/>
      </c>
    </row>
    <row r="59" ht="15.75" customHeight="1">
      <c r="C59" s="1" t="e">
        <v>#NUM!</v>
      </c>
      <c r="D59" s="1" t="str">
        <f t="array" ref="D59">IF(ISERROR(INDEX(onejob1,$C59))=TRUE,"",INDEX(onejob1,$C59))</f>
        <v/>
      </c>
    </row>
    <row r="60" ht="15.75" customHeight="1">
      <c r="C60" s="1" t="e">
        <v>#NUM!</v>
      </c>
      <c r="D60" s="1" t="str">
        <f t="array" ref="D60">IF(ISERROR(INDEX(onejob1,$C60))=TRUE,"",INDEX(onejob1,$C60))</f>
        <v/>
      </c>
    </row>
    <row r="61" ht="15.75" customHeight="1">
      <c r="C61" s="1" t="e">
        <v>#NUM!</v>
      </c>
      <c r="D61" s="1" t="str">
        <f t="array" ref="D61">IF(ISERROR(INDEX(onejob1,$C61))=TRUE,"",INDEX(onejob1,$C61))</f>
        <v/>
      </c>
    </row>
    <row r="62" ht="15.75" customHeight="1">
      <c r="C62" s="1" t="e">
        <v>#NUM!</v>
      </c>
      <c r="D62" s="1" t="str">
        <f t="array" ref="D62">IF(ISERROR(INDEX(onejob1,$C62))=TRUE,"",INDEX(onejob1,$C62))</f>
        <v/>
      </c>
    </row>
    <row r="63" ht="15.75" customHeight="1">
      <c r="C63" s="1" t="e">
        <v>#NUM!</v>
      </c>
      <c r="D63" s="1" t="str">
        <f t="array" ref="D63">IF(ISERROR(INDEX(onejob1,$C63))=TRUE,"",INDEX(onejob1,$C63))</f>
        <v/>
      </c>
    </row>
    <row r="64" ht="15.75" customHeight="1">
      <c r="C64" s="1" t="e">
        <v>#NUM!</v>
      </c>
      <c r="D64" s="1" t="str">
        <f t="array" ref="D64">IF(ISERROR(INDEX(onejob1,$C64))=TRUE,"",INDEX(onejob1,$C64))</f>
        <v/>
      </c>
    </row>
    <row r="65" ht="15.75" customHeight="1">
      <c r="C65" s="1" t="e">
        <v>#NUM!</v>
      </c>
      <c r="D65" s="1" t="str">
        <f t="array" ref="D65">IF(ISERROR(INDEX(onejob1,$C65))=TRUE,"",INDEX(onejob1,$C65))</f>
        <v/>
      </c>
    </row>
    <row r="66" ht="15.75" customHeight="1">
      <c r="C66" s="1" t="e">
        <v>#NUM!</v>
      </c>
      <c r="D66" s="1" t="str">
        <f t="array" ref="D66">IF(ISERROR(INDEX(onejob1,$C66))=TRUE,"",INDEX(onejob1,$C66))</f>
        <v/>
      </c>
    </row>
    <row r="67" ht="15.75" customHeight="1">
      <c r="C67" s="1" t="e">
        <v>#NUM!</v>
      </c>
      <c r="D67" s="1" t="str">
        <f t="array" ref="D67">IF(ISERROR(INDEX(onejob1,$C67))=TRUE,"",INDEX(onejob1,$C67))</f>
        <v/>
      </c>
    </row>
    <row r="68" ht="15.75" customHeight="1">
      <c r="C68" s="1" t="e">
        <v>#NUM!</v>
      </c>
      <c r="D68" s="1" t="str">
        <f t="array" ref="D68">IF(ISERROR(INDEX(onejob1,$C68))=TRUE,"",INDEX(onejob1,$C68))</f>
        <v/>
      </c>
    </row>
    <row r="69" ht="15.75" customHeight="1">
      <c r="C69" s="1" t="e">
        <v>#NUM!</v>
      </c>
      <c r="D69" s="1" t="str">
        <f t="array" ref="D69">IF(ISERROR(INDEX(onejob1,$C69))=TRUE,"",INDEX(onejob1,$C69))</f>
        <v/>
      </c>
    </row>
    <row r="70" ht="15.75" customHeight="1">
      <c r="C70" s="1" t="e">
        <v>#NUM!</v>
      </c>
      <c r="D70" s="1" t="str">
        <f t="array" ref="D70">IF(ISERROR(INDEX(onejob1,$C70))=TRUE,"",INDEX(onejob1,$C70))</f>
        <v/>
      </c>
    </row>
    <row r="71" ht="15.75" customHeight="1">
      <c r="C71" s="1" t="e">
        <v>#NUM!</v>
      </c>
      <c r="D71" s="1" t="str">
        <f t="array" ref="D71">IF(ISERROR(INDEX(onejob1,$C71))=TRUE,"",INDEX(onejob1,$C71))</f>
        <v/>
      </c>
    </row>
    <row r="72" ht="15.75" customHeight="1">
      <c r="C72" s="1" t="e">
        <v>#NUM!</v>
      </c>
      <c r="D72" s="1" t="str">
        <f t="array" ref="D72">IF(ISERROR(INDEX(onejob1,$C72))=TRUE,"",INDEX(onejob1,$C72))</f>
        <v/>
      </c>
    </row>
    <row r="73" ht="15.75" customHeight="1">
      <c r="C73" s="1" t="e">
        <v>#NUM!</v>
      </c>
      <c r="D73" s="1" t="str">
        <f t="array" ref="D73">IF(ISERROR(INDEX(onejob1,$C73))=TRUE,"",INDEX(onejob1,$C73))</f>
        <v/>
      </c>
    </row>
    <row r="74" ht="15.75" customHeight="1">
      <c r="C74" s="1" t="e">
        <v>#NUM!</v>
      </c>
      <c r="D74" s="1" t="str">
        <f t="array" ref="D74">IF(ISERROR(INDEX(onejob1,$C74))=TRUE,"",INDEX(onejob1,$C74))</f>
        <v/>
      </c>
    </row>
    <row r="75" ht="15.75" customHeight="1">
      <c r="C75" s="1" t="e">
        <v>#NUM!</v>
      </c>
      <c r="D75" s="1" t="str">
        <f t="array" ref="D75">IF(ISERROR(INDEX(onejob1,$C75))=TRUE,"",INDEX(onejob1,$C75))</f>
        <v/>
      </c>
    </row>
    <row r="76" ht="15.75" customHeight="1">
      <c r="C76" s="1" t="e">
        <v>#NUM!</v>
      </c>
      <c r="D76" s="1" t="str">
        <f t="array" ref="D76">IF(ISERROR(INDEX(onejob1,$C76))=TRUE,"",INDEX(onejob1,$C76))</f>
        <v/>
      </c>
    </row>
    <row r="77" ht="15.75" customHeight="1">
      <c r="C77" s="1" t="e">
        <v>#NUM!</v>
      </c>
      <c r="D77" s="1" t="str">
        <f t="array" ref="D77">IF(ISERROR(INDEX(onejob1,$C77))=TRUE,"",INDEX(onejob1,$C77))</f>
        <v/>
      </c>
    </row>
    <row r="78" ht="15.75" customHeight="1">
      <c r="C78" s="1" t="e">
        <v>#NUM!</v>
      </c>
      <c r="D78" s="1" t="str">
        <f t="array" ref="D78">IF(ISERROR(INDEX(onejob1,$C78))=TRUE,"",INDEX(onejob1,$C78))</f>
        <v/>
      </c>
    </row>
    <row r="79" ht="15.75" customHeight="1">
      <c r="C79" s="1" t="e">
        <v>#NUM!</v>
      </c>
      <c r="D79" s="1" t="str">
        <f t="array" ref="D79">IF(ISERROR(INDEX(onejob1,$C79))=TRUE,"",INDEX(onejob1,$C79))</f>
        <v/>
      </c>
    </row>
    <row r="80" ht="15.75" customHeight="1">
      <c r="C80" s="1" t="e">
        <v>#NUM!</v>
      </c>
      <c r="D80" s="1" t="str">
        <f t="array" ref="D80">IF(ISERROR(INDEX(onejob1,$C80))=TRUE,"",INDEX(onejob1,$C80))</f>
        <v/>
      </c>
    </row>
    <row r="81" ht="15.75" customHeight="1">
      <c r="C81" s="1" t="e">
        <v>#NUM!</v>
      </c>
      <c r="D81" s="1" t="str">
        <f t="array" ref="D81">IF(ISERROR(INDEX(onejob1,$C81))=TRUE,"",INDEX(onejob1,$C81))</f>
        <v/>
      </c>
    </row>
    <row r="82" ht="15.75" customHeight="1">
      <c r="C82" s="1" t="e">
        <v>#NUM!</v>
      </c>
      <c r="D82" s="1" t="str">
        <f t="array" ref="D82">IF(ISERROR(INDEX(onejob1,$C82))=TRUE,"",INDEX(onejob1,$C82))</f>
        <v/>
      </c>
    </row>
    <row r="83" ht="15.75" customHeight="1">
      <c r="C83" s="1" t="e">
        <v>#NUM!</v>
      </c>
      <c r="D83" s="1" t="str">
        <f t="array" ref="D83">IF(ISERROR(INDEX(onejob1,$C83))=TRUE,"",INDEX(onejob1,$C83))</f>
        <v/>
      </c>
    </row>
    <row r="84" ht="15.75" customHeight="1">
      <c r="C84" s="1" t="e">
        <v>#NUM!</v>
      </c>
      <c r="D84" s="1" t="str">
        <f t="array" ref="D84">IF(ISERROR(INDEX(onejob1,$C84))=TRUE,"",INDEX(onejob1,$C84))</f>
        <v/>
      </c>
    </row>
    <row r="85" ht="15.75" customHeight="1">
      <c r="C85" s="1" t="e">
        <v>#NUM!</v>
      </c>
      <c r="D85" s="1" t="str">
        <f t="array" ref="D85">IF(ISERROR(INDEX(onejob1,$C85))=TRUE,"",INDEX(onejob1,$C85))</f>
        <v/>
      </c>
    </row>
    <row r="86" ht="15.75" customHeight="1">
      <c r="C86" s="1" t="e">
        <v>#NUM!</v>
      </c>
      <c r="D86" s="1" t="str">
        <f t="array" ref="D86">IF(ISERROR(INDEX(onejob1,$C86))=TRUE,"",INDEX(onejob1,$C86))</f>
        <v/>
      </c>
    </row>
    <row r="87" ht="15.75" customHeight="1">
      <c r="C87" s="1" t="e">
        <v>#NUM!</v>
      </c>
      <c r="D87" s="1" t="str">
        <f t="array" ref="D87">IF(ISERROR(INDEX(onejob1,$C87))=TRUE,"",INDEX(onejob1,$C87))</f>
        <v/>
      </c>
    </row>
    <row r="88" ht="15.75" customHeight="1">
      <c r="C88" s="1" t="e">
        <v>#NUM!</v>
      </c>
      <c r="D88" s="1" t="str">
        <f t="array" ref="D88">IF(ISERROR(INDEX(onejob1,$C88))=TRUE,"",INDEX(onejob1,$C88))</f>
        <v/>
      </c>
    </row>
    <row r="89" ht="15.75" customHeight="1">
      <c r="C89" s="1" t="e">
        <v>#NUM!</v>
      </c>
      <c r="D89" s="1" t="str">
        <f t="array" ref="D89">IF(ISERROR(INDEX(onejob1,$C89))=TRUE,"",INDEX(onejob1,$C89))</f>
        <v/>
      </c>
    </row>
    <row r="90" ht="15.75" customHeight="1">
      <c r="C90" s="1" t="e">
        <v>#NUM!</v>
      </c>
      <c r="D90" s="1" t="str">
        <f t="array" ref="D90">IF(ISERROR(INDEX(onejob1,$C90))=TRUE,"",INDEX(onejob1,$C90))</f>
        <v/>
      </c>
    </row>
    <row r="91" ht="15.75" customHeight="1">
      <c r="C91" s="1" t="e">
        <v>#NUM!</v>
      </c>
      <c r="D91" s="1" t="str">
        <f t="array" ref="D91">IF(ISERROR(INDEX(onejob1,$C91))=TRUE,"",INDEX(onejob1,$C91))</f>
        <v/>
      </c>
    </row>
    <row r="92" ht="15.75" customHeight="1">
      <c r="C92" s="1" t="e">
        <v>#NUM!</v>
      </c>
      <c r="D92" s="1" t="str">
        <f t="array" ref="D92">IF(ISERROR(INDEX(onejob1,$C92))=TRUE,"",INDEX(onejob1,$C92))</f>
        <v/>
      </c>
    </row>
    <row r="93" ht="15.75" customHeight="1">
      <c r="C93" s="1" t="e">
        <v>#NUM!</v>
      </c>
      <c r="D93" s="1" t="str">
        <f t="array" ref="D93">IF(ISERROR(INDEX(onejob1,$C93))=TRUE,"",INDEX(onejob1,$C93))</f>
        <v/>
      </c>
    </row>
    <row r="94" ht="15.75" customHeight="1">
      <c r="C94" s="1" t="e">
        <v>#NUM!</v>
      </c>
      <c r="D94" s="1" t="str">
        <f t="array" ref="D94">IF(ISERROR(INDEX(onejob1,$C94))=TRUE,"",INDEX(onejob1,$C94))</f>
        <v/>
      </c>
    </row>
    <row r="95" ht="15.75" customHeight="1">
      <c r="C95" s="1" t="e">
        <v>#NUM!</v>
      </c>
      <c r="D95" s="1" t="str">
        <f t="array" ref="D95">IF(ISERROR(INDEX(onejob1,$C95))=TRUE,"",INDEX(onejob1,$C95))</f>
        <v/>
      </c>
    </row>
    <row r="96" ht="15.75" customHeight="1">
      <c r="C96" s="1" t="e">
        <v>#NUM!</v>
      </c>
      <c r="D96" s="1" t="str">
        <f t="array" ref="D96">IF(ISERROR(INDEX(onejob1,$C96))=TRUE,"",INDEX(onejob1,$C96))</f>
        <v/>
      </c>
    </row>
    <row r="97" ht="15.75" customHeight="1">
      <c r="C97" s="1" t="e">
        <v>#NUM!</v>
      </c>
      <c r="D97" s="1" t="str">
        <f t="array" ref="D97">IF(ISERROR(INDEX(onejob1,$C97))=TRUE,"",INDEX(onejob1,$C97))</f>
        <v/>
      </c>
    </row>
    <row r="98" ht="15.75" customHeight="1">
      <c r="C98" s="1" t="e">
        <v>#NUM!</v>
      </c>
      <c r="D98" s="1" t="str">
        <f t="array" ref="D98">IF(ISERROR(INDEX(onejob1,$C98))=TRUE,"",INDEX(onejob1,$C98))</f>
        <v/>
      </c>
    </row>
    <row r="99" ht="15.75" customHeight="1">
      <c r="C99" s="1" t="e">
        <v>#NUM!</v>
      </c>
      <c r="D99" s="1" t="str">
        <f t="array" ref="D99">IF(ISERROR(INDEX(onejob1,$C99))=TRUE,"",INDEX(onejob1,$C99))</f>
        <v/>
      </c>
    </row>
    <row r="100" ht="15.75" customHeight="1">
      <c r="C100" s="1" t="e">
        <v>#NUM!</v>
      </c>
      <c r="D100" s="1" t="str">
        <f t="array" ref="D100">IF(ISERROR(INDEX(onejob1,$C100))=TRUE,"",INDEX(onejob1,$C100))</f>
        <v/>
      </c>
    </row>
    <row r="101" ht="15.75" customHeight="1">
      <c r="C101" s="1" t="e">
        <v>#NUM!</v>
      </c>
      <c r="D101" s="1" t="str">
        <f t="array" ref="D101">IF(ISERROR(INDEX(onejob1,$C101))=TRUE,"",INDEX(onejob1,$C101))</f>
        <v/>
      </c>
    </row>
    <row r="102" ht="15.75" customHeight="1">
      <c r="C102" s="1" t="e">
        <v>#NUM!</v>
      </c>
      <c r="D102" s="1" t="str">
        <f t="array" ref="D102">IF(ISERROR(INDEX(onejob1,$C102))=TRUE,"",INDEX(onejob1,$C102))</f>
        <v/>
      </c>
    </row>
    <row r="103" ht="15.75" customHeight="1">
      <c r="C103" s="1" t="e">
        <v>#NUM!</v>
      </c>
      <c r="D103" s="1" t="str">
        <f t="array" ref="D103">IF(ISERROR(INDEX(onejob1,$C103))=TRUE,"",INDEX(onejob1,$C103))</f>
        <v/>
      </c>
    </row>
    <row r="104" ht="15.75" customHeight="1">
      <c r="C104" s="1" t="e">
        <v>#NUM!</v>
      </c>
      <c r="D104" s="1" t="str">
        <f t="array" ref="D104">IF(ISERROR(INDEX(onejob1,$C104))=TRUE,"",INDEX(onejob1,$C104))</f>
        <v/>
      </c>
    </row>
    <row r="105" ht="15.75" customHeight="1">
      <c r="C105" s="1" t="e">
        <v>#NUM!</v>
      </c>
      <c r="D105" s="1" t="str">
        <f t="array" ref="D105">IF(ISERROR(INDEX(onejob1,$C105))=TRUE,"",INDEX(onejob1,$C105))</f>
        <v/>
      </c>
    </row>
    <row r="106" ht="15.75" customHeight="1">
      <c r="C106" s="1" t="e">
        <v>#NUM!</v>
      </c>
      <c r="D106" s="1" t="str">
        <f t="array" ref="D106">IF(ISERROR(INDEX(onejob1,$C106))=TRUE,"",INDEX(onejob1,$C106))</f>
        <v/>
      </c>
    </row>
    <row r="107" ht="15.75" customHeight="1">
      <c r="C107" s="1" t="e">
        <v>#NUM!</v>
      </c>
      <c r="D107" s="1" t="str">
        <f t="array" ref="D107">IF(ISERROR(INDEX(onejob1,$C107))=TRUE,"",INDEX(onejob1,$C107))</f>
        <v/>
      </c>
    </row>
    <row r="108" ht="15.75" customHeight="1">
      <c r="C108" s="1" t="e">
        <v>#NUM!</v>
      </c>
      <c r="D108" s="1" t="str">
        <f t="array" ref="D108">IF(ISERROR(INDEX(onejob1,$C108))=TRUE,"",INDEX(onejob1,$C108))</f>
        <v/>
      </c>
    </row>
    <row r="109" ht="15.75" customHeight="1">
      <c r="C109" s="1" t="e">
        <v>#NUM!</v>
      </c>
      <c r="D109" s="1" t="str">
        <f t="array" ref="D109">IF(ISERROR(INDEX(onejob1,$C109))=TRUE,"",INDEX(onejob1,$C109))</f>
        <v/>
      </c>
    </row>
    <row r="110" ht="15.75" customHeight="1">
      <c r="C110" s="1" t="e">
        <v>#NUM!</v>
      </c>
      <c r="D110" s="1" t="str">
        <f t="array" ref="D110">IF(ISERROR(INDEX(onejob1,$C110))=TRUE,"",INDEX(onejob1,$C110))</f>
        <v/>
      </c>
    </row>
    <row r="111" ht="15.75" customHeight="1">
      <c r="C111" s="1" t="e">
        <v>#NUM!</v>
      </c>
      <c r="D111" s="1" t="str">
        <f t="array" ref="D111">IF(ISERROR(INDEX(onejob1,$C111))=TRUE,"",INDEX(onejob1,$C111))</f>
        <v/>
      </c>
    </row>
    <row r="112" ht="15.75" customHeight="1">
      <c r="C112" s="1" t="e">
        <v>#NUM!</v>
      </c>
      <c r="D112" s="1" t="str">
        <f t="array" ref="D112">IF(ISERROR(INDEX(onejob1,$C112))=TRUE,"",INDEX(onejob1,$C112))</f>
        <v/>
      </c>
    </row>
    <row r="113" ht="15.75" customHeight="1">
      <c r="C113" s="1" t="e">
        <v>#NUM!</v>
      </c>
      <c r="D113" s="1" t="str">
        <f t="array" ref="D113">IF(ISERROR(INDEX(onejob1,$C113))=TRUE,"",INDEX(onejob1,$C113))</f>
        <v/>
      </c>
    </row>
    <row r="114" ht="15.75" customHeight="1">
      <c r="C114" s="1" t="e">
        <v>#NUM!</v>
      </c>
      <c r="D114" s="1" t="str">
        <f t="array" ref="D114">IF(ISERROR(INDEX(onejob1,$C114))=TRUE,"",INDEX(onejob1,$C114))</f>
        <v/>
      </c>
    </row>
    <row r="115" ht="15.75" customHeight="1">
      <c r="C115" s="1" t="e">
        <v>#NUM!</v>
      </c>
      <c r="D115" s="1" t="str">
        <f t="array" ref="D115">IF(ISERROR(INDEX(onejob1,$C115))=TRUE,"",INDEX(onejob1,$C115))</f>
        <v/>
      </c>
    </row>
    <row r="116" ht="15.75" customHeight="1">
      <c r="C116" s="1" t="e">
        <v>#NUM!</v>
      </c>
      <c r="D116" s="1" t="str">
        <f t="array" ref="D116">IF(ISERROR(INDEX(onejob1,$C116))=TRUE,"",INDEX(onejob1,$C116))</f>
        <v/>
      </c>
    </row>
    <row r="117" ht="15.75" customHeight="1">
      <c r="C117" s="1" t="e">
        <v>#NUM!</v>
      </c>
      <c r="D117" s="1" t="str">
        <f t="array" ref="D117">IF(ISERROR(INDEX(onejob1,$C117))=TRUE,"",INDEX(onejob1,$C117))</f>
        <v/>
      </c>
    </row>
    <row r="118" ht="15.75" customHeight="1">
      <c r="C118" s="1" t="e">
        <v>#NUM!</v>
      </c>
      <c r="D118" s="1" t="str">
        <f t="array" ref="D118">IF(ISERROR(INDEX(onejob1,$C118))=TRUE,"",INDEX(onejob1,$C118))</f>
        <v/>
      </c>
    </row>
    <row r="119" ht="15.75" customHeight="1">
      <c r="C119" s="1" t="e">
        <v>#NUM!</v>
      </c>
      <c r="D119" s="1" t="str">
        <f t="array" ref="D119">IF(ISERROR(INDEX(onejob1,$C119))=TRUE,"",INDEX(onejob1,$C119))</f>
        <v/>
      </c>
    </row>
    <row r="120" ht="15.75" customHeight="1">
      <c r="C120" s="1" t="e">
        <v>#NUM!</v>
      </c>
      <c r="D120" s="1" t="str">
        <f t="array" ref="D120">IF(ISERROR(INDEX(onejob1,$C120))=TRUE,"",INDEX(onejob1,$C120))</f>
        <v/>
      </c>
    </row>
    <row r="121" ht="15.75" customHeight="1">
      <c r="C121" s="1" t="e">
        <v>#NUM!</v>
      </c>
      <c r="D121" s="1" t="str">
        <f t="array" ref="D121">IF(ISERROR(INDEX(onejob1,$C121))=TRUE,"",INDEX(onejob1,$C121))</f>
        <v/>
      </c>
    </row>
    <row r="122" ht="15.75" customHeight="1">
      <c r="C122" s="1" t="e">
        <v>#NUM!</v>
      </c>
      <c r="D122" s="1" t="str">
        <f t="array" ref="D122">IF(ISERROR(INDEX(onejob1,$C122))=TRUE,"",INDEX(onejob1,$C122))</f>
        <v/>
      </c>
    </row>
    <row r="123" ht="15.75" customHeight="1">
      <c r="C123" s="1" t="e">
        <v>#NUM!</v>
      </c>
      <c r="D123" s="1" t="str">
        <f t="array" ref="D123">IF(ISERROR(INDEX(onejob1,$C123))=TRUE,"",INDEX(onejob1,$C123))</f>
        <v/>
      </c>
    </row>
    <row r="124" ht="15.75" customHeight="1">
      <c r="C124" s="1" t="e">
        <v>#NUM!</v>
      </c>
      <c r="D124" s="1" t="str">
        <f t="array" ref="D124">IF(ISERROR(INDEX(onejob1,$C124))=TRUE,"",INDEX(onejob1,$C124))</f>
        <v/>
      </c>
    </row>
    <row r="125" ht="15.75" customHeight="1">
      <c r="C125" s="1" t="e">
        <v>#NUM!</v>
      </c>
      <c r="D125" s="1" t="str">
        <f t="array" ref="D125">IF(ISERROR(INDEX(onejob1,$C125))=TRUE,"",INDEX(onejob1,$C125))</f>
        <v/>
      </c>
    </row>
    <row r="126" ht="15.75" customHeight="1">
      <c r="C126" s="1" t="e">
        <v>#NUM!</v>
      </c>
      <c r="D126" s="1" t="str">
        <f t="array" ref="D126">IF(ISERROR(INDEX(onejob1,$C126))=TRUE,"",INDEX(onejob1,$C126))</f>
        <v/>
      </c>
    </row>
    <row r="127" ht="15.75" customHeight="1">
      <c r="C127" s="1" t="e">
        <v>#NUM!</v>
      </c>
      <c r="D127" s="1" t="str">
        <f t="array" ref="D127">IF(ISERROR(INDEX(onejob1,$C127))=TRUE,"",INDEX(onejob1,$C127))</f>
        <v/>
      </c>
    </row>
    <row r="128" ht="15.75" customHeight="1">
      <c r="C128" s="1" t="e">
        <v>#NUM!</v>
      </c>
      <c r="D128" s="1" t="str">
        <f t="array" ref="D128">IF(ISERROR(INDEX(onejob1,$C128))=TRUE,"",INDEX(onejob1,$C128))</f>
        <v/>
      </c>
    </row>
    <row r="129" ht="15.75" customHeight="1">
      <c r="C129" s="1" t="e">
        <v>#NUM!</v>
      </c>
      <c r="D129" s="1" t="str">
        <f t="array" ref="D129">IF(ISERROR(INDEX(onejob1,$C129))=TRUE,"",INDEX(onejob1,$C129))</f>
        <v/>
      </c>
    </row>
    <row r="130" ht="15.75" customHeight="1">
      <c r="C130" s="1" t="e">
        <v>#NUM!</v>
      </c>
      <c r="D130" s="1" t="str">
        <f t="array" ref="D130">IF(ISERROR(INDEX(onejob1,$C130))=TRUE,"",INDEX(onejob1,$C130))</f>
        <v/>
      </c>
    </row>
    <row r="131" ht="15.75" customHeight="1">
      <c r="C131" s="1" t="e">
        <v>#NUM!</v>
      </c>
      <c r="D131" s="1" t="str">
        <f t="array" ref="D131">IF(ISERROR(INDEX(onejob1,$C131))=TRUE,"",INDEX(onejob1,$C131))</f>
        <v/>
      </c>
    </row>
    <row r="132" ht="15.75" customHeight="1">
      <c r="C132" s="1" t="e">
        <v>#NUM!</v>
      </c>
      <c r="D132" s="1" t="str">
        <f t="array" ref="D132">IF(ISERROR(INDEX(onejob1,$C132))=TRUE,"",INDEX(onejob1,$C132))</f>
        <v/>
      </c>
    </row>
    <row r="133" ht="15.75" customHeight="1">
      <c r="C133" s="1" t="e">
        <v>#NUM!</v>
      </c>
      <c r="D133" s="1" t="str">
        <f t="array" ref="D133">IF(ISERROR(INDEX(onejob1,$C133))=TRUE,"",INDEX(onejob1,$C133))</f>
        <v/>
      </c>
    </row>
    <row r="134" ht="15.75" customHeight="1">
      <c r="C134" s="1" t="e">
        <v>#NUM!</v>
      </c>
      <c r="D134" s="1" t="str">
        <f t="array" ref="D134">IF(ISERROR(INDEX(onejob1,$C134))=TRUE,"",INDEX(onejob1,$C134))</f>
        <v/>
      </c>
    </row>
    <row r="135" ht="15.75" customHeight="1">
      <c r="C135" s="1" t="e">
        <v>#NUM!</v>
      </c>
      <c r="D135" s="1" t="str">
        <f t="array" ref="D135">IF(ISERROR(INDEX(onejob1,$C135))=TRUE,"",INDEX(onejob1,$C135))</f>
        <v/>
      </c>
    </row>
    <row r="136" ht="15.75" customHeight="1">
      <c r="C136" s="1" t="e">
        <v>#NUM!</v>
      </c>
      <c r="D136" s="1" t="str">
        <f t="array" ref="D136">IF(ISERROR(INDEX(onejob1,$C136))=TRUE,"",INDEX(onejob1,$C136))</f>
        <v/>
      </c>
    </row>
    <row r="137" ht="15.75" customHeight="1">
      <c r="C137" s="1" t="e">
        <v>#NUM!</v>
      </c>
      <c r="D137" s="1" t="str">
        <f t="array" ref="D137">IF(ISERROR(INDEX(onejob1,$C137))=TRUE,"",INDEX(onejob1,$C137))</f>
        <v/>
      </c>
    </row>
    <row r="138" ht="15.75" customHeight="1">
      <c r="C138" s="1" t="e">
        <v>#NUM!</v>
      </c>
      <c r="D138" s="1" t="str">
        <f t="array" ref="D138">IF(ISERROR(INDEX(onejob1,$C138))=TRUE,"",INDEX(onejob1,$C138))</f>
        <v/>
      </c>
    </row>
    <row r="139" ht="15.75" customHeight="1">
      <c r="C139" s="1" t="e">
        <v>#NUM!</v>
      </c>
      <c r="D139" s="1" t="str">
        <f t="array" ref="D139">IF(ISERROR(INDEX(onejob1,$C139))=TRUE,"",INDEX(onejob1,$C139))</f>
        <v/>
      </c>
    </row>
    <row r="140" ht="15.75" customHeight="1">
      <c r="C140" s="1" t="e">
        <v>#NUM!</v>
      </c>
      <c r="D140" s="1" t="str">
        <f t="array" ref="D140">IF(ISERROR(INDEX(onejob1,$C140))=TRUE,"",INDEX(onejob1,$C140))</f>
        <v/>
      </c>
    </row>
    <row r="141" ht="15.75" customHeight="1">
      <c r="C141" s="1" t="e">
        <v>#NUM!</v>
      </c>
      <c r="D141" s="1" t="str">
        <f t="array" ref="D141">IF(ISERROR(INDEX(onejob1,$C141))=TRUE,"",INDEX(onejob1,$C141))</f>
        <v/>
      </c>
    </row>
    <row r="142" ht="15.75" customHeight="1">
      <c r="C142" s="1" t="e">
        <v>#NUM!</v>
      </c>
      <c r="D142" s="1" t="str">
        <f t="array" ref="D142">IF(ISERROR(INDEX(onejob1,$C142))=TRUE,"",INDEX(onejob1,$C142))</f>
        <v/>
      </c>
    </row>
    <row r="143" ht="15.75" customHeight="1">
      <c r="C143" s="1" t="e">
        <v>#NUM!</v>
      </c>
      <c r="D143" s="1" t="str">
        <f t="array" ref="D143">IF(ISERROR(INDEX(onejob1,$C143))=TRUE,"",INDEX(onejob1,$C143))</f>
        <v/>
      </c>
    </row>
    <row r="144" ht="15.75" customHeight="1">
      <c r="C144" s="1" t="e">
        <v>#NUM!</v>
      </c>
      <c r="D144" s="1" t="str">
        <f t="array" ref="D144">IF(ISERROR(INDEX(onejob1,$C144))=TRUE,"",INDEX(onejob1,$C144))</f>
        <v/>
      </c>
    </row>
    <row r="145" ht="15.75" customHeight="1">
      <c r="C145" s="1" t="e">
        <v>#NUM!</v>
      </c>
      <c r="D145" s="1" t="str">
        <f t="array" ref="D145">IF(ISERROR(INDEX(onejob1,$C145))=TRUE,"",INDEX(onejob1,$C145))</f>
        <v/>
      </c>
    </row>
    <row r="146" ht="15.75" customHeight="1">
      <c r="C146" s="1" t="e">
        <v>#NUM!</v>
      </c>
      <c r="D146" s="1" t="str">
        <f t="array" ref="D146">IF(ISERROR(INDEX(onejob1,$C146))=TRUE,"",INDEX(onejob1,$C146))</f>
        <v/>
      </c>
    </row>
    <row r="147" ht="15.75" customHeight="1">
      <c r="C147" s="1" t="e">
        <v>#NUM!</v>
      </c>
      <c r="D147" s="1" t="str">
        <f t="array" ref="D147">IF(ISERROR(INDEX(onejob1,$C147))=TRUE,"",INDEX(onejob1,$C147))</f>
        <v/>
      </c>
    </row>
    <row r="148" ht="15.75" customHeight="1">
      <c r="C148" s="1" t="e">
        <v>#NUM!</v>
      </c>
      <c r="D148" s="1" t="str">
        <f t="array" ref="D148">IF(ISERROR(INDEX(onejob1,$C148))=TRUE,"",INDEX(onejob1,$C148))</f>
        <v/>
      </c>
    </row>
    <row r="149" ht="15.75" customHeight="1">
      <c r="C149" s="1" t="e">
        <v>#NUM!</v>
      </c>
      <c r="D149" s="1" t="str">
        <f t="array" ref="D149">IF(ISERROR(INDEX(onejob1,$C149))=TRUE,"",INDEX(onejob1,$C149))</f>
        <v/>
      </c>
    </row>
    <row r="150" ht="15.75" customHeight="1">
      <c r="C150" s="1" t="e">
        <v>#NUM!</v>
      </c>
      <c r="D150" s="1" t="str">
        <f t="array" ref="D150">IF(ISERROR(INDEX(onejob1,$C150))=TRUE,"",INDEX(onejob1,$C150))</f>
        <v/>
      </c>
    </row>
    <row r="151" ht="15.75" customHeight="1">
      <c r="C151" s="1" t="e">
        <v>#NUM!</v>
      </c>
      <c r="D151" s="1" t="str">
        <f t="array" ref="D151">IF(ISERROR(INDEX(onejob1,$C151))=TRUE,"",INDEX(onejob1,$C151))</f>
        <v/>
      </c>
    </row>
    <row r="152" ht="15.75" customHeight="1">
      <c r="C152" s="1" t="e">
        <v>#NUM!</v>
      </c>
      <c r="D152" s="1" t="str">
        <f t="array" ref="D152">IF(ISERROR(INDEX(onejob1,$C152))=TRUE,"",INDEX(onejob1,$C152))</f>
        <v/>
      </c>
    </row>
    <row r="153" ht="15.75" customHeight="1">
      <c r="C153" s="1" t="e">
        <v>#NUM!</v>
      </c>
      <c r="D153" s="1" t="str">
        <f t="array" ref="D153">IF(ISERROR(INDEX(onejob1,$C153))=TRUE,"",INDEX(onejob1,$C153))</f>
        <v/>
      </c>
    </row>
    <row r="154" ht="15.75" customHeight="1">
      <c r="C154" s="1" t="e">
        <v>#NUM!</v>
      </c>
      <c r="D154" s="1" t="str">
        <f t="array" ref="D154">IF(ISERROR(INDEX(onejob1,$C154))=TRUE,"",INDEX(onejob1,$C154))</f>
        <v/>
      </c>
    </row>
    <row r="155" ht="15.75" customHeight="1">
      <c r="C155" s="1" t="e">
        <v>#NUM!</v>
      </c>
      <c r="D155" s="1" t="str">
        <f t="array" ref="D155">IF(ISERROR(INDEX(onejob1,$C155))=TRUE,"",INDEX(onejob1,$C155))</f>
        <v/>
      </c>
    </row>
    <row r="156" ht="15.75" customHeight="1">
      <c r="C156" s="1" t="e">
        <v>#NUM!</v>
      </c>
      <c r="D156" s="1" t="str">
        <f t="array" ref="D156">IF(ISERROR(INDEX(onejob1,$C156))=TRUE,"",INDEX(onejob1,$C156))</f>
        <v/>
      </c>
    </row>
    <row r="157" ht="15.75" customHeight="1">
      <c r="C157" s="1" t="e">
        <v>#NUM!</v>
      </c>
      <c r="D157" s="1" t="str">
        <f t="array" ref="D157">IF(ISERROR(INDEX(onejob1,$C157))=TRUE,"",INDEX(onejob1,$C157))</f>
        <v/>
      </c>
    </row>
    <row r="158" ht="15.75" customHeight="1">
      <c r="C158" s="1" t="e">
        <v>#NUM!</v>
      </c>
      <c r="D158" s="1" t="str">
        <f t="array" ref="D158">IF(ISERROR(INDEX(onejob1,$C158))=TRUE,"",INDEX(onejob1,$C158))</f>
        <v/>
      </c>
    </row>
    <row r="159" ht="15.75" customHeight="1">
      <c r="C159" s="1" t="e">
        <v>#NUM!</v>
      </c>
      <c r="D159" s="1" t="str">
        <f t="array" ref="D159">IF(ISERROR(INDEX(onejob1,$C159))=TRUE,"",INDEX(onejob1,$C159))</f>
        <v/>
      </c>
    </row>
    <row r="160" ht="15.75" customHeight="1">
      <c r="C160" s="1" t="e">
        <v>#NUM!</v>
      </c>
      <c r="D160" s="1" t="str">
        <f t="array" ref="D160">IF(ISERROR(INDEX(onejob1,$C160))=TRUE,"",INDEX(onejob1,$C160))</f>
        <v/>
      </c>
    </row>
    <row r="161" ht="15.75" customHeight="1">
      <c r="C161" s="1" t="e">
        <v>#NUM!</v>
      </c>
      <c r="D161" s="1" t="str">
        <f t="array" ref="D161">IF(ISERROR(INDEX(onejob1,$C161))=TRUE,"",INDEX(onejob1,$C161))</f>
        <v/>
      </c>
    </row>
    <row r="162" ht="15.75" customHeight="1">
      <c r="C162" s="1" t="e">
        <v>#NUM!</v>
      </c>
      <c r="D162" s="1" t="str">
        <f t="array" ref="D162">IF(ISERROR(INDEX(onejob1,$C162))=TRUE,"",INDEX(onejob1,$C162))</f>
        <v/>
      </c>
    </row>
    <row r="163" ht="15.75" customHeight="1">
      <c r="C163" s="1" t="e">
        <v>#NUM!</v>
      </c>
      <c r="D163" s="1" t="str">
        <f t="array" ref="D163">IF(ISERROR(INDEX(onejob1,$C163))=TRUE,"",INDEX(onejob1,$C163))</f>
        <v/>
      </c>
    </row>
    <row r="164" ht="15.75" customHeight="1">
      <c r="C164" s="1" t="e">
        <v>#NUM!</v>
      </c>
      <c r="D164" s="1" t="str">
        <f t="array" ref="D164">IF(ISERROR(INDEX(onejob1,$C164))=TRUE,"",INDEX(onejob1,$C164))</f>
        <v/>
      </c>
    </row>
    <row r="165" ht="15.75" customHeight="1">
      <c r="C165" s="1" t="e">
        <v>#NUM!</v>
      </c>
      <c r="D165" s="1" t="str">
        <f t="array" ref="D165">IF(ISERROR(INDEX(onejob1,$C165))=TRUE,"",INDEX(onejob1,$C165))</f>
        <v/>
      </c>
    </row>
    <row r="166" ht="15.75" customHeight="1">
      <c r="C166" s="1" t="e">
        <v>#NUM!</v>
      </c>
      <c r="D166" s="1" t="str">
        <f t="array" ref="D166">IF(ISERROR(INDEX(onejob1,$C166))=TRUE,"",INDEX(onejob1,$C166))</f>
        <v/>
      </c>
    </row>
    <row r="167" ht="15.75" customHeight="1">
      <c r="C167" s="1" t="e">
        <v>#NUM!</v>
      </c>
      <c r="D167" s="1" t="str">
        <f t="array" ref="D167">IF(ISERROR(INDEX(onejob1,$C167))=TRUE,"",INDEX(onejob1,$C167))</f>
        <v/>
      </c>
    </row>
    <row r="168" ht="15.75" customHeight="1">
      <c r="C168" s="1" t="e">
        <v>#NUM!</v>
      </c>
      <c r="D168" s="1" t="str">
        <f t="array" ref="D168">IF(ISERROR(INDEX(onejob1,$C168))=TRUE,"",INDEX(onejob1,$C168))</f>
        <v/>
      </c>
    </row>
    <row r="169" ht="15.75" customHeight="1">
      <c r="C169" s="1" t="e">
        <v>#NUM!</v>
      </c>
      <c r="D169" s="1" t="str">
        <f t="array" ref="D169">IF(ISERROR(INDEX(onejob1,$C169))=TRUE,"",INDEX(onejob1,$C169))</f>
        <v/>
      </c>
    </row>
    <row r="170" ht="15.75" customHeight="1">
      <c r="C170" s="1" t="e">
        <v>#NUM!</v>
      </c>
      <c r="D170" s="1" t="str">
        <f t="array" ref="D170">IF(ISERROR(INDEX(onejob1,$C170))=TRUE,"",INDEX(onejob1,$C170))</f>
        <v/>
      </c>
    </row>
    <row r="171" ht="15.75" customHeight="1">
      <c r="C171" s="1" t="e">
        <v>#NUM!</v>
      </c>
      <c r="D171" s="1" t="str">
        <f t="array" ref="D171">IF(ISERROR(INDEX(onejob1,$C171))=TRUE,"",INDEX(onejob1,$C171))</f>
        <v/>
      </c>
    </row>
    <row r="172" ht="15.75" customHeight="1">
      <c r="C172" s="1" t="e">
        <v>#NUM!</v>
      </c>
      <c r="D172" s="1" t="str">
        <f t="array" ref="D172">IF(ISERROR(INDEX(onejob1,$C172))=TRUE,"",INDEX(onejob1,$C172))</f>
        <v/>
      </c>
    </row>
    <row r="173" ht="15.75" customHeight="1">
      <c r="C173" s="1" t="e">
        <v>#NUM!</v>
      </c>
      <c r="D173" s="1" t="str">
        <f t="array" ref="D173">IF(ISERROR(INDEX(onejob1,$C173))=TRUE,"",INDEX(onejob1,$C173))</f>
        <v/>
      </c>
    </row>
    <row r="174" ht="15.75" customHeight="1">
      <c r="C174" s="1" t="e">
        <v>#NUM!</v>
      </c>
      <c r="D174" s="1" t="str">
        <f t="array" ref="D174">IF(ISERROR(INDEX(onejob1,$C174))=TRUE,"",INDEX(onejob1,$C174))</f>
        <v/>
      </c>
    </row>
    <row r="175" ht="15.75" customHeight="1">
      <c r="C175" s="1" t="e">
        <v>#NUM!</v>
      </c>
      <c r="D175" s="1" t="str">
        <f t="array" ref="D175">IF(ISERROR(INDEX(onejob1,$C175))=TRUE,"",INDEX(onejob1,$C175))</f>
        <v/>
      </c>
    </row>
    <row r="176" ht="15.75" customHeight="1">
      <c r="C176" s="1" t="e">
        <v>#NUM!</v>
      </c>
      <c r="D176" s="1" t="str">
        <f t="array" ref="D176">IF(ISERROR(INDEX(onejob1,$C176))=TRUE,"",INDEX(onejob1,$C176))</f>
        <v/>
      </c>
    </row>
    <row r="177" ht="15.75" customHeight="1">
      <c r="C177" s="1" t="e">
        <v>#NUM!</v>
      </c>
      <c r="D177" s="1" t="str">
        <f t="array" ref="D177">IF(ISERROR(INDEX(onejob1,$C177))=TRUE,"",INDEX(onejob1,$C177))</f>
        <v/>
      </c>
    </row>
    <row r="178" ht="15.75" customHeight="1">
      <c r="C178" s="1" t="e">
        <v>#NUM!</v>
      </c>
      <c r="D178" s="1" t="str">
        <f t="array" ref="D178">IF(ISERROR(INDEX(onejob1,$C178))=TRUE,"",INDEX(onejob1,$C178))</f>
        <v/>
      </c>
    </row>
    <row r="179" ht="15.75" customHeight="1">
      <c r="C179" s="1" t="e">
        <v>#NUM!</v>
      </c>
      <c r="D179" s="1" t="str">
        <f t="array" ref="D179">IF(ISERROR(INDEX(onejob1,$C179))=TRUE,"",INDEX(onejob1,$C179))</f>
        <v/>
      </c>
    </row>
    <row r="180" ht="15.75" customHeight="1">
      <c r="C180" s="1" t="e">
        <v>#NUM!</v>
      </c>
      <c r="D180" s="1" t="str">
        <f t="array" ref="D180">IF(ISERROR(INDEX(onejob1,$C180))=TRUE,"",INDEX(onejob1,$C180))</f>
        <v/>
      </c>
    </row>
    <row r="181" ht="15.75" customHeight="1">
      <c r="C181" s="1" t="e">
        <v>#NUM!</v>
      </c>
      <c r="D181" s="1" t="str">
        <f t="array" ref="D181">IF(ISERROR(INDEX(onejob1,$C181))=TRUE,"",INDEX(onejob1,$C181))</f>
        <v/>
      </c>
    </row>
    <row r="182" ht="15.75" customHeight="1">
      <c r="C182" s="1" t="e">
        <v>#NUM!</v>
      </c>
      <c r="D182" s="1" t="str">
        <f t="array" ref="D182">IF(ISERROR(INDEX(onejob1,$C182))=TRUE,"",INDEX(onejob1,$C182))</f>
        <v/>
      </c>
    </row>
    <row r="183" ht="15.75" customHeight="1">
      <c r="C183" s="1" t="e">
        <v>#NUM!</v>
      </c>
      <c r="D183" s="1" t="str">
        <f t="array" ref="D183">IF(ISERROR(INDEX(onejob1,$C183))=TRUE,"",INDEX(onejob1,$C183))</f>
        <v/>
      </c>
    </row>
    <row r="184" ht="15.75" customHeight="1">
      <c r="C184" s="1" t="e">
        <v>#NUM!</v>
      </c>
      <c r="D184" s="1" t="str">
        <f t="array" ref="D184">IF(ISERROR(INDEX(onejob1,$C184))=TRUE,"",INDEX(onejob1,$C184))</f>
        <v/>
      </c>
    </row>
    <row r="185" ht="15.75" customHeight="1">
      <c r="C185" s="1" t="e">
        <v>#NUM!</v>
      </c>
      <c r="D185" s="1" t="str">
        <f t="array" ref="D185">IF(ISERROR(INDEX(onejob1,$C185))=TRUE,"",INDEX(onejob1,$C185))</f>
        <v/>
      </c>
    </row>
    <row r="186" ht="15.75" customHeight="1">
      <c r="C186" s="1" t="e">
        <v>#NUM!</v>
      </c>
      <c r="D186" s="1" t="str">
        <f t="array" ref="D186">IF(ISERROR(INDEX(onejob1,$C186))=TRUE,"",INDEX(onejob1,$C186))</f>
        <v/>
      </c>
    </row>
    <row r="187" ht="15.75" customHeight="1">
      <c r="C187" s="1" t="e">
        <v>#NUM!</v>
      </c>
      <c r="D187" s="1" t="str">
        <f t="array" ref="D187">IF(ISERROR(INDEX(onejob1,$C187))=TRUE,"",INDEX(onejob1,$C187))</f>
        <v/>
      </c>
    </row>
    <row r="188" ht="15.75" customHeight="1">
      <c r="C188" s="1" t="e">
        <v>#NUM!</v>
      </c>
      <c r="D188" s="1" t="str">
        <f t="array" ref="D188">IF(ISERROR(INDEX(onejob1,$C188))=TRUE,"",INDEX(onejob1,$C188))</f>
        <v/>
      </c>
    </row>
    <row r="189" ht="15.75" customHeight="1">
      <c r="C189" s="1" t="e">
        <v>#NUM!</v>
      </c>
      <c r="D189" s="1" t="str">
        <f t="array" ref="D189">IF(ISERROR(INDEX(onejob1,$C189))=TRUE,"",INDEX(onejob1,$C189))</f>
        <v/>
      </c>
    </row>
    <row r="190" ht="15.75" customHeight="1">
      <c r="C190" s="1" t="e">
        <v>#NUM!</v>
      </c>
      <c r="D190" s="1" t="str">
        <f t="array" ref="D190">IF(ISERROR(INDEX(onejob1,$C190))=TRUE,"",INDEX(onejob1,$C190))</f>
        <v/>
      </c>
    </row>
    <row r="191" ht="15.75" customHeight="1">
      <c r="C191" s="1" t="e">
        <v>#NUM!</v>
      </c>
      <c r="D191" s="1" t="str">
        <f t="array" ref="D191">IF(ISERROR(INDEX(onejob1,$C191))=TRUE,"",INDEX(onejob1,$C191))</f>
        <v/>
      </c>
    </row>
    <row r="192" ht="15.75" customHeight="1">
      <c r="C192" s="1" t="e">
        <v>#NUM!</v>
      </c>
      <c r="D192" s="1" t="str">
        <f t="array" ref="D192">IF(ISERROR(INDEX(onejob1,$C192))=TRUE,"",INDEX(onejob1,$C192))</f>
        <v/>
      </c>
    </row>
    <row r="193" ht="15.75" customHeight="1">
      <c r="C193" s="1" t="e">
        <v>#NUM!</v>
      </c>
      <c r="D193" s="1" t="str">
        <f t="array" ref="D193">IF(ISERROR(INDEX(onejob1,$C193))=TRUE,"",INDEX(onejob1,$C193))</f>
        <v/>
      </c>
    </row>
    <row r="194" ht="15.75" customHeight="1">
      <c r="C194" s="1" t="e">
        <v>#NUM!</v>
      </c>
      <c r="D194" s="1" t="str">
        <f t="array" ref="D194">IF(ISERROR(INDEX(onejob1,$C194))=TRUE,"",INDEX(onejob1,$C194))</f>
        <v/>
      </c>
    </row>
    <row r="195" ht="15.75" customHeight="1">
      <c r="C195" s="1" t="e">
        <v>#NUM!</v>
      </c>
      <c r="D195" s="1" t="str">
        <f t="array" ref="D195">IF(ISERROR(INDEX(onejob1,$C195))=TRUE,"",INDEX(onejob1,$C195))</f>
        <v/>
      </c>
    </row>
    <row r="196" ht="15.75" customHeight="1">
      <c r="C196" s="1" t="e">
        <v>#NUM!</v>
      </c>
      <c r="D196" s="1" t="str">
        <f t="array" ref="D196">IF(ISERROR(INDEX(onejob1,$C196))=TRUE,"",INDEX(onejob1,$C196))</f>
        <v/>
      </c>
    </row>
    <row r="197" ht="15.75" customHeight="1">
      <c r="C197" s="1" t="e">
        <v>#NUM!</v>
      </c>
      <c r="D197" s="1" t="str">
        <f t="array" ref="D197">IF(ISERROR(INDEX(onejob1,$C197))=TRUE,"",INDEX(onejob1,$C197))</f>
        <v/>
      </c>
    </row>
    <row r="198" ht="15.75" customHeight="1">
      <c r="C198" s="1" t="e">
        <v>#NUM!</v>
      </c>
      <c r="D198" s="1" t="str">
        <f t="array" ref="D198">IF(ISERROR(INDEX(onejob1,$C198))=TRUE,"",INDEX(onejob1,$C198))</f>
        <v/>
      </c>
    </row>
    <row r="199" ht="15.75" customHeight="1">
      <c r="C199" s="1" t="e">
        <v>#NUM!</v>
      </c>
      <c r="D199" s="1" t="str">
        <f t="array" ref="D199">IF(ISERROR(INDEX(onejob1,$C199))=TRUE,"",INDEX(onejob1,$C199))</f>
        <v/>
      </c>
    </row>
    <row r="200" ht="15.75" customHeight="1">
      <c r="C200" s="1" t="e">
        <v>#NUM!</v>
      </c>
      <c r="D200" s="1" t="str">
        <f t="array" ref="D200">IF(ISERROR(INDEX(onejob1,$C200))=TRUE,"",INDEX(onejob1,$C200))</f>
        <v/>
      </c>
    </row>
    <row r="201" ht="15.75" customHeight="1">
      <c r="C201" s="1" t="e">
        <v>#NUM!</v>
      </c>
      <c r="D201" s="1" t="str">
        <f t="array" ref="D201">IF(ISERROR(INDEX(onejob1,$C201))=TRUE,"",INDEX(onejob1,$C201))</f>
        <v/>
      </c>
    </row>
    <row r="202" ht="15.75" customHeight="1">
      <c r="C202" s="1" t="e">
        <v>#NUM!</v>
      </c>
      <c r="D202" s="1" t="str">
        <f t="array" ref="D202">IF(ISERROR(INDEX(onejob1,$C202))=TRUE,"",INDEX(onejob1,$C202))</f>
        <v/>
      </c>
    </row>
    <row r="203" ht="15.75" customHeight="1">
      <c r="C203" s="1" t="e">
        <v>#NUM!</v>
      </c>
      <c r="D203" s="1" t="str">
        <f t="array" ref="D203">IF(ISERROR(INDEX(onejob1,$C203))=TRUE,"",INDEX(onejob1,$C203))</f>
        <v/>
      </c>
    </row>
    <row r="204" ht="15.75" customHeight="1">
      <c r="C204" s="1" t="e">
        <v>#NUM!</v>
      </c>
      <c r="D204" s="1" t="str">
        <f t="array" ref="D204">IF(ISERROR(INDEX(onejob1,$C204))=TRUE,"",INDEX(onejob1,$C204))</f>
        <v/>
      </c>
    </row>
    <row r="205" ht="15.75" customHeight="1">
      <c r="C205" s="1" t="e">
        <v>#NUM!</v>
      </c>
      <c r="D205" s="1" t="str">
        <f t="array" ref="D205">IF(ISERROR(INDEX(onejob1,$C205))=TRUE,"",INDEX(onejob1,$C205))</f>
        <v/>
      </c>
    </row>
    <row r="206" ht="15.75" customHeight="1">
      <c r="C206" s="1" t="e">
        <v>#NUM!</v>
      </c>
      <c r="D206" s="1" t="str">
        <f t="array" ref="D206">IF(ISERROR(INDEX(onejob1,$C206))=TRUE,"",INDEX(onejob1,$C206))</f>
        <v/>
      </c>
    </row>
    <row r="207" ht="15.75" customHeight="1">
      <c r="C207" s="1" t="e">
        <v>#NUM!</v>
      </c>
      <c r="D207" s="1" t="str">
        <f t="array" ref="D207">IF(ISERROR(INDEX(onejob1,$C207))=TRUE,"",INDEX(onejob1,$C207))</f>
        <v/>
      </c>
    </row>
    <row r="208" ht="15.75" customHeight="1">
      <c r="C208" s="1" t="e">
        <v>#NUM!</v>
      </c>
      <c r="D208" s="1" t="str">
        <f t="array" ref="D208">IF(ISERROR(INDEX(onejob1,$C208))=TRUE,"",INDEX(onejob1,$C208))</f>
        <v/>
      </c>
    </row>
    <row r="209" ht="15.75" customHeight="1">
      <c r="C209" s="1" t="e">
        <v>#NUM!</v>
      </c>
      <c r="D209" s="1" t="str">
        <f t="array" ref="D209">IF(ISERROR(INDEX(onejob1,$C209))=TRUE,"",INDEX(onejob1,$C209))</f>
        <v/>
      </c>
    </row>
    <row r="210" ht="15.75" customHeight="1">
      <c r="C210" s="1" t="e">
        <v>#NUM!</v>
      </c>
      <c r="D210" s="1" t="str">
        <f t="array" ref="D210">IF(ISERROR(INDEX(onejob1,$C210))=TRUE,"",INDEX(onejob1,$C210))</f>
        <v/>
      </c>
    </row>
    <row r="211" ht="15.75" customHeight="1">
      <c r="C211" s="1" t="e">
        <v>#NUM!</v>
      </c>
      <c r="D211" s="1" t="str">
        <f t="array" ref="D211">IF(ISERROR(INDEX(onejob1,$C211))=TRUE,"",INDEX(onejob1,$C211))</f>
        <v/>
      </c>
    </row>
    <row r="212" ht="15.75" customHeight="1">
      <c r="C212" s="1" t="e">
        <v>#NUM!</v>
      </c>
      <c r="D212" s="1" t="str">
        <f t="array" ref="D212">IF(ISERROR(INDEX(onejob1,$C212))=TRUE,"",INDEX(onejob1,$C212))</f>
        <v/>
      </c>
    </row>
    <row r="213" ht="15.75" customHeight="1">
      <c r="C213" s="1" t="e">
        <v>#NUM!</v>
      </c>
      <c r="D213" s="1" t="str">
        <f t="array" ref="D213">IF(ISERROR(INDEX(onejob1,$C213))=TRUE,"",INDEX(onejob1,$C213))</f>
        <v/>
      </c>
    </row>
    <row r="214" ht="15.75" customHeight="1">
      <c r="C214" s="1" t="e">
        <v>#NUM!</v>
      </c>
      <c r="D214" s="1" t="str">
        <f t="array" ref="D214">IF(ISERROR(INDEX(onejob1,$C214))=TRUE,"",INDEX(onejob1,$C214))</f>
        <v/>
      </c>
    </row>
    <row r="215" ht="15.75" customHeight="1">
      <c r="C215" s="1" t="e">
        <v>#NUM!</v>
      </c>
      <c r="D215" s="1" t="str">
        <f t="array" ref="D215">IF(ISERROR(INDEX(onejob1,$C215))=TRUE,"",INDEX(onejob1,$C215))</f>
        <v/>
      </c>
    </row>
    <row r="216" ht="15.75" customHeight="1">
      <c r="C216" s="1" t="e">
        <v>#NUM!</v>
      </c>
      <c r="D216" s="1" t="str">
        <f t="array" ref="D216">IF(ISERROR(INDEX(onejob1,$C216))=TRUE,"",INDEX(onejob1,$C216))</f>
        <v/>
      </c>
    </row>
    <row r="217" ht="15.75" customHeight="1">
      <c r="C217" s="1" t="e">
        <v>#NUM!</v>
      </c>
      <c r="D217" s="1" t="str">
        <f t="array" ref="D217">IF(ISERROR(INDEX(onejob1,$C217))=TRUE,"",INDEX(onejob1,$C217))</f>
        <v/>
      </c>
    </row>
    <row r="218" ht="15.75" customHeight="1">
      <c r="C218" s="1" t="e">
        <v>#NUM!</v>
      </c>
      <c r="D218" s="1" t="str">
        <f t="array" ref="D218">IF(ISERROR(INDEX(onejob1,$C218))=TRUE,"",INDEX(onejob1,$C218))</f>
        <v/>
      </c>
    </row>
    <row r="219" ht="15.75" customHeight="1">
      <c r="C219" s="1" t="e">
        <v>#NUM!</v>
      </c>
      <c r="D219" s="1" t="str">
        <f t="array" ref="D219">IF(ISERROR(INDEX(onejob1,$C219))=TRUE,"",INDEX(onejob1,$C219))</f>
        <v/>
      </c>
    </row>
    <row r="220" ht="15.75" customHeight="1">
      <c r="C220" s="1" t="e">
        <v>#NUM!</v>
      </c>
      <c r="D220" s="1" t="str">
        <f t="array" ref="D220">IF(ISERROR(INDEX(onejob1,$C220))=TRUE,"",INDEX(onejob1,$C220))</f>
        <v/>
      </c>
    </row>
    <row r="221" ht="15.75" customHeight="1">
      <c r="C221" s="1" t="e">
        <v>#NUM!</v>
      </c>
      <c r="D221" s="1" t="str">
        <f t="array" ref="D221">IF(ISERROR(INDEX(onejob1,$C221))=TRUE,"",INDEX(onejob1,$C221))</f>
        <v/>
      </c>
    </row>
    <row r="222" ht="15.75" customHeight="1">
      <c r="C222" s="1" t="e">
        <v>#NUM!</v>
      </c>
      <c r="D222" s="1" t="str">
        <f t="array" ref="D222">IF(ISERROR(INDEX(onejob1,$C222))=TRUE,"",INDEX(onejob1,$C222))</f>
        <v/>
      </c>
    </row>
    <row r="223" ht="15.75" customHeight="1">
      <c r="C223" s="1" t="e">
        <v>#NUM!</v>
      </c>
      <c r="D223" s="1" t="str">
        <f t="array" ref="D223">IF(ISERROR(INDEX(onejob1,$C223))=TRUE,"",INDEX(onejob1,$C223))</f>
        <v/>
      </c>
    </row>
    <row r="224" ht="15.75" customHeight="1">
      <c r="C224" s="1" t="e">
        <v>#NUM!</v>
      </c>
      <c r="D224" s="1" t="str">
        <f t="array" ref="D224">IF(ISERROR(INDEX(onejob1,$C224))=TRUE,"",INDEX(onejob1,$C224))</f>
        <v/>
      </c>
    </row>
    <row r="225" ht="15.75" customHeight="1">
      <c r="C225" s="1" t="e">
        <v>#NUM!</v>
      </c>
      <c r="D225" s="1" t="str">
        <f t="array" ref="D225">IF(ISERROR(INDEX(onejob1,$C225))=TRUE,"",INDEX(onejob1,$C225))</f>
        <v/>
      </c>
    </row>
    <row r="226" ht="15.75" customHeight="1">
      <c r="C226" s="1" t="e">
        <v>#NUM!</v>
      </c>
      <c r="D226" s="1" t="str">
        <f t="array" ref="D226">IF(ISERROR(INDEX(onejob1,$C226))=TRUE,"",INDEX(onejob1,$C226))</f>
        <v/>
      </c>
    </row>
    <row r="227" ht="15.75" customHeight="1">
      <c r="C227" s="1" t="e">
        <v>#NUM!</v>
      </c>
      <c r="D227" s="1" t="str">
        <f t="array" ref="D227">IF(ISERROR(INDEX(onejob1,$C227))=TRUE,"",INDEX(onejob1,$C227))</f>
        <v/>
      </c>
    </row>
    <row r="228" ht="15.75" customHeight="1">
      <c r="C228" s="1" t="e">
        <v>#NUM!</v>
      </c>
      <c r="D228" s="1" t="str">
        <f t="array" ref="D228">IF(ISERROR(INDEX(onejob1,$C228))=TRUE,"",INDEX(onejob1,$C228))</f>
        <v/>
      </c>
    </row>
    <row r="229" ht="15.75" customHeight="1">
      <c r="C229" s="1" t="e">
        <v>#NUM!</v>
      </c>
      <c r="D229" s="1" t="str">
        <f t="array" ref="D229">IF(ISERROR(INDEX(onejob1,$C229))=TRUE,"",INDEX(onejob1,$C229))</f>
        <v/>
      </c>
    </row>
    <row r="230" ht="15.75" customHeight="1">
      <c r="C230" s="1" t="e">
        <v>#NUM!</v>
      </c>
      <c r="D230" s="1" t="str">
        <f t="array" ref="D230">IF(ISERROR(INDEX(onejob1,$C230))=TRUE,"",INDEX(onejob1,$C230))</f>
        <v/>
      </c>
    </row>
    <row r="231" ht="15.75" customHeight="1">
      <c r="C231" s="1" t="e">
        <v>#NUM!</v>
      </c>
      <c r="D231" s="1" t="str">
        <f t="array" ref="D231">IF(ISERROR(INDEX(onejob1,$C231))=TRUE,"",INDEX(onejob1,$C231))</f>
        <v/>
      </c>
    </row>
    <row r="232" ht="15.75" customHeight="1">
      <c r="C232" s="1" t="e">
        <v>#NUM!</v>
      </c>
      <c r="D232" s="1" t="str">
        <f t="array" ref="D232">IF(ISERROR(INDEX(onejob1,$C232))=TRUE,"",INDEX(onejob1,$C232))</f>
        <v/>
      </c>
    </row>
    <row r="233" ht="15.75" customHeight="1">
      <c r="C233" s="1" t="e">
        <v>#NUM!</v>
      </c>
      <c r="D233" s="1" t="str">
        <f t="array" ref="D233">IF(ISERROR(INDEX(onejob1,$C233))=TRUE,"",INDEX(onejob1,$C233))</f>
        <v/>
      </c>
    </row>
    <row r="234" ht="15.75" customHeight="1">
      <c r="C234" s="1" t="e">
        <v>#NUM!</v>
      </c>
      <c r="D234" s="1" t="str">
        <f t="array" ref="D234">IF(ISERROR(INDEX(onejob1,$C234))=TRUE,"",INDEX(onejob1,$C234))</f>
        <v/>
      </c>
    </row>
    <row r="235" ht="15.75" customHeight="1">
      <c r="C235" s="1" t="e">
        <v>#NUM!</v>
      </c>
      <c r="D235" s="1" t="str">
        <f t="array" ref="D235">IF(ISERROR(INDEX(onejob1,$C235))=TRUE,"",INDEX(onejob1,$C235))</f>
        <v/>
      </c>
    </row>
    <row r="236" ht="15.75" customHeight="1">
      <c r="C236" s="1" t="e">
        <v>#NUM!</v>
      </c>
      <c r="D236" s="1" t="str">
        <f t="array" ref="D236">IF(ISERROR(INDEX(onejob1,$C236))=TRUE,"",INDEX(onejob1,$C236))</f>
        <v/>
      </c>
    </row>
    <row r="237" ht="15.75" customHeight="1">
      <c r="C237" s="1" t="e">
        <v>#NUM!</v>
      </c>
      <c r="D237" s="1" t="str">
        <f t="array" ref="D237">IF(ISERROR(INDEX(onejob1,$C237))=TRUE,"",INDEX(onejob1,$C237))</f>
        <v/>
      </c>
    </row>
    <row r="238" ht="15.75" customHeight="1">
      <c r="C238" s="1" t="e">
        <v>#NUM!</v>
      </c>
      <c r="D238" s="1" t="str">
        <f t="array" ref="D238">IF(ISERROR(INDEX(onejob1,$C238))=TRUE,"",INDEX(onejob1,$C238))</f>
        <v/>
      </c>
    </row>
    <row r="239" ht="15.75" customHeight="1">
      <c r="C239" s="1" t="e">
        <v>#NUM!</v>
      </c>
      <c r="D239" s="1" t="str">
        <f t="array" ref="D239">IF(ISERROR(INDEX(onejob1,$C239))=TRUE,"",INDEX(onejob1,$C239))</f>
        <v/>
      </c>
    </row>
    <row r="240" ht="15.75" customHeight="1">
      <c r="C240" s="1" t="e">
        <v>#NUM!</v>
      </c>
      <c r="D240" s="1" t="str">
        <f t="array" ref="D240">IF(ISERROR(INDEX(onejob1,$C240))=TRUE,"",INDEX(onejob1,$C240))</f>
        <v/>
      </c>
    </row>
    <row r="241" ht="15.75" customHeight="1">
      <c r="C241" s="1" t="e">
        <v>#NUM!</v>
      </c>
      <c r="D241" s="1" t="str">
        <f t="array" ref="D241">IF(ISERROR(INDEX(onejob1,$C241))=TRUE,"",INDEX(onejob1,$C241))</f>
        <v/>
      </c>
    </row>
    <row r="242" ht="15.75" customHeight="1">
      <c r="C242" s="1" t="e">
        <v>#NUM!</v>
      </c>
      <c r="D242" s="1" t="str">
        <f t="array" ref="D242">IF(ISERROR(INDEX(onejob1,$C242))=TRUE,"",INDEX(onejob1,$C242))</f>
        <v/>
      </c>
    </row>
    <row r="243" ht="15.75" customHeight="1">
      <c r="C243" s="1" t="e">
        <v>#NUM!</v>
      </c>
      <c r="D243" s="1" t="str">
        <f t="array" ref="D243">IF(ISERROR(INDEX(onejob1,$C243))=TRUE,"",INDEX(onejob1,$C243))</f>
        <v/>
      </c>
    </row>
    <row r="244" ht="15.75" customHeight="1">
      <c r="C244" s="1" t="e">
        <v>#NUM!</v>
      </c>
      <c r="D244" s="1" t="str">
        <f t="array" ref="D244">IF(ISERROR(INDEX(onejob1,$C244))=TRUE,"",INDEX(onejob1,$C244))</f>
        <v/>
      </c>
    </row>
    <row r="245" ht="15.75" customHeight="1">
      <c r="C245" s="1" t="e">
        <v>#NUM!</v>
      </c>
      <c r="D245" s="1" t="str">
        <f t="array" ref="D245">IF(ISERROR(INDEX(onejob1,$C245))=TRUE,"",INDEX(onejob1,$C245))</f>
        <v/>
      </c>
    </row>
    <row r="246" ht="15.75" customHeight="1">
      <c r="C246" s="1" t="e">
        <v>#NUM!</v>
      </c>
      <c r="D246" s="1" t="str">
        <f t="array" ref="D246">IF(ISERROR(INDEX(onejob1,$C246))=TRUE,"",INDEX(onejob1,$C246))</f>
        <v/>
      </c>
    </row>
    <row r="247" ht="15.75" customHeight="1">
      <c r="C247" s="1" t="e">
        <v>#NUM!</v>
      </c>
      <c r="D247" s="1" t="str">
        <f t="array" ref="D247">IF(ISERROR(INDEX(onejob1,$C247))=TRUE,"",INDEX(onejob1,$C247))</f>
        <v/>
      </c>
    </row>
    <row r="248" ht="15.75" customHeight="1">
      <c r="C248" s="1" t="e">
        <v>#NUM!</v>
      </c>
      <c r="D248" s="1" t="str">
        <f t="array" ref="D248">IF(ISERROR(INDEX(onejob1,$C248))=TRUE,"",INDEX(onejob1,$C248))</f>
        <v/>
      </c>
    </row>
    <row r="249" ht="15.75" customHeight="1">
      <c r="C249" s="1" t="e">
        <v>#NUM!</v>
      </c>
      <c r="D249" s="1" t="str">
        <f t="array" ref="D249">IF(ISERROR(INDEX(onejob1,$C249))=TRUE,"",INDEX(onejob1,$C249))</f>
        <v/>
      </c>
    </row>
    <row r="250" ht="15.75" customHeight="1">
      <c r="C250" s="1" t="e">
        <v>#NUM!</v>
      </c>
      <c r="D250" s="1" t="str">
        <f t="array" ref="D250">IF(ISERROR(INDEX(onejob1,$C250))=TRUE,"",INDEX(onejob1,$C250))</f>
        <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6" width="8.71"/>
  </cols>
  <sheetData>
    <row r="1">
      <c r="A1" s="1" t="s">
        <v>252</v>
      </c>
    </row>
    <row r="2">
      <c r="A2" s="1">
        <v>1.0</v>
      </c>
      <c r="B2" s="1">
        <v>234567.0</v>
      </c>
    </row>
    <row r="3">
      <c r="A3" s="1">
        <v>2.0</v>
      </c>
      <c r="B3" s="1">
        <v>356742.0</v>
      </c>
    </row>
    <row r="4">
      <c r="A4" s="1">
        <v>3.0</v>
      </c>
      <c r="B4" s="1">
        <v>576234.0</v>
      </c>
    </row>
    <row r="5">
      <c r="A5" s="1">
        <v>4.0</v>
      </c>
      <c r="B5" s="1">
        <v>465732.0</v>
      </c>
    </row>
    <row r="6">
      <c r="A6" s="1">
        <v>5.0</v>
      </c>
      <c r="B6" s="1">
        <v>764235.0</v>
      </c>
    </row>
    <row r="7">
      <c r="A7" s="1">
        <v>6.0</v>
      </c>
      <c r="B7" s="1">
        <v>543267.0</v>
      </c>
    </row>
    <row r="8">
      <c r="A8" s="1">
        <v>7.0</v>
      </c>
      <c r="B8" s="1">
        <v>342675.0</v>
      </c>
    </row>
    <row r="9">
      <c r="A9" s="1">
        <v>8.0</v>
      </c>
      <c r="B9" s="1">
        <v>572643.0</v>
      </c>
    </row>
    <row r="10">
      <c r="A10" s="1">
        <v>9.0</v>
      </c>
      <c r="B10" s="1">
        <v>765432.0</v>
      </c>
    </row>
    <row r="11">
      <c r="A11" s="1">
        <v>10.0</v>
      </c>
      <c r="B11" s="1">
        <v>574632.0</v>
      </c>
    </row>
    <row r="12">
      <c r="A12" s="1">
        <v>11.0</v>
      </c>
      <c r="B12" s="1">
        <v>246357.0</v>
      </c>
    </row>
    <row r="13">
      <c r="A13" s="1">
        <v>12.0</v>
      </c>
      <c r="B13" s="1">
        <v>273654.0</v>
      </c>
    </row>
    <row r="14">
      <c r="A14" s="1">
        <v>13.0</v>
      </c>
      <c r="B14" s="1">
        <v>123456.0</v>
      </c>
    </row>
    <row r="15">
      <c r="A15" s="1">
        <v>14.0</v>
      </c>
      <c r="B15" s="1">
        <v>186432.0</v>
      </c>
    </row>
    <row r="16">
      <c r="A16" s="1">
        <v>15.0</v>
      </c>
      <c r="B16" s="1">
        <v>641382.0</v>
      </c>
    </row>
    <row r="17">
      <c r="A17" s="1">
        <v>16.0</v>
      </c>
      <c r="B17" s="1">
        <v>864251.0</v>
      </c>
    </row>
    <row r="18">
      <c r="A18" s="1">
        <v>17.0</v>
      </c>
      <c r="B18" s="1">
        <v>715342.0</v>
      </c>
    </row>
    <row r="21" ht="15.75" customHeight="1"/>
    <row r="22" ht="15.75" customHeight="1">
      <c r="A22" s="1" t="s">
        <v>253</v>
      </c>
    </row>
    <row r="23" ht="15.75" customHeight="1">
      <c r="A23" s="1">
        <v>1.0</v>
      </c>
      <c r="B23" s="1" t="s">
        <v>254</v>
      </c>
    </row>
    <row r="24" ht="15.75" customHeight="1">
      <c r="A24" s="1">
        <v>2.0</v>
      </c>
      <c r="B24" s="1" t="s">
        <v>255</v>
      </c>
    </row>
    <row r="25" ht="15.75" customHeight="1">
      <c r="A25" s="1">
        <v>3.0</v>
      </c>
      <c r="B25" s="1" t="s">
        <v>256</v>
      </c>
    </row>
    <row r="26" ht="15.75" customHeight="1">
      <c r="A26" s="1">
        <v>4.0</v>
      </c>
      <c r="B26" s="1" t="s">
        <v>257</v>
      </c>
    </row>
    <row r="27" ht="15.75" customHeight="1">
      <c r="A27" s="1" t="s">
        <v>253</v>
      </c>
      <c r="B27" s="1" t="s">
        <v>258</v>
      </c>
      <c r="C27" s="1" t="s">
        <v>259</v>
      </c>
    </row>
    <row r="28" ht="15.75" customHeight="1">
      <c r="A28" s="1" t="s">
        <v>260</v>
      </c>
      <c r="B28" s="1" t="s">
        <v>261</v>
      </c>
      <c r="C28" s="1" t="s">
        <v>262</v>
      </c>
    </row>
    <row r="29" ht="15.75" customHeight="1">
      <c r="A29" s="1" t="s">
        <v>263</v>
      </c>
      <c r="B29" s="1" t="s">
        <v>264</v>
      </c>
      <c r="C29" s="1" t="s">
        <v>265</v>
      </c>
    </row>
    <row r="30" ht="15.75" customHeight="1">
      <c r="A30" s="1" t="s">
        <v>266</v>
      </c>
      <c r="B30" s="1" t="s">
        <v>267</v>
      </c>
      <c r="C30" s="1" t="s">
        <v>268</v>
      </c>
    </row>
    <row r="31" ht="15.75" customHeight="1">
      <c r="A31" s="1" t="s">
        <v>269</v>
      </c>
      <c r="B31" s="1" t="s">
        <v>264</v>
      </c>
      <c r="C31" s="1" t="s">
        <v>265</v>
      </c>
    </row>
    <row r="32" ht="15.75" customHeight="1">
      <c r="A32" s="1" t="s">
        <v>270</v>
      </c>
      <c r="B32" s="1" t="s">
        <v>261</v>
      </c>
      <c r="C32" s="1" t="s">
        <v>271</v>
      </c>
    </row>
    <row r="33" ht="15.75" customHeight="1">
      <c r="A33" s="1" t="s">
        <v>272</v>
      </c>
      <c r="B33" s="1" t="s">
        <v>261</v>
      </c>
      <c r="C33" s="1" t="s">
        <v>271</v>
      </c>
    </row>
    <row r="34" ht="15.75" customHeight="1">
      <c r="A34" s="1" t="s">
        <v>273</v>
      </c>
      <c r="B34" s="1" t="s">
        <v>264</v>
      </c>
      <c r="C34" s="1" t="s">
        <v>265</v>
      </c>
    </row>
    <row r="35" ht="15.75" customHeight="1">
      <c r="A35" s="1" t="s">
        <v>274</v>
      </c>
      <c r="B35" s="1" t="s">
        <v>264</v>
      </c>
      <c r="C35" s="1" t="s">
        <v>265</v>
      </c>
    </row>
    <row r="36" ht="15.75" customHeight="1">
      <c r="A36" s="1" t="s">
        <v>275</v>
      </c>
      <c r="B36" s="1" t="s">
        <v>276</v>
      </c>
      <c r="C36" s="1" t="s">
        <v>277</v>
      </c>
    </row>
    <row r="37" ht="15.75" customHeight="1">
      <c r="A37" s="1" t="s">
        <v>278</v>
      </c>
      <c r="B37" s="1" t="s">
        <v>276</v>
      </c>
      <c r="C37" s="1" t="s">
        <v>277</v>
      </c>
    </row>
    <row r="38" ht="15.75" customHeight="1">
      <c r="A38" s="1" t="s">
        <v>279</v>
      </c>
      <c r="B38" s="1" t="s">
        <v>276</v>
      </c>
      <c r="C38" s="1" t="s">
        <v>277</v>
      </c>
    </row>
    <row r="39" ht="15.75" customHeight="1">
      <c r="A39" s="1" t="s">
        <v>280</v>
      </c>
      <c r="B39" s="1" t="s">
        <v>276</v>
      </c>
      <c r="C39" s="1" t="s">
        <v>277</v>
      </c>
    </row>
    <row r="40" ht="15.75" customHeight="1">
      <c r="A40" s="1" t="s">
        <v>281</v>
      </c>
      <c r="B40" s="1" t="s">
        <v>282</v>
      </c>
      <c r="C40" s="1" t="s">
        <v>271</v>
      </c>
    </row>
    <row r="41" ht="15.75" customHeight="1">
      <c r="A41" s="1" t="s">
        <v>283</v>
      </c>
      <c r="B41" s="1" t="s">
        <v>282</v>
      </c>
      <c r="C41" s="1" t="s">
        <v>271</v>
      </c>
    </row>
    <row r="42" ht="15.75" customHeight="1">
      <c r="A42" s="1" t="s">
        <v>284</v>
      </c>
      <c r="B42" s="1" t="s">
        <v>285</v>
      </c>
      <c r="C42" s="1" t="s">
        <v>286</v>
      </c>
    </row>
    <row r="43" ht="15.75" customHeight="1">
      <c r="A43" s="1" t="s">
        <v>287</v>
      </c>
      <c r="B43" s="1" t="s">
        <v>282</v>
      </c>
      <c r="C43" s="1" t="s">
        <v>271</v>
      </c>
    </row>
    <row r="44" ht="15.75" customHeight="1">
      <c r="A44" s="1" t="s">
        <v>288</v>
      </c>
      <c r="B44" s="1" t="s">
        <v>289</v>
      </c>
      <c r="C44" s="1" t="s">
        <v>290</v>
      </c>
    </row>
    <row r="45" ht="15.75" customHeight="1">
      <c r="A45" s="1" t="s">
        <v>291</v>
      </c>
      <c r="B45" s="1" t="s">
        <v>289</v>
      </c>
      <c r="C45" s="1" t="s">
        <v>290</v>
      </c>
    </row>
    <row r="46" ht="15.75" customHeight="1">
      <c r="A46" s="1" t="s">
        <v>292</v>
      </c>
      <c r="B46" s="1" t="s">
        <v>264</v>
      </c>
      <c r="C46" s="1" t="s">
        <v>286</v>
      </c>
    </row>
    <row r="47" ht="15.75" customHeight="1">
      <c r="A47" s="1" t="s">
        <v>293</v>
      </c>
      <c r="B47" s="1" t="s">
        <v>285</v>
      </c>
      <c r="C47" s="1" t="s">
        <v>286</v>
      </c>
    </row>
    <row r="48" ht="15.75" customHeight="1">
      <c r="A48" s="1" t="s">
        <v>294</v>
      </c>
      <c r="B48" s="1" t="s">
        <v>289</v>
      </c>
      <c r="C48" s="1" t="s">
        <v>290</v>
      </c>
    </row>
    <row r="49" ht="15.75" customHeight="1">
      <c r="A49" s="1" t="s">
        <v>295</v>
      </c>
      <c r="B49" s="1" t="s">
        <v>289</v>
      </c>
      <c r="C49" s="1" t="s">
        <v>290</v>
      </c>
    </row>
    <row r="50" ht="15.75" customHeight="1">
      <c r="A50" s="1" t="s">
        <v>296</v>
      </c>
      <c r="B50" s="1" t="s">
        <v>267</v>
      </c>
      <c r="C50" s="1" t="s">
        <v>268</v>
      </c>
    </row>
    <row r="51" ht="15.75" customHeight="1">
      <c r="A51" s="1" t="s">
        <v>297</v>
      </c>
      <c r="B51" s="1" t="s">
        <v>285</v>
      </c>
      <c r="C51" s="1" t="s">
        <v>286</v>
      </c>
    </row>
    <row r="52" ht="15.75" customHeight="1">
      <c r="A52" s="1" t="s">
        <v>298</v>
      </c>
      <c r="B52" s="1" t="s">
        <v>264</v>
      </c>
      <c r="C52" s="1" t="s">
        <v>265</v>
      </c>
    </row>
    <row r="53" ht="15.75" customHeight="1">
      <c r="A53" s="1" t="s">
        <v>299</v>
      </c>
      <c r="B53" s="1" t="s">
        <v>276</v>
      </c>
      <c r="C53" s="1" t="s">
        <v>277</v>
      </c>
    </row>
    <row r="54" ht="15.75" customHeight="1">
      <c r="A54" s="1" t="s">
        <v>300</v>
      </c>
      <c r="B54" s="1" t="s">
        <v>267</v>
      </c>
      <c r="C54" s="1" t="s">
        <v>268</v>
      </c>
    </row>
    <row r="55" ht="15.75" customHeight="1">
      <c r="A55" s="1" t="s">
        <v>301</v>
      </c>
      <c r="B55" s="1" t="s">
        <v>276</v>
      </c>
      <c r="C55" s="1" t="s">
        <v>277</v>
      </c>
    </row>
    <row r="56" ht="15.75" customHeight="1">
      <c r="A56" s="1" t="s">
        <v>302</v>
      </c>
      <c r="B56" s="1" t="s">
        <v>289</v>
      </c>
      <c r="C56" s="1" t="s">
        <v>290</v>
      </c>
    </row>
    <row r="57" ht="15.75" customHeight="1">
      <c r="A57" s="1" t="s">
        <v>303</v>
      </c>
      <c r="B57" s="1" t="s">
        <v>289</v>
      </c>
      <c r="C57" s="1" t="s">
        <v>290</v>
      </c>
    </row>
    <row r="58" ht="15.75" customHeight="1">
      <c r="A58" s="1" t="s">
        <v>304</v>
      </c>
      <c r="B58" s="1" t="s">
        <v>267</v>
      </c>
      <c r="C58" s="1" t="s">
        <v>268</v>
      </c>
    </row>
    <row r="59" ht="15.75" customHeight="1">
      <c r="A59" s="1" t="s">
        <v>305</v>
      </c>
      <c r="B59" s="1" t="s">
        <v>289</v>
      </c>
      <c r="C59" s="1" t="s">
        <v>290</v>
      </c>
    </row>
    <row r="60" ht="15.75" customHeight="1">
      <c r="A60" s="1" t="s">
        <v>306</v>
      </c>
      <c r="B60" s="1" t="s">
        <v>307</v>
      </c>
      <c r="C60" s="1" t="s">
        <v>308</v>
      </c>
    </row>
    <row r="61" ht="15.75" customHeight="1">
      <c r="A61" s="1" t="s">
        <v>309</v>
      </c>
      <c r="B61" s="1" t="s">
        <v>307</v>
      </c>
      <c r="C61" s="1" t="s">
        <v>308</v>
      </c>
    </row>
    <row r="62" ht="15.75" customHeight="1">
      <c r="A62" s="1" t="s">
        <v>310</v>
      </c>
      <c r="B62" s="1" t="s">
        <v>267</v>
      </c>
      <c r="C62" s="1" t="s">
        <v>268</v>
      </c>
    </row>
    <row r="63" ht="15.75" customHeight="1">
      <c r="A63" s="1" t="s">
        <v>311</v>
      </c>
      <c r="B63" s="1" t="s">
        <v>307</v>
      </c>
      <c r="C63" s="1" t="s">
        <v>308</v>
      </c>
    </row>
    <row r="64" ht="15.75" customHeight="1">
      <c r="A64" s="1" t="s">
        <v>312</v>
      </c>
      <c r="B64" s="1" t="s">
        <v>307</v>
      </c>
      <c r="C64" s="1" t="s">
        <v>308</v>
      </c>
    </row>
    <row r="65" ht="15.75" customHeight="1">
      <c r="A65" s="1" t="s">
        <v>313</v>
      </c>
      <c r="B65" s="1" t="s">
        <v>307</v>
      </c>
      <c r="C65" s="1" t="s">
        <v>308</v>
      </c>
    </row>
    <row r="66" ht="15.75" customHeight="1">
      <c r="A66" s="1" t="s">
        <v>314</v>
      </c>
      <c r="B66" s="1" t="s">
        <v>267</v>
      </c>
      <c r="C66" s="1" t="s">
        <v>268</v>
      </c>
    </row>
    <row r="67" ht="15.75" customHeight="1">
      <c r="A67" s="1" t="s">
        <v>315</v>
      </c>
      <c r="B67" s="1" t="s">
        <v>307</v>
      </c>
      <c r="C67" s="1" t="s">
        <v>308</v>
      </c>
    </row>
    <row r="68" ht="15.75" customHeight="1">
      <c r="A68" s="1" t="s">
        <v>316</v>
      </c>
      <c r="B68" s="1" t="s">
        <v>307</v>
      </c>
      <c r="C68" s="1" t="s">
        <v>308</v>
      </c>
    </row>
    <row r="69" ht="15.75" customHeight="1">
      <c r="A69" s="1" t="s">
        <v>317</v>
      </c>
      <c r="B69" s="1" t="s">
        <v>307</v>
      </c>
      <c r="C69" s="1" t="s">
        <v>308</v>
      </c>
    </row>
    <row r="70" ht="15.75" customHeight="1">
      <c r="A70" s="1" t="s">
        <v>318</v>
      </c>
      <c r="B70" s="1" t="s">
        <v>267</v>
      </c>
      <c r="C70" s="1" t="s">
        <v>268</v>
      </c>
    </row>
    <row r="71" ht="15.75" customHeight="1">
      <c r="A71" s="1" t="s">
        <v>319</v>
      </c>
      <c r="B71" s="1" t="s">
        <v>307</v>
      </c>
      <c r="C71" s="1" t="s">
        <v>308</v>
      </c>
    </row>
    <row r="72" ht="15.75" customHeight="1">
      <c r="A72" s="1" t="s">
        <v>320</v>
      </c>
      <c r="B72" s="1" t="s">
        <v>307</v>
      </c>
      <c r="C72" s="1" t="s">
        <v>308</v>
      </c>
    </row>
    <row r="73" ht="15.75" customHeight="1">
      <c r="A73" s="1" t="s">
        <v>321</v>
      </c>
      <c r="B73" s="1" t="s">
        <v>307</v>
      </c>
      <c r="C73" s="1" t="s">
        <v>308</v>
      </c>
    </row>
    <row r="74" ht="15.75" customHeight="1">
      <c r="A74" s="1" t="s">
        <v>322</v>
      </c>
      <c r="B74" s="1" t="s">
        <v>267</v>
      </c>
      <c r="C74" s="1" t="s">
        <v>268</v>
      </c>
    </row>
    <row r="75" ht="15.75" customHeight="1">
      <c r="A75" s="1" t="s">
        <v>323</v>
      </c>
      <c r="B75" s="1" t="s">
        <v>307</v>
      </c>
      <c r="C75" s="1" t="s">
        <v>308</v>
      </c>
    </row>
    <row r="76" ht="15.75" customHeight="1">
      <c r="A76" s="1" t="s">
        <v>324</v>
      </c>
      <c r="B76" s="1" t="s">
        <v>261</v>
      </c>
      <c r="C76" s="1" t="s">
        <v>308</v>
      </c>
    </row>
    <row r="77" ht="15.75" customHeight="1">
      <c r="A77" s="1" t="s">
        <v>325</v>
      </c>
      <c r="C77" s="1" t="s">
        <v>326</v>
      </c>
    </row>
    <row r="78" ht="15.75" customHeight="1">
      <c r="A78" s="1" t="s">
        <v>327</v>
      </c>
      <c r="B78" s="1" t="s">
        <v>267</v>
      </c>
      <c r="C78" s="1" t="s">
        <v>268</v>
      </c>
    </row>
    <row r="79" ht="15.75" customHeight="1">
      <c r="A79" s="1" t="s">
        <v>328</v>
      </c>
      <c r="C79" s="1" t="s">
        <v>329</v>
      </c>
    </row>
    <row r="80" ht="15.75" customHeight="1">
      <c r="A80" s="1" t="s">
        <v>330</v>
      </c>
      <c r="B80" s="1" t="s">
        <v>261</v>
      </c>
      <c r="C80" s="1" t="s">
        <v>329</v>
      </c>
    </row>
    <row r="81" ht="15.75" customHeight="1">
      <c r="A81" s="1" t="s">
        <v>331</v>
      </c>
      <c r="C81" s="1" t="s">
        <v>326</v>
      </c>
    </row>
    <row r="82" ht="15.75" customHeight="1">
      <c r="A82" s="1" t="s">
        <v>332</v>
      </c>
      <c r="B82" s="1" t="s">
        <v>267</v>
      </c>
      <c r="C82" s="1" t="s">
        <v>268</v>
      </c>
    </row>
    <row r="83" ht="15.75" customHeight="1">
      <c r="A83" s="1" t="s">
        <v>333</v>
      </c>
      <c r="B83" s="1" t="s">
        <v>285</v>
      </c>
      <c r="C83" s="1" t="s">
        <v>286</v>
      </c>
    </row>
    <row r="84" ht="15.75" customHeight="1">
      <c r="A84" s="1" t="s">
        <v>334</v>
      </c>
      <c r="B84" s="1" t="s">
        <v>276</v>
      </c>
      <c r="C84" s="1" t="s">
        <v>277</v>
      </c>
    </row>
    <row r="85" ht="15.75" customHeight="1">
      <c r="A85" s="1" t="s">
        <v>335</v>
      </c>
      <c r="B85" s="1" t="s">
        <v>276</v>
      </c>
      <c r="C85" s="1" t="s">
        <v>277</v>
      </c>
    </row>
    <row r="86" ht="15.75" customHeight="1">
      <c r="A86" s="1" t="s">
        <v>336</v>
      </c>
      <c r="B86" s="1" t="s">
        <v>267</v>
      </c>
      <c r="C86" s="1" t="s">
        <v>268</v>
      </c>
    </row>
    <row r="87" ht="15.75" customHeight="1">
      <c r="A87" s="1" t="s">
        <v>337</v>
      </c>
      <c r="B87" s="1" t="s">
        <v>276</v>
      </c>
      <c r="C87" s="1" t="s">
        <v>277</v>
      </c>
    </row>
    <row r="88" ht="15.75" customHeight="1">
      <c r="A88" s="1" t="s">
        <v>338</v>
      </c>
      <c r="B88" s="1" t="s">
        <v>261</v>
      </c>
      <c r="C88" s="1" t="s">
        <v>329</v>
      </c>
    </row>
    <row r="89" ht="15.75" customHeight="1">
      <c r="A89" s="1" t="s">
        <v>339</v>
      </c>
      <c r="B89" s="1" t="s">
        <v>289</v>
      </c>
      <c r="C89" s="1" t="s">
        <v>290</v>
      </c>
    </row>
    <row r="90" ht="15.75" customHeight="1">
      <c r="A90" s="1" t="s">
        <v>340</v>
      </c>
      <c r="B90" s="1" t="s">
        <v>267</v>
      </c>
      <c r="C90" s="1" t="s">
        <v>268</v>
      </c>
    </row>
    <row r="91" ht="15.75" customHeight="1">
      <c r="A91" s="1" t="s">
        <v>341</v>
      </c>
      <c r="C91" s="1" t="s">
        <v>342</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7:$C$91"/>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8.71"/>
    <col customWidth="1" min="3" max="3" width="9.14"/>
    <col customWidth="1" min="4" max="26" width="8.71"/>
  </cols>
  <sheetData>
    <row r="1">
      <c r="A1" s="1" t="s">
        <v>343</v>
      </c>
    </row>
    <row r="2">
      <c r="A2" s="1" t="s">
        <v>344</v>
      </c>
      <c r="B2" s="1">
        <v>1.0</v>
      </c>
      <c r="C2" s="1">
        <v>2.0</v>
      </c>
      <c r="D2" s="1">
        <v>3.0</v>
      </c>
      <c r="E2" s="1">
        <v>4.0</v>
      </c>
      <c r="F2" s="1">
        <v>5.0</v>
      </c>
      <c r="G2" s="1">
        <v>6.0</v>
      </c>
      <c r="H2" s="1">
        <v>7.0</v>
      </c>
      <c r="I2" s="1">
        <v>8.0</v>
      </c>
    </row>
    <row r="3">
      <c r="A3" s="1" t="s">
        <v>21</v>
      </c>
      <c r="B3" s="1" t="s">
        <v>345</v>
      </c>
      <c r="C3" s="1" t="s">
        <v>346</v>
      </c>
      <c r="D3" s="1" t="s">
        <v>347</v>
      </c>
      <c r="E3" s="1" t="s">
        <v>348</v>
      </c>
      <c r="F3" s="1" t="s">
        <v>349</v>
      </c>
      <c r="G3" s="1" t="s">
        <v>350</v>
      </c>
      <c r="H3" s="1" t="s">
        <v>351</v>
      </c>
      <c r="I3" s="1" t="s">
        <v>352</v>
      </c>
      <c r="M3" s="1">
        <f t="shared" ref="M3:M42" si="1">COUNTA(B3:J3)</f>
        <v>8</v>
      </c>
    </row>
    <row r="4">
      <c r="A4" s="1" t="s">
        <v>353</v>
      </c>
      <c r="B4" s="1" t="s">
        <v>354</v>
      </c>
      <c r="C4" s="1" t="s">
        <v>346</v>
      </c>
      <c r="D4" s="1" t="s">
        <v>355</v>
      </c>
      <c r="E4" s="1" t="s">
        <v>356</v>
      </c>
      <c r="F4" s="1" t="s">
        <v>357</v>
      </c>
      <c r="G4" s="1" t="s">
        <v>358</v>
      </c>
      <c r="M4" s="1">
        <f t="shared" si="1"/>
        <v>6</v>
      </c>
    </row>
    <row r="5">
      <c r="A5" s="1" t="s">
        <v>359</v>
      </c>
      <c r="B5" s="1" t="s">
        <v>354</v>
      </c>
      <c r="C5" s="1" t="s">
        <v>346</v>
      </c>
      <c r="D5" s="1" t="s">
        <v>355</v>
      </c>
      <c r="E5" s="1" t="s">
        <v>356</v>
      </c>
      <c r="F5" s="1" t="s">
        <v>357</v>
      </c>
      <c r="G5" s="1" t="s">
        <v>358</v>
      </c>
      <c r="M5" s="1">
        <f t="shared" si="1"/>
        <v>6</v>
      </c>
    </row>
    <row r="6">
      <c r="A6" s="1" t="s">
        <v>360</v>
      </c>
      <c r="B6" s="1" t="s">
        <v>346</v>
      </c>
      <c r="C6" s="1" t="s">
        <v>354</v>
      </c>
      <c r="D6" s="1" t="s">
        <v>355</v>
      </c>
      <c r="E6" s="1" t="s">
        <v>361</v>
      </c>
      <c r="F6" s="1" t="s">
        <v>362</v>
      </c>
      <c r="G6" s="1" t="s">
        <v>363</v>
      </c>
      <c r="H6" s="1" t="s">
        <v>364</v>
      </c>
      <c r="I6" s="1" t="s">
        <v>365</v>
      </c>
      <c r="J6" s="1" t="s">
        <v>366</v>
      </c>
      <c r="M6" s="1">
        <f t="shared" si="1"/>
        <v>9</v>
      </c>
    </row>
    <row r="7">
      <c r="A7" s="1" t="s">
        <v>367</v>
      </c>
      <c r="B7" s="1" t="s">
        <v>368</v>
      </c>
      <c r="C7" s="1" t="s">
        <v>369</v>
      </c>
      <c r="D7" s="1" t="s">
        <v>370</v>
      </c>
      <c r="E7" s="1" t="s">
        <v>371</v>
      </c>
      <c r="F7" s="1" t="s">
        <v>372</v>
      </c>
      <c r="G7" s="1" t="s">
        <v>373</v>
      </c>
      <c r="M7" s="1">
        <f t="shared" si="1"/>
        <v>6</v>
      </c>
    </row>
    <row r="8">
      <c r="A8" s="1" t="s">
        <v>374</v>
      </c>
      <c r="B8" s="1" t="s">
        <v>354</v>
      </c>
      <c r="C8" s="1" t="s">
        <v>346</v>
      </c>
      <c r="D8" s="1" t="s">
        <v>355</v>
      </c>
      <c r="E8" s="1" t="s">
        <v>356</v>
      </c>
      <c r="F8" s="1" t="s">
        <v>375</v>
      </c>
      <c r="G8" s="1" t="s">
        <v>358</v>
      </c>
      <c r="M8" s="1">
        <f t="shared" si="1"/>
        <v>6</v>
      </c>
    </row>
    <row r="9">
      <c r="A9" s="1" t="s">
        <v>376</v>
      </c>
      <c r="B9" s="1" t="s">
        <v>377</v>
      </c>
      <c r="C9" s="1" t="s">
        <v>378</v>
      </c>
      <c r="D9" s="1" t="s">
        <v>379</v>
      </c>
      <c r="E9" s="1" t="s">
        <v>380</v>
      </c>
      <c r="F9" s="1" t="s">
        <v>368</v>
      </c>
      <c r="G9" s="1" t="s">
        <v>369</v>
      </c>
      <c r="M9" s="1">
        <f t="shared" si="1"/>
        <v>6</v>
      </c>
    </row>
    <row r="10">
      <c r="A10" s="1" t="s">
        <v>381</v>
      </c>
      <c r="B10" s="1" t="s">
        <v>347</v>
      </c>
      <c r="C10" s="1" t="s">
        <v>382</v>
      </c>
      <c r="D10" s="1" t="s">
        <v>383</v>
      </c>
      <c r="E10" s="1" t="s">
        <v>384</v>
      </c>
      <c r="F10" s="1" t="s">
        <v>385</v>
      </c>
      <c r="M10" s="1">
        <f t="shared" si="1"/>
        <v>5</v>
      </c>
    </row>
    <row r="11">
      <c r="A11" s="1" t="s">
        <v>386</v>
      </c>
      <c r="B11" s="1" t="s">
        <v>347</v>
      </c>
      <c r="C11" s="1" t="s">
        <v>382</v>
      </c>
      <c r="D11" s="1" t="s">
        <v>383</v>
      </c>
      <c r="E11" s="1" t="s">
        <v>384</v>
      </c>
      <c r="F11" s="1" t="s">
        <v>385</v>
      </c>
      <c r="M11" s="1">
        <f t="shared" si="1"/>
        <v>5</v>
      </c>
    </row>
    <row r="12">
      <c r="A12" s="1" t="s">
        <v>387</v>
      </c>
      <c r="B12" s="1" t="s">
        <v>347</v>
      </c>
      <c r="C12" s="1" t="s">
        <v>382</v>
      </c>
      <c r="D12" s="1" t="s">
        <v>383</v>
      </c>
      <c r="E12" s="1" t="s">
        <v>384</v>
      </c>
      <c r="F12" s="1" t="s">
        <v>385</v>
      </c>
      <c r="M12" s="1">
        <f t="shared" si="1"/>
        <v>5</v>
      </c>
    </row>
    <row r="13">
      <c r="A13" s="1" t="s">
        <v>18</v>
      </c>
      <c r="B13" s="1" t="s">
        <v>388</v>
      </c>
      <c r="C13" s="1" t="s">
        <v>389</v>
      </c>
      <c r="D13" s="1" t="s">
        <v>355</v>
      </c>
      <c r="E13" s="1" t="s">
        <v>356</v>
      </c>
      <c r="F13" s="1" t="s">
        <v>390</v>
      </c>
      <c r="G13" s="1" t="s">
        <v>391</v>
      </c>
      <c r="H13" s="1" t="s">
        <v>392</v>
      </c>
      <c r="M13" s="1">
        <f t="shared" si="1"/>
        <v>7</v>
      </c>
    </row>
    <row r="14">
      <c r="A14" s="1" t="s">
        <v>393</v>
      </c>
      <c r="B14" s="1" t="s">
        <v>355</v>
      </c>
      <c r="C14" s="1" t="s">
        <v>394</v>
      </c>
      <c r="D14" s="1" t="s">
        <v>354</v>
      </c>
      <c r="E14" s="1" t="s">
        <v>356</v>
      </c>
      <c r="F14" s="1" t="s">
        <v>357</v>
      </c>
      <c r="G14" s="1" t="s">
        <v>358</v>
      </c>
      <c r="M14" s="1">
        <f t="shared" si="1"/>
        <v>6</v>
      </c>
    </row>
    <row r="15">
      <c r="A15" s="1" t="s">
        <v>395</v>
      </c>
      <c r="B15" s="1" t="s">
        <v>396</v>
      </c>
      <c r="C15" s="1" t="s">
        <v>378</v>
      </c>
      <c r="D15" s="1" t="s">
        <v>397</v>
      </c>
      <c r="E15" s="1" t="s">
        <v>398</v>
      </c>
      <c r="F15" s="1" t="s">
        <v>399</v>
      </c>
      <c r="G15" s="1" t="s">
        <v>400</v>
      </c>
      <c r="H15" s="1" t="s">
        <v>401</v>
      </c>
      <c r="M15" s="1">
        <f t="shared" si="1"/>
        <v>7</v>
      </c>
    </row>
    <row r="16">
      <c r="A16" s="1" t="s">
        <v>402</v>
      </c>
      <c r="B16" s="1" t="s">
        <v>403</v>
      </c>
      <c r="C16" s="1" t="s">
        <v>404</v>
      </c>
      <c r="D16" s="1" t="s">
        <v>405</v>
      </c>
      <c r="E16" s="1" t="s">
        <v>406</v>
      </c>
      <c r="F16" s="1" t="s">
        <v>407</v>
      </c>
      <c r="M16" s="1">
        <f t="shared" si="1"/>
        <v>5</v>
      </c>
    </row>
    <row r="17">
      <c r="A17" s="1" t="s">
        <v>408</v>
      </c>
      <c r="B17" s="1" t="s">
        <v>396</v>
      </c>
      <c r="C17" s="1" t="s">
        <v>378</v>
      </c>
      <c r="D17" s="1" t="s">
        <v>397</v>
      </c>
      <c r="E17" s="1" t="s">
        <v>398</v>
      </c>
      <c r="F17" s="1" t="s">
        <v>399</v>
      </c>
      <c r="G17" s="1" t="s">
        <v>400</v>
      </c>
      <c r="M17" s="1">
        <f t="shared" si="1"/>
        <v>6</v>
      </c>
    </row>
    <row r="18">
      <c r="A18" s="1" t="s">
        <v>409</v>
      </c>
      <c r="B18" s="1" t="s">
        <v>396</v>
      </c>
      <c r="C18" s="1" t="s">
        <v>378</v>
      </c>
      <c r="D18" s="1" t="s">
        <v>397</v>
      </c>
      <c r="E18" s="1" t="s">
        <v>398</v>
      </c>
      <c r="F18" s="1" t="s">
        <v>399</v>
      </c>
      <c r="G18" s="1" t="s">
        <v>400</v>
      </c>
      <c r="M18" s="1">
        <f t="shared" si="1"/>
        <v>6</v>
      </c>
    </row>
    <row r="19">
      <c r="A19" s="1" t="s">
        <v>410</v>
      </c>
      <c r="B19" s="1" t="s">
        <v>396</v>
      </c>
      <c r="C19" s="1" t="s">
        <v>378</v>
      </c>
      <c r="D19" s="1" t="s">
        <v>397</v>
      </c>
      <c r="E19" s="1" t="s">
        <v>398</v>
      </c>
      <c r="F19" s="1" t="s">
        <v>399</v>
      </c>
      <c r="G19" s="1" t="s">
        <v>400</v>
      </c>
      <c r="M19" s="1">
        <f t="shared" si="1"/>
        <v>6</v>
      </c>
    </row>
    <row r="20">
      <c r="A20" s="1" t="s">
        <v>411</v>
      </c>
      <c r="B20" s="1" t="s">
        <v>403</v>
      </c>
      <c r="C20" s="1" t="s">
        <v>404</v>
      </c>
      <c r="D20" s="1" t="s">
        <v>405</v>
      </c>
      <c r="E20" s="1" t="s">
        <v>361</v>
      </c>
      <c r="F20" s="1" t="s">
        <v>412</v>
      </c>
      <c r="G20" s="1" t="s">
        <v>407</v>
      </c>
      <c r="M20" s="1">
        <f t="shared" si="1"/>
        <v>6</v>
      </c>
    </row>
    <row r="21" ht="15.75" customHeight="1">
      <c r="A21" s="1" t="s">
        <v>413</v>
      </c>
      <c r="B21" s="1" t="s">
        <v>403</v>
      </c>
      <c r="C21" s="1" t="s">
        <v>404</v>
      </c>
      <c r="D21" s="1" t="s">
        <v>405</v>
      </c>
      <c r="E21" s="1" t="s">
        <v>361</v>
      </c>
      <c r="F21" s="1" t="s">
        <v>412</v>
      </c>
      <c r="G21" s="1" t="s">
        <v>407</v>
      </c>
      <c r="M21" s="1">
        <f t="shared" si="1"/>
        <v>6</v>
      </c>
    </row>
    <row r="22" ht="15.75" customHeight="1">
      <c r="A22" s="1" t="s">
        <v>414</v>
      </c>
      <c r="B22" s="1" t="s">
        <v>403</v>
      </c>
      <c r="C22" s="1" t="s">
        <v>404</v>
      </c>
      <c r="D22" s="1" t="s">
        <v>405</v>
      </c>
      <c r="E22" s="1" t="s">
        <v>361</v>
      </c>
      <c r="F22" s="1" t="s">
        <v>412</v>
      </c>
      <c r="G22" s="1" t="s">
        <v>407</v>
      </c>
      <c r="M22" s="1">
        <f t="shared" si="1"/>
        <v>6</v>
      </c>
    </row>
    <row r="23" ht="15.75" customHeight="1">
      <c r="A23" s="1" t="s">
        <v>19</v>
      </c>
      <c r="B23" s="1" t="s">
        <v>415</v>
      </c>
      <c r="C23" s="1" t="s">
        <v>416</v>
      </c>
      <c r="D23" s="1" t="s">
        <v>377</v>
      </c>
      <c r="E23" s="1" t="s">
        <v>378</v>
      </c>
      <c r="F23" s="1" t="s">
        <v>372</v>
      </c>
      <c r="M23" s="1">
        <f t="shared" si="1"/>
        <v>5</v>
      </c>
    </row>
    <row r="24" ht="15.75" customHeight="1">
      <c r="A24" s="1" t="s">
        <v>417</v>
      </c>
      <c r="B24" s="1" t="s">
        <v>368</v>
      </c>
      <c r="C24" s="1" t="s">
        <v>369</v>
      </c>
      <c r="D24" s="1" t="s">
        <v>370</v>
      </c>
      <c r="E24" s="1" t="s">
        <v>377</v>
      </c>
      <c r="F24" s="1" t="s">
        <v>378</v>
      </c>
      <c r="G24" s="1" t="s">
        <v>372</v>
      </c>
      <c r="H24" s="1" t="s">
        <v>373</v>
      </c>
      <c r="M24" s="1">
        <f t="shared" si="1"/>
        <v>7</v>
      </c>
    </row>
    <row r="25" ht="15.75" customHeight="1">
      <c r="A25" s="1" t="s">
        <v>418</v>
      </c>
      <c r="B25" s="1" t="s">
        <v>368</v>
      </c>
      <c r="C25" s="1" t="s">
        <v>369</v>
      </c>
      <c r="D25" s="1" t="s">
        <v>370</v>
      </c>
      <c r="E25" s="1" t="s">
        <v>377</v>
      </c>
      <c r="F25" s="1" t="s">
        <v>378</v>
      </c>
      <c r="G25" s="1" t="s">
        <v>372</v>
      </c>
      <c r="H25" s="1" t="s">
        <v>373</v>
      </c>
      <c r="M25" s="1">
        <f t="shared" si="1"/>
        <v>7</v>
      </c>
    </row>
    <row r="26" ht="15.75" customHeight="1">
      <c r="A26" s="1" t="s">
        <v>419</v>
      </c>
      <c r="B26" s="1" t="s">
        <v>405</v>
      </c>
      <c r="C26" s="1" t="s">
        <v>357</v>
      </c>
      <c r="D26" s="1" t="s">
        <v>420</v>
      </c>
      <c r="E26" s="1" t="s">
        <v>378</v>
      </c>
      <c r="F26" s="1" t="s">
        <v>379</v>
      </c>
      <c r="M26" s="1">
        <f t="shared" si="1"/>
        <v>5</v>
      </c>
    </row>
    <row r="27" ht="15.75" customHeight="1">
      <c r="A27" s="1" t="s">
        <v>421</v>
      </c>
      <c r="B27" s="1" t="s">
        <v>377</v>
      </c>
      <c r="C27" s="1" t="s">
        <v>422</v>
      </c>
      <c r="D27" s="1" t="s">
        <v>378</v>
      </c>
      <c r="E27" s="1" t="s">
        <v>372</v>
      </c>
      <c r="F27" s="1" t="s">
        <v>373</v>
      </c>
      <c r="G27" s="1" t="s">
        <v>423</v>
      </c>
      <c r="M27" s="1">
        <f t="shared" si="1"/>
        <v>6</v>
      </c>
    </row>
    <row r="28" ht="15.75" customHeight="1">
      <c r="A28" s="1" t="s">
        <v>424</v>
      </c>
      <c r="B28" s="1" t="s">
        <v>377</v>
      </c>
      <c r="C28" s="1" t="s">
        <v>422</v>
      </c>
      <c r="D28" s="1" t="s">
        <v>378</v>
      </c>
      <c r="E28" s="1" t="s">
        <v>372</v>
      </c>
      <c r="F28" s="1" t="s">
        <v>373</v>
      </c>
      <c r="G28" s="1" t="s">
        <v>357</v>
      </c>
      <c r="H28" s="1" t="s">
        <v>423</v>
      </c>
      <c r="M28" s="1">
        <f t="shared" si="1"/>
        <v>7</v>
      </c>
    </row>
    <row r="29" ht="15.75" customHeight="1">
      <c r="A29" s="1" t="s">
        <v>425</v>
      </c>
      <c r="B29" s="1" t="s">
        <v>377</v>
      </c>
      <c r="C29" s="1" t="s">
        <v>422</v>
      </c>
      <c r="D29" s="1" t="s">
        <v>378</v>
      </c>
      <c r="E29" s="1" t="s">
        <v>372</v>
      </c>
      <c r="F29" s="1" t="s">
        <v>373</v>
      </c>
      <c r="G29" s="1" t="s">
        <v>426</v>
      </c>
      <c r="H29" s="1" t="s">
        <v>423</v>
      </c>
      <c r="M29" s="1">
        <f t="shared" si="1"/>
        <v>7</v>
      </c>
    </row>
    <row r="30" ht="15.75" customHeight="1">
      <c r="A30" s="1" t="s">
        <v>427</v>
      </c>
      <c r="B30" s="1" t="s">
        <v>377</v>
      </c>
      <c r="C30" s="1" t="s">
        <v>422</v>
      </c>
      <c r="D30" s="1" t="s">
        <v>378</v>
      </c>
      <c r="E30" s="1" t="s">
        <v>405</v>
      </c>
      <c r="F30" s="1" t="s">
        <v>428</v>
      </c>
      <c r="G30" s="1" t="s">
        <v>412</v>
      </c>
      <c r="M30" s="1">
        <f t="shared" si="1"/>
        <v>6</v>
      </c>
    </row>
    <row r="31" ht="15.75" customHeight="1">
      <c r="A31" s="1" t="s">
        <v>429</v>
      </c>
      <c r="B31" s="1" t="s">
        <v>405</v>
      </c>
      <c r="C31" s="1" t="s">
        <v>357</v>
      </c>
      <c r="D31" s="1" t="s">
        <v>420</v>
      </c>
      <c r="E31" s="1" t="s">
        <v>430</v>
      </c>
      <c r="F31" s="1" t="s">
        <v>378</v>
      </c>
      <c r="G31" s="1" t="s">
        <v>379</v>
      </c>
      <c r="M31" s="1">
        <f t="shared" si="1"/>
        <v>6</v>
      </c>
    </row>
    <row r="32" ht="15.75" customHeight="1">
      <c r="A32" s="1" t="s">
        <v>431</v>
      </c>
      <c r="B32" s="1" t="s">
        <v>377</v>
      </c>
      <c r="C32" s="1" t="s">
        <v>422</v>
      </c>
      <c r="D32" s="1" t="s">
        <v>378</v>
      </c>
      <c r="E32" s="1" t="s">
        <v>405</v>
      </c>
      <c r="F32" s="1" t="s">
        <v>428</v>
      </c>
      <c r="G32" s="1" t="s">
        <v>432</v>
      </c>
      <c r="H32" s="1" t="s">
        <v>412</v>
      </c>
      <c r="M32" s="1">
        <f t="shared" si="1"/>
        <v>7</v>
      </c>
    </row>
    <row r="33" ht="15.75" customHeight="1">
      <c r="A33" s="1" t="s">
        <v>20</v>
      </c>
      <c r="B33" s="1" t="s">
        <v>433</v>
      </c>
      <c r="C33" s="1" t="s">
        <v>434</v>
      </c>
      <c r="D33" s="1" t="s">
        <v>382</v>
      </c>
      <c r="E33" s="1" t="s">
        <v>404</v>
      </c>
      <c r="F33" s="1" t="s">
        <v>384</v>
      </c>
      <c r="G33" s="1" t="s">
        <v>435</v>
      </c>
      <c r="H33" s="1" t="s">
        <v>436</v>
      </c>
      <c r="I33" s="1" t="s">
        <v>437</v>
      </c>
      <c r="M33" s="1">
        <f t="shared" si="1"/>
        <v>8</v>
      </c>
    </row>
    <row r="34" ht="15.75" customHeight="1">
      <c r="A34" s="1" t="s">
        <v>438</v>
      </c>
      <c r="B34" s="1" t="s">
        <v>347</v>
      </c>
      <c r="C34" s="1" t="s">
        <v>382</v>
      </c>
      <c r="D34" s="1" t="s">
        <v>383</v>
      </c>
      <c r="E34" s="1" t="s">
        <v>385</v>
      </c>
      <c r="F34" s="1" t="s">
        <v>384</v>
      </c>
      <c r="G34" s="1" t="s">
        <v>439</v>
      </c>
      <c r="H34" s="1" t="s">
        <v>440</v>
      </c>
      <c r="M34" s="1">
        <f t="shared" si="1"/>
        <v>7</v>
      </c>
    </row>
    <row r="35" ht="15.75" customHeight="1">
      <c r="A35" s="1" t="s">
        <v>441</v>
      </c>
      <c r="B35" s="1" t="s">
        <v>347</v>
      </c>
      <c r="C35" s="1" t="s">
        <v>442</v>
      </c>
      <c r="D35" s="1" t="s">
        <v>385</v>
      </c>
      <c r="E35" s="1" t="s">
        <v>384</v>
      </c>
      <c r="F35" s="1" t="s">
        <v>443</v>
      </c>
      <c r="G35" s="1" t="s">
        <v>444</v>
      </c>
      <c r="M35" s="1">
        <f t="shared" si="1"/>
        <v>6</v>
      </c>
    </row>
    <row r="36" ht="15.75" customHeight="1">
      <c r="A36" s="1" t="s">
        <v>445</v>
      </c>
      <c r="B36" s="1" t="s">
        <v>404</v>
      </c>
      <c r="C36" s="1" t="s">
        <v>405</v>
      </c>
      <c r="D36" s="1" t="s">
        <v>377</v>
      </c>
      <c r="E36" s="1" t="s">
        <v>378</v>
      </c>
      <c r="F36" s="1" t="s">
        <v>428</v>
      </c>
      <c r="M36" s="1">
        <f t="shared" si="1"/>
        <v>5</v>
      </c>
    </row>
    <row r="37" ht="15.75" customHeight="1">
      <c r="A37" s="1" t="s">
        <v>446</v>
      </c>
      <c r="B37" s="1" t="s">
        <v>403</v>
      </c>
      <c r="C37" s="1" t="s">
        <v>404</v>
      </c>
      <c r="D37" s="1" t="s">
        <v>405</v>
      </c>
      <c r="E37" s="1" t="s">
        <v>361</v>
      </c>
      <c r="F37" s="1" t="s">
        <v>412</v>
      </c>
      <c r="G37" s="1" t="s">
        <v>407</v>
      </c>
      <c r="M37" s="1">
        <f t="shared" si="1"/>
        <v>6</v>
      </c>
    </row>
    <row r="38" ht="15.75" customHeight="1">
      <c r="A38" s="1" t="s">
        <v>447</v>
      </c>
      <c r="B38" s="1" t="s">
        <v>403</v>
      </c>
      <c r="C38" s="1" t="s">
        <v>404</v>
      </c>
      <c r="D38" s="1" t="s">
        <v>405</v>
      </c>
      <c r="E38" s="1" t="s">
        <v>361</v>
      </c>
      <c r="F38" s="1" t="s">
        <v>412</v>
      </c>
      <c r="G38" s="1" t="s">
        <v>407</v>
      </c>
      <c r="M38" s="1">
        <f t="shared" si="1"/>
        <v>6</v>
      </c>
    </row>
    <row r="39" ht="15.75" customHeight="1">
      <c r="A39" s="1" t="s">
        <v>448</v>
      </c>
      <c r="B39" s="1" t="s">
        <v>377</v>
      </c>
      <c r="C39" s="1" t="s">
        <v>422</v>
      </c>
      <c r="D39" s="1" t="s">
        <v>378</v>
      </c>
      <c r="E39" s="1" t="s">
        <v>405</v>
      </c>
      <c r="F39" s="1" t="s">
        <v>428</v>
      </c>
      <c r="G39" s="1" t="s">
        <v>412</v>
      </c>
      <c r="M39" s="1">
        <f t="shared" si="1"/>
        <v>6</v>
      </c>
    </row>
    <row r="40" ht="15.75" customHeight="1">
      <c r="A40" s="1" t="s">
        <v>449</v>
      </c>
      <c r="B40" s="1" t="s">
        <v>377</v>
      </c>
      <c r="C40" s="1" t="s">
        <v>422</v>
      </c>
      <c r="D40" s="1" t="s">
        <v>378</v>
      </c>
      <c r="E40" s="1" t="s">
        <v>405</v>
      </c>
      <c r="F40" s="1" t="s">
        <v>428</v>
      </c>
      <c r="G40" s="1" t="s">
        <v>412</v>
      </c>
      <c r="M40" s="1">
        <f t="shared" si="1"/>
        <v>6</v>
      </c>
    </row>
    <row r="41" ht="15.75" customHeight="1">
      <c r="A41" s="1" t="s">
        <v>450</v>
      </c>
      <c r="B41" s="1" t="s">
        <v>404</v>
      </c>
      <c r="C41" s="1" t="s">
        <v>405</v>
      </c>
      <c r="D41" s="1" t="s">
        <v>377</v>
      </c>
      <c r="E41" s="1" t="s">
        <v>378</v>
      </c>
      <c r="F41" s="1" t="s">
        <v>428</v>
      </c>
      <c r="M41" s="1">
        <f t="shared" si="1"/>
        <v>5</v>
      </c>
    </row>
    <row r="42" ht="15.75" customHeight="1">
      <c r="A42" s="1" t="s">
        <v>451</v>
      </c>
      <c r="B42" s="1" t="s">
        <v>377</v>
      </c>
      <c r="C42" s="1" t="s">
        <v>422</v>
      </c>
      <c r="D42" s="1" t="s">
        <v>378</v>
      </c>
      <c r="E42" s="1" t="s">
        <v>405</v>
      </c>
      <c r="F42" s="1" t="s">
        <v>428</v>
      </c>
      <c r="G42" s="1" t="s">
        <v>412</v>
      </c>
      <c r="M42" s="1">
        <f t="shared" si="1"/>
        <v>6</v>
      </c>
    </row>
    <row r="43" ht="15.75" customHeight="1"/>
    <row r="44" ht="15.75" customHeight="1">
      <c r="A44" s="1" t="s">
        <v>452</v>
      </c>
      <c r="B44" s="1">
        <v>1.0</v>
      </c>
      <c r="C44" s="1">
        <v>2.0</v>
      </c>
      <c r="D44" s="1">
        <v>3.0</v>
      </c>
      <c r="E44" s="1">
        <v>4.0</v>
      </c>
      <c r="F44" s="1">
        <v>5.0</v>
      </c>
      <c r="G44" s="1">
        <v>6.0</v>
      </c>
      <c r="H44" s="1">
        <v>7.0</v>
      </c>
      <c r="I44" s="1">
        <v>8.0</v>
      </c>
      <c r="J44" s="1">
        <v>9.0</v>
      </c>
      <c r="M44" s="1">
        <f t="shared" ref="M44:M48" si="2">COUNTA(B44:J44)</f>
        <v>9</v>
      </c>
    </row>
    <row r="45" ht="15.75" customHeight="1">
      <c r="A45" s="1" t="s">
        <v>21</v>
      </c>
      <c r="B45" s="1" t="s">
        <v>453</v>
      </c>
      <c r="C45" s="1" t="s">
        <v>454</v>
      </c>
      <c r="D45" s="1" t="s">
        <v>455</v>
      </c>
      <c r="E45" s="1" t="s">
        <v>456</v>
      </c>
      <c r="F45" s="1" t="s">
        <v>457</v>
      </c>
      <c r="G45" s="1" t="s">
        <v>458</v>
      </c>
      <c r="H45" s="1" t="s">
        <v>459</v>
      </c>
      <c r="I45" s="1" t="s">
        <v>460</v>
      </c>
      <c r="J45" s="1" t="s">
        <v>461</v>
      </c>
      <c r="M45" s="1">
        <f t="shared" si="2"/>
        <v>9</v>
      </c>
    </row>
    <row r="46" ht="15.75" customHeight="1">
      <c r="A46" s="1" t="s">
        <v>18</v>
      </c>
      <c r="B46" s="1" t="s">
        <v>462</v>
      </c>
      <c r="C46" s="1" t="s">
        <v>463</v>
      </c>
      <c r="D46" s="1" t="s">
        <v>464</v>
      </c>
      <c r="E46" s="1" t="s">
        <v>465</v>
      </c>
      <c r="F46" s="1" t="s">
        <v>466</v>
      </c>
      <c r="G46" s="1" t="s">
        <v>467</v>
      </c>
      <c r="H46" s="1" t="s">
        <v>468</v>
      </c>
      <c r="I46" s="1" t="s">
        <v>469</v>
      </c>
      <c r="J46" s="1" t="s">
        <v>470</v>
      </c>
      <c r="M46" s="1">
        <f t="shared" si="2"/>
        <v>9</v>
      </c>
    </row>
    <row r="47" ht="15.75" customHeight="1">
      <c r="A47" s="1" t="s">
        <v>19</v>
      </c>
      <c r="B47" s="1" t="s">
        <v>471</v>
      </c>
      <c r="C47" s="1" t="s">
        <v>472</v>
      </c>
      <c r="D47" s="1" t="s">
        <v>473</v>
      </c>
      <c r="E47" s="1" t="s">
        <v>474</v>
      </c>
      <c r="F47" s="1" t="s">
        <v>475</v>
      </c>
      <c r="G47" s="1" t="s">
        <v>476</v>
      </c>
      <c r="H47" s="1" t="s">
        <v>477</v>
      </c>
      <c r="I47" s="1" t="s">
        <v>478</v>
      </c>
      <c r="J47" s="1" t="s">
        <v>479</v>
      </c>
      <c r="M47" s="1">
        <f t="shared" si="2"/>
        <v>9</v>
      </c>
    </row>
    <row r="48" ht="15.75" customHeight="1">
      <c r="A48" s="1" t="s">
        <v>20</v>
      </c>
      <c r="B48" s="1" t="s">
        <v>480</v>
      </c>
      <c r="C48" s="1" t="s">
        <v>481</v>
      </c>
      <c r="D48" s="1" t="s">
        <v>482</v>
      </c>
      <c r="E48" s="1" t="s">
        <v>483</v>
      </c>
      <c r="F48" s="1" t="s">
        <v>484</v>
      </c>
      <c r="G48" s="1" t="s">
        <v>485</v>
      </c>
      <c r="H48" s="1" t="s">
        <v>486</v>
      </c>
      <c r="I48" s="1" t="s">
        <v>487</v>
      </c>
      <c r="J48" s="1" t="s">
        <v>488</v>
      </c>
      <c r="M48" s="1">
        <f t="shared" si="2"/>
        <v>9</v>
      </c>
    </row>
    <row r="49" ht="15.75" customHeight="1"/>
    <row r="50" ht="15.75" customHeight="1">
      <c r="A50" s="1" t="s">
        <v>489</v>
      </c>
      <c r="B50" s="1">
        <v>1.0</v>
      </c>
      <c r="C50" s="1">
        <v>2.0</v>
      </c>
      <c r="D50" s="1">
        <v>3.0</v>
      </c>
      <c r="E50" s="1">
        <v>4.0</v>
      </c>
      <c r="F50" s="1">
        <v>5.0</v>
      </c>
      <c r="G50" s="1">
        <v>6.0</v>
      </c>
      <c r="H50" s="1">
        <v>7.0</v>
      </c>
      <c r="I50" s="1">
        <v>8.0</v>
      </c>
      <c r="J50" s="1">
        <v>9.0</v>
      </c>
      <c r="K50" s="1">
        <v>10.0</v>
      </c>
      <c r="L50" s="1">
        <v>11.0</v>
      </c>
      <c r="M50" s="1">
        <v>12.0</v>
      </c>
      <c r="N50" s="1">
        <v>13.0</v>
      </c>
      <c r="O50" s="1">
        <v>14.0</v>
      </c>
      <c r="P50" s="1">
        <v>15.0</v>
      </c>
      <c r="Q50" s="1">
        <v>16.0</v>
      </c>
      <c r="R50" s="1">
        <v>17.0</v>
      </c>
    </row>
    <row r="51" ht="15.75" customHeight="1">
      <c r="A51" s="1" t="s">
        <v>21</v>
      </c>
      <c r="B51" s="1" t="s">
        <v>490</v>
      </c>
      <c r="C51" s="1" t="s">
        <v>491</v>
      </c>
      <c r="D51" s="1" t="s">
        <v>492</v>
      </c>
      <c r="E51" s="1" t="s">
        <v>493</v>
      </c>
      <c r="F51" s="1" t="s">
        <v>494</v>
      </c>
      <c r="G51" s="1" t="s">
        <v>495</v>
      </c>
      <c r="H51" s="1" t="s">
        <v>496</v>
      </c>
      <c r="I51" s="1" t="s">
        <v>497</v>
      </c>
      <c r="J51" s="1" t="s">
        <v>498</v>
      </c>
      <c r="K51" s="1" t="s">
        <v>499</v>
      </c>
      <c r="L51" s="1" t="s">
        <v>500</v>
      </c>
      <c r="M51" s="1" t="s">
        <v>501</v>
      </c>
      <c r="N51" s="1" t="s">
        <v>502</v>
      </c>
      <c r="O51" s="1" t="s">
        <v>503</v>
      </c>
      <c r="P51" s="1" t="s">
        <v>504</v>
      </c>
      <c r="Z51" s="1">
        <f t="shared" ref="Z51:Z54" si="3">COUNTA(B51:Y51)</f>
        <v>15</v>
      </c>
    </row>
    <row r="52" ht="15.75" customHeight="1">
      <c r="A52" s="1" t="s">
        <v>18</v>
      </c>
      <c r="B52" s="1" t="s">
        <v>505</v>
      </c>
      <c r="C52" s="1" t="s">
        <v>506</v>
      </c>
      <c r="D52" s="1" t="s">
        <v>507</v>
      </c>
      <c r="E52" s="1" t="s">
        <v>508</v>
      </c>
      <c r="F52" s="1" t="s">
        <v>509</v>
      </c>
      <c r="G52" s="1" t="s">
        <v>510</v>
      </c>
      <c r="H52" s="1" t="s">
        <v>511</v>
      </c>
      <c r="I52" s="1" t="s">
        <v>512</v>
      </c>
      <c r="J52" s="1" t="s">
        <v>513</v>
      </c>
      <c r="K52" s="1" t="s">
        <v>514</v>
      </c>
      <c r="L52" s="1" t="s">
        <v>515</v>
      </c>
      <c r="M52" s="1" t="s">
        <v>516</v>
      </c>
      <c r="N52" s="1" t="s">
        <v>517</v>
      </c>
      <c r="O52" s="1" t="s">
        <v>518</v>
      </c>
      <c r="P52" s="1" t="s">
        <v>390</v>
      </c>
      <c r="Z52" s="1">
        <f t="shared" si="3"/>
        <v>15</v>
      </c>
    </row>
    <row r="53" ht="15.75" customHeight="1">
      <c r="A53" s="1" t="s">
        <v>19</v>
      </c>
      <c r="B53" s="1" t="s">
        <v>519</v>
      </c>
      <c r="C53" s="1" t="s">
        <v>520</v>
      </c>
      <c r="D53" s="1" t="s">
        <v>377</v>
      </c>
      <c r="E53" s="1" t="s">
        <v>521</v>
      </c>
      <c r="F53" s="1" t="s">
        <v>522</v>
      </c>
      <c r="G53" s="1" t="s">
        <v>523</v>
      </c>
      <c r="H53" s="1" t="s">
        <v>524</v>
      </c>
      <c r="I53" s="1" t="s">
        <v>525</v>
      </c>
      <c r="J53" s="1" t="s">
        <v>526</v>
      </c>
      <c r="K53" s="1" t="s">
        <v>373</v>
      </c>
      <c r="L53" s="1" t="s">
        <v>527</v>
      </c>
      <c r="M53" s="1" t="s">
        <v>528</v>
      </c>
      <c r="N53" s="1" t="s">
        <v>378</v>
      </c>
      <c r="O53" s="1" t="s">
        <v>529</v>
      </c>
      <c r="P53" s="1" t="s">
        <v>530</v>
      </c>
      <c r="Z53" s="1">
        <f t="shared" si="3"/>
        <v>15</v>
      </c>
    </row>
    <row r="54" ht="15.75" customHeight="1">
      <c r="A54" s="1" t="s">
        <v>20</v>
      </c>
      <c r="B54" s="1" t="s">
        <v>531</v>
      </c>
      <c r="C54" s="1" t="s">
        <v>532</v>
      </c>
      <c r="D54" s="1" t="s">
        <v>533</v>
      </c>
      <c r="E54" s="1" t="s">
        <v>534</v>
      </c>
      <c r="F54" s="1" t="s">
        <v>535</v>
      </c>
      <c r="G54" s="1" t="s">
        <v>536</v>
      </c>
      <c r="H54" s="1" t="s">
        <v>537</v>
      </c>
      <c r="I54" s="1" t="s">
        <v>538</v>
      </c>
      <c r="J54" s="1" t="s">
        <v>539</v>
      </c>
      <c r="K54" s="1" t="s">
        <v>540</v>
      </c>
      <c r="L54" s="1" t="s">
        <v>541</v>
      </c>
      <c r="M54" s="1" t="s">
        <v>542</v>
      </c>
      <c r="N54" s="1" t="s">
        <v>543</v>
      </c>
      <c r="O54" s="1" t="s">
        <v>544</v>
      </c>
      <c r="P54" s="1" t="s">
        <v>545</v>
      </c>
      <c r="Z54" s="1">
        <f t="shared" si="3"/>
        <v>15</v>
      </c>
    </row>
    <row r="55" ht="15.75" customHeight="1"/>
    <row r="56" ht="15.75" customHeight="1">
      <c r="A56" s="1" t="s">
        <v>546</v>
      </c>
      <c r="B56" s="1">
        <v>1.0</v>
      </c>
      <c r="C56" s="1">
        <v>2.0</v>
      </c>
      <c r="D56" s="1">
        <v>3.0</v>
      </c>
      <c r="E56" s="1">
        <v>4.0</v>
      </c>
      <c r="F56" s="1">
        <v>5.0</v>
      </c>
      <c r="G56" s="1">
        <v>6.0</v>
      </c>
      <c r="H56" s="1">
        <v>7.0</v>
      </c>
      <c r="I56" s="1">
        <v>8.0</v>
      </c>
      <c r="J56" s="1">
        <v>9.0</v>
      </c>
    </row>
    <row r="57" ht="15.75" customHeight="1">
      <c r="A57" s="1" t="s">
        <v>21</v>
      </c>
      <c r="B57" s="1" t="s">
        <v>547</v>
      </c>
      <c r="C57" s="1" t="s">
        <v>548</v>
      </c>
      <c r="D57" s="1" t="s">
        <v>549</v>
      </c>
      <c r="E57" s="1" t="s">
        <v>550</v>
      </c>
      <c r="F57" s="1" t="s">
        <v>551</v>
      </c>
      <c r="G57" s="1" t="s">
        <v>552</v>
      </c>
      <c r="H57" s="1" t="s">
        <v>553</v>
      </c>
      <c r="I57" s="1" t="s">
        <v>554</v>
      </c>
      <c r="J57" s="1" t="s">
        <v>555</v>
      </c>
      <c r="K57" s="1" t="s">
        <v>556</v>
      </c>
      <c r="L57" s="1" t="s">
        <v>557</v>
      </c>
      <c r="M57" s="1" t="s">
        <v>558</v>
      </c>
      <c r="N57" s="1" t="s">
        <v>559</v>
      </c>
      <c r="O57" s="1" t="s">
        <v>560</v>
      </c>
      <c r="P57" s="1" t="s">
        <v>560</v>
      </c>
      <c r="Z57" s="1">
        <f t="shared" ref="Z57:Z60" si="4">COUNTA(B57:Y57)</f>
        <v>15</v>
      </c>
    </row>
    <row r="58" ht="15.75" customHeight="1">
      <c r="A58" s="1" t="s">
        <v>18</v>
      </c>
      <c r="B58" s="1" t="s">
        <v>561</v>
      </c>
      <c r="C58" s="1" t="s">
        <v>562</v>
      </c>
      <c r="D58" s="1" t="s">
        <v>563</v>
      </c>
      <c r="E58" s="1" t="s">
        <v>564</v>
      </c>
      <c r="F58" s="1" t="s">
        <v>565</v>
      </c>
      <c r="G58" s="1" t="s">
        <v>566</v>
      </c>
      <c r="H58" s="1" t="s">
        <v>567</v>
      </c>
      <c r="I58" s="1" t="s">
        <v>568</v>
      </c>
      <c r="J58" s="1" t="s">
        <v>569</v>
      </c>
      <c r="K58" s="1" t="s">
        <v>570</v>
      </c>
      <c r="L58" s="1" t="s">
        <v>571</v>
      </c>
      <c r="M58" s="1" t="s">
        <v>572</v>
      </c>
      <c r="N58" s="1" t="s">
        <v>573</v>
      </c>
      <c r="O58" s="1" t="s">
        <v>574</v>
      </c>
      <c r="P58" s="1" t="s">
        <v>575</v>
      </c>
      <c r="Z58" s="1">
        <f t="shared" si="4"/>
        <v>15</v>
      </c>
    </row>
    <row r="59" ht="15.75" customHeight="1">
      <c r="A59" s="1" t="s">
        <v>19</v>
      </c>
      <c r="B59" s="1" t="s">
        <v>576</v>
      </c>
      <c r="C59" s="1" t="s">
        <v>577</v>
      </c>
      <c r="D59" s="1" t="s">
        <v>578</v>
      </c>
      <c r="E59" s="1" t="s">
        <v>579</v>
      </c>
      <c r="F59" s="1" t="s">
        <v>580</v>
      </c>
      <c r="G59" s="1" t="s">
        <v>581</v>
      </c>
      <c r="H59" s="1" t="s">
        <v>582</v>
      </c>
      <c r="I59" s="1" t="s">
        <v>583</v>
      </c>
      <c r="J59" s="1" t="s">
        <v>584</v>
      </c>
      <c r="K59" s="1" t="s">
        <v>585</v>
      </c>
      <c r="L59" s="1" t="s">
        <v>586</v>
      </c>
      <c r="M59" s="1" t="s">
        <v>587</v>
      </c>
      <c r="N59" s="1" t="s">
        <v>588</v>
      </c>
      <c r="O59" s="1" t="s">
        <v>589</v>
      </c>
      <c r="P59" s="1" t="s">
        <v>590</v>
      </c>
      <c r="Z59" s="1">
        <f t="shared" si="4"/>
        <v>15</v>
      </c>
    </row>
    <row r="60" ht="15.75" customHeight="1">
      <c r="A60" s="1" t="s">
        <v>20</v>
      </c>
      <c r="B60" s="1" t="s">
        <v>591</v>
      </c>
      <c r="C60" s="1" t="s">
        <v>592</v>
      </c>
      <c r="D60" s="1" t="s">
        <v>593</v>
      </c>
      <c r="E60" s="1" t="s">
        <v>594</v>
      </c>
      <c r="F60" s="1" t="s">
        <v>595</v>
      </c>
      <c r="G60" s="1" t="s">
        <v>596</v>
      </c>
      <c r="H60" s="1" t="s">
        <v>597</v>
      </c>
      <c r="I60" s="1" t="s">
        <v>598</v>
      </c>
      <c r="J60" s="1" t="s">
        <v>599</v>
      </c>
      <c r="K60" s="1" t="s">
        <v>600</v>
      </c>
      <c r="L60" s="1" t="s">
        <v>601</v>
      </c>
      <c r="M60" s="1" t="s">
        <v>602</v>
      </c>
      <c r="N60" s="1" t="s">
        <v>603</v>
      </c>
      <c r="O60" s="1" t="s">
        <v>604</v>
      </c>
      <c r="P60" s="1" t="s">
        <v>605</v>
      </c>
      <c r="Z60" s="1">
        <f t="shared" si="4"/>
        <v>15</v>
      </c>
    </row>
    <row r="61" ht="15.75" customHeight="1"/>
    <row r="62" ht="15.75" customHeight="1"/>
    <row r="63" ht="15.75" customHeight="1"/>
    <row r="64" ht="15.75" customHeight="1">
      <c r="A64" s="1" t="s">
        <v>344</v>
      </c>
      <c r="B64" s="1" t="s">
        <v>606</v>
      </c>
      <c r="C64" s="1" t="s">
        <v>607</v>
      </c>
      <c r="D64" s="1" t="s">
        <v>608</v>
      </c>
      <c r="K64" s="1" t="s">
        <v>609</v>
      </c>
    </row>
    <row r="65" ht="15.75" customHeight="1">
      <c r="A65" s="1" t="s">
        <v>21</v>
      </c>
      <c r="B65" s="1" t="s">
        <v>610</v>
      </c>
      <c r="C65" s="1" t="str">
        <f t="shared" ref="C65:C104" si="5">VLOOKUP(B65,$B$106:$I$135,L65,FALSE)</f>
        <v> adalah seorang yang analitis, sistimatis, hati-hati dan memiliki standar kualitas yang tinggi. Dalam menghadapi persoalan, ia akan menganalisisnya secara mendalam, mengumpulkan bukti-bukti pendukung serta mampu menjabarkannya secara rinci. Ia sangat terpengaruh oleh hal-hal detail dan mampu menangkap inti persoalan dengan tepat. Ia seorang pekerja yang sangat taat pada peraturan dan prosedur. Ia akan menjalankan tugas dan tanggung jawabnya berdasarkan uraian tugas yang jelas. Ia mampu mengendalikan diri, penuh perhitungan dan sangat menuntut akurasi dalam bekerja. Ia juga memiliki perencanaan dan persiapan yang matang serta ingin segala sesuatunya berjalan sesuai dengan rencana yang telah ditetapkan. Sebagai seorang yang perfeksionis, ia akan selalu berusaha memberikan kualitas tinggi, akibatnya tempo kerjanya cenderung menjadi lambat dan selalu merasa ada yang kurang pada hasil yang telah dicapainya.
Perasaannya sensitif dan mudah tersinggung. Pada dasarnya ia memiliki empati yang cukup tinggi terhadap orang lain serta menghargai persahabatan. Ia senang berada dalam lingkungan sosial hanya saja kurang menyukai bila menjadi pusat perhatian. Ia lebih menyukai berada bersama beberapa sahabat dekat. Dalam lingkungan sosial, ia juga cenderung hanya menjadi pengikut karena kurang mampu berkomunikasi verbal atau mempengaruhi orang lain. Ia lebih menyukai berkomunikasi dengan tulisan. Dalam situasi tenang, ia akan aktif mencari solusi-solusi baru bila metode sebelumnya tidak dapat lagi digunakan pada situasi saat ini, namun dalam situasi penuh tekanan, ia cenderung menarik diri bahkan bisa menjadi keras kepala.</v>
      </c>
      <c r="D65" s="1" t="s">
        <v>611</v>
      </c>
      <c r="J65" s="1">
        <f t="shared" ref="J65:J104" si="6">INDEX($J$106:$J$129,MATCH(B65,$B$106:$B$129,0))</f>
        <v>4</v>
      </c>
      <c r="K65" s="1" t="str">
        <f t="shared" ref="K65:K104" si="7">FIXED(RAND()*(J65-1)+1,0)</f>
        <v>4</v>
      </c>
      <c r="L65" s="195" t="str">
        <f t="shared" ref="L65:L104" si="8">IF(K65="1",RAND()*(J65-2)+2,K65)</f>
        <v>4</v>
      </c>
      <c r="M65" s="1" t="str">
        <f t="shared" ref="M65:M104" si="9">C65&amp;" "&amp;D65</f>
        <v> adalah seorang yang analitis, sistimatis, hati-hati dan memiliki standar kualitas yang tinggi. Dalam menghadapi persoalan, ia akan menganalisisnya secara mendalam, mengumpulkan bukti-bukti pendukung serta mampu menjabarkannya secara rinci. Ia sangat terpengaruh oleh hal-hal detail dan mampu menangkap inti persoalan dengan tepat. Ia seorang pekerja yang sangat taat pada peraturan dan prosedur. Ia akan menjalankan tugas dan tanggung jawabnya berdasarkan uraian tugas yang jelas. Ia mampu mengendalikan diri, penuh perhitungan dan sangat menuntut akurasi dalam bekerja. Ia juga memiliki perencanaan dan persiapan yang matang serta ingin segala sesuatunya berjalan sesuai dengan rencana yang telah ditetapkan. Sebagai seorang yang perfeksionis, ia akan selalu berusaha memberikan kualitas tinggi, akibatnya tempo kerjanya cenderung menjadi lambat dan selalu merasa ada yang kurang pada hasil yang telah dicapainya.
Perasaannya sensitif dan mudah tersinggung. Pada dasarnya ia memiliki empati yang cukup tinggi terhadap orang lain serta menghargai persahabatan. Ia senang berada dalam lingkungan sosial hanya saja kurang menyukai bila menjadi pusat perhatian. Ia lebih menyukai berada bersama beberapa sahabat dekat. Dalam lingkungan sosial, ia juga cenderung hanya menjadi pengikut karena kurang mampu berkomunikasi verbal atau mempengaruhi orang lain. Ia lebih menyukai berkomunikasi dengan tulisan. Dalam situasi tenang, ia akan aktif mencari solusi-solusi baru bila metode sebelumnya tidak dapat lagi digunakan pada situasi saat ini, namun dalam situasi penuh tekanan, ia cenderung menarik diri bahkan bisa menjadi keras kepala. Karakteristik umum dirinya adalah seorang yang kritis, analitis, sistimatis, hati-hati dan memiliki standar kualitas yang tinggi. Dalam menghadapi persoalan, ia akan menganalisisnya secara mendalam, mengumpulkan bukti-bukti pendukung serta mampu menjabarkannya secara rinci. Hanya saja, perasaannya sensitif dan mudah tersinggung. Ia menganggap kritik atau perbedaan pendapat yang disampaikan kepadanya adalah suatu kelemahan diri karena ia menganggap bahwa dirinya selalu memberikan hasil yang sempurna. Ia juga tidak dapat mengekspresikan emosinya tersebut secara terbuka, ia lebih banyak memendamnya dan mengontrol perasaannya tersebut. Dalam lingkungan sosial, ia juga cenderung hanya menjadi pengikut saja karena kurang mampu berkomunikasi verbal, mempengaruhi orang lain. Ia lebih menyukai berkomunikasi dengan tulisan. Hal yang paling ditakuti adalah apabila terjadi konflik personal, dimana ia harus berhadapan dan berargumentasi dengan orang lain. Dalam situasi penuh tekanan, ia cenderung menarik diri bahkan menjadi keras kepala.</v>
      </c>
    </row>
    <row r="66" ht="15.75" customHeight="1">
      <c r="A66" s="1" t="s">
        <v>353</v>
      </c>
      <c r="B66" s="1" t="s">
        <v>612</v>
      </c>
      <c r="C66" s="1" t="str">
        <f t="shared" si="5"/>
        <v> menunjukkan orientasi terhadap tugas yang tinggi dan sangat sensitif terhadap problem. Tujuannya adalah memberikan hasil yang tepat dan menghindari kesalahan. Ia juga mampu berinisiatif melakukan perubahan dan perbaikan dikarenakan keahlian administrasinya yang cukup baik.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 Pada situasi penuh tekanan ia cenderung menjadi "keras kepala" dan menjadi "agresif".</v>
      </c>
      <c r="D66" s="1" t="s">
        <v>613</v>
      </c>
      <c r="J66" s="1">
        <f t="shared" si="6"/>
        <v>4</v>
      </c>
      <c r="K66" s="1" t="str">
        <f t="shared" si="7"/>
        <v>1</v>
      </c>
      <c r="L66" s="195">
        <f t="shared" si="8"/>
        <v>3.922235396</v>
      </c>
      <c r="M66" s="1" t="str">
        <f t="shared" si="9"/>
        <v> menunjukkan orientasi terhadap tugas yang tinggi dan sangat sensitif terhadap problem. Tujuannya adalah memberikan hasil yang tepat dan menghindari kesalahan. Ia juga mampu berinisiatif melakukan perubahan dan perbaikan dikarenakan keahlian administrasinya yang cukup baik.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 Pada situasi penuh tekanan ia cenderung menjadi "keras kepala" dan menjadi "agresif". Dalam mengambil keputusan,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v>
      </c>
    </row>
    <row r="67" ht="15.75" customHeight="1">
      <c r="A67" s="1" t="s">
        <v>359</v>
      </c>
      <c r="B67" s="1" t="s">
        <v>612</v>
      </c>
      <c r="C67" s="1" t="str">
        <f t="shared" si="5"/>
        <v> pada dasarnya, ia adalah seorang pemikir yang kreatif, dengan tingkat intelektualitas yang memadai ia akan optimal dalam menjalankan pekerjaan yang banyak memerlukan kedalaman analisis dan pembuatan konsep-konsep pemikiran. Baginya kualitas adalah sangat penting, ia memiliki standar tinggi dalam bekerja. Akibatnya, ia akan menjadi cemas apabila hasil kerjanya dikritik atau dinilai negatif oleh orang lain. Ia juga menjadi kurang percaya pada hasil kerja orang lain bahkan seringkali ia menghabiskan waktunya untuk menyelesaikan sendiri tugas-tugasnya.</v>
      </c>
      <c r="D67" s="1" t="s">
        <v>613</v>
      </c>
      <c r="J67" s="1">
        <f t="shared" si="6"/>
        <v>4</v>
      </c>
      <c r="K67" s="1" t="str">
        <f t="shared" si="7"/>
        <v>2</v>
      </c>
      <c r="L67" s="195" t="str">
        <f t="shared" si="8"/>
        <v>2</v>
      </c>
      <c r="M67" s="1" t="str">
        <f t="shared" si="9"/>
        <v> pada dasarnya, ia adalah seorang pemikir yang kreatif, dengan tingkat intelektualitas yang memadai ia akan optimal dalam menjalankan pekerjaan yang banyak memerlukan kedalaman analisis dan pembuatan konsep-konsep pemikiran. Baginya kualitas adalah sangat penting, ia memiliki standar tinggi dalam bekerja. Akibatnya, ia akan menjadi cemas apabila hasil kerjanya dikritik atau dinilai negatif oleh orang lain. Ia juga menjadi kurang percaya pada hasil kerja orang lain bahkan seringkali ia menghabiskan waktunya untuk menyelesaikan sendiri tugas-tugasnya. Dalam mengambil keputusan,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v>
      </c>
    </row>
    <row r="68" ht="15.75" customHeight="1">
      <c r="A68" s="1" t="s">
        <v>360</v>
      </c>
      <c r="B68" s="1" t="s">
        <v>614</v>
      </c>
      <c r="C68" s="1" t="str">
        <f t="shared" si="5"/>
        <v> menunjukkan pribadi yang berorientasi pada penyelesaian tugas-tugas yang diberikan dengan kualitas tinggi dan juga hal tersebut ditampilkannya dalam bekerja. Ia seorang yang selalu memegang teguh peraturan dan kebijakan-kebijakan yang berlaku dan selalu mempertimbangkan sisi positif dan negatif dalam bekerja karena pola berpikirnya yang sitimatis dan logis. Kemampuan analisanya sangat dalam, ia cepat menangkap inti permasalahan dan memberikan berbagai pilihan untuk mendapatkan jalan keluarnya.</v>
      </c>
      <c r="D68" s="1" t="s">
        <v>615</v>
      </c>
      <c r="J68" s="1">
        <f t="shared" si="6"/>
        <v>2</v>
      </c>
      <c r="K68" s="1" t="str">
        <f t="shared" si="7"/>
        <v>2</v>
      </c>
      <c r="L68" s="195" t="str">
        <f t="shared" si="8"/>
        <v>2</v>
      </c>
      <c r="M68" s="1" t="str">
        <f t="shared" si="9"/>
        <v> menunjukkan pribadi yang berorientasi pada penyelesaian tugas-tugas yang diberikan dengan kualitas tinggi dan juga hal tersebut ditampilkannya dalam bekerja. Ia seorang yang selalu memegang teguh peraturan dan kebijakan-kebijakan yang berlaku dan selalu mempertimbangkan sisi positif dan negatif dalam bekerja karena pola berpikirnya yang sitimatis dan logis. Kemampuan analisanya sangat dalam, ia cepat menangkap inti permasalahan dan memberikan berbagai pilihan untuk mendapatkan jalan keluarnya. Dalam bekerja, ia sangat mengacu pada aturan, sehingga dianggap tidak fleksibel. Ia membuat keputusan berdasarkan fakta dan data, bukan berdasarkan emosi. Ia tidak banyak berbicara dan tidak mudah mempercayai orang lain. Ia baru akan mempercayai orang lain setelah orang tersebut setelah menunjukkan pencapaian hasil seperti yang diharapkan dan sesuai dengan standar yang telah ditetapkannya. Ia bisa menjadi seorang inisiator atau perancang perubahan dalam organisasi karena bisa diandalkan untuk menciptakan konsep-konsep kreatif. 
Ketakutan terbesarnya adalah tidak ingin hasil karyanya dianggap tidak sempurna, dikritik atau dikoreksi oleh orang lain karena hal tersebut dianggap merendahkan kualitas dirinya yang ingin selalu dianggap sebagai seorang yang perfeksionis yang tidak pernah gagal. Ia juga akan mudah bosan dengan pekerjaan rutin atau administratif, dan dalam kondisi tertekan menjadi sinis atau merendahkan orang lain.</v>
      </c>
    </row>
    <row r="69" ht="15.75" customHeight="1">
      <c r="A69" s="1" t="s">
        <v>367</v>
      </c>
      <c r="B69" s="1" t="s">
        <v>616</v>
      </c>
      <c r="C69" s="1" t="str">
        <f t="shared" si="5"/>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v>
      </c>
      <c r="D69" s="1" t="s">
        <v>617</v>
      </c>
      <c r="J69" s="1">
        <f t="shared" si="6"/>
        <v>3</v>
      </c>
      <c r="K69" s="1" t="str">
        <f t="shared" si="7"/>
        <v>2</v>
      </c>
      <c r="L69" s="195" t="str">
        <f t="shared" si="8"/>
        <v>2</v>
      </c>
      <c r="M69" s="1" t="str">
        <f t="shared" si="9"/>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 Ia sangat kompetitif dan memakai cara langsung untuk memperoleh hasil. Ia tidak memberi perintah, tetapi melibatkan orang lain ke dalam pekerjaan dengan memakai metode persuasif. Ia memancing kerjasama orang-orang disekeliling dengan memberi penjelasan tentang dasar dari aktifitas yang akan dilakukan. Ia piawai membantu orang lain memperoleh gambaran mengenai langkah-langkah yang perlu diambil dalam mewujudkan hasil yang diinginkan. Ia biasanya berbicara dengan mempergunakan rencana tindakan yang rinci yang sudah disiapkan dalam rangka memastikan kemajuan yang teratur. Karena begitu ingin meraih kemenangan, dirinya dapat menjadi tidak sabar bila standar yang ada tidak dijalankan. Ia adalah pemikir kritis dan mendalam serta mampu mengekspresikan kritik secara verbal.
Namun demikian, karena selalu ingin disukai oleh orang lain, ia akan mengalami kesulitan pada saat harus menghukum atau memberikan tindakan-tindakan disiplin kepada orang lain.</v>
      </c>
    </row>
    <row r="70" ht="15.75" customHeight="1">
      <c r="A70" s="1" t="s">
        <v>374</v>
      </c>
      <c r="B70" s="1" t="s">
        <v>612</v>
      </c>
      <c r="C70" s="1" t="str">
        <f t="shared" si="5"/>
        <v> pada dasarnya, ia adalah seorang pemikir yang kreatif, dengan tingkat intelektualitas yang memadai ia akan optimal dalam menjalankan pekerjaan yang banyak memerlukan kedalaman analisis dan pembuatan konsep-konsep pemikiran. Baginya kualitas adalah sangat penting, ia memiliki standar tinggi dalam bekerja. Akibatnya, ia akan menjadi cemas apabila hasil kerjanya dikritik atau dinilai negatif oleh orang lain. Ia juga menjadi kurang percaya pada hasil kerja orang lain bahkan seringkali ia menghabiskan waktunya untuk menyelesaikan sendiri tugas-tugasnya.</v>
      </c>
      <c r="D70" s="1" t="s">
        <v>613</v>
      </c>
      <c r="J70" s="1">
        <f t="shared" si="6"/>
        <v>4</v>
      </c>
      <c r="K70" s="1" t="str">
        <f t="shared" si="7"/>
        <v>2</v>
      </c>
      <c r="L70" s="195" t="str">
        <f t="shared" si="8"/>
        <v>2</v>
      </c>
      <c r="M70" s="1" t="str">
        <f t="shared" si="9"/>
        <v> pada dasarnya, ia adalah seorang pemikir yang kreatif, dengan tingkat intelektualitas yang memadai ia akan optimal dalam menjalankan pekerjaan yang banyak memerlukan kedalaman analisis dan pembuatan konsep-konsep pemikiran. Baginya kualitas adalah sangat penting, ia memiliki standar tinggi dalam bekerja. Akibatnya, ia akan menjadi cemas apabila hasil kerjanya dikritik atau dinilai negatif oleh orang lain. Ia juga menjadi kurang percaya pada hasil kerja orang lain bahkan seringkali ia menghabiskan waktunya untuk menyelesaikan sendiri tugas-tugasnya. Dalam mengambil keputusan, ia membuat keputusan berdasarkan fakta-fakta, bukan berdasarkan pada emosi, sehingga akan sulit bagi dirinya untuk memutuskan sesuatu yang belum didasarkan pada data-data yang ada. Ia memiliki standar tinggi, Ia merasa hanya dirinyalah yang dapat mengerjakan pekerjaannya dengan baik, menyebabkan seluruh waktunya tercurahkan pada penyelesaian tugas tersebut dan tidak memerlukan orang lain untuk membantu menyelesaikan tugasnya tersebut.</v>
      </c>
    </row>
    <row r="71" ht="15.75" customHeight="1">
      <c r="A71" s="1" t="s">
        <v>376</v>
      </c>
      <c r="B71" s="1" t="s">
        <v>618</v>
      </c>
      <c r="C71" s="1" t="str">
        <f t="shared" si="5"/>
        <v> berorientasi pada manusia dan mampu menggabungkan ketepatan dan loyalitas. Perasaannya sensitif dan memiliki standar kerja yang tinggi. Ia senang stabilitas kerja dan bekerja berdasarkan tujuan yang telah ditentukan. Kebutuhan terbesarnya adalah penerimaan sosial dan perhatian dari orang lain kepada dirinya. Ia antusias, menyenangkan dan bersikap informal dan cenderung merasa khawatir atas apa yang dipikirkan orang lain tentang dirinya. Ia menginginkan situasi yang harmonis dan menolak perilaku yang cenderung agresif.</v>
      </c>
      <c r="D71" s="1" t="s">
        <v>619</v>
      </c>
      <c r="J71" s="1">
        <f t="shared" si="6"/>
        <v>2</v>
      </c>
      <c r="K71" s="1" t="str">
        <f t="shared" si="7"/>
        <v>1</v>
      </c>
      <c r="L71" s="195">
        <f t="shared" si="8"/>
        <v>2</v>
      </c>
      <c r="M71" s="1" t="str">
        <f t="shared" si="9"/>
        <v> berorientasi pada manusia dan mampu menggabungkan ketepatan dan loyalitas. Perasaannya sensitif dan memiliki standar kerja yang tinggi. Ia senang stabilitas kerja dan bekerja berdasarkan tujuan yang telah ditentukan. Kebutuhan terbesarnya adalah penerimaan sosial dan perhatian dari orang lain kepada dirinya. Ia antusias, menyenangkan dan bersikap informal dan cenderung merasa khawatir atas apa yang dipikirkan orang lain tentang dirinya.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v>
      </c>
    </row>
    <row r="72" ht="15.75" customHeight="1">
      <c r="A72" s="1" t="s">
        <v>381</v>
      </c>
      <c r="B72" s="1" t="s">
        <v>620</v>
      </c>
      <c r="C72" s="1" t="str">
        <f t="shared" si="5"/>
        <v>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c r="D72" s="1" t="s">
        <v>621</v>
      </c>
      <c r="J72" s="1">
        <f t="shared" si="6"/>
        <v>5</v>
      </c>
      <c r="K72" s="1" t="str">
        <f t="shared" si="7"/>
        <v>1</v>
      </c>
      <c r="L72" s="195">
        <f t="shared" si="8"/>
        <v>3.021820579</v>
      </c>
      <c r="M72" s="1" t="str">
        <f t="shared" si="9"/>
        <v>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 Dalam bekerja, ia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row>
    <row r="73" ht="15.75" customHeight="1">
      <c r="A73" s="1" t="s">
        <v>386</v>
      </c>
      <c r="B73" s="1" t="s">
        <v>620</v>
      </c>
      <c r="C73" s="1" t="str">
        <f t="shared" si="5"/>
        <v>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c r="D73" s="1" t="s">
        <v>621</v>
      </c>
      <c r="J73" s="1">
        <f t="shared" si="6"/>
        <v>5</v>
      </c>
      <c r="K73" s="1" t="str">
        <f t="shared" si="7"/>
        <v>3</v>
      </c>
      <c r="L73" s="195" t="str">
        <f t="shared" si="8"/>
        <v>3</v>
      </c>
      <c r="M73" s="1" t="str">
        <f t="shared" si="9"/>
        <v>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 Dalam bekerja, ia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row>
    <row r="74" ht="15.75" customHeight="1">
      <c r="A74" s="1" t="s">
        <v>387</v>
      </c>
      <c r="B74" s="1" t="s">
        <v>622</v>
      </c>
      <c r="C74" s="1" t="str">
        <f t="shared" si="5"/>
        <v>  tergolong orang yang teratur dan mudah bergaul dan selalu mengupayakan hubungan positif di tempat kerja dan di rumah. Sabar dan penuh perhatian pada orang lain, ia selalu mengharapkan orang lain menciptakan lingkungan yang harmonis dan penuh kedamaian. Ia cenderung menjadi orang yang mudah diprediksi, menggunakan cara-cara lama yang telah terbukti hasilnya dalam menghadapi situasi baru daripada menggunakan cara-cara baru yang inovatif, karena pendekatannya tersebut belum terbukti. Ia lebih terfokus adalah pada proses , sehingga mampu bekerja secara sistimatis dan detail.</v>
      </c>
      <c r="D74" s="1" t="s">
        <v>623</v>
      </c>
      <c r="J74" s="1">
        <f t="shared" si="6"/>
        <v>2</v>
      </c>
      <c r="K74" s="1" t="str">
        <f t="shared" si="7"/>
        <v>2</v>
      </c>
      <c r="L74" s="195" t="str">
        <f t="shared" si="8"/>
        <v>2</v>
      </c>
      <c r="M74" s="1" t="str">
        <f t="shared" si="9"/>
        <v>  tergolong orang yang teratur dan mudah bergaul dan selalu mengupayakan hubungan positif di tempat kerja dan di rumah. Sabar dan penuh perhatian pada orang lain, ia selalu mengharapkan orang lain menciptakan lingkungan yang harmonis dan penuh kedamaian. Ia cenderung menjadi orang yang mudah diprediksi, menggunakan cara-cara lama yang telah terbukti hasilnya dalam menghadapi situasi baru daripada menggunakan cara-cara baru yang inovatif, karena pendekatannya tersebut belum terbukti. Ia lebih terfokus adalah pada proses , sehingga mampu bekerja secara sistimatis dan detail. Karena dirinya sangat memperhatikan perasaan orang lain, akan menjadi sulit bagi dirinya dalam mengambil keputusan yang memiliki dampak kepada orang lain, dalam kondisi ini biasanya ia akan meminta orang lain untuk ikut terlibat dalam proses menentukan keputusannya tersebut dan lebih senang berperan sebagai anggota tim. Dalam bekerja, kebutuhannya adalah diterima sebagai anggota tim. Ia sulit membuat keputusan bila parameternya tidak jelas. Namun setelah keputusan dibuat, ia akan sangat sulit mengubah keputusannya tersebut. Ia senang pada orang-orang mendukung gagasan dirinya.
Ia memiliki rasa keadilan dan kesetiaan yang tinggi. Ia selalu berusaha berpikir melalui dua sisi dari satu masalah. Ia juga cenderung berusaha menjadi pendamai dalam situasi konflik, karena mampu melihat dari berbagai sudut pandang yang berbeda, hanya saja upaya perdamaian yang dilakukan lebih terfokus pada orang-orang yang terlibat, bukan hanya pada masalahnya.</v>
      </c>
    </row>
    <row r="75" ht="15.75" customHeight="1">
      <c r="A75" s="1" t="s">
        <v>18</v>
      </c>
      <c r="B75" s="1" t="s">
        <v>624</v>
      </c>
      <c r="C75" s="1" t="str">
        <f t="shared" si="5"/>
        <v> selalu akan mencari solusi-solusi baru dari tiap persoalan yang dihadapi. Ia memiliki internal motif yang kuat dan memiliki kecepatan kerja untuk mencapai tujuannya, serta mampu membuat keputusan dengan mudah walapun dalam suasana penuh tekanan. Ia adalah seorang yang kreatif dan percaya diri, ia cenderung menggunakan keseimbangan antara intuisi dan fakta ketika mengambil keputusan.</v>
      </c>
      <c r="D75" s="1" t="s">
        <v>625</v>
      </c>
      <c r="J75" s="1">
        <f t="shared" si="6"/>
        <v>2</v>
      </c>
      <c r="K75" s="1" t="str">
        <f t="shared" si="7"/>
        <v>2</v>
      </c>
      <c r="L75" s="195" t="str">
        <f t="shared" si="8"/>
        <v>2</v>
      </c>
      <c r="M75" s="1" t="str">
        <f t="shared" si="9"/>
        <v> selalu akan mencari solusi-solusi baru dari tiap persoalan yang dihadapi. Ia memiliki internal motif yang kuat dan memiliki kecepatan kerja untuk mencapai tujuannya, serta mampu membuat keputusan dengan mudah walapun dalam suasana penuh tekanan. Ia adalah seorang yang kreatif dan percaya diri, ia cenderung menggunakan keseimbangan antara intuisi dan fakta ketika mengambil keputusan. Ia memiliki kekuatan ego yang besar, cenderung sangat individualistis dan selalu mencari pandangan-pandangan baru karenanya ia tidak menyukai berada dibawah atasan yang penuh kontrol, ia lebih menyukai atasan yang memberikan keleluasan untuk pencapaian tujuan yang diharapkan. Karena sangat bertumpu pada diri sendiri, cenderung lebih memilih untuk mencari solusi masalah sendiri. Ia bebas dari pengaruh tekanan kelompok. Dan karenanya tidak mengindahkan aturan-aturan untuk memunculkan dengan pemecahan masalah secara inovatif dan imajinatif. Walaupun cenderung berperilaku langsung dan tegas, dirinya juga mahir memanipulasi orang dan situasi untuk mencapai tujuan yang diinginkan. Akan tetapi apabila terpaksa harus berpartisipasi bersama orang lain yang membatasinya, ia cenderung untuk melawan.
Ia seorang yang "self centered" (terpusat ke diri sendiri), kesempatan untuk maju dan tantangan adalah hal yang penting bagi dirinya. Ketidakmampuan berempati membuatnya tampil sebagai manusia yang tidak perduli.</v>
      </c>
    </row>
    <row r="76" ht="15.75" customHeight="1">
      <c r="A76" s="1" t="s">
        <v>393</v>
      </c>
      <c r="B76" s="1" t="s">
        <v>626</v>
      </c>
      <c r="C76" s="1" t="str">
        <f t="shared" si="5"/>
        <v> menampilkan dua kekuatan yang bertolak belakang dalam perilakunya. Keinginan untuk mencapai hasil yang masuk akal namun memiliki dorongan yang besar untuk mencapai kesempurnaan, sikap agresif ada bersamaan dengan kepekaan. Ia mampu membuat keputusan sehari-hari dengan cepat, tapi juga mungkin menjadi terlalu berhati-hati dalam membuat keputusan yang lebih besar. Ia membutuhkan kebebasan bereksplorasi dan otoritas untuk memeriksa kembali dan menguji coba penemuan-penemuan. Terkadang dirinya membutuhkan bantuan untuk menyelesaikan proyek tapi  tidak menyukai pembatasan-pembatasan.
Sebenarnya ia seorang yang sensitif terhadap kritik, serta cenderung tidak berani menunjukkan perasaan dan emosinya. Orang lain melihatnya sebagai seorang yang ”cool” dan terlalu berterus terang dalam berkomunikasi dengan orang lain. Ia juga pendiam dan biasanya menjaga jarak dalam pergaulan sosial, serta tidak mudah mempercayai orang lain. Ia bisa menjadi tidak sabaran bila orang lain tidak mau mengikuti apa yang diyakininya bahwa hal tersebut adalah benar.</v>
      </c>
      <c r="D76" s="1" t="s">
        <v>627</v>
      </c>
      <c r="J76" s="1">
        <f t="shared" si="6"/>
        <v>3</v>
      </c>
      <c r="K76" s="1" t="str">
        <f t="shared" si="7"/>
        <v>3</v>
      </c>
      <c r="L76" s="195" t="str">
        <f t="shared" si="8"/>
        <v>3</v>
      </c>
      <c r="M76" s="1" t="str">
        <f t="shared" si="9"/>
        <v> menampilkan dua kekuatan yang bertolak belakang dalam perilakunya. Keinginan untuk mencapai hasil yang masuk akal namun memiliki dorongan yang besar untuk mencapai kesempurnaan, sikap agresif ada bersamaan dengan kepekaan. Ia mampu membuat keputusan sehari-hari dengan cepat, tapi juga mungkin menjadi terlalu berhati-hati dalam membuat keputusan yang lebih besar. Ia membutuhkan kebebasan bereksplorasi dan otoritas untuk memeriksa kembali dan menguji coba penemuan-penemuan. Terkadang dirinya membutuhkan bantuan untuk menyelesaikan proyek tapi  tidak menyukai pembatasan-pembatasan.
Sebenarnya ia seorang yang sensitif terhadap kritik, serta cenderung tidak berani menunjukkan perasaan dan emosinya. Orang lain melihatnya sebagai seorang yang ”cool” dan terlalu berterus terang dalam berkomunikasi dengan orang lain. Ia juga pendiam dan biasanya menjaga jarak dalam pergaulan sosial, serta tidak mudah mempercayai orang lain. Ia bisa menjadi tidak sabaran bila orang lain tidak mau mengikuti apa yang diyakininya bahwa hal tersebut adalah benar. Ia menampilkan dua kekuatan yang bertolak belakang dalam perilakunya. Keinginan untuk mencapai hasil yang masuk akal namun memiliki dorongan yang besar untuk mencapai kesempurnaan, sikap agresif ada bersamaan dengan kepekaan. Ia mampu membuat keputusan sehari-hari dengan cepat, tapi juga mungkin menjadi terlalu berhati-hati dalam membuat keputusan yang lebih besar. Ia membutuhkan kebebasan bereksplorasi dan otoritas untuk memeriksa kembali dan menguji coba penemuan-penemuan. Terkadang dirinya membutuhkan bantuan untuk menyelesaikan proyek tapi  tidak menyukai pembatasan-pembatasan.
Sebenarnya ia seorang yang sensitif terhadap kritik, serta cenderung tidak berani menunjukkan perasaan dan emosinya. Orang lain melihatnya sebagai seorang yang ”cool” dan terlalu berterus terang dalam berkomunikasi dengan orang lain. Ia juga pendiam dan biasanya menjaga jarak dalam pergaulan sosial, serta tidak mudah mempercayai orang lain. Ia bisa menjadi tidak sabaran bila orang lain tidak mau mengikuti apa yang diyakininya bahwa hal tersebut adalah benar.</v>
      </c>
    </row>
    <row r="77" ht="15.75" customHeight="1">
      <c r="A77" s="1" t="s">
        <v>395</v>
      </c>
      <c r="B77" s="1" t="s">
        <v>628</v>
      </c>
      <c r="C77" s="1" t="str">
        <f t="shared" si="5"/>
        <v> memiliki kekuatan kehendak yang tinggi dan sangat terpacu pada problem yang sedang dihadapi, bahkan ia akan menggunakan segala kreativitas, gagasan dan kekuatan yang dimiliki untuk mengatasi problem tersebut. Ia sangat berorientasi terhadap tugas, dan juga mampu bereaksi dengan cepat dalam mengambil keputusan. Ia juga akan mempertimbangkan berbagai kemungkinan dalam menemukan solusi problem secara tepat. Kemampuannya untuk memimpin kelompok dan mempengaruhi orang lain dapat diandalkan, ia juga adalah seorang yang berani mengambil tanggung jawab, percaya diri dan berani mengambil keputusan penting tanpa ditunda.</v>
      </c>
      <c r="D77" s="1" t="s">
        <v>629</v>
      </c>
      <c r="J77" s="1">
        <f t="shared" si="6"/>
        <v>3</v>
      </c>
      <c r="K77" s="1" t="str">
        <f t="shared" si="7"/>
        <v>2</v>
      </c>
      <c r="L77" s="195" t="str">
        <f t="shared" si="8"/>
        <v>2</v>
      </c>
      <c r="M77" s="1" t="str">
        <f t="shared" si="9"/>
        <v> memiliki kekuatan kehendak yang tinggi dan sangat terpacu pada problem yang sedang dihadapi, bahkan ia akan menggunakan segala kreativitas, gagasan dan kekuatan yang dimiliki untuk mengatasi problem tersebut. Ia sangat berorientasi terhadap tugas, dan juga mampu bereaksi dengan cepat dalam mengambil keputusan. Ia juga akan mempertimbangkan berbagai kemungkinan dalam menemukan solusi problem secara tepat. Kemampuannya untuk memimpin kelompok dan mempengaruhi orang lain dapat diandalkan, ia juga adalah seorang yang berani mengambil tanggung jawab, percaya diri dan berani mengambil keputusan penting tanpa ditunda. Orang lain memandangnya sebagai seorang yang mampu beradaptasi, meski sebenarnya ia lebih menyukai bekerja sendiri, bahkan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v>
      </c>
    </row>
    <row r="78" ht="15.75" customHeight="1">
      <c r="A78" s="1" t="s">
        <v>402</v>
      </c>
      <c r="B78" s="1" t="s">
        <v>630</v>
      </c>
      <c r="C78"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78" s="1" t="s">
        <v>631</v>
      </c>
      <c r="J78" s="1">
        <f t="shared" si="6"/>
        <v>3</v>
      </c>
      <c r="K78" s="1" t="str">
        <f t="shared" si="7"/>
        <v>2</v>
      </c>
      <c r="L78" s="195" t="str">
        <f t="shared" si="8"/>
        <v>2</v>
      </c>
      <c r="M78"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79" ht="15.75" customHeight="1">
      <c r="A79" s="1" t="s">
        <v>408</v>
      </c>
      <c r="B79" s="1" t="s">
        <v>632</v>
      </c>
      <c r="C79" s="1" t="str">
        <f t="shared" si="5"/>
        <v> memiliki karakter yang dominan dan mampu menunjukkan kekuatan ego yang ditunjukkan secara verbal. Kepercayaan diri yang ditampilkannya seringkali ditafsirkan orang lain sebagai aroganisasi diri. Ia selalu melihat ke depan, dan selalu kaya akan gagasan-gagasan. Berdasarkan gagasan tersebutlah ia tergerak dan selalu memiliki ambisi-ambisi yang ingin dicapai. Ia menyukai tugas-tugas sulit, unik, dan situasi penuh persaingan.</v>
      </c>
      <c r="D79" s="1" t="s">
        <v>633</v>
      </c>
      <c r="J79" s="1">
        <f t="shared" si="6"/>
        <v>2</v>
      </c>
      <c r="K79" s="1" t="str">
        <f t="shared" si="7"/>
        <v>1</v>
      </c>
      <c r="L79" s="195">
        <f t="shared" si="8"/>
        <v>2</v>
      </c>
      <c r="M79" s="1" t="str">
        <f t="shared" si="9"/>
        <v> memiliki karakter yang dominan dan mampu menunjukkan kekuatan ego yang ditunjukkan secara verbal. Kepercayaan diri yang ditampilkannya seringkali ditafsirkan orang lain sebagai aroganisasi diri. Ia selalu melihat ke depan, dan selalu kaya akan gagasan-gagasan. Berdasarkan gagasan tersebutlah ia tergerak dan selalu memiliki ambisi-ambisi yang ingin dicapai. Ia menyukai tugas-tugas sulit, unik, dan situasi penuh persaingan. Kemampuan kepemimpinannya bisa diandalkan. Ia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
Dalam bekerja ia biasanya akan menghindari faktor-faktor yang menghambat secara langsung seperti ketergantungan pada atasan, hal-hal detail yang memakan waktu, dan kerja rutin. Ia bisa menjadi seorang yang tempramental, terutama ketika ia merasa ada orang lain memanfaatkannya. Ia tidak sabaran dan menginginkan persaingan menang atau kalah.</v>
      </c>
    </row>
    <row r="80" ht="15.75" customHeight="1">
      <c r="A80" s="1" t="s">
        <v>409</v>
      </c>
      <c r="B80" s="1" t="s">
        <v>628</v>
      </c>
      <c r="C80" s="1" t="str">
        <f t="shared" si="5"/>
        <v> sebenarnya ia lebih menyukai bekerja sendiri, namun orang lain memandangnya sebagai seorang yang mampu beradaptasi, padahal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v>
      </c>
      <c r="D80" s="1" t="s">
        <v>629</v>
      </c>
      <c r="J80" s="1">
        <f t="shared" si="6"/>
        <v>3</v>
      </c>
      <c r="K80" s="1" t="str">
        <f t="shared" si="7"/>
        <v>3</v>
      </c>
      <c r="L80" s="195" t="str">
        <f t="shared" si="8"/>
        <v>3</v>
      </c>
      <c r="M80" s="1" t="str">
        <f t="shared" si="9"/>
        <v> sebenarnya ia lebih menyukai bekerja sendiri, namun orang lain memandangnya sebagai seorang yang mampu beradaptasi, padahal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 Orang lain memandangnya sebagai seorang yang mampu beradaptasi, meski sebenarnya ia lebih menyukai bekerja sendiri, bahkan lebih menyukai mengerjakan tugasnya sendiri diluar kelompoknya. Ia juga seringkali nampak menjadi pekerja keras yang tidak pernah berhenti bekerja, karena ia mampu bekerja dengan cepat dari satu tugas ke tugas yang lain.Ia lebih terfokus pada proses, ia akan menjadi sensitif terhadap kritik namun cenderung menginternalisasikan perasaannya tersebut daripada mengekspresikannya dalam interaksinya dengan orang lain. Ia selalu melakukan klarifikasi mengenai tujuan yang ingin dicapai sebelum mengerjakan suatu proyek baru, karena ia bekerja dalam rangka mencapai standar yang telah ditentukan baginya.
Terkadang ia menghindar dari lingkungan sosialnya, dan dipersepsi sebagai seorang yang ‘dingin’ dan terlalu berterus terang. Ia menjadi pendiam bahkan menjadi pasif ketika melibatkan hubungan personal, ia juga tidak mudah mempercayai orang lain. Ia akan mengabaikan sisi perasaan orang lain karena selalu fokus pada pekerjaan. Ia akan menjadi tidak sabar dalam menghadapi orang yang tidak mengikuti perintahnya. Ia mudah bosan dengan pekerjaan rutin, karenanya ia membutuhkan kesempatan untuk bekerja dengan menghadapi hal-hal baru.</v>
      </c>
    </row>
    <row r="81" ht="15.75" customHeight="1">
      <c r="A81" s="1" t="s">
        <v>410</v>
      </c>
      <c r="B81" s="1" t="s">
        <v>634</v>
      </c>
      <c r="C81" s="1" t="str">
        <f t="shared" si="5"/>
        <v> menunjukkan kepercayaan diri yang seringkali ditafsirkan orang sebagai sikap yang arogan. Ia aktif mencari kesempatan untuk menguji coba dan mengembangkan kemampuan diri dalam pencapaian hasil yang memuaskan. Ia menyukai tugas yang sulit, yang unik  dalam situasi penuh persaingan atau kedudukan yang penting. Ia menghindari hal-hal detil yang memerlukan waktu lama, atau pekerjaan rutin. Ia memiliki kecepatan berfikir dan bertindak, tidak sabar dan cenderung mencari kesalahan dari orang lain. Ia cenderung keras kepala serta memberi kesan dingin dan datar kepada orang lain.</v>
      </c>
      <c r="D81" s="1" t="s">
        <v>635</v>
      </c>
      <c r="J81" s="1">
        <f t="shared" si="6"/>
        <v>2</v>
      </c>
      <c r="K81" s="1" t="str">
        <f t="shared" si="7"/>
        <v>1</v>
      </c>
      <c r="L81" s="195">
        <f t="shared" si="8"/>
        <v>2</v>
      </c>
      <c r="M81" s="1" t="str">
        <f t="shared" si="9"/>
        <v> menunjukkan kepercayaan diri yang seringkali ditafsirkan orang sebagai sikap yang arogan. Ia aktif mencari kesempatan untuk menguji coba dan mengembangkan kemampuan diri dalam pencapaian hasil yang memuaskan. Ia menyukai tugas yang sulit, yang unik  dalam situasi penuh persaingan atau kedudukan yang penting. Ia menghindari hal-hal detil yang memerlukan waktu lama, atau pekerjaan rutin. Ia memiliki kecepatan berfikir dan bertindak, tidak sabar dan cenderung mencari kesalahan dari orang lain. Ia cenderung keras kepala serta memberi kesan dingin dan datar kepada orang lain. Kemampuan kepemimpinannya bisa diandalkan. Ia mahir mempengaruhi orang lain dengan memberikan penjelasan-penjelasan logis dan argumentatif. Pola kepemimpinannya pun keras dan langsung  (forceful and direct), sehingga biasanya mengalami masalah dengan orang lain. Ia cepat berpikir dan cepat bertindak, tidak sabaran dan cenderung mencari kesalahan orang lain yang tidak setara dengan dirinya. Hal ini disebabkan karena dirinya menempatkan standar tinggi pada dirinya dan akan menjadi sangat terganggu bila standar yang telah ditentukannya tersebut tidak tercapai oleh orang lain.</v>
      </c>
    </row>
    <row r="82" ht="15.75" customHeight="1">
      <c r="A82" s="1" t="s">
        <v>411</v>
      </c>
      <c r="B82" s="1" t="s">
        <v>630</v>
      </c>
      <c r="C82"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82" s="1" t="s">
        <v>631</v>
      </c>
      <c r="J82" s="1">
        <f t="shared" si="6"/>
        <v>3</v>
      </c>
      <c r="K82" s="1" t="str">
        <f t="shared" si="7"/>
        <v>2</v>
      </c>
      <c r="L82" s="195" t="str">
        <f t="shared" si="8"/>
        <v>2</v>
      </c>
      <c r="M82"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83" ht="15.75" customHeight="1">
      <c r="A83" s="1" t="s">
        <v>413</v>
      </c>
      <c r="B83" s="1" t="s">
        <v>630</v>
      </c>
      <c r="C83"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83" s="1" t="s">
        <v>631</v>
      </c>
      <c r="J83" s="1">
        <f t="shared" si="6"/>
        <v>3</v>
      </c>
      <c r="K83" s="1" t="str">
        <f t="shared" si="7"/>
        <v>1</v>
      </c>
      <c r="L83" s="195">
        <f t="shared" si="8"/>
        <v>2.954575886</v>
      </c>
      <c r="M83"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84" ht="15.75" customHeight="1">
      <c r="A84" s="1" t="s">
        <v>414</v>
      </c>
      <c r="B84" s="1" t="s">
        <v>630</v>
      </c>
      <c r="C84"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84" s="1" t="s">
        <v>631</v>
      </c>
      <c r="J84" s="1">
        <f t="shared" si="6"/>
        <v>3</v>
      </c>
      <c r="K84" s="1" t="str">
        <f t="shared" si="7"/>
        <v>1</v>
      </c>
      <c r="L84" s="195">
        <f t="shared" si="8"/>
        <v>2.48522706</v>
      </c>
      <c r="M84"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85" ht="15.75" customHeight="1">
      <c r="A85" s="1" t="s">
        <v>19</v>
      </c>
      <c r="B85" s="1" t="s">
        <v>636</v>
      </c>
      <c r="C85" s="1" t="str">
        <f t="shared" si="5"/>
        <v> memiliki network yang luas serta menampilkan semangat dan optimisme. Kekuatannya adalah keterampilan beradaptasi dan mudah melakukan sosialisasi. Ia jarang menunjukkan sikap berlawanan dengan orang lain. Ia menyukai berada ditengah-tengah orang dan lebih menikmati pekerjaannya bila bekerja bersama dengan orang banyak. Komunikator yang ulung, ia bisa meyakinkan orang lain akan gagasan-gagasannya, dan selalu menciptakan antusiasme dan semangat kerja tim. Karena bekerja dengan tingkat energi yang tinggi, ia bisa menjadi ceroboh dan tidak teratur.</v>
      </c>
      <c r="D85" s="1" t="s">
        <v>637</v>
      </c>
      <c r="J85" s="1">
        <f t="shared" si="6"/>
        <v>3</v>
      </c>
      <c r="K85" s="1" t="str">
        <f t="shared" si="7"/>
        <v>2</v>
      </c>
      <c r="L85" s="195" t="str">
        <f t="shared" si="8"/>
        <v>2</v>
      </c>
      <c r="M85" s="1" t="str">
        <f t="shared" si="9"/>
        <v> memiliki network yang luas serta menampilkan semangat dan optimisme. Kekuatannya adalah keterampilan beradaptasi dan mudah melakukan sosialisasi. Ia jarang menunjukkan sikap berlawanan dengan orang lain. Ia menyukai berada ditengah-tengah orang dan lebih menikmati pekerjaannya bila bekerja bersama dengan orang banyak. Komunikator yang ulung, ia bisa meyakinkan orang lain akan gagasan-gagasannya, dan selalu menciptakan antusiasme dan semangat kerja tim. Karena bekerja dengan tingkat energi yang tinggi, ia bisa menjadi ceroboh dan tidak teratur. Ia menginginkan pengakuan sosial dan takut kehilangan penerimaan dari lingkungannya. Ketika situasi yang sulit muncul, ia cenderung menarik diri pada suatu posisi yang aman secara emosional atau menggunakan orang lain dalam pengambilan keputusan. Ia mudah sekali mempercayai orang dan senang menerima balasan dari kepercayaan itu. Penting bagi dirinya untuk mendengarkan orang disekitarnya dan bukan memikirkan apa yang akan mereka katakan.
Karena ia lebih tertarik pada partisipasi dan interaksi dengan orang lain dalam setiap aktivitas, menyebabkan dirinya kurang fokus pada penyelesaian tugas. Ia sangat menyenangi acara rapat, pertemuan, seminar atau konferensi. Ia terlalu percaya kepada kemampuan orang lain tanpa memperlajari terlebih dahulu fakta-fakta sebelumnya. Ia juga seringkali membuat keputusan yang menyenangkan semua pihak. Kekurangannya adalah manajemen waktu dan tugas, ia selalu harus diingatkan mengenai status perkembangan pekerjaan yang harus diselesaikannya.</v>
      </c>
    </row>
    <row r="86" ht="15.75" customHeight="1">
      <c r="A86" s="1" t="s">
        <v>417</v>
      </c>
      <c r="B86" s="1" t="s">
        <v>616</v>
      </c>
      <c r="C86" s="1" t="str">
        <f t="shared" si="5"/>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v>
      </c>
      <c r="D86" s="1" t="s">
        <v>617</v>
      </c>
      <c r="J86" s="1">
        <f t="shared" si="6"/>
        <v>3</v>
      </c>
      <c r="K86" s="1" t="str">
        <f t="shared" si="7"/>
        <v>2</v>
      </c>
      <c r="L86" s="195" t="str">
        <f t="shared" si="8"/>
        <v>2</v>
      </c>
      <c r="M86" s="1" t="str">
        <f t="shared" si="9"/>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 Ia sangat kompetitif dan memakai cara langsung untuk memperoleh hasil. Ia tidak memberi perintah, tetapi melibatkan orang lain ke dalam pekerjaan dengan memakai metode persuasif. Ia memancing kerjasama orang-orang disekeliling dengan memberi penjelasan tentang dasar dari aktifitas yang akan dilakukan. Ia piawai membantu orang lain memperoleh gambaran mengenai langkah-langkah yang perlu diambil dalam mewujudkan hasil yang diinginkan. Ia biasanya berbicara dengan mempergunakan rencana tindakan yang rinci yang sudah disiapkan dalam rangka memastikan kemajuan yang teratur. Karena begitu ingin meraih kemenangan, dirinya dapat menjadi tidak sabar bila standar yang ada tidak dijalankan. Ia adalah pemikir kritis dan mendalam serta mampu mengekspresikan kritik secara verbal.
Namun demikian, karena selalu ingin disukai oleh orang lain, ia akan mengalami kesulitan pada saat harus menghukum atau memberikan tindakan-tindakan disiplin kepada orang lain.</v>
      </c>
    </row>
    <row r="87" ht="15.75" customHeight="1">
      <c r="A87" s="1" t="s">
        <v>418</v>
      </c>
      <c r="B87" s="1" t="s">
        <v>616</v>
      </c>
      <c r="C87" s="1" t="str">
        <f t="shared" si="5"/>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v>
      </c>
      <c r="D87" s="1" t="s">
        <v>617</v>
      </c>
      <c r="J87" s="1">
        <f t="shared" si="6"/>
        <v>3</v>
      </c>
      <c r="K87" s="1" t="str">
        <f t="shared" si="7"/>
        <v>1</v>
      </c>
      <c r="L87" s="195">
        <f t="shared" si="8"/>
        <v>2.897054002</v>
      </c>
      <c r="M87" s="1" t="str">
        <f t="shared" si="9"/>
        <v> memiliki kecerdasan sosial yang baik, ia mampu merubah perilaku sesuai dengan tuntutan lingkungan. Ia adalah seorang yang mampu melakukan berbagai hal yang bervariasi sehingga sikapnya sangat efektif dan bisa memuaskan semua orang. Ia memiliki pribadi yang hangat, antusias dan senang berinteraksi dengan orang lain. Ia terampil memotivasi orang dan memberikan insight sehingga orang tersebut menemukan jalan keluarnya. Dalam pergaulannya, ia piawai dalam berkomunikasi dan meyakinkan orang lain. Ia juga dengan cepat akan dapat menyesuaikan diri dengan orang baru karena memiliki kemampuan adaptasi yang cepat. Ia sangat kompetitif dan memakai cara langsung untuk memperoleh hasil. Ia tidak memberi perintah, tetapi melibatkan orang lain ke dalam pekerjaan dengan memakai metode persuasif. Ia memancing kerjasama orang-orang disekeliling dengan memberi penjelasan tentang dasar dari aktifitas yang akan dilakukan. Ia piawai membantu orang lain memperoleh gambaran mengenai langkah-langkah yang perlu diambil dalam mewujudkan hasil yang diinginkan. Ia biasanya berbicara dengan mempergunakan rencana tindakan yang rinci yang sudah disiapkan dalam rangka memastikan kemajuan yang teratur. Karena begitu ingin meraih kemenangan, dirinya dapat menjadi tidak sabar bila standar yang ada tidak dijalankan. Ia adalah pemikir kritis dan mendalam serta mampu mengekspresikan kritik secara verbal.
Namun demikian, karena selalu ingin disukai oleh orang lain, ia akan mengalami kesulitan pada saat harus menghukum atau memberikan tindakan-tindakan disiplin kepada orang lain.</v>
      </c>
    </row>
    <row r="88" ht="15.75" customHeight="1">
      <c r="A88" s="1" t="s">
        <v>419</v>
      </c>
      <c r="B88" s="1" t="s">
        <v>638</v>
      </c>
      <c r="C88" s="1" t="str">
        <f t="shared" si="5"/>
        <v> individu yang optimis. Ia senang mengeksplorasi tempat atau sesuatu yang baru dan berbagai pengalaman  yang bervariasi. Ia nampak menampilkan karisma, penuh semangat, orang menganggapnya sebagai individu yang bisa memberikan inspirasi. Ia setia, sabar dan memperhatikan perasaan orang lain. Ia selalu mengharapkan lingkungan yang harmonis dan penuh kedamaian. Ia memerlukan data dan informasi yang adekuat dalam mengambil keputusan, dengan mempertimbangkan aspek positif dan negatifnya.</v>
      </c>
      <c r="D88" s="1" t="s">
        <v>639</v>
      </c>
      <c r="J88" s="1">
        <f t="shared" si="6"/>
        <v>2</v>
      </c>
      <c r="K88" s="1" t="str">
        <f t="shared" si="7"/>
        <v>1</v>
      </c>
      <c r="L88" s="195">
        <f t="shared" si="8"/>
        <v>2</v>
      </c>
      <c r="M88" s="1" t="str">
        <f t="shared" si="9"/>
        <v> individu yang optimis. Ia senang mengeksplorasi tempat atau sesuatu yang baru dan berbagai pengalaman  yang bervariasi. Ia nampak menampilkan karisma, penuh semangat, orang menganggapnya sebagai individu yang bisa memberikan inspirasi. Ia setia, sabar dan memperhatikan perasaan orang lain. Ia selalu mengharapkan lingkungan yang harmonis dan penuh kedamaian. Ia memerlukan data dan informasi yang adekuat dalam mengambil keputusan, dengan mempertimbangkan aspek positif dan negatifnya. Karena sensitif terhadap perasaan orang lain, ia merasa sulit untuk membuat keputusan yang berdampak kepada emosi orang lain, dalam hal ini biasanya ia akan mengajak orang lain untuk terlibat dalam proses pengambilan keputusan dan lebih menyenangi bekerja sebagai anggota tim. Ia tidak menyukai konfrontasi namun ia mampu menangani hal tersebut. Kelemahannya adalah ia mudah percaya pada orang lain.
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akan selalu berusaha memberikan yang terbaik bagi setiap orang dan berpikir "win-win" dalam setiap kesempatan.</v>
      </c>
    </row>
    <row r="89" ht="15.75" customHeight="1">
      <c r="A89" s="1" t="s">
        <v>421</v>
      </c>
      <c r="B89" s="1" t="s">
        <v>640</v>
      </c>
      <c r="C89" s="1" t="str">
        <f t="shared" si="5"/>
        <v>  dalam bekerja nampak aktif, orang melihatnya sebagi seorang yang ekspresif, 'nervous' dan 'restless'. Ia selalu terlibat dalam dalam berbagai aktivitas, seakan mengetahui berbagai hal. Sifatnya optimis dan mengetahui bagaimana memberikan hasil. Ia adalah seorang komunikator yang dapat diandalkan dan orientasinya yang besar kepada manusia. Hanya saja ia tidak selalu ingin mengambil peran sebagai pemimpin namun lebih menyukai peran sebagai anggota yang mendukung dan memberi bantuan. Ia selalu ingin berada diantara orang lain dan mereka melihat apa yang sedang dikerjakannya.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v>
      </c>
      <c r="D89" s="1" t="s">
        <v>641</v>
      </c>
      <c r="J89" s="1">
        <f t="shared" si="6"/>
        <v>4</v>
      </c>
      <c r="K89" s="1" t="str">
        <f t="shared" si="7"/>
        <v>3</v>
      </c>
      <c r="L89" s="195" t="str">
        <f t="shared" si="8"/>
        <v>3</v>
      </c>
      <c r="M89" s="1" t="str">
        <f t="shared" si="9"/>
        <v>  dalam bekerja nampak aktif, orang melihatnya sebagi seorang yang ekspresif, 'nervous' dan 'restless'. Ia selalu terlibat dalam dalam berbagai aktivitas, seakan mengetahui berbagai hal. Sifatnya optimis dan mengetahui bagaimana memberikan hasil. Ia adalah seorang komunikator yang dapat diandalkan dan orientasinya yang besar kepada manusia. Hanya saja ia tidak selalu ingin mengambil peran sebagai pemimpin namun lebih menyukai peran sebagai anggota yang mendukung dan memberi bantuan. Ia selalu ingin berada diantara orang lain dan mereka melihat apa yang sedang dikerjakannya.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 Dalam bekerja ia nampak aktif, orang melihatnya sebagi seorang yang ekspresif, 'nervous' dan 'restless'. Ia selalu terlibat dalam dalam berbagai aktivitas, seakan mengetahui berbagai hal. Sifatnya optimis dan mengetahui bagaimana memberikan hasil. Ia adalah seorang komunikator yang dapat diandalkan dan orientasinya yang besar kepada manusia. Hanya saja ia tidak selalu ingin mengambil peran sebagai pemimpin namun lebih menyukai peran sebagai anggota yang mendukung dan memberi bantuan. Ia selalu ingin berada diantara orang lain dan mereka melihat apa yang sedang dikerjakannya.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v>
      </c>
    </row>
    <row r="90" ht="15.75" customHeight="1">
      <c r="A90" s="1" t="s">
        <v>424</v>
      </c>
      <c r="B90" s="1" t="s">
        <v>642</v>
      </c>
      <c r="C90" s="1" t="str">
        <f t="shared" si="5"/>
        <v> memperlihatkan suatu orientasi tugas yang tinggi dan juga menyukai orang. Secara khusus ia sangat pandai merekrut orang untuk tim atau organisasi. Ia menunjukkan sikap bersahabat, suka melibatkan orang lain, juga suka melihat tugas-tugasnya dikerjakan dengan benar. Karena keinginannya agar dapat melakukan segala hal dengan benar, terkadang mereka tampil mendominir dan agresif saat terjadi tekanan dalam sebuah situasi. Sangatlah menguntungkan bagi semua jika ia lebih terfokus pada mendengarkan dan mempertimbangkan kebutuhan orang lain, terutama disaat yang sulit.</v>
      </c>
      <c r="D90" s="1" t="s">
        <v>643</v>
      </c>
      <c r="J90" s="1">
        <f t="shared" si="6"/>
        <v>3</v>
      </c>
      <c r="K90" s="1" t="str">
        <f t="shared" si="7"/>
        <v>1</v>
      </c>
      <c r="L90" s="195">
        <f t="shared" si="8"/>
        <v>2.283893475</v>
      </c>
      <c r="M90" s="1" t="str">
        <f t="shared" si="9"/>
        <v> memperlihatkan suatu orientasi tugas yang tinggi dan juga menyukai orang. Secara khusus ia sangat pandai merekrut orang untuk tim atau organisasi. Ia menunjukkan sikap bersahabat, suka melibatkan orang lain, juga suka melihat tugas-tugasnya dikerjakan dengan benar. Karena keinginannya agar dapat melakukan segala hal dengan benar, terkadang mereka tampil mendominir dan agresif saat terjadi tekanan dalam sebuah situasi. Sangatlah menguntungkan bagi semua jika ia lebih terfokus pada mendengarkan dan mempertimbangkan kebutuhan orang lain, terutama disaat yang sulit. Ia terampil dalam berkomunikasi, Ia mampu membuat orang asing merasa santai dan nyaman. Ia mempengaruhi orang lain dengan keterampilan terhadap manusia yang kuat dan kemampuan bernalar dan logika, dengan menggunakan keterampilan verbal untuk menyemangati dan memperkuat orang lain. Ketika sedang berbicara dan memberikan pendapat dan informasi, ia seringkali memperlihatkan kemampuan dirinya untuk membangun harmoni dan kesatuan. Ia bukanlah orang yang diam, menunggu, namun terus menerus terlibat dengan berbagai aktivitas. Ia menginginkan adanya semangat yang datang bersama petualangan baru dan perjumpaan dengan orang-orang baru.
Selain itu dirinya mencari pekerjaan untuk selalu terlihat baik. Bekerja bersama dengan orang lain, tugas yang menantang, pekerjaan yang bervariasi dan aktivitas yang menuntut mobilitas adalah  lingkungan kerja yang sangat disukainya. Namun ia seringkali terlalu optimis tentang hasil kerja dan potensi rekan sekerja. Ia juga cenderung terlalu percaya. Ia lebih menginginkan kebebasan dari aturan dan hal-hal rutin.</v>
      </c>
    </row>
    <row r="91" ht="15.75" customHeight="1">
      <c r="A91" s="1" t="s">
        <v>425</v>
      </c>
      <c r="B91" s="1" t="s">
        <v>644</v>
      </c>
      <c r="C91" s="1" t="str">
        <f t="shared" si="5"/>
        <v>Reformer</v>
      </c>
      <c r="D91" s="1" t="s">
        <v>645</v>
      </c>
      <c r="J91" s="1">
        <f t="shared" si="6"/>
        <v>1</v>
      </c>
      <c r="K91" s="1" t="str">
        <f t="shared" si="7"/>
        <v>1</v>
      </c>
      <c r="L91" s="195">
        <f t="shared" si="8"/>
        <v>1.444317719</v>
      </c>
      <c r="M91" s="1" t="str">
        <f t="shared" si="9"/>
        <v>Reformer Ia nampaknya mengalami kesulitan untuk mengorganisir waktu. Ia mudah percaya pada orang lain, dan terlalu percaya akan kemampuan orang lain. Ia sensitif terhadap perasaan orang lain dan akan melakukan pekerjaan yang menyenangkan semua orang. Kelebihannya adalah dalam keterampilan sosial, tulus dan empati yang mendalam terhadap orang lain. Hal inilah yang menyebabkan dirinya mampu memotivasi orang lain dengan sangat baik. Ia seorang yang penuh semangat serta mampu mengekspresikan pikiran dan pendapatnya kepada orang lain secara adekuat.
Ia senang berada di garis depan dari suatu proyek dan mampu mendelegasikan tugas dengan baik. Ia seorang yang optimis dan positif yang selalu memilih aspek positif dalam mengevaluasi orang atau keadaan. Ia perlu dibantu, dan diberi waktu untuk berpikir pada proses sebelum bertindak, ia juga nampaknya kurang dapat  menindaklanjuti tugas hingga selesai.</v>
      </c>
    </row>
    <row r="92" ht="15.75" customHeight="1">
      <c r="A92" s="1" t="s">
        <v>427</v>
      </c>
      <c r="B92" s="1" t="s">
        <v>646</v>
      </c>
      <c r="C92" s="1" t="str">
        <f t="shared" si="5"/>
        <v>senang menghadapi hal-hal baru dan senang menjalin relasi dengan orang lain. Ia memiliki berbagai macam aktivitas dalam kegiatannya sehari-hari. Ia juga mampu menunjukkan karisma dan mampu memotivasi orang lain karena orang lain menganggapnya sebagai seorang yang selalu memberikan inspirasi.
Ia sangat efektif untuk memecahkan masalah orang lain dan akan memberikan kesan yang mendalam terhadap orang lain. Sebagai seorang yang hangat dan penuh perhatian tentunya ia akan menjadi seorang yang populer di dalam kelompoknya.
Ia adalah seorang pendengar yang baik, bersedia mendengarkan masalah dan memberikan saran yang tidak memaksa, ia cenderung menghindarkan diri dari memaksakan kehendak dirinya terhadap orang lain karena selalu ingin dinilai baik dalam lingkungannya. Namun demikian ia cenderung terlalu toleran kepada orang yang tidak produktif. Dalam situasi menekan, ia tidak berani secara langsung memberi perintah, menuntut atau sulit untuk mendisiplinkan orang lain. Sifat inilah yang mengakibatkan dirinya lebih mementingkan orang daripada pekerjaan.
</v>
      </c>
      <c r="D92" s="1" t="s">
        <v>647</v>
      </c>
      <c r="J92" s="1">
        <f t="shared" si="6"/>
        <v>5</v>
      </c>
      <c r="K92" s="1" t="str">
        <f t="shared" si="7"/>
        <v>5</v>
      </c>
      <c r="L92" s="195" t="str">
        <f t="shared" si="8"/>
        <v>5</v>
      </c>
      <c r="M92" s="1" t="str">
        <f t="shared" si="9"/>
        <v>senang menghadapi hal-hal baru dan senang menjalin relasi dengan orang lain. Ia memiliki berbagai macam aktivitas dalam kegiatannya sehari-hari. Ia juga mampu menunjukkan karisma dan mampu memotivasi orang lain karena orang lain menganggapnya sebagai seorang yang selalu memberikan inspirasi.
Ia sangat efektif untuk memecahkan masalah orang lain dan akan memberikan kesan yang mendalam terhadap orang lain. Sebagai seorang yang hangat dan penuh perhatian tentunya ia akan menjadi seorang yang populer di dalam kelompoknya.
Ia adalah seorang pendengar yang baik, bersedia mendengarkan masalah dan memberikan saran yang tidak memaksa, ia cenderung menghindarkan diri dari memaksakan kehendak dirinya terhadap orang lain karena selalu ingin dinilai baik dalam lingkungannya. Namun demikian ia cenderung terlalu toleran kepada orang yang tidak produktif. Dalam situasi menekan, ia tidak berani secara langsung memberi perintah, menuntut atau sulit untuk mendisiplinkan orang lain. Sifat inilah yang mengakibatkan dirinya lebih mementingkan orang daripada pekerjaan.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Sebagai seorang yang cukup matang, ia juga fleksibel dan bisa beradaptasi dengan cepat di berbagai lingkungan. Ia senang berbicara dengan orang lain, dan mampu menumbuhkan kepercayaan kepada orang lain. </v>
      </c>
    </row>
    <row r="93" ht="15.75" customHeight="1">
      <c r="A93" s="1" t="s">
        <v>429</v>
      </c>
      <c r="B93" s="1" t="s">
        <v>638</v>
      </c>
      <c r="C93" s="1" t="str">
        <f t="shared" si="5"/>
        <v> individu yang optimis. Ia senang mengeksplorasi tempat atau sesuatu yang baru dan berbagai pengalaman  yang bervariasi. Ia nampak menampilkan karisma, penuh semangat, orang menganggapnya sebagai individu yang bisa memberikan inspirasi. Ia setia, sabar dan memperhatikan perasaan orang lain. Ia selalu mengharapkan lingkungan yang harmonis dan penuh kedamaian. Ia memerlukan data dan informasi yang adekuat dalam mengambil keputusan, dengan mempertimbangkan aspek positif dan negatifnya.</v>
      </c>
      <c r="D93" s="1" t="s">
        <v>639</v>
      </c>
      <c r="J93" s="1">
        <f t="shared" si="6"/>
        <v>2</v>
      </c>
      <c r="K93" s="1" t="str">
        <f t="shared" si="7"/>
        <v>1</v>
      </c>
      <c r="L93" s="195">
        <f t="shared" si="8"/>
        <v>2</v>
      </c>
      <c r="M93" s="1" t="str">
        <f t="shared" si="9"/>
        <v> individu yang optimis. Ia senang mengeksplorasi tempat atau sesuatu yang baru dan berbagai pengalaman  yang bervariasi. Ia nampak menampilkan karisma, penuh semangat, orang menganggapnya sebagai individu yang bisa memberikan inspirasi. Ia setia, sabar dan memperhatikan perasaan orang lain. Ia selalu mengharapkan lingkungan yang harmonis dan penuh kedamaian. Ia memerlukan data dan informasi yang adekuat dalam mengambil keputusan, dengan mempertimbangkan aspek positif dan negatifnya. Karena sensitif terhadap perasaan orang lain, ia merasa sulit untuk membuat keputusan yang berdampak kepada emosi orang lain, dalam hal ini biasanya ia akan mengajak orang lain untuk terlibat dalam proses pengambilan keputusan dan lebih menyenangi bekerja sebagai anggota tim. Ia tidak menyukai konfrontasi namun ia mampu menangani hal tersebut. Kelemahannya adalah ia mudah percaya pada orang lain.
Dalam bekerja, ia ingin diterima sebagai anggota tim dan selalu akan meminta kejelasan tentang harapan dan tujuan yang diinginkan sebelum memulai suatu tugas baru, karena ia akan bekerja keras untuk mencapai standar yang telah ditentukan kepadanya. Dalam situasi penuh tekanan, ia menjadi sangat teliti dan hati-hati, tidak lagi menunjukkan sikap diam atau bisa menjadi terlalu banyak bicara. Ia menjadi sangat memperhatikan kualitas kerja dan mengharapkan pengakuan dari rekan sekerjanya. Ia akan melakukan pendekatan logis dan emosi dalam membujuk orang lain. Ia akan selalu berusaha memberikan yang terbaik bagi setiap orang dan berpikir "win-win" dalam setiap kesempatan.</v>
      </c>
    </row>
    <row r="94" ht="15.75" customHeight="1">
      <c r="A94" s="1" t="s">
        <v>431</v>
      </c>
      <c r="B94" s="1" t="s">
        <v>648</v>
      </c>
      <c r="C94" s="1" t="str">
        <f t="shared" si="5"/>
        <v> memperlihatkan suatu gaya menyemangati orang lain saat dirinya termotivasi oleh suatu tujuan. Ia lebih suka memimpin atau bertanggung jawab atas sesuatu, tetapi mereka juga dapat menjadi bawahan yang mengikuti perintah atasannya. Ia memerlukan pengakuan dan penghargaan agar dirinya merasa nyaman dalam berperan dalam lingkungan sosialnya. Ia cenderung memperhatikan orang-orang yang berada disekitarnya dan mempertimbangkan perasaan orang lain dalam proses pembuatan keputusan.  Ia memiliki kemampuan untuk mendengarkan secara kreatif dan berkomunikasi secara efektif.</v>
      </c>
      <c r="D94" s="1" t="s">
        <v>649</v>
      </c>
      <c r="J94" s="1">
        <f t="shared" si="6"/>
        <v>2</v>
      </c>
      <c r="K94" s="1" t="str">
        <f t="shared" si="7"/>
        <v>2</v>
      </c>
      <c r="L94" s="195" t="str">
        <f t="shared" si="8"/>
        <v>2</v>
      </c>
      <c r="M94" s="1" t="str">
        <f t="shared" si="9"/>
        <v> memperlihatkan suatu gaya menyemangati orang lain saat dirinya termotivasi oleh suatu tujuan. Ia lebih suka memimpin atau bertanggung jawab atas sesuatu, tetapi mereka juga dapat menjadi bawahan yang mengikuti perintah atasannya. Ia memerlukan pengakuan dan penghargaan agar dirinya merasa nyaman dalam berperan dalam lingkungan sosialnya. Ia cenderung memperhatikan orang-orang yang berada disekitarnya dan mempertimbangkan perasaan orang lain dalam proses pembuatan keputusan.  Ia memiliki kemampuan untuk mendengarkan secara kreatif dan berkomunikasi secara efektif.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v>
      </c>
    </row>
    <row r="95" ht="15.75" customHeight="1">
      <c r="A95" s="1" t="s">
        <v>20</v>
      </c>
      <c r="B95" s="1" t="s">
        <v>650</v>
      </c>
      <c r="C95" s="1" t="str">
        <f t="shared" si="5"/>
        <v> adalah individu yang konsisten, tekun bekerja dalam lingkungan yang tidak berubah. Ia dapat bekerjasama dengan berbagai model perilaku karena mampu menampikan perilaku yang diharapkan. Ia adalah orang yang memperhatikan orang lain, sabar dan selalu bersedia membantu orang. Ia cenderung lambat dan selektif dalam membangun hubungan sosial dengan orang lain dalam lingkungan, ia tidak bosan dengan kondisi rutin dan akan menampilkan hasil yang maksimal asalkan ada panduan dan aturan yang sangat jelas dan dipahami olehnya dengan tepat.</v>
      </c>
      <c r="D95" s="1" t="s">
        <v>651</v>
      </c>
      <c r="J95" s="1">
        <f t="shared" si="6"/>
        <v>2</v>
      </c>
      <c r="K95" s="1" t="str">
        <f t="shared" si="7"/>
        <v>1</v>
      </c>
      <c r="L95" s="195">
        <f t="shared" si="8"/>
        <v>2</v>
      </c>
      <c r="M95" s="1" t="str">
        <f t="shared" si="9"/>
        <v> adalah individu yang konsisten, tekun bekerja dalam lingkungan yang tidak berubah. Ia dapat bekerjasama dengan berbagai model perilaku karena mampu menampikan perilaku yang diharapkan. Ia adalah orang yang memperhatikan orang lain, sabar dan selalu bersedia membantu orang. Ia cenderung lambat dan selektif dalam membangun hubungan sosial dengan orang lain dalam lingkungan, ia tidak bosan dengan kondisi rutin dan akan menampilkan hasil yang maksimal asalkan ada panduan dan aturan yang sangat jelas dan dipahami olehnya dengan tepat. Ia kurang terbuka terhadap informasi kecuali dari orang yang sangat dipercayainya. Rasa memilikinya sangat besar baik terhadap pekerjaan maupun terhadap orang lain, hal ini juga yang merupakan ketakutan terbesarnya adalah hilangnya rasa aman. Ia banyak disukai orang karena sifatnya yang penuh simpati dan mampu berempati. Ia senang membantu dan berdedikasi tinggi serta membutuhkan dukungan dari orang lain. Ia bisa diandalkan untuk mengerjakan sesuatu tugas dari awal hingga akhir karena komitmen yang tinggi.
Bila ditekan, ia akan menolak secara pasif. Ia lebih menggunakan logika daripada perasaan dalam membuat keputusan. Proses pengambilan keputusannya pun cukup lama. Begitu keputusan telah dibuat, ia akan terpaku pada keputusannya tersebut, bahkan cenderung menjadi 'keras kepala'. Ia sulit untuk berkata 'tidak' kepada orang lain karena ia selalu menginginkan kedamaian dan ketenangan tanpa konflik.</v>
      </c>
    </row>
    <row r="96" ht="15.75" customHeight="1">
      <c r="A96" s="1" t="s">
        <v>438</v>
      </c>
      <c r="B96" s="1" t="s">
        <v>652</v>
      </c>
      <c r="C96" s="1" t="str">
        <f t="shared" si="5"/>
        <v> adalah seorang yang sabar dan baik hati. Ia selalu bersedia membantu orang lain dan selalu membangun hubungan erat dengan beberapa rekan sejawat. Ia dikenal sebagai seorang yang bisa dijadikan tempat untuk berbagi disaat seseorang sedang mengalami masalah karena mampu berempati secara mendalam sehingga membuat orang lain merasa nyaman bila berada bersamanya. Ia senang terlibat dengan aktivitas-aktivitas sosial namun biasanya dirinya kurang suka menjadi pusat perhatian karena lebih menyukai sebagai anggota tim daripada sebagai pemimpin tim.</v>
      </c>
      <c r="D96" s="1" t="s">
        <v>653</v>
      </c>
      <c r="J96" s="1">
        <f t="shared" si="6"/>
        <v>5</v>
      </c>
      <c r="K96" s="1" t="str">
        <f t="shared" si="7"/>
        <v>2</v>
      </c>
      <c r="L96" s="195" t="str">
        <f t="shared" si="8"/>
        <v>2</v>
      </c>
      <c r="M96" s="1" t="str">
        <f t="shared" si="9"/>
        <v> adalah seorang yang sabar dan baik hati. Ia selalu bersedia membantu orang lain dan selalu membangun hubungan erat dengan beberapa rekan sejawat. Ia dikenal sebagai seorang yang bisa dijadikan tempat untuk berbagi disaat seseorang sedang mengalami masalah karena mampu berempati secara mendalam sehingga membuat orang lain merasa nyaman bila berada bersamanya. Ia senang terlibat dengan aktivitas-aktivitas sosial namun biasanya dirinya kurang suka menjadi pusat perhatian karena lebih menyukai sebagai anggota tim daripada sebagai pemimpin tim. Ia terlalu mengakomodir semua keinginan orang lain, ia tidak bisa berkata “tidak” karena tidak ingin menyakiti orang lain. Demikian pula dalam mengambil keputusan, ia akan memikirkan secara mendalam dan sangat berhati-hati dalam membuat keputusan dan menjadi semakin sulit memutuskan bila hal tersebut berdampak pada orang lain. Apabila ia dipaksa untuk cepat mengambil keputusan ia akan menjadi sangat cemas, bahkan tidak jarang menjadi seorang yang pasif serta menarik diri. Ia selalu menghindari konflik dan sangat peduli dengan apa yang orang lain pikirkan tentang dirinya agar selalu terlihat baik. Ia tidak mudah marah, perasaan yang ada dalam dirinya pun  tidak ditunjukkannya kepada orang lain. Apabila ia berada dalam kondisi stress, ia menjadi seorang yang menutup diri dan cenderung menjadi seorang yang keras kepala.</v>
      </c>
    </row>
    <row r="97" ht="15.75" customHeight="1">
      <c r="A97" s="1" t="s">
        <v>441</v>
      </c>
      <c r="B97" s="1" t="s">
        <v>654</v>
      </c>
      <c r="C97" s="1" t="str">
        <f t="shared" si="5"/>
        <v> seorang yang sabar, terkontrol dan senang menganalisa secara mendalam fakta atau gejala yang ada. Ia bekerja sesuai dengan arahan yang jelas, dan bisa diandalkan sebagai "good finisher", ia konsisten serta mampu mengakomodir berbagai hal. Ia kurang berani berinisiatif dan kurang cepat menyesuaikan diri dengan cepat dalam lingkungannya.
Proses pengambilan keputusan yang dilakukan penuh dengan rincian. Ia berani mengambil resiko bila sudah memiliki fakta dan data. Bila seseorang memuji keberhasilan yang telah dicapai, ia cenderung berfikir dan menganalisa maksud pujian tersebut. Kepercayaan dirinya meningkat bila mendapatkan pujian yang jujur yang disampaikan dari orang yang telah dipercayainya.</v>
      </c>
      <c r="D97" s="1" t="s">
        <v>655</v>
      </c>
      <c r="J97" s="1">
        <f t="shared" si="6"/>
        <v>3</v>
      </c>
      <c r="K97" s="1" t="str">
        <f t="shared" si="7"/>
        <v>3</v>
      </c>
      <c r="L97" s="195" t="str">
        <f t="shared" si="8"/>
        <v>3</v>
      </c>
      <c r="M97" s="1" t="str">
        <f t="shared" si="9"/>
        <v> seorang yang sabar, terkontrol dan senang menganalisa secara mendalam fakta atau gejala yang ada. Ia bekerja sesuai dengan arahan yang jelas, dan bisa diandalkan sebagai "good finisher", ia konsisten serta mampu mengakomodir berbagai hal. Ia kurang berani berinisiatif dan kurang cepat menyesuaikan diri dengan cepat dalam lingkungannya.
Proses pengambilan keputusan yang dilakukan penuh dengan rincian. Ia berani mengambil resiko bila sudah memiliki fakta dan data. Bila seseorang memuji keberhasilan yang telah dicapai, ia cenderung berfikir dan menganalisa maksud pujian tersebut. Kepercayaan dirinya meningkat bila mendapatkan pujian yang jujur yang disampaikan dari orang yang telah dipercayainya. Sabar, terkontrol dan senang menganalisa secara mendalam fakta atau gejala yang ada. Ia bekerja sesuai dengan arahan yang jelas, dan bisa diandalkan sebagai "good finisher", ia konsisten serta mampu mengakomodir berbagai hal. Ia kurang berani berinisiatif dan kurang cepat menyesuaikan diri dengan cepat dalam lingkungannya.
Persahabatan mendalam sangat penting bagi dirinya, namun ia selektif dalam memilih teman. Ia menginginkan lingkungan kerja yang teratur, penuh inspirasi, ada tantangan dan penghargaan yang tulus.
Proses pengambilan keputusan yang dilakukan penuh dengan rincian. Ia berani mengambil resiko bila sudah memiliki fakta dan data. Bila seseorang memuji keberhasilan yang telah dicapai, ia cenderung berfikir dan menganalisa maksud pujian tersebut. Kepercayaan dirinya meningkat bila mendapatkan pujian yang jujur yang disampaikan dari orang yang telah dipercayainya.</v>
      </c>
    </row>
    <row r="98" ht="15.75" customHeight="1">
      <c r="A98" s="1" t="s">
        <v>445</v>
      </c>
      <c r="B98" s="1" t="s">
        <v>656</v>
      </c>
      <c r="C98" s="1" t="str">
        <f t="shared" si="5"/>
        <v> berorientasi pada manusia dan mampu menggabungkan ketepatan dan loyalitas. Perasaannya sensitif dan memiliki standar kerja yang tinggi. Ia senang stabilitas kerja dan bekerja berdasarkan tujuan yang telah ditentukan.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v>
      </c>
      <c r="D98" s="1" t="s">
        <v>657</v>
      </c>
      <c r="J98" s="1">
        <f t="shared" si="6"/>
        <v>2</v>
      </c>
      <c r="K98" s="1" t="str">
        <f t="shared" si="7"/>
        <v>2</v>
      </c>
      <c r="L98" s="195" t="str">
        <f t="shared" si="8"/>
        <v>2</v>
      </c>
      <c r="M98" s="1" t="str">
        <f t="shared" si="9"/>
        <v> berorientasi pada manusia dan mampu menggabungkan ketepatan dan loyalitas. Perasaannya sensitif dan memiliki standar kerja yang tinggi. Ia senang stabilitas kerja dan bekerja berdasarkan tujuan yang telah ditentukan.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 Ia sensitif terhadap orang-orang yang berada di sekitarnya dan akan melakukan yang terbaik untuk menyenangkan orang tersebut dan menjaga suasana yang harmonis. Ia terampil berkomunikasi dan mampu mempengaruhi orang lain dengan pengetahuan yang dimiliki serta kemampuan menganalisa situasi dan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v>
      </c>
    </row>
    <row r="99" ht="15.75" customHeight="1">
      <c r="A99" s="1" t="s">
        <v>446</v>
      </c>
      <c r="B99" s="1" t="s">
        <v>630</v>
      </c>
      <c r="C99"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99" s="1" t="s">
        <v>631</v>
      </c>
      <c r="J99" s="1">
        <f t="shared" si="6"/>
        <v>3</v>
      </c>
      <c r="K99" s="1" t="str">
        <f t="shared" si="7"/>
        <v>1</v>
      </c>
      <c r="L99" s="195">
        <f t="shared" si="8"/>
        <v>2.296261179</v>
      </c>
      <c r="M99"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100" ht="15.75" customHeight="1">
      <c r="A100" s="1" t="s">
        <v>447</v>
      </c>
      <c r="B100" s="1" t="s">
        <v>630</v>
      </c>
      <c r="C100" s="1" t="str">
        <f t="shared" si="5"/>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v>
      </c>
      <c r="D100" s="1" t="s">
        <v>631</v>
      </c>
      <c r="J100" s="1">
        <f t="shared" si="6"/>
        <v>3</v>
      </c>
      <c r="K100" s="1" t="str">
        <f t="shared" si="7"/>
        <v>1</v>
      </c>
      <c r="L100" s="195">
        <f t="shared" si="8"/>
        <v>2.540047603</v>
      </c>
      <c r="M100" s="1" t="str">
        <f t="shared" si="9"/>
        <v> adalah seorang yang praktis serta memerlukan informasi yang adekuat dalam membuat keputusan dan sebelumnya akan mempertimbangkan aspek positif dan negatif. Ia bisa menjadi sensitif terhadap kritik dan cenderung menginternalisasikan emosinya. Ia akan meminta penjelasan tentang apa yang diharapkan sebelum menjalankan proyek dan mengikuti proses logis untuk mendapatkan hasil yang memuaskan. Dalam menghadapi situasi baru, ia cenderung bersifat moderat, ia akan menganalisis situasi dengan pendekatan yang bisa diterima lingkungan, ia menghindari sikap-sikap yang ekstrim karena ingin agar orang lain selalu memandangnya sebagai seorang yang ramah dan terbuka. Ia senang terlibat dalam situasi sosial namun tidak ingin menjadi pusat perhatian. Ia selalu mencari keseimbangan antara personal dengan pergaulan sosial.
Ia memiliki motivasi internal yang berakar pada sasaran pribadi yang mendasar. Komitmen pribadi ini mendahului komitmen pada sasaran kelompok yang lebih otomatis sifatnya. Selain itu Ia menampilkan  minat yang besar pada pekerjaannya serta dorongan untuk mencapai keberhasilan yang kuat dan berkesinambungan. Ia menganggap penting pekerjaannya dan karena itu pula seringkali  mau mengerjakannya untuk mendapatkan hasil yang benar. Akibatnya, ia lebih bertindak sebagai 'doer' daripada 'delegator'. Kalaupun sampai mendelegasi, selalu ada kecenderungan untuk menarik kembali tugas yang sudah didelegasikan tersebut bila Ia menganggap tugas tersebut tidak dijalankan secara memuaskan. </v>
      </c>
    </row>
    <row r="101" ht="15.75" customHeight="1">
      <c r="A101" s="1" t="s">
        <v>448</v>
      </c>
      <c r="B101" s="1" t="s">
        <v>646</v>
      </c>
      <c r="C101" s="1" t="str">
        <f t="shared" si="5"/>
        <v>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Caranya berespon dengan penuh afeksi menumbuhkan pada orang lain perasaan dibutuhkan dan diinginkan, ia memberikan rasa persahabatan dan kesediaan membantu. 
Dalam bekerja, Ia mampu mengorganisir pekerjaan dan menjalankannya sesuai dengan pola semua orang. Ia tidak akan memaksakan secara langsung gagasannya kepada orang lain, melainkan menyampaikannya secara tidak langsung dengan mengungkapkan perasaannya agar orang lain menyetujui gagasannya. Hal ini dilakukan karena ia tidak ingin ditolak oleh lingkungannya. Kebutuhan terbesarnya adalah penerimaan dan penghargaan dari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v>
      </c>
      <c r="D101" s="1" t="s">
        <v>647</v>
      </c>
      <c r="J101" s="1">
        <f t="shared" si="6"/>
        <v>5</v>
      </c>
      <c r="K101" s="1" t="str">
        <f t="shared" si="7"/>
        <v>4</v>
      </c>
      <c r="L101" s="195" t="str">
        <f t="shared" si="8"/>
        <v>4</v>
      </c>
      <c r="M101" s="1" t="str">
        <f t="shared" si="9"/>
        <v>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Caranya berespon dengan penuh afeksi menumbuhkan pada orang lain perasaan dibutuhkan dan diinginkan, ia memberikan rasa persahabatan dan kesediaan membantu. 
Dalam bekerja, Ia mampu mengorganisir pekerjaan dan menjalankannya sesuai dengan pola semua orang. Ia tidak akan memaksakan secara langsung gagasannya kepada orang lain, melainkan menyampaikannya secara tidak langsung dengan mengungkapkan perasaannya agar orang lain menyetujui gagasannya. Hal ini dilakukan karena ia tidak ingin ditolak oleh lingkungannya. Kebutuhan terbesarnya adalah penerimaan dan penghargaan dari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Sebagai seorang yang cukup matang, ia juga fleksibel dan bisa beradaptasi dengan cepat di berbagai lingkungan. Ia senang berbicara dengan orang lain, dan mampu menumbuhkan kepercayaan kepada orang lain. </v>
      </c>
    </row>
    <row r="102" ht="15.75" customHeight="1">
      <c r="A102" s="1" t="s">
        <v>449</v>
      </c>
      <c r="B102" s="1" t="s">
        <v>646</v>
      </c>
      <c r="C102" s="1" t="str">
        <f t="shared" si="5"/>
        <v>  sebagai seorang yang cukup matang, ia juga fleksibel dan bisa beradaptasi dengan cepat di berbagai lingkungan. Ia senang berbicara dengan orang lain, dan mampu menumbuhkan kepercayaan kepada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v>
      </c>
      <c r="D102" s="1" t="s">
        <v>647</v>
      </c>
      <c r="J102" s="1">
        <f t="shared" si="6"/>
        <v>5</v>
      </c>
      <c r="K102" s="1" t="str">
        <f t="shared" si="7"/>
        <v>3</v>
      </c>
      <c r="L102" s="195" t="str">
        <f t="shared" si="8"/>
        <v>3</v>
      </c>
      <c r="M102" s="1" t="str">
        <f t="shared" si="9"/>
        <v>  sebagai seorang yang cukup matang, ia juga fleksibel dan bisa beradaptasi dengan cepat di berbagai lingkungan. Ia senang berbicara dengan orang lain, dan mampu menumbuhkan kepercayaan kepada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Sebagai seorang yang cukup matang, ia juga fleksibel dan bisa beradaptasi dengan cepat di berbagai lingkungan. Ia senang berbicara dengan orang lain, dan mampu menumbuhkan kepercayaan kepada orang lain. </v>
      </c>
    </row>
    <row r="103" ht="15.75" customHeight="1">
      <c r="A103" s="1" t="s">
        <v>450</v>
      </c>
      <c r="B103" s="1" t="s">
        <v>656</v>
      </c>
      <c r="C103" s="1" t="str">
        <f t="shared" si="5"/>
        <v> berorientasi pada manusia dan mampu menggabungkan ketepatan dan loyalitas. Perasaannya sensitif dan memiliki standar kerja yang tinggi. Ia senang stabilitas kerja dan bekerja berdasarkan tujuan yang telah ditentukan.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v>
      </c>
      <c r="D103" s="1" t="s">
        <v>657</v>
      </c>
      <c r="J103" s="1">
        <f t="shared" si="6"/>
        <v>2</v>
      </c>
      <c r="K103" s="1" t="str">
        <f t="shared" si="7"/>
        <v>1</v>
      </c>
      <c r="L103" s="195">
        <f t="shared" si="8"/>
        <v>2</v>
      </c>
      <c r="M103" s="1" t="str">
        <f t="shared" si="9"/>
        <v> berorientasi pada manusia dan mampu menggabungkan ketepatan dan loyalitas. Perasaannya sensitif dan memiliki standar kerja yang tinggi. Ia senang stabilitas kerja dan bekerja berdasarkan tujuan yang telah ditentukan. Ia menginginkan situasi yang harmonis dan menolak perilaku yang cenderung agresif. Dalam bekerja, ia ingin diterima sebagai anggota tim dan selalu akan meminta kejelasan tentang harapan dan tujuan yang diinginkan sebelum memulai suatu tugas baru, karena ia akan bekerja keras untuk mencapai standar yang telah ditentukan kepadanya. Ia sensitif terhadap orang-orang yang berada di sekitarnya dan akan melakukan yang terbaik untuk menyenangkan orang tersebut dan menjaga suasana yang harmonis. Ia terampil berkomunikasi dan mampu mempengaruhi orang lain dengan pengetahuan yang dimiliki serta kemampuan menganalisa situasi dan orang lain.
Ia bisa menjadi pemimpin yang dominan apabila parameter tentang otoritasnya didefinisikan dengan jelas. Keputusan yang diambil selalu berusaha untuk menyenangkan semua pihak karena ia tidak menyukai konflik dan konfrontasi, padahal sebenarnya ia mampu menggunakan pendekatan logis. Situasi yang tidak menyenangkan bagi dirinya adalah pada saat ia harus mengevaluasi pekerjaan orang lain sehingga berdampak pada orang yang dievaluasi tersebut.</v>
      </c>
    </row>
    <row r="104" ht="15.75" customHeight="1">
      <c r="A104" s="1" t="s">
        <v>451</v>
      </c>
      <c r="B104" s="1" t="s">
        <v>646</v>
      </c>
      <c r="C104" s="1" t="str">
        <f t="shared" si="5"/>
        <v>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Caranya berespon dengan penuh afeksi menumbuhkan pada orang lain perasaan dibutuhkan dan diinginkan, ia memberikan rasa persahabatan dan kesediaan membantu. 
Dalam bekerja, Ia mampu mengorganisir pekerjaan dan menjalankannya sesuai dengan pola semua orang. Ia tidak akan memaksakan secara langsung gagasannya kepada orang lain, melainkan menyampaikannya secara tidak langsung dengan mengungkapkan perasaannya agar orang lain menyetujui gagasannya. Hal ini dilakukan karena ia tidak ingin ditolak oleh lingkungannya. Kebutuhan terbesarnya adalah penerimaan dan penghargaan dari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v>
      </c>
      <c r="D104" s="1" t="s">
        <v>647</v>
      </c>
      <c r="J104" s="1">
        <f t="shared" si="6"/>
        <v>5</v>
      </c>
      <c r="K104" s="1" t="str">
        <f t="shared" si="7"/>
        <v>4</v>
      </c>
      <c r="L104" s="195" t="str">
        <f t="shared" si="8"/>
        <v>4</v>
      </c>
      <c r="M104" s="1" t="str">
        <f t="shared" si="9"/>
        <v>lebih memperhatikan hubungan yang baik antar manusia. Ia pandai berempati dan memahami perasaan orang lain. Sebagai pendengar yang baik, menyebabkan banyak teman-teman datang dan secara terbuka mereka mengekspresikan emosinya karena mereka menganggap dirinya adalah seorang yang dapat dipercaya. Caranya berespon dengan penuh afeksi menumbuhkan pada orang lain perasaan dibutuhkan dan diinginkan, ia memberikan rasa persahabatan dan kesediaan membantu. 
Dalam bekerja, Ia mampu mengorganisir pekerjaan dan menjalankannya sesuai dengan pola semua orang. Ia tidak akan memaksakan secara langsung gagasannya kepada orang lain, melainkan menyampaikannya secara tidak langsung dengan mengungkapkan perasaannya agar orang lain menyetujui gagasannya. Hal ini dilakukan karena ia tidak ingin ditolak oleh lingkungannya. Kebutuhan terbesarnya adalah penerimaan dan penghargaan dari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Bila dihadapkan pada situasi konflik atau perselisihan, ia tidak berani berkonfrontasi dan menunjukkan sikap pertentangan dengan orang lain karena tidak ingin dinilai negatif oleh orang lain. Biasanya yang dilakukan dalam situasi ini adalah melibatkan orang lain dan meminta orang tersebut untuk turut serta dalam pengambilan keputusan. Seringkali ia mengambil manfaat pribadi dalam setiap tugas yang telah diselesaikan. Ia sangat baik dalam mengerjakan tugas-tugas untuk orang lain padahal tugas tersebut mungkin sebenarnya sulit untuk dikerjakan sendiri. Namun demikian, ia kurang dapat mementukan prioritas dalam bekerja karena waktunya lebih banyak untuk menjalin persahabatan. Ia juga sulit berhadapan dengan hal-hal yang detail, dan merasa tidak nyaman bila diasingkan oleh orang lain.
Sebagai seorang yang cukup matang, ia juga fleksibel dan bisa beradaptasi dengan cepat di berbagai lingkungan. Ia senang berbicara dengan orang lain, dan mampu menumbuhkan kepercayaan kepada orang lain. </v>
      </c>
    </row>
    <row r="105" ht="15.75" customHeight="1">
      <c r="C105" s="1">
        <v>1.0</v>
      </c>
      <c r="D105" s="1">
        <v>2.0</v>
      </c>
      <c r="E105" s="1">
        <v>3.0</v>
      </c>
      <c r="F105" s="1">
        <v>4.0</v>
      </c>
      <c r="G105" s="1">
        <v>5.0</v>
      </c>
      <c r="H105" s="1">
        <v>6.0</v>
      </c>
      <c r="I105" s="1">
        <v>7.0</v>
      </c>
    </row>
    <row r="106" ht="15.75" customHeight="1">
      <c r="B106" s="1" t="s">
        <v>630</v>
      </c>
      <c r="C106" s="1" t="s">
        <v>658</v>
      </c>
      <c r="D106" s="1" t="s">
        <v>659</v>
      </c>
      <c r="E106" s="1" t="s">
        <v>660</v>
      </c>
      <c r="J106" s="1">
        <f t="shared" ref="J106:J129" si="10">COUNTA(C106:I106)</f>
        <v>3</v>
      </c>
    </row>
    <row r="107" ht="15.75" customHeight="1">
      <c r="B107" s="1" t="s">
        <v>656</v>
      </c>
      <c r="C107" s="1" t="s">
        <v>661</v>
      </c>
      <c r="D107" s="1" t="s">
        <v>662</v>
      </c>
      <c r="J107" s="1">
        <f t="shared" si="10"/>
        <v>2</v>
      </c>
    </row>
    <row r="108" ht="15.75" customHeight="1">
      <c r="B108" s="1" t="s">
        <v>646</v>
      </c>
      <c r="C108" s="1" t="s">
        <v>663</v>
      </c>
      <c r="D108" s="1" t="s">
        <v>664</v>
      </c>
      <c r="E108" s="1" t="s">
        <v>665</v>
      </c>
      <c r="F108" s="1" t="s">
        <v>666</v>
      </c>
      <c r="G108" s="1" t="s">
        <v>667</v>
      </c>
      <c r="J108" s="1">
        <f t="shared" si="10"/>
        <v>5</v>
      </c>
    </row>
    <row r="109" ht="15.75" customHeight="1">
      <c r="B109" s="1" t="s">
        <v>616</v>
      </c>
      <c r="C109" s="1" t="s">
        <v>668</v>
      </c>
      <c r="D109" s="1" t="s">
        <v>669</v>
      </c>
      <c r="E109" s="1" t="s">
        <v>670</v>
      </c>
      <c r="J109" s="1">
        <f t="shared" si="10"/>
        <v>3</v>
      </c>
    </row>
    <row r="110" ht="15.75" customHeight="1">
      <c r="B110" s="1" t="s">
        <v>626</v>
      </c>
      <c r="C110" s="1" t="s">
        <v>671</v>
      </c>
      <c r="D110" s="1" t="s">
        <v>672</v>
      </c>
      <c r="E110" s="1" t="s">
        <v>673</v>
      </c>
      <c r="J110" s="1">
        <f t="shared" si="10"/>
        <v>3</v>
      </c>
    </row>
    <row r="111" ht="15.75" customHeight="1">
      <c r="B111" s="1" t="s">
        <v>628</v>
      </c>
      <c r="C111" s="1" t="s">
        <v>674</v>
      </c>
      <c r="D111" s="1" t="s">
        <v>675</v>
      </c>
      <c r="E111" s="1" t="s">
        <v>676</v>
      </c>
      <c r="J111" s="1">
        <f t="shared" si="10"/>
        <v>3</v>
      </c>
    </row>
    <row r="112" ht="15.75" customHeight="1">
      <c r="B112" s="1" t="s">
        <v>614</v>
      </c>
      <c r="C112" s="1" t="s">
        <v>677</v>
      </c>
      <c r="D112" s="1" t="s">
        <v>678</v>
      </c>
      <c r="J112" s="1">
        <f t="shared" si="10"/>
        <v>2</v>
      </c>
    </row>
    <row r="113" ht="15.75" customHeight="1">
      <c r="B113" s="1" t="s">
        <v>612</v>
      </c>
      <c r="C113" s="1" t="s">
        <v>679</v>
      </c>
      <c r="D113" s="1" t="s">
        <v>680</v>
      </c>
      <c r="E113" s="1" t="s">
        <v>681</v>
      </c>
      <c r="F113" s="1" t="s">
        <v>682</v>
      </c>
      <c r="J113" s="1">
        <f t="shared" si="10"/>
        <v>4</v>
      </c>
    </row>
    <row r="114" ht="15.75" customHeight="1">
      <c r="B114" s="1" t="s">
        <v>624</v>
      </c>
      <c r="C114" s="1" t="s">
        <v>683</v>
      </c>
      <c r="D114" s="1" t="s">
        <v>684</v>
      </c>
      <c r="J114" s="1">
        <f t="shared" si="10"/>
        <v>2</v>
      </c>
    </row>
    <row r="115" ht="15.75" customHeight="1">
      <c r="B115" s="1" t="s">
        <v>634</v>
      </c>
      <c r="C115" s="1" t="s">
        <v>685</v>
      </c>
      <c r="D115" s="1" t="s">
        <v>686</v>
      </c>
      <c r="J115" s="1">
        <f t="shared" si="10"/>
        <v>2</v>
      </c>
    </row>
    <row r="116" ht="15.75" customHeight="1">
      <c r="B116" s="1" t="s">
        <v>638</v>
      </c>
      <c r="C116" s="1" t="s">
        <v>687</v>
      </c>
      <c r="D116" s="1" t="s">
        <v>688</v>
      </c>
      <c r="J116" s="1">
        <f t="shared" si="10"/>
        <v>2</v>
      </c>
    </row>
    <row r="117" ht="15.75" customHeight="1">
      <c r="B117" s="1" t="s">
        <v>654</v>
      </c>
      <c r="C117" s="1" t="s">
        <v>689</v>
      </c>
      <c r="D117" s="1" t="s">
        <v>690</v>
      </c>
      <c r="E117" s="1" t="s">
        <v>691</v>
      </c>
      <c r="J117" s="1">
        <f t="shared" si="10"/>
        <v>3</v>
      </c>
    </row>
    <row r="118" ht="15.75" customHeight="1">
      <c r="B118" s="1" t="s">
        <v>632</v>
      </c>
      <c r="C118" s="1" t="s">
        <v>692</v>
      </c>
      <c r="D118" s="1" t="s">
        <v>693</v>
      </c>
      <c r="J118" s="1">
        <f t="shared" si="10"/>
        <v>2</v>
      </c>
    </row>
    <row r="119" ht="15.75" customHeight="1">
      <c r="B119" s="1" t="s">
        <v>652</v>
      </c>
      <c r="C119" s="1" t="s">
        <v>694</v>
      </c>
      <c r="D119" s="1" t="s">
        <v>695</v>
      </c>
      <c r="E119" s="1" t="s">
        <v>696</v>
      </c>
      <c r="F119" s="1" t="s">
        <v>697</v>
      </c>
      <c r="G119" s="1" t="s">
        <v>698</v>
      </c>
      <c r="J119" s="1">
        <f t="shared" si="10"/>
        <v>5</v>
      </c>
    </row>
    <row r="120" ht="15.75" customHeight="1">
      <c r="B120" s="1" t="s">
        <v>642</v>
      </c>
      <c r="C120" s="1" t="s">
        <v>699</v>
      </c>
      <c r="D120" s="1" t="s">
        <v>700</v>
      </c>
      <c r="E120" s="1" t="s">
        <v>701</v>
      </c>
      <c r="J120" s="1">
        <f t="shared" si="10"/>
        <v>3</v>
      </c>
    </row>
    <row r="121" ht="15.75" customHeight="1">
      <c r="B121" s="1" t="s">
        <v>618</v>
      </c>
      <c r="C121" s="1" t="s">
        <v>702</v>
      </c>
      <c r="D121" s="1" t="s">
        <v>703</v>
      </c>
      <c r="J121" s="1">
        <f t="shared" si="10"/>
        <v>2</v>
      </c>
    </row>
    <row r="122" ht="15.75" customHeight="1">
      <c r="B122" s="1" t="s">
        <v>648</v>
      </c>
      <c r="C122" s="1" t="s">
        <v>704</v>
      </c>
      <c r="D122" s="1" t="s">
        <v>705</v>
      </c>
      <c r="J122" s="1">
        <f t="shared" si="10"/>
        <v>2</v>
      </c>
    </row>
    <row r="123" ht="15.75" customHeight="1">
      <c r="B123" s="1" t="s">
        <v>610</v>
      </c>
      <c r="C123" s="1" t="s">
        <v>706</v>
      </c>
      <c r="D123" s="1" t="s">
        <v>707</v>
      </c>
      <c r="E123" s="1" t="s">
        <v>708</v>
      </c>
      <c r="F123" s="1" t="s">
        <v>709</v>
      </c>
      <c r="J123" s="1">
        <f t="shared" si="10"/>
        <v>4</v>
      </c>
    </row>
    <row r="124" ht="15.75" customHeight="1">
      <c r="B124" s="1" t="s">
        <v>620</v>
      </c>
      <c r="C124" s="1" t="s">
        <v>710</v>
      </c>
      <c r="D124" s="1" t="s">
        <v>711</v>
      </c>
      <c r="E124" s="1" t="s">
        <v>712</v>
      </c>
      <c r="F124" s="1" t="s">
        <v>713</v>
      </c>
      <c r="G124" s="1" t="s">
        <v>714</v>
      </c>
      <c r="J124" s="1">
        <f t="shared" si="10"/>
        <v>5</v>
      </c>
    </row>
    <row r="125" ht="15.75" customHeight="1">
      <c r="B125" s="1" t="s">
        <v>640</v>
      </c>
      <c r="C125" s="1" t="s">
        <v>715</v>
      </c>
      <c r="D125" s="1" t="s">
        <v>716</v>
      </c>
      <c r="E125" s="1" t="s">
        <v>717</v>
      </c>
      <c r="F125" s="1" t="s">
        <v>718</v>
      </c>
      <c r="J125" s="1">
        <f t="shared" si="10"/>
        <v>4</v>
      </c>
    </row>
    <row r="126" ht="15.75" customHeight="1">
      <c r="B126" s="1" t="s">
        <v>622</v>
      </c>
      <c r="C126" s="1" t="s">
        <v>719</v>
      </c>
      <c r="D126" s="1" t="s">
        <v>720</v>
      </c>
      <c r="J126" s="1">
        <f t="shared" si="10"/>
        <v>2</v>
      </c>
    </row>
    <row r="127" ht="15.75" customHeight="1">
      <c r="B127" s="1" t="s">
        <v>636</v>
      </c>
      <c r="C127" s="1" t="s">
        <v>721</v>
      </c>
      <c r="D127" s="1" t="s">
        <v>722</v>
      </c>
      <c r="E127" s="1" t="s">
        <v>723</v>
      </c>
      <c r="J127" s="1">
        <f t="shared" si="10"/>
        <v>3</v>
      </c>
    </row>
    <row r="128" ht="15.75" customHeight="1">
      <c r="B128" s="1" t="s">
        <v>644</v>
      </c>
      <c r="C128" s="1" t="s">
        <v>724</v>
      </c>
      <c r="J128" s="1">
        <f t="shared" si="10"/>
        <v>1</v>
      </c>
    </row>
    <row r="129" ht="15.75" customHeight="1">
      <c r="B129" s="1" t="s">
        <v>650</v>
      </c>
      <c r="C129" s="1" t="s">
        <v>725</v>
      </c>
      <c r="D129" s="1" t="s">
        <v>726</v>
      </c>
      <c r="J129" s="1">
        <f t="shared" si="10"/>
        <v>2</v>
      </c>
    </row>
    <row r="130" ht="15.75" customHeight="1"/>
    <row r="131" ht="15.75" customHeight="1"/>
    <row r="132" ht="15.75" customHeight="1">
      <c r="A132" s="1" t="s">
        <v>727</v>
      </c>
    </row>
    <row r="133" ht="15.75" customHeight="1">
      <c r="A133" s="1" t="s">
        <v>18</v>
      </c>
      <c r="B133" s="1" t="s">
        <v>728</v>
      </c>
      <c r="C133" s="1" t="s">
        <v>729</v>
      </c>
      <c r="D133" s="1" t="s">
        <v>505</v>
      </c>
      <c r="E133" s="1" t="s">
        <v>730</v>
      </c>
      <c r="F133" s="1" t="s">
        <v>372</v>
      </c>
      <c r="G133" s="1" t="s">
        <v>363</v>
      </c>
      <c r="H133" s="1" t="s">
        <v>390</v>
      </c>
      <c r="I133" s="1" t="s">
        <v>572</v>
      </c>
      <c r="J133" s="1" t="s">
        <v>731</v>
      </c>
      <c r="K133" s="1" t="s">
        <v>732</v>
      </c>
      <c r="L133" s="1" t="s">
        <v>506</v>
      </c>
      <c r="M133" s="1" t="s">
        <v>733</v>
      </c>
      <c r="N133" s="1" t="s">
        <v>734</v>
      </c>
      <c r="O133" s="1" t="s">
        <v>735</v>
      </c>
      <c r="P133" s="1" t="s">
        <v>736</v>
      </c>
      <c r="Q133" s="1" t="s">
        <v>737</v>
      </c>
      <c r="R133" s="1" t="s">
        <v>738</v>
      </c>
      <c r="S133" s="1">
        <f t="shared" ref="S133:S136" si="11">COUNTA(B133:R133)</f>
        <v>17</v>
      </c>
    </row>
    <row r="134" ht="15.75" customHeight="1">
      <c r="A134" s="1" t="s">
        <v>19</v>
      </c>
      <c r="B134" s="1" t="s">
        <v>739</v>
      </c>
      <c r="C134" s="1" t="s">
        <v>740</v>
      </c>
      <c r="D134" s="1" t="s">
        <v>377</v>
      </c>
      <c r="E134" s="1" t="s">
        <v>741</v>
      </c>
      <c r="F134" s="1" t="s">
        <v>742</v>
      </c>
      <c r="G134" s="1" t="s">
        <v>743</v>
      </c>
      <c r="H134" s="1" t="s">
        <v>744</v>
      </c>
      <c r="I134" s="1" t="s">
        <v>745</v>
      </c>
      <c r="J134" s="1" t="s">
        <v>746</v>
      </c>
      <c r="K134" s="1" t="s">
        <v>747</v>
      </c>
      <c r="L134" s="1" t="s">
        <v>748</v>
      </c>
      <c r="M134" s="1" t="s">
        <v>749</v>
      </c>
      <c r="N134" s="1" t="s">
        <v>750</v>
      </c>
      <c r="O134" s="1" t="s">
        <v>377</v>
      </c>
      <c r="P134" s="1" t="s">
        <v>751</v>
      </c>
      <c r="Q134" s="1" t="s">
        <v>372</v>
      </c>
      <c r="R134" s="1" t="s">
        <v>378</v>
      </c>
      <c r="S134" s="1">
        <f t="shared" si="11"/>
        <v>17</v>
      </c>
    </row>
    <row r="135" ht="15.75" customHeight="1">
      <c r="A135" s="1" t="s">
        <v>20</v>
      </c>
      <c r="B135" s="1" t="s">
        <v>491</v>
      </c>
      <c r="C135" s="1" t="s">
        <v>752</v>
      </c>
      <c r="D135" s="1" t="s">
        <v>753</v>
      </c>
      <c r="E135" s="1" t="s">
        <v>405</v>
      </c>
      <c r="F135" s="1" t="s">
        <v>754</v>
      </c>
      <c r="G135" s="1" t="s">
        <v>755</v>
      </c>
      <c r="H135" s="1" t="s">
        <v>756</v>
      </c>
      <c r="I135" s="1" t="s">
        <v>757</v>
      </c>
      <c r="J135" s="1" t="s">
        <v>758</v>
      </c>
      <c r="K135" s="1" t="s">
        <v>759</v>
      </c>
      <c r="L135" s="1" t="s">
        <v>405</v>
      </c>
      <c r="M135" s="1" t="s">
        <v>760</v>
      </c>
      <c r="N135" s="1" t="s">
        <v>761</v>
      </c>
      <c r="O135" s="1" t="s">
        <v>762</v>
      </c>
      <c r="P135" s="1" t="s">
        <v>433</v>
      </c>
      <c r="Q135" s="1" t="s">
        <v>763</v>
      </c>
      <c r="R135" s="1" t="s">
        <v>764</v>
      </c>
      <c r="S135" s="1">
        <f t="shared" si="11"/>
        <v>17</v>
      </c>
    </row>
    <row r="136" ht="15.75" customHeight="1">
      <c r="A136" s="1" t="s">
        <v>21</v>
      </c>
      <c r="B136" s="1" t="s">
        <v>765</v>
      </c>
      <c r="C136" s="1" t="s">
        <v>379</v>
      </c>
      <c r="D136" s="1" t="s">
        <v>766</v>
      </c>
      <c r="E136" s="1" t="s">
        <v>767</v>
      </c>
      <c r="F136" s="1" t="s">
        <v>768</v>
      </c>
      <c r="G136" s="1" t="s">
        <v>769</v>
      </c>
      <c r="H136" s="1" t="s">
        <v>346</v>
      </c>
      <c r="I136" s="1" t="s">
        <v>350</v>
      </c>
      <c r="J136" s="1" t="s">
        <v>770</v>
      </c>
      <c r="K136" s="1" t="s">
        <v>771</v>
      </c>
      <c r="L136" s="1" t="s">
        <v>772</v>
      </c>
      <c r="M136" s="1" t="s">
        <v>347</v>
      </c>
      <c r="N136" s="1" t="s">
        <v>352</v>
      </c>
      <c r="O136" s="1" t="s">
        <v>773</v>
      </c>
      <c r="P136" s="1" t="s">
        <v>383</v>
      </c>
      <c r="Q136" s="1" t="s">
        <v>774</v>
      </c>
      <c r="R136" s="1" t="s">
        <v>620</v>
      </c>
      <c r="S136" s="1">
        <f t="shared" si="11"/>
        <v>17</v>
      </c>
    </row>
    <row r="137" ht="15.75" customHeight="1"/>
    <row r="138" ht="15.75" customHeight="1">
      <c r="A138" s="1" t="s">
        <v>775</v>
      </c>
    </row>
    <row r="139" ht="15.75" customHeight="1">
      <c r="A139" s="1" t="s">
        <v>21</v>
      </c>
      <c r="B139" s="1" t="s">
        <v>453</v>
      </c>
      <c r="C139" s="1" t="s">
        <v>454</v>
      </c>
      <c r="D139" s="1" t="s">
        <v>455</v>
      </c>
      <c r="E139" s="1" t="s">
        <v>456</v>
      </c>
      <c r="F139" s="1" t="s">
        <v>457</v>
      </c>
      <c r="G139" s="1" t="s">
        <v>458</v>
      </c>
      <c r="H139" s="1" t="s">
        <v>459</v>
      </c>
      <c r="I139" s="1" t="s">
        <v>460</v>
      </c>
      <c r="J139" s="1" t="s">
        <v>461</v>
      </c>
      <c r="S139" s="1">
        <f t="shared" ref="S139:S142" si="12">COUNTA(B139:R139)</f>
        <v>9</v>
      </c>
    </row>
    <row r="140" ht="15.75" customHeight="1">
      <c r="A140" s="1" t="s">
        <v>18</v>
      </c>
      <c r="B140" s="1" t="s">
        <v>462</v>
      </c>
      <c r="C140" s="1" t="s">
        <v>463</v>
      </c>
      <c r="D140" s="1" t="s">
        <v>464</v>
      </c>
      <c r="E140" s="1" t="s">
        <v>465</v>
      </c>
      <c r="F140" s="1" t="s">
        <v>466</v>
      </c>
      <c r="G140" s="1" t="s">
        <v>467</v>
      </c>
      <c r="H140" s="1" t="s">
        <v>468</v>
      </c>
      <c r="I140" s="1" t="s">
        <v>469</v>
      </c>
      <c r="J140" s="1" t="s">
        <v>470</v>
      </c>
      <c r="K140" s="1" t="s">
        <v>776</v>
      </c>
      <c r="S140" s="1">
        <f t="shared" si="12"/>
        <v>10</v>
      </c>
    </row>
    <row r="141" ht="15.75" customHeight="1">
      <c r="A141" s="1" t="s">
        <v>19</v>
      </c>
      <c r="B141" s="1" t="s">
        <v>471</v>
      </c>
      <c r="C141" s="1" t="s">
        <v>472</v>
      </c>
      <c r="D141" s="1" t="s">
        <v>473</v>
      </c>
      <c r="E141" s="1" t="s">
        <v>474</v>
      </c>
      <c r="F141" s="1" t="s">
        <v>475</v>
      </c>
      <c r="G141" s="1" t="s">
        <v>476</v>
      </c>
      <c r="H141" s="1" t="s">
        <v>477</v>
      </c>
      <c r="I141" s="1" t="s">
        <v>478</v>
      </c>
      <c r="J141" s="1" t="s">
        <v>479</v>
      </c>
      <c r="K141" s="1" t="s">
        <v>777</v>
      </c>
      <c r="S141" s="1">
        <f t="shared" si="12"/>
        <v>10</v>
      </c>
    </row>
    <row r="142" ht="15.75" customHeight="1">
      <c r="A142" s="1" t="s">
        <v>20</v>
      </c>
      <c r="B142" s="1" t="s">
        <v>480</v>
      </c>
      <c r="C142" s="1" t="s">
        <v>481</v>
      </c>
      <c r="D142" s="1" t="s">
        <v>482</v>
      </c>
      <c r="E142" s="1" t="s">
        <v>483</v>
      </c>
      <c r="F142" s="1" t="s">
        <v>484</v>
      </c>
      <c r="G142" s="1" t="s">
        <v>485</v>
      </c>
      <c r="H142" s="1" t="s">
        <v>486</v>
      </c>
      <c r="I142" s="1" t="s">
        <v>487</v>
      </c>
      <c r="J142" s="1" t="s">
        <v>488</v>
      </c>
      <c r="S142" s="1">
        <f t="shared" si="12"/>
        <v>9</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38.57"/>
    <col customWidth="1" min="2" max="2" width="7.57"/>
    <col customWidth="1" min="3" max="12" width="15.29"/>
    <col customWidth="1" min="13" max="26" width="8.71"/>
  </cols>
  <sheetData>
    <row r="1">
      <c r="A1" s="1" t="s">
        <v>18</v>
      </c>
      <c r="B1" s="1" t="s">
        <v>778</v>
      </c>
      <c r="C1" s="1">
        <v>1.0</v>
      </c>
      <c r="D1" s="1">
        <v>2.0</v>
      </c>
      <c r="E1" s="1">
        <v>3.0</v>
      </c>
      <c r="F1" s="1">
        <v>4.0</v>
      </c>
      <c r="G1" s="1">
        <v>5.0</v>
      </c>
      <c r="H1" s="1">
        <v>6.0</v>
      </c>
      <c r="I1" s="1">
        <v>7.0</v>
      </c>
      <c r="J1" s="1">
        <v>8.0</v>
      </c>
      <c r="K1" s="1">
        <v>9.0</v>
      </c>
      <c r="L1" s="1" t="s">
        <v>779</v>
      </c>
    </row>
    <row r="2">
      <c r="A2" s="1" t="s">
        <v>780</v>
      </c>
      <c r="B2" s="1" t="s">
        <v>781</v>
      </c>
      <c r="C2" s="1" t="s">
        <v>734</v>
      </c>
      <c r="D2" s="1" t="s">
        <v>735</v>
      </c>
      <c r="E2" s="1" t="s">
        <v>736</v>
      </c>
      <c r="F2" s="1" t="s">
        <v>737</v>
      </c>
      <c r="G2" s="1" t="s">
        <v>738</v>
      </c>
      <c r="H2" s="1" t="s">
        <v>782</v>
      </c>
      <c r="I2" s="1" t="s">
        <v>783</v>
      </c>
      <c r="J2" s="1" t="s">
        <v>784</v>
      </c>
      <c r="K2" s="1" t="s">
        <v>432</v>
      </c>
      <c r="L2" s="1">
        <f t="shared" ref="L2:L13" si="1">COUNTA(C2:K2)</f>
        <v>9</v>
      </c>
    </row>
    <row r="3">
      <c r="A3" s="1" t="s">
        <v>785</v>
      </c>
      <c r="B3" s="1" t="s">
        <v>786</v>
      </c>
      <c r="C3" s="1" t="s">
        <v>505</v>
      </c>
      <c r="D3" s="1" t="s">
        <v>506</v>
      </c>
      <c r="E3" s="1" t="s">
        <v>507</v>
      </c>
      <c r="F3" s="1" t="s">
        <v>508</v>
      </c>
      <c r="G3" s="1" t="s">
        <v>509</v>
      </c>
      <c r="L3" s="1">
        <f t="shared" si="1"/>
        <v>5</v>
      </c>
    </row>
    <row r="4">
      <c r="B4" s="1" t="s">
        <v>787</v>
      </c>
      <c r="C4" s="1" t="s">
        <v>561</v>
      </c>
      <c r="D4" s="1" t="s">
        <v>562</v>
      </c>
      <c r="E4" s="1" t="s">
        <v>563</v>
      </c>
      <c r="F4" s="1" t="s">
        <v>564</v>
      </c>
      <c r="G4" s="1" t="s">
        <v>565</v>
      </c>
      <c r="H4" s="1" t="s">
        <v>788</v>
      </c>
      <c r="L4" s="1">
        <f t="shared" si="1"/>
        <v>6</v>
      </c>
    </row>
    <row r="5">
      <c r="A5" s="1" t="s">
        <v>789</v>
      </c>
      <c r="B5" s="1" t="s">
        <v>790</v>
      </c>
      <c r="C5" s="1" t="s">
        <v>510</v>
      </c>
      <c r="D5" s="1" t="s">
        <v>511</v>
      </c>
      <c r="E5" s="1" t="s">
        <v>512</v>
      </c>
      <c r="F5" s="1" t="s">
        <v>791</v>
      </c>
      <c r="G5" s="1" t="s">
        <v>792</v>
      </c>
      <c r="H5" s="1" t="s">
        <v>390</v>
      </c>
      <c r="I5" s="1" t="s">
        <v>793</v>
      </c>
      <c r="J5" s="1" t="s">
        <v>794</v>
      </c>
      <c r="K5" s="1" t="s">
        <v>795</v>
      </c>
      <c r="L5" s="1">
        <f t="shared" si="1"/>
        <v>9</v>
      </c>
    </row>
    <row r="6">
      <c r="B6" s="1" t="s">
        <v>796</v>
      </c>
      <c r="C6" s="1" t="s">
        <v>566</v>
      </c>
      <c r="D6" s="1" t="s">
        <v>567</v>
      </c>
      <c r="E6" s="1" t="s">
        <v>568</v>
      </c>
      <c r="F6" s="1" t="s">
        <v>569</v>
      </c>
      <c r="G6" s="1" t="s">
        <v>797</v>
      </c>
      <c r="H6" s="1" t="s">
        <v>798</v>
      </c>
      <c r="I6" s="1" t="s">
        <v>590</v>
      </c>
      <c r="L6" s="1">
        <f t="shared" si="1"/>
        <v>7</v>
      </c>
    </row>
    <row r="7">
      <c r="A7" s="1" t="s">
        <v>799</v>
      </c>
      <c r="B7" s="1" t="s">
        <v>800</v>
      </c>
      <c r="C7" s="1" t="s">
        <v>801</v>
      </c>
      <c r="D7" s="1" t="s">
        <v>802</v>
      </c>
      <c r="E7" s="1" t="s">
        <v>803</v>
      </c>
      <c r="F7" s="1" t="s">
        <v>804</v>
      </c>
      <c r="L7" s="1">
        <f t="shared" si="1"/>
        <v>4</v>
      </c>
    </row>
    <row r="8">
      <c r="B8" s="1" t="s">
        <v>805</v>
      </c>
      <c r="C8" s="1" t="s">
        <v>735</v>
      </c>
      <c r="D8" s="1" t="s">
        <v>806</v>
      </c>
      <c r="E8" s="1" t="s">
        <v>807</v>
      </c>
      <c r="F8" s="1" t="s">
        <v>808</v>
      </c>
      <c r="G8" s="1" t="s">
        <v>809</v>
      </c>
      <c r="L8" s="1">
        <f t="shared" si="1"/>
        <v>5</v>
      </c>
    </row>
    <row r="9">
      <c r="A9" s="1" t="s">
        <v>810</v>
      </c>
      <c r="B9" s="1" t="s">
        <v>811</v>
      </c>
      <c r="C9" s="1" t="s">
        <v>812</v>
      </c>
      <c r="D9" s="1" t="s">
        <v>813</v>
      </c>
      <c r="E9" s="1" t="s">
        <v>814</v>
      </c>
      <c r="F9" s="1" t="s">
        <v>815</v>
      </c>
      <c r="G9" s="1" t="s">
        <v>816</v>
      </c>
      <c r="L9" s="1">
        <f t="shared" si="1"/>
        <v>5</v>
      </c>
    </row>
    <row r="10">
      <c r="A10" s="1" t="s">
        <v>817</v>
      </c>
      <c r="B10" s="1" t="s">
        <v>818</v>
      </c>
      <c r="C10" s="1" t="s">
        <v>819</v>
      </c>
      <c r="D10" s="1" t="s">
        <v>820</v>
      </c>
      <c r="E10" s="1" t="s">
        <v>821</v>
      </c>
      <c r="F10" s="1" t="s">
        <v>822</v>
      </c>
      <c r="G10" s="1" t="s">
        <v>823</v>
      </c>
      <c r="L10" s="1">
        <f t="shared" si="1"/>
        <v>5</v>
      </c>
    </row>
    <row r="11">
      <c r="A11" s="1" t="s">
        <v>824</v>
      </c>
      <c r="B11" s="1" t="s">
        <v>825</v>
      </c>
      <c r="C11" s="1" t="s">
        <v>826</v>
      </c>
      <c r="D11" s="1" t="s">
        <v>827</v>
      </c>
      <c r="E11" s="1" t="s">
        <v>828</v>
      </c>
      <c r="F11" s="1" t="s">
        <v>829</v>
      </c>
      <c r="G11" s="1" t="s">
        <v>830</v>
      </c>
      <c r="H11" s="1" t="s">
        <v>831</v>
      </c>
      <c r="L11" s="1">
        <f t="shared" si="1"/>
        <v>6</v>
      </c>
    </row>
    <row r="12">
      <c r="B12" s="1" t="s">
        <v>832</v>
      </c>
      <c r="C12" s="1" t="s">
        <v>833</v>
      </c>
      <c r="D12" s="1" t="s">
        <v>834</v>
      </c>
      <c r="E12" s="1" t="s">
        <v>835</v>
      </c>
      <c r="F12" s="1" t="s">
        <v>836</v>
      </c>
      <c r="G12" s="1" t="s">
        <v>837</v>
      </c>
      <c r="L12" s="1">
        <f t="shared" si="1"/>
        <v>5</v>
      </c>
    </row>
    <row r="13">
      <c r="A13" s="1" t="s">
        <v>838</v>
      </c>
      <c r="B13" s="1" t="s">
        <v>839</v>
      </c>
      <c r="C13" s="1" t="s">
        <v>840</v>
      </c>
      <c r="D13" s="1" t="s">
        <v>841</v>
      </c>
      <c r="E13" s="1" t="s">
        <v>842</v>
      </c>
      <c r="F13" s="1" t="s">
        <v>843</v>
      </c>
      <c r="G13" s="1" t="s">
        <v>844</v>
      </c>
      <c r="H13" s="1" t="s">
        <v>845</v>
      </c>
      <c r="I13" s="1" t="s">
        <v>846</v>
      </c>
      <c r="J13" s="1" t="s">
        <v>847</v>
      </c>
      <c r="L13" s="1">
        <f t="shared" si="1"/>
        <v>8</v>
      </c>
    </row>
    <row r="15">
      <c r="A15" s="1" t="s">
        <v>19</v>
      </c>
      <c r="B15" s="1" t="s">
        <v>781</v>
      </c>
      <c r="C15" s="1" t="s">
        <v>746</v>
      </c>
      <c r="D15" s="1" t="s">
        <v>747</v>
      </c>
      <c r="E15" s="1" t="s">
        <v>748</v>
      </c>
      <c r="F15" s="1" t="s">
        <v>749</v>
      </c>
      <c r="G15" s="1" t="s">
        <v>750</v>
      </c>
      <c r="H15" s="1" t="s">
        <v>377</v>
      </c>
      <c r="I15" s="1" t="s">
        <v>751</v>
      </c>
      <c r="J15" s="1" t="s">
        <v>372</v>
      </c>
      <c r="K15" s="1" t="s">
        <v>378</v>
      </c>
      <c r="L15" s="1">
        <f t="shared" ref="L15:L26" si="2">COUNTA(C15:K15)</f>
        <v>9</v>
      </c>
    </row>
    <row r="16">
      <c r="A16" s="1" t="s">
        <v>848</v>
      </c>
      <c r="B16" s="1" t="s">
        <v>786</v>
      </c>
      <c r="C16" s="1" t="s">
        <v>519</v>
      </c>
      <c r="D16" s="1" t="s">
        <v>520</v>
      </c>
      <c r="E16" s="1" t="s">
        <v>377</v>
      </c>
      <c r="F16" s="1" t="s">
        <v>521</v>
      </c>
      <c r="G16" s="1" t="s">
        <v>522</v>
      </c>
      <c r="H16" s="1" t="s">
        <v>523</v>
      </c>
      <c r="I16" s="1" t="s">
        <v>524</v>
      </c>
      <c r="J16" s="1" t="s">
        <v>525</v>
      </c>
      <c r="K16" s="1" t="s">
        <v>526</v>
      </c>
      <c r="L16" s="1">
        <f t="shared" si="2"/>
        <v>9</v>
      </c>
    </row>
    <row r="17">
      <c r="B17" s="1" t="s">
        <v>787</v>
      </c>
      <c r="C17" s="1" t="s">
        <v>576</v>
      </c>
      <c r="D17" s="1" t="s">
        <v>577</v>
      </c>
      <c r="E17" s="1" t="s">
        <v>578</v>
      </c>
      <c r="F17" s="1" t="s">
        <v>579</v>
      </c>
      <c r="G17" s="1" t="s">
        <v>580</v>
      </c>
      <c r="H17" s="1" t="s">
        <v>581</v>
      </c>
      <c r="L17" s="1">
        <f t="shared" si="2"/>
        <v>6</v>
      </c>
    </row>
    <row r="18">
      <c r="A18" s="1" t="s">
        <v>789</v>
      </c>
      <c r="B18" s="1" t="s">
        <v>790</v>
      </c>
      <c r="C18" s="1" t="s">
        <v>849</v>
      </c>
      <c r="D18" s="1" t="s">
        <v>850</v>
      </c>
      <c r="E18" s="1" t="s">
        <v>851</v>
      </c>
      <c r="L18" s="1">
        <f t="shared" si="2"/>
        <v>3</v>
      </c>
    </row>
    <row r="19">
      <c r="B19" s="1" t="s">
        <v>796</v>
      </c>
      <c r="C19" s="1" t="s">
        <v>582</v>
      </c>
      <c r="D19" s="1" t="s">
        <v>583</v>
      </c>
      <c r="E19" s="1" t="s">
        <v>584</v>
      </c>
      <c r="F19" s="1" t="s">
        <v>852</v>
      </c>
      <c r="G19" s="1" t="s">
        <v>853</v>
      </c>
      <c r="L19" s="1">
        <f t="shared" si="2"/>
        <v>5</v>
      </c>
    </row>
    <row r="20">
      <c r="A20" s="1" t="s">
        <v>799</v>
      </c>
      <c r="B20" s="1" t="s">
        <v>800</v>
      </c>
      <c r="C20" s="1" t="s">
        <v>854</v>
      </c>
      <c r="D20" s="1" t="s">
        <v>855</v>
      </c>
      <c r="E20" s="1" t="s">
        <v>856</v>
      </c>
      <c r="F20" s="1" t="s">
        <v>857</v>
      </c>
      <c r="G20" s="1" t="s">
        <v>858</v>
      </c>
      <c r="L20" s="1">
        <f t="shared" si="2"/>
        <v>5</v>
      </c>
    </row>
    <row r="21" ht="15.75" customHeight="1">
      <c r="B21" s="1" t="s">
        <v>805</v>
      </c>
      <c r="C21" s="1" t="s">
        <v>859</v>
      </c>
      <c r="D21" s="1" t="s">
        <v>860</v>
      </c>
      <c r="E21" s="1" t="s">
        <v>861</v>
      </c>
      <c r="F21" s="1" t="s">
        <v>862</v>
      </c>
      <c r="G21" s="1" t="s">
        <v>863</v>
      </c>
      <c r="H21" s="1" t="s">
        <v>864</v>
      </c>
      <c r="I21" s="1" t="s">
        <v>865</v>
      </c>
      <c r="J21" s="1" t="s">
        <v>866</v>
      </c>
      <c r="L21" s="1">
        <f t="shared" si="2"/>
        <v>8</v>
      </c>
    </row>
    <row r="22" ht="15.75" customHeight="1">
      <c r="B22" s="1" t="s">
        <v>811</v>
      </c>
      <c r="C22" s="1" t="s">
        <v>867</v>
      </c>
      <c r="D22" s="1" t="s">
        <v>868</v>
      </c>
      <c r="E22" s="1" t="s">
        <v>869</v>
      </c>
      <c r="F22" s="1" t="s">
        <v>870</v>
      </c>
      <c r="G22" s="1" t="s">
        <v>871</v>
      </c>
      <c r="H22" s="1" t="s">
        <v>872</v>
      </c>
      <c r="I22" s="1" t="s">
        <v>873</v>
      </c>
      <c r="L22" s="1">
        <f t="shared" si="2"/>
        <v>7</v>
      </c>
    </row>
    <row r="23" ht="15.75" customHeight="1">
      <c r="B23" s="1" t="s">
        <v>818</v>
      </c>
      <c r="C23" s="1" t="s">
        <v>874</v>
      </c>
      <c r="D23" s="1" t="s">
        <v>403</v>
      </c>
      <c r="E23" s="1" t="s">
        <v>875</v>
      </c>
      <c r="F23" s="1" t="s">
        <v>876</v>
      </c>
      <c r="G23" s="1" t="s">
        <v>877</v>
      </c>
      <c r="H23" s="1" t="s">
        <v>878</v>
      </c>
      <c r="L23" s="1">
        <f t="shared" si="2"/>
        <v>6</v>
      </c>
    </row>
    <row r="24" ht="15.75" customHeight="1">
      <c r="A24" s="1" t="s">
        <v>824</v>
      </c>
      <c r="B24" s="1" t="s">
        <v>825</v>
      </c>
      <c r="C24" s="1" t="s">
        <v>879</v>
      </c>
      <c r="D24" s="1" t="s">
        <v>880</v>
      </c>
      <c r="E24" s="1" t="s">
        <v>881</v>
      </c>
      <c r="F24" s="1" t="s">
        <v>882</v>
      </c>
      <c r="G24" s="1" t="s">
        <v>883</v>
      </c>
      <c r="L24" s="1">
        <f t="shared" si="2"/>
        <v>5</v>
      </c>
    </row>
    <row r="25" ht="15.75" customHeight="1">
      <c r="B25" s="1" t="s">
        <v>832</v>
      </c>
      <c r="C25" s="1" t="s">
        <v>884</v>
      </c>
      <c r="D25" s="1" t="s">
        <v>885</v>
      </c>
      <c r="E25" s="1" t="s">
        <v>886</v>
      </c>
      <c r="L25" s="1">
        <f t="shared" si="2"/>
        <v>3</v>
      </c>
    </row>
    <row r="26" ht="15.75" customHeight="1">
      <c r="B26" s="1" t="s">
        <v>839</v>
      </c>
      <c r="C26" s="1" t="s">
        <v>887</v>
      </c>
      <c r="D26" s="1" t="s">
        <v>888</v>
      </c>
      <c r="E26" s="1" t="s">
        <v>889</v>
      </c>
      <c r="F26" s="1" t="s">
        <v>890</v>
      </c>
      <c r="G26" s="1" t="s">
        <v>891</v>
      </c>
      <c r="H26" s="1" t="s">
        <v>892</v>
      </c>
      <c r="I26" s="1" t="s">
        <v>893</v>
      </c>
      <c r="L26" s="1">
        <f t="shared" si="2"/>
        <v>7</v>
      </c>
    </row>
    <row r="27" ht="15.75" customHeight="1"/>
    <row r="28" ht="15.75" customHeight="1">
      <c r="A28" s="1" t="s">
        <v>20</v>
      </c>
      <c r="B28" s="1" t="s">
        <v>781</v>
      </c>
      <c r="C28" s="1" t="s">
        <v>758</v>
      </c>
      <c r="D28" s="1" t="s">
        <v>759</v>
      </c>
      <c r="E28" s="1" t="s">
        <v>405</v>
      </c>
      <c r="F28" s="1" t="s">
        <v>760</v>
      </c>
      <c r="G28" s="1" t="s">
        <v>761</v>
      </c>
      <c r="H28" s="1" t="s">
        <v>762</v>
      </c>
      <c r="I28" s="1" t="s">
        <v>433</v>
      </c>
      <c r="J28" s="1" t="s">
        <v>763</v>
      </c>
      <c r="K28" s="1" t="s">
        <v>764</v>
      </c>
      <c r="L28" s="1">
        <f t="shared" ref="L28:L39" si="3">COUNTA(C28:K28)</f>
        <v>9</v>
      </c>
    </row>
    <row r="29" ht="15.75" customHeight="1">
      <c r="A29" s="1" t="s">
        <v>848</v>
      </c>
      <c r="B29" s="1" t="s">
        <v>786</v>
      </c>
      <c r="C29" s="1" t="s">
        <v>531</v>
      </c>
      <c r="D29" s="1" t="s">
        <v>532</v>
      </c>
      <c r="E29" s="1" t="s">
        <v>533</v>
      </c>
      <c r="F29" s="1" t="s">
        <v>534</v>
      </c>
      <c r="G29" s="1" t="s">
        <v>535</v>
      </c>
      <c r="H29" s="1" t="s">
        <v>536</v>
      </c>
      <c r="I29" s="1" t="s">
        <v>537</v>
      </c>
      <c r="L29" s="1">
        <f t="shared" si="3"/>
        <v>7</v>
      </c>
    </row>
    <row r="30" ht="15.75" customHeight="1">
      <c r="B30" s="1" t="s">
        <v>787</v>
      </c>
      <c r="C30" s="1" t="s">
        <v>591</v>
      </c>
      <c r="D30" s="1" t="s">
        <v>592</v>
      </c>
      <c r="E30" s="1" t="s">
        <v>593</v>
      </c>
      <c r="F30" s="1" t="s">
        <v>594</v>
      </c>
      <c r="G30" s="1" t="s">
        <v>595</v>
      </c>
      <c r="L30" s="1">
        <f t="shared" si="3"/>
        <v>5</v>
      </c>
    </row>
    <row r="31" ht="15.75" customHeight="1">
      <c r="A31" s="1" t="s">
        <v>789</v>
      </c>
      <c r="B31" s="1" t="s">
        <v>790</v>
      </c>
      <c r="C31" s="1" t="s">
        <v>538</v>
      </c>
      <c r="D31" s="1" t="s">
        <v>539</v>
      </c>
      <c r="E31" s="1" t="s">
        <v>490</v>
      </c>
      <c r="F31" s="1" t="s">
        <v>894</v>
      </c>
      <c r="G31" s="1" t="s">
        <v>895</v>
      </c>
      <c r="H31" s="1" t="s">
        <v>896</v>
      </c>
      <c r="L31" s="1">
        <f t="shared" si="3"/>
        <v>6</v>
      </c>
    </row>
    <row r="32" ht="15.75" customHeight="1">
      <c r="B32" s="1" t="s">
        <v>796</v>
      </c>
      <c r="C32" s="1" t="s">
        <v>596</v>
      </c>
      <c r="D32" s="1" t="s">
        <v>597</v>
      </c>
      <c r="E32" s="1" t="s">
        <v>598</v>
      </c>
      <c r="F32" s="1" t="s">
        <v>599</v>
      </c>
      <c r="G32" s="1" t="s">
        <v>897</v>
      </c>
      <c r="H32" s="1" t="s">
        <v>898</v>
      </c>
      <c r="L32" s="1">
        <f t="shared" si="3"/>
        <v>6</v>
      </c>
    </row>
    <row r="33" ht="15.75" customHeight="1">
      <c r="A33" s="1" t="s">
        <v>799</v>
      </c>
      <c r="B33" s="1" t="s">
        <v>800</v>
      </c>
      <c r="C33" s="1" t="s">
        <v>899</v>
      </c>
      <c r="D33" s="1" t="s">
        <v>900</v>
      </c>
      <c r="E33" s="1" t="s">
        <v>494</v>
      </c>
      <c r="F33" s="1" t="s">
        <v>901</v>
      </c>
      <c r="G33" s="1" t="s">
        <v>902</v>
      </c>
      <c r="H33" s="1" t="s">
        <v>433</v>
      </c>
      <c r="I33" s="1" t="s">
        <v>903</v>
      </c>
      <c r="L33" s="1">
        <f t="shared" si="3"/>
        <v>7</v>
      </c>
    </row>
    <row r="34" ht="15.75" customHeight="1">
      <c r="B34" s="1" t="s">
        <v>805</v>
      </c>
      <c r="C34" s="1" t="s">
        <v>904</v>
      </c>
      <c r="D34" s="1" t="s">
        <v>905</v>
      </c>
      <c r="E34" s="1" t="s">
        <v>906</v>
      </c>
      <c r="F34" s="1" t="s">
        <v>907</v>
      </c>
      <c r="G34" s="1" t="s">
        <v>908</v>
      </c>
      <c r="H34" s="1" t="s">
        <v>909</v>
      </c>
      <c r="I34" s="1" t="s">
        <v>910</v>
      </c>
      <c r="L34" s="1">
        <f t="shared" si="3"/>
        <v>7</v>
      </c>
    </row>
    <row r="35" ht="15.75" customHeight="1">
      <c r="B35" s="1" t="s">
        <v>811</v>
      </c>
      <c r="C35" s="1" t="s">
        <v>911</v>
      </c>
      <c r="D35" s="1" t="s">
        <v>912</v>
      </c>
      <c r="E35" s="1" t="s">
        <v>913</v>
      </c>
      <c r="F35" s="1" t="s">
        <v>914</v>
      </c>
      <c r="G35" s="1" t="s">
        <v>915</v>
      </c>
      <c r="L35" s="1">
        <f t="shared" si="3"/>
        <v>5</v>
      </c>
    </row>
    <row r="36" ht="15.75" customHeight="1">
      <c r="B36" s="1" t="s">
        <v>818</v>
      </c>
      <c r="C36" s="1" t="s">
        <v>758</v>
      </c>
      <c r="D36" s="1" t="s">
        <v>916</v>
      </c>
      <c r="E36" s="1" t="s">
        <v>917</v>
      </c>
      <c r="F36" s="1" t="s">
        <v>918</v>
      </c>
      <c r="G36" s="1" t="s">
        <v>919</v>
      </c>
      <c r="H36" s="1" t="s">
        <v>920</v>
      </c>
      <c r="L36" s="1">
        <f t="shared" si="3"/>
        <v>6</v>
      </c>
    </row>
    <row r="37" ht="15.75" customHeight="1">
      <c r="A37" s="1" t="s">
        <v>824</v>
      </c>
      <c r="B37" s="1" t="s">
        <v>825</v>
      </c>
      <c r="C37" s="1" t="s">
        <v>921</v>
      </c>
      <c r="D37" s="1" t="s">
        <v>922</v>
      </c>
      <c r="E37" s="1" t="s">
        <v>536</v>
      </c>
      <c r="F37" s="1" t="s">
        <v>923</v>
      </c>
      <c r="G37" s="1" t="s">
        <v>924</v>
      </c>
      <c r="H37" s="1" t="s">
        <v>925</v>
      </c>
      <c r="I37" s="1" t="s">
        <v>926</v>
      </c>
      <c r="L37" s="1">
        <f t="shared" si="3"/>
        <v>7</v>
      </c>
    </row>
    <row r="38" ht="15.75" customHeight="1">
      <c r="B38" s="1" t="s">
        <v>832</v>
      </c>
      <c r="C38" s="1" t="s">
        <v>927</v>
      </c>
      <c r="D38" s="1" t="s">
        <v>928</v>
      </c>
      <c r="E38" s="1" t="s">
        <v>929</v>
      </c>
      <c r="F38" s="1" t="s">
        <v>930</v>
      </c>
      <c r="L38" s="1">
        <f t="shared" si="3"/>
        <v>4</v>
      </c>
    </row>
    <row r="39" ht="15.75" customHeight="1">
      <c r="B39" s="1" t="s">
        <v>839</v>
      </c>
      <c r="C39" s="1" t="s">
        <v>931</v>
      </c>
      <c r="D39" s="1" t="s">
        <v>932</v>
      </c>
      <c r="E39" s="1" t="s">
        <v>933</v>
      </c>
      <c r="F39" s="1" t="s">
        <v>934</v>
      </c>
      <c r="G39" s="1" t="s">
        <v>935</v>
      </c>
      <c r="H39" s="1" t="s">
        <v>936</v>
      </c>
      <c r="I39" s="1" t="s">
        <v>937</v>
      </c>
      <c r="J39" s="1" t="s">
        <v>938</v>
      </c>
      <c r="L39" s="1">
        <f t="shared" si="3"/>
        <v>8</v>
      </c>
    </row>
    <row r="40" ht="15.75" customHeight="1"/>
    <row r="41" ht="15.75" customHeight="1">
      <c r="A41" s="1" t="s">
        <v>21</v>
      </c>
      <c r="B41" s="1" t="s">
        <v>781</v>
      </c>
      <c r="C41" s="1" t="s">
        <v>350</v>
      </c>
      <c r="D41" s="1" t="s">
        <v>770</v>
      </c>
      <c r="E41" s="1" t="s">
        <v>771</v>
      </c>
      <c r="F41" s="1" t="s">
        <v>772</v>
      </c>
      <c r="G41" s="1" t="s">
        <v>347</v>
      </c>
      <c r="H41" s="1" t="s">
        <v>346</v>
      </c>
      <c r="I41" s="1" t="s">
        <v>773</v>
      </c>
      <c r="J41" s="1" t="s">
        <v>383</v>
      </c>
      <c r="K41" s="1" t="s">
        <v>774</v>
      </c>
      <c r="L41" s="1">
        <f t="shared" ref="L41:L52" si="4">COUNTA(C41:K41)</f>
        <v>9</v>
      </c>
    </row>
    <row r="42" ht="15.75" customHeight="1">
      <c r="A42" s="1" t="s">
        <v>848</v>
      </c>
      <c r="B42" s="1" t="s">
        <v>786</v>
      </c>
      <c r="C42" s="1" t="s">
        <v>490</v>
      </c>
      <c r="D42" s="1" t="s">
        <v>491</v>
      </c>
      <c r="E42" s="1" t="s">
        <v>492</v>
      </c>
      <c r="F42" s="1" t="s">
        <v>493</v>
      </c>
      <c r="G42" s="1" t="s">
        <v>494</v>
      </c>
      <c r="H42" s="1" t="s">
        <v>495</v>
      </c>
      <c r="L42" s="1">
        <f t="shared" si="4"/>
        <v>6</v>
      </c>
    </row>
    <row r="43" ht="15.75" customHeight="1">
      <c r="B43" s="1" t="s">
        <v>787</v>
      </c>
      <c r="C43" s="1" t="s">
        <v>547</v>
      </c>
      <c r="D43" s="1" t="s">
        <v>548</v>
      </c>
      <c r="E43" s="1" t="s">
        <v>549</v>
      </c>
      <c r="F43" s="1" t="s">
        <v>550</v>
      </c>
      <c r="G43" s="1" t="s">
        <v>551</v>
      </c>
      <c r="H43" s="1" t="s">
        <v>552</v>
      </c>
      <c r="I43" s="1" t="s">
        <v>553</v>
      </c>
      <c r="L43" s="1">
        <f t="shared" si="4"/>
        <v>7</v>
      </c>
    </row>
    <row r="44" ht="15.75" customHeight="1">
      <c r="A44" s="1" t="s">
        <v>789</v>
      </c>
      <c r="B44" s="1" t="s">
        <v>790</v>
      </c>
      <c r="C44" s="1" t="s">
        <v>496</v>
      </c>
      <c r="D44" s="1" t="s">
        <v>497</v>
      </c>
      <c r="E44" s="1" t="s">
        <v>498</v>
      </c>
      <c r="F44" s="1" t="s">
        <v>939</v>
      </c>
      <c r="G44" s="1" t="s">
        <v>940</v>
      </c>
      <c r="H44" s="1" t="s">
        <v>941</v>
      </c>
      <c r="I44" s="1" t="s">
        <v>942</v>
      </c>
      <c r="L44" s="1">
        <f t="shared" si="4"/>
        <v>7</v>
      </c>
    </row>
    <row r="45" ht="15.75" customHeight="1">
      <c r="B45" s="1" t="s">
        <v>796</v>
      </c>
      <c r="C45" s="1" t="s">
        <v>554</v>
      </c>
      <c r="D45" s="1" t="s">
        <v>555</v>
      </c>
      <c r="E45" s="1" t="s">
        <v>943</v>
      </c>
      <c r="F45" s="1" t="s">
        <v>944</v>
      </c>
      <c r="G45" s="1" t="s">
        <v>945</v>
      </c>
      <c r="H45" s="1" t="s">
        <v>946</v>
      </c>
      <c r="I45" s="1" t="s">
        <v>947</v>
      </c>
      <c r="L45" s="1">
        <f t="shared" si="4"/>
        <v>7</v>
      </c>
    </row>
    <row r="46" ht="15.75" customHeight="1">
      <c r="A46" s="1" t="s">
        <v>799</v>
      </c>
      <c r="B46" s="1" t="s">
        <v>800</v>
      </c>
      <c r="C46" s="1" t="s">
        <v>948</v>
      </c>
      <c r="D46" s="1" t="s">
        <v>537</v>
      </c>
      <c r="E46" s="1" t="s">
        <v>763</v>
      </c>
      <c r="F46" s="1" t="s">
        <v>949</v>
      </c>
      <c r="G46" s="1" t="s">
        <v>950</v>
      </c>
      <c r="H46" s="1" t="s">
        <v>437</v>
      </c>
      <c r="L46" s="1">
        <f t="shared" si="4"/>
        <v>6</v>
      </c>
    </row>
    <row r="47" ht="15.75" customHeight="1">
      <c r="B47" s="1" t="s">
        <v>805</v>
      </c>
      <c r="C47" s="1" t="s">
        <v>951</v>
      </c>
      <c r="D47" s="1" t="s">
        <v>952</v>
      </c>
      <c r="E47" s="1" t="s">
        <v>953</v>
      </c>
      <c r="F47" s="1" t="s">
        <v>556</v>
      </c>
      <c r="G47" s="1" t="s">
        <v>954</v>
      </c>
      <c r="H47" s="1" t="s">
        <v>955</v>
      </c>
      <c r="I47" s="1" t="s">
        <v>956</v>
      </c>
      <c r="L47" s="1">
        <f t="shared" si="4"/>
        <v>7</v>
      </c>
    </row>
    <row r="48" ht="15.75" customHeight="1">
      <c r="B48" s="1" t="s">
        <v>811</v>
      </c>
      <c r="C48" s="1" t="s">
        <v>957</v>
      </c>
      <c r="D48" s="1" t="s">
        <v>958</v>
      </c>
      <c r="E48" s="1" t="s">
        <v>959</v>
      </c>
      <c r="F48" s="1" t="s">
        <v>960</v>
      </c>
      <c r="G48" s="1" t="s">
        <v>961</v>
      </c>
      <c r="H48" s="1" t="s">
        <v>962</v>
      </c>
      <c r="L48" s="1">
        <f t="shared" si="4"/>
        <v>6</v>
      </c>
    </row>
    <row r="49" ht="15.75" customHeight="1">
      <c r="B49" s="1" t="s">
        <v>818</v>
      </c>
      <c r="C49" s="1" t="s">
        <v>963</v>
      </c>
      <c r="D49" s="1" t="s">
        <v>964</v>
      </c>
      <c r="E49" s="1" t="s">
        <v>965</v>
      </c>
      <c r="F49" s="1" t="s">
        <v>966</v>
      </c>
      <c r="G49" s="1" t="s">
        <v>967</v>
      </c>
      <c r="L49" s="1">
        <f t="shared" si="4"/>
        <v>5</v>
      </c>
    </row>
    <row r="50" ht="15.75" customHeight="1">
      <c r="A50" s="1" t="s">
        <v>824</v>
      </c>
      <c r="B50" s="1" t="s">
        <v>825</v>
      </c>
      <c r="C50" s="1" t="s">
        <v>968</v>
      </c>
      <c r="D50" s="1" t="s">
        <v>969</v>
      </c>
      <c r="E50" s="1" t="s">
        <v>970</v>
      </c>
      <c r="F50" s="1" t="s">
        <v>971</v>
      </c>
      <c r="G50" s="1" t="s">
        <v>972</v>
      </c>
      <c r="H50" s="1" t="s">
        <v>973</v>
      </c>
      <c r="I50" s="1" t="s">
        <v>974</v>
      </c>
      <c r="J50" s="1" t="s">
        <v>975</v>
      </c>
      <c r="L50" s="1">
        <f t="shared" si="4"/>
        <v>8</v>
      </c>
    </row>
    <row r="51" ht="15.75" customHeight="1">
      <c r="B51" s="1" t="s">
        <v>832</v>
      </c>
      <c r="C51" s="1" t="s">
        <v>976</v>
      </c>
      <c r="D51" s="1" t="s">
        <v>977</v>
      </c>
      <c r="E51" s="1" t="s">
        <v>978</v>
      </c>
      <c r="L51" s="1">
        <f t="shared" si="4"/>
        <v>3</v>
      </c>
    </row>
    <row r="52" ht="15.75" customHeight="1">
      <c r="B52" s="1" t="s">
        <v>839</v>
      </c>
      <c r="C52" s="1" t="s">
        <v>979</v>
      </c>
      <c r="D52" s="1" t="s">
        <v>980</v>
      </c>
      <c r="E52" s="1" t="s">
        <v>981</v>
      </c>
      <c r="F52" s="1" t="s">
        <v>982</v>
      </c>
      <c r="G52" s="1" t="s">
        <v>983</v>
      </c>
      <c r="H52" s="1" t="s">
        <v>390</v>
      </c>
      <c r="I52" s="1" t="s">
        <v>984</v>
      </c>
      <c r="L52" s="1">
        <f t="shared" si="4"/>
        <v>7</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3" width="8.71"/>
    <col customWidth="1" min="4" max="4" width="10.0"/>
    <col customWidth="1" min="5" max="9" width="8.71"/>
    <col customWidth="1" min="10" max="10" width="10.0"/>
    <col customWidth="1" min="11" max="26" width="8.71"/>
  </cols>
  <sheetData>
    <row r="1">
      <c r="A1" s="1" t="s">
        <v>985</v>
      </c>
    </row>
    <row r="2">
      <c r="A2" s="1">
        <v>1.0</v>
      </c>
      <c r="B2" s="1" t="s">
        <v>18</v>
      </c>
    </row>
    <row r="3">
      <c r="A3" s="1">
        <v>2.0</v>
      </c>
      <c r="B3" s="1" t="s">
        <v>19</v>
      </c>
    </row>
    <row r="4">
      <c r="A4" s="1">
        <v>3.0</v>
      </c>
      <c r="B4" s="1" t="s">
        <v>20</v>
      </c>
    </row>
    <row r="5">
      <c r="A5" s="1">
        <v>4.0</v>
      </c>
      <c r="B5" s="1" t="s">
        <v>21</v>
      </c>
    </row>
    <row r="7">
      <c r="A7" s="1" t="s">
        <v>986</v>
      </c>
    </row>
    <row r="8">
      <c r="A8" s="1">
        <v>1.0</v>
      </c>
      <c r="B8" s="1" t="s">
        <v>261</v>
      </c>
    </row>
    <row r="9">
      <c r="A9" s="1">
        <v>2.0</v>
      </c>
      <c r="B9" s="1" t="s">
        <v>987</v>
      </c>
    </row>
    <row r="10">
      <c r="A10" s="1">
        <v>3.0</v>
      </c>
      <c r="B10" s="1" t="s">
        <v>988</v>
      </c>
    </row>
    <row r="11">
      <c r="A11" s="1">
        <v>4.0</v>
      </c>
      <c r="B11" s="1" t="s">
        <v>989</v>
      </c>
    </row>
    <row r="16">
      <c r="A16" s="1" t="s">
        <v>990</v>
      </c>
    </row>
    <row r="17">
      <c r="B17" s="1" t="s">
        <v>991</v>
      </c>
    </row>
    <row r="18">
      <c r="A18" s="1" t="s">
        <v>992</v>
      </c>
      <c r="B18" s="1">
        <v>1.0</v>
      </c>
      <c r="C18" s="1">
        <v>2.0</v>
      </c>
      <c r="D18" s="1">
        <v>3.0</v>
      </c>
      <c r="E18" s="1">
        <v>4.0</v>
      </c>
      <c r="F18" s="1">
        <v>5.0</v>
      </c>
      <c r="G18" s="1">
        <v>6.0</v>
      </c>
      <c r="H18" s="1">
        <v>7.0</v>
      </c>
      <c r="I18" s="1">
        <v>8.0</v>
      </c>
      <c r="J18" s="1">
        <v>9.0</v>
      </c>
    </row>
    <row r="19">
      <c r="A19" s="1">
        <v>1.0</v>
      </c>
      <c r="B19" s="1">
        <v>1.0</v>
      </c>
      <c r="C19" s="1">
        <v>21.0</v>
      </c>
      <c r="D19" s="1">
        <v>231.0</v>
      </c>
      <c r="E19" s="1">
        <v>2431.0</v>
      </c>
      <c r="F19" s="1">
        <v>54321.0</v>
      </c>
      <c r="G19" s="1">
        <v>143256.0</v>
      </c>
      <c r="H19" s="1">
        <v>7143256.0</v>
      </c>
      <c r="I19" s="1">
        <v>8.5367241E7</v>
      </c>
      <c r="J19" s="1">
        <v>8.53672419E8</v>
      </c>
    </row>
    <row r="20">
      <c r="A20" s="1">
        <v>2.0</v>
      </c>
      <c r="B20" s="1">
        <v>1.0</v>
      </c>
      <c r="C20" s="1">
        <v>12.0</v>
      </c>
      <c r="D20" s="1">
        <v>123.0</v>
      </c>
      <c r="E20" s="1">
        <v>2134.0</v>
      </c>
      <c r="F20" s="1">
        <v>12345.0</v>
      </c>
      <c r="G20" s="1">
        <v>134625.0</v>
      </c>
      <c r="H20" s="1">
        <v>1374625.0</v>
      </c>
      <c r="I20" s="1">
        <v>7.6548321E7</v>
      </c>
      <c r="J20" s="1">
        <v>7.69548321E8</v>
      </c>
    </row>
    <row r="21" ht="15.75" customHeight="1">
      <c r="A21" s="1">
        <v>3.0</v>
      </c>
      <c r="B21" s="1">
        <v>1.0</v>
      </c>
      <c r="C21" s="1">
        <v>21.0</v>
      </c>
      <c r="D21" s="1">
        <v>312.0</v>
      </c>
      <c r="E21" s="1">
        <v>1234.0</v>
      </c>
      <c r="F21" s="1">
        <v>12435.0</v>
      </c>
      <c r="G21" s="1">
        <v>123456.0</v>
      </c>
      <c r="H21" s="1">
        <v>1234756.0</v>
      </c>
      <c r="I21" s="1">
        <v>7.1432568E7</v>
      </c>
      <c r="J21" s="1">
        <v>7.14932568E8</v>
      </c>
    </row>
    <row r="22" ht="15.75" customHeight="1">
      <c r="A22" s="1">
        <v>4.0</v>
      </c>
      <c r="B22" s="1">
        <v>1.0</v>
      </c>
      <c r="C22" s="1">
        <v>12.0</v>
      </c>
      <c r="D22" s="1">
        <v>213.0</v>
      </c>
      <c r="E22" s="1">
        <v>4321.0</v>
      </c>
      <c r="F22" s="1">
        <v>53421.0</v>
      </c>
      <c r="G22" s="1">
        <v>536241.0</v>
      </c>
      <c r="H22" s="1">
        <v>5367241.0</v>
      </c>
      <c r="I22" s="1">
        <v>1.3874625E7</v>
      </c>
      <c r="J22" s="1">
        <v>1.39874625E8</v>
      </c>
    </row>
    <row r="23" ht="15.75" customHeight="1">
      <c r="A23" s="1">
        <v>5.0</v>
      </c>
      <c r="B23" s="1">
        <v>1.0</v>
      </c>
      <c r="C23" s="1">
        <v>21.0</v>
      </c>
      <c r="D23" s="1">
        <v>321.0</v>
      </c>
      <c r="E23" s="1">
        <v>1423.0</v>
      </c>
      <c r="F23" s="1">
        <v>23145.0</v>
      </c>
      <c r="G23" s="1">
        <v>654321.0</v>
      </c>
      <c r="H23" s="1">
        <v>7654321.0</v>
      </c>
      <c r="I23" s="1">
        <v>8.1234756E7</v>
      </c>
      <c r="J23" s="1">
        <v>8.12347956E8</v>
      </c>
    </row>
    <row r="24" ht="15.75" customHeight="1">
      <c r="A24" s="1">
        <v>6.0</v>
      </c>
      <c r="B24" s="1">
        <v>1.0</v>
      </c>
      <c r="C24" s="1">
        <v>12.0</v>
      </c>
      <c r="D24" s="1">
        <v>132.0</v>
      </c>
      <c r="E24" s="1">
        <v>3241.0</v>
      </c>
      <c r="F24" s="1">
        <v>24351.0</v>
      </c>
      <c r="G24" s="1">
        <v>643521.0</v>
      </c>
      <c r="H24" s="1">
        <v>7241536.0</v>
      </c>
      <c r="I24" s="1">
        <v>2.4681357E7</v>
      </c>
      <c r="J24" s="1">
        <v>9.18273645E8</v>
      </c>
    </row>
    <row r="25" ht="15.75" customHeight="1">
      <c r="A25" s="1">
        <v>7.0</v>
      </c>
      <c r="B25" s="1">
        <v>1.0</v>
      </c>
      <c r="C25" s="1">
        <v>21.0</v>
      </c>
      <c r="D25" s="1">
        <v>213.0</v>
      </c>
      <c r="E25" s="1">
        <v>3412.0</v>
      </c>
      <c r="F25" s="1">
        <v>43512.0</v>
      </c>
      <c r="G25" s="1">
        <v>45132.0</v>
      </c>
      <c r="H25" s="1">
        <v>4261375.0</v>
      </c>
      <c r="I25" s="1">
        <v>4.7386512E7</v>
      </c>
      <c r="J25" s="1">
        <v>8.34271956E8</v>
      </c>
    </row>
    <row r="26" ht="15.75" customHeight="1"/>
    <row r="27" ht="15.75" customHeight="1">
      <c r="C27" s="1" t="s">
        <v>993</v>
      </c>
      <c r="D27" s="1" t="s">
        <v>994</v>
      </c>
    </row>
    <row r="28" ht="15.75" customHeight="1">
      <c r="A28" s="1">
        <v>1.0</v>
      </c>
      <c r="B28" s="1" t="s">
        <v>995</v>
      </c>
      <c r="C28" s="1">
        <f>VALUE(FIXED(RAND()*(G28-1)+1,0))</f>
        <v>1</v>
      </c>
      <c r="D28" s="1">
        <f>VLOOKUP(C28,$A$19:$J$25,G28+1)</f>
        <v>54321</v>
      </c>
      <c r="E28" s="1" t="s">
        <v>996</v>
      </c>
      <c r="G28" s="1">
        <f>ind!C13</f>
        <v>5</v>
      </c>
    </row>
    <row r="29" ht="15.75" customHeight="1">
      <c r="A29" s="1">
        <v>2.0</v>
      </c>
      <c r="B29" s="1" t="s">
        <v>997</v>
      </c>
      <c r="C29" s="1">
        <f t="shared" ref="C29:C37" si="1">VALUE(FIXED(RAND()*(7-1)+1,0))</f>
        <v>1</v>
      </c>
      <c r="D29" s="1">
        <f t="shared" ref="D29:D37" si="2">INDEX($J$19:$J$25,C29)</f>
        <v>853672419</v>
      </c>
    </row>
    <row r="30" ht="15.75" customHeight="1">
      <c r="A30" s="1">
        <v>3.0</v>
      </c>
      <c r="B30" s="1" t="s">
        <v>998</v>
      </c>
      <c r="C30" s="1">
        <f t="shared" si="1"/>
        <v>2</v>
      </c>
      <c r="D30" s="1">
        <f t="shared" si="2"/>
        <v>769548321</v>
      </c>
    </row>
    <row r="31" ht="15.75" customHeight="1">
      <c r="B31" s="1" t="s">
        <v>999</v>
      </c>
      <c r="C31" s="1">
        <f t="shared" si="1"/>
        <v>3</v>
      </c>
      <c r="D31" s="1">
        <f t="shared" si="2"/>
        <v>714932568</v>
      </c>
    </row>
    <row r="32" ht="15.75" customHeight="1">
      <c r="A32" s="1">
        <v>4.0</v>
      </c>
      <c r="B32" s="1" t="s">
        <v>997</v>
      </c>
      <c r="C32" s="1">
        <f t="shared" si="1"/>
        <v>3</v>
      </c>
      <c r="D32" s="1">
        <f t="shared" si="2"/>
        <v>714932568</v>
      </c>
    </row>
    <row r="33" ht="15.75" customHeight="1">
      <c r="A33" s="1">
        <v>5.0</v>
      </c>
      <c r="B33" s="1" t="s">
        <v>998</v>
      </c>
      <c r="C33" s="1">
        <f t="shared" si="1"/>
        <v>6</v>
      </c>
      <c r="D33" s="1">
        <f t="shared" si="2"/>
        <v>918273645</v>
      </c>
    </row>
    <row r="34" ht="15.75" customHeight="1">
      <c r="A34" s="1">
        <v>6.0</v>
      </c>
      <c r="B34" s="1" t="s">
        <v>997</v>
      </c>
      <c r="C34" s="1">
        <f t="shared" si="1"/>
        <v>4</v>
      </c>
      <c r="D34" s="1">
        <f t="shared" si="2"/>
        <v>139874625</v>
      </c>
    </row>
    <row r="35" ht="15.75" customHeight="1">
      <c r="A35" s="1">
        <v>7.0</v>
      </c>
      <c r="B35" s="1" t="s">
        <v>998</v>
      </c>
      <c r="C35" s="1">
        <f t="shared" si="1"/>
        <v>3</v>
      </c>
      <c r="D35" s="1">
        <f t="shared" si="2"/>
        <v>714932568</v>
      </c>
    </row>
    <row r="36" ht="15.75" customHeight="1">
      <c r="A36" s="1">
        <v>8.0</v>
      </c>
      <c r="B36" s="1" t="s">
        <v>1000</v>
      </c>
      <c r="C36" s="1">
        <f t="shared" si="1"/>
        <v>3</v>
      </c>
      <c r="D36" s="1">
        <f t="shared" si="2"/>
        <v>714932568</v>
      </c>
    </row>
    <row r="37" ht="15.75" customHeight="1">
      <c r="A37" s="1">
        <v>9.0</v>
      </c>
      <c r="B37" s="1" t="s">
        <v>1001</v>
      </c>
      <c r="C37" s="1">
        <f t="shared" si="1"/>
        <v>5</v>
      </c>
      <c r="D37" s="1">
        <f t="shared" si="2"/>
        <v>812347956</v>
      </c>
    </row>
    <row r="38" ht="15.75" customHeight="1">
      <c r="A38" s="1">
        <v>10.0</v>
      </c>
      <c r="B38" s="1" t="s">
        <v>825</v>
      </c>
      <c r="C38" s="1">
        <v>8.5367241E7</v>
      </c>
      <c r="D38" s="1">
        <v>654321.0</v>
      </c>
    </row>
    <row r="39" ht="15.75" customHeight="1">
      <c r="A39" s="1">
        <v>11.0</v>
      </c>
      <c r="B39" s="1" t="s">
        <v>832</v>
      </c>
      <c r="C39" s="1">
        <v>321.0</v>
      </c>
      <c r="D39" s="1">
        <v>12345.0</v>
      </c>
    </row>
    <row r="40" ht="15.75" customHeight="1">
      <c r="A40" s="1">
        <v>12.0</v>
      </c>
      <c r="B40" s="1" t="s">
        <v>1002</v>
      </c>
      <c r="C40" s="1">
        <v>7654321.0</v>
      </c>
      <c r="D40" s="1">
        <v>8.1234756E7</v>
      </c>
      <c r="E40" s="1" t="s">
        <v>1003</v>
      </c>
    </row>
    <row r="41" ht="15.75" customHeight="1"/>
    <row r="42" ht="15.75" customHeight="1">
      <c r="A42" s="1" t="s">
        <v>1004</v>
      </c>
      <c r="B42" s="1">
        <v>8.12347956E8</v>
      </c>
      <c r="C42" s="1">
        <v>321.0</v>
      </c>
      <c r="D42" s="1">
        <v>1.39874625E8</v>
      </c>
    </row>
    <row r="43" ht="15.75" customHeight="1">
      <c r="B43" s="1">
        <v>9.18273645E8</v>
      </c>
    </row>
    <row r="44" ht="15.75" customHeight="1"/>
    <row r="45" ht="15.75" customHeight="1"/>
    <row r="46" ht="15.75" customHeight="1"/>
    <row r="47" ht="15.75" customHeight="1"/>
    <row r="48" ht="15.75" customHeight="1"/>
    <row r="49" ht="15.75" customHeight="1"/>
    <row r="50" ht="15.75" customHeight="1">
      <c r="A50" s="1" t="s">
        <v>1005</v>
      </c>
    </row>
    <row r="51" ht="15.75" customHeight="1">
      <c r="A51" s="1">
        <v>1.0</v>
      </c>
      <c r="B51" s="1" t="s">
        <v>1006</v>
      </c>
      <c r="C51" s="1" t="s">
        <v>1007</v>
      </c>
      <c r="D51" s="1" t="s">
        <v>1008</v>
      </c>
      <c r="E51" s="1" t="s">
        <v>1009</v>
      </c>
      <c r="F51" s="1" t="s">
        <v>1010</v>
      </c>
      <c r="G51" s="1" t="s">
        <v>1011</v>
      </c>
      <c r="H51" s="1" t="s">
        <v>1012</v>
      </c>
      <c r="I51" s="1" t="s">
        <v>1013</v>
      </c>
      <c r="J51" s="1" t="s">
        <v>1014</v>
      </c>
      <c r="K51" s="1" t="s">
        <v>1015</v>
      </c>
      <c r="L51" s="1" t="s">
        <v>1016</v>
      </c>
      <c r="M51" s="1" t="s">
        <v>1017</v>
      </c>
      <c r="N51" s="1" t="s">
        <v>1018</v>
      </c>
      <c r="O51" s="1" t="s">
        <v>1019</v>
      </c>
      <c r="P51" s="1" t="s">
        <v>1020</v>
      </c>
      <c r="S51" s="1" t="str">
        <f t="shared" ref="S51:S58" si="3">CONCATENATE(B51,C51,D51,E51,F51,G51,H51,I51,J51,K51,L51,M51,N51,O51,P51)</f>
        <v>010203040506070809101112131415</v>
      </c>
    </row>
    <row r="52" ht="15.75" customHeight="1">
      <c r="A52" s="1">
        <v>2.0</v>
      </c>
      <c r="B52" s="1" t="s">
        <v>1020</v>
      </c>
      <c r="C52" s="1" t="s">
        <v>1014</v>
      </c>
      <c r="D52" s="1" t="s">
        <v>1015</v>
      </c>
      <c r="E52" s="1" t="s">
        <v>1009</v>
      </c>
      <c r="F52" s="1" t="s">
        <v>1006</v>
      </c>
      <c r="G52" s="1" t="s">
        <v>1007</v>
      </c>
      <c r="H52" s="1" t="s">
        <v>1008</v>
      </c>
      <c r="I52" s="1" t="s">
        <v>1010</v>
      </c>
      <c r="J52" s="1" t="s">
        <v>1011</v>
      </c>
      <c r="K52" s="1" t="s">
        <v>1012</v>
      </c>
      <c r="L52" s="1" t="s">
        <v>1016</v>
      </c>
      <c r="M52" s="1" t="s">
        <v>1017</v>
      </c>
      <c r="N52" s="1" t="s">
        <v>1018</v>
      </c>
      <c r="O52" s="1" t="s">
        <v>1019</v>
      </c>
      <c r="P52" s="1" t="s">
        <v>1013</v>
      </c>
      <c r="S52" s="1" t="str">
        <f t="shared" si="3"/>
        <v>150910040102030506071112131408</v>
      </c>
    </row>
    <row r="53" ht="15.75" customHeight="1">
      <c r="A53" s="1">
        <v>3.0</v>
      </c>
      <c r="B53" s="1" t="s">
        <v>1020</v>
      </c>
      <c r="C53" s="1" t="s">
        <v>1007</v>
      </c>
      <c r="D53" s="1" t="s">
        <v>1008</v>
      </c>
      <c r="E53" s="1" t="s">
        <v>1010</v>
      </c>
      <c r="F53" s="1" t="s">
        <v>1006</v>
      </c>
      <c r="G53" s="1" t="s">
        <v>1012</v>
      </c>
      <c r="H53" s="1" t="s">
        <v>1016</v>
      </c>
      <c r="I53" s="1" t="s">
        <v>1017</v>
      </c>
      <c r="J53" s="1" t="s">
        <v>1011</v>
      </c>
      <c r="K53" s="1" t="s">
        <v>1013</v>
      </c>
      <c r="L53" s="1" t="s">
        <v>1014</v>
      </c>
      <c r="M53" s="1" t="s">
        <v>1018</v>
      </c>
      <c r="N53" s="1" t="s">
        <v>1019</v>
      </c>
      <c r="O53" s="1" t="s">
        <v>1009</v>
      </c>
      <c r="P53" s="1" t="s">
        <v>1015</v>
      </c>
      <c r="S53" s="1" t="str">
        <f t="shared" si="3"/>
        <v>150203050107111206080913140410</v>
      </c>
    </row>
    <row r="54" ht="15.75" customHeight="1">
      <c r="A54" s="1">
        <v>4.0</v>
      </c>
      <c r="B54" s="1" t="s">
        <v>1020</v>
      </c>
      <c r="C54" s="1" t="s">
        <v>1007</v>
      </c>
      <c r="D54" s="1" t="s">
        <v>1008</v>
      </c>
      <c r="E54" s="1" t="s">
        <v>1010</v>
      </c>
      <c r="F54" s="1" t="s">
        <v>1006</v>
      </c>
      <c r="G54" s="1" t="s">
        <v>1018</v>
      </c>
      <c r="H54" s="1" t="s">
        <v>1019</v>
      </c>
      <c r="I54" s="1" t="s">
        <v>1013</v>
      </c>
      <c r="J54" s="1" t="s">
        <v>1014</v>
      </c>
      <c r="K54" s="1" t="s">
        <v>1009</v>
      </c>
      <c r="L54" s="1" t="s">
        <v>1015</v>
      </c>
      <c r="M54" s="1" t="s">
        <v>1012</v>
      </c>
      <c r="N54" s="1" t="s">
        <v>1016</v>
      </c>
      <c r="O54" s="1" t="s">
        <v>1017</v>
      </c>
      <c r="P54" s="1" t="s">
        <v>1011</v>
      </c>
      <c r="S54" s="1" t="str">
        <f t="shared" si="3"/>
        <v>150203050113140809041007111206</v>
      </c>
    </row>
    <row r="55" ht="15.75" customHeight="1">
      <c r="A55" s="1">
        <v>5.0</v>
      </c>
      <c r="B55" s="1" t="s">
        <v>1006</v>
      </c>
      <c r="C55" s="1" t="s">
        <v>1018</v>
      </c>
      <c r="D55" s="1" t="s">
        <v>1020</v>
      </c>
      <c r="E55" s="1" t="s">
        <v>1007</v>
      </c>
      <c r="F55" s="1" t="s">
        <v>1008</v>
      </c>
      <c r="G55" s="1" t="s">
        <v>1010</v>
      </c>
      <c r="H55" s="1" t="s">
        <v>1019</v>
      </c>
      <c r="I55" s="1" t="s">
        <v>1017</v>
      </c>
      <c r="J55" s="1" t="s">
        <v>1011</v>
      </c>
      <c r="K55" s="1" t="s">
        <v>1012</v>
      </c>
      <c r="L55" s="1" t="s">
        <v>1016</v>
      </c>
      <c r="M55" s="1" t="s">
        <v>1009</v>
      </c>
      <c r="N55" s="1" t="s">
        <v>1015</v>
      </c>
      <c r="O55" s="1" t="s">
        <v>1013</v>
      </c>
      <c r="P55" s="1" t="s">
        <v>1014</v>
      </c>
      <c r="S55" s="1" t="str">
        <f t="shared" si="3"/>
        <v>011315020305141206071104100809</v>
      </c>
    </row>
    <row r="56" ht="15.75" customHeight="1">
      <c r="A56" s="1">
        <v>6.0</v>
      </c>
      <c r="B56" s="1" t="s">
        <v>1010</v>
      </c>
      <c r="C56" s="1" t="s">
        <v>1019</v>
      </c>
      <c r="D56" s="1" t="s">
        <v>1020</v>
      </c>
      <c r="E56" s="1" t="s">
        <v>1007</v>
      </c>
      <c r="F56" s="1" t="s">
        <v>1008</v>
      </c>
      <c r="G56" s="1" t="s">
        <v>1012</v>
      </c>
      <c r="H56" s="1" t="s">
        <v>1016</v>
      </c>
      <c r="I56" s="1" t="s">
        <v>1017</v>
      </c>
      <c r="J56" s="1" t="s">
        <v>1014</v>
      </c>
      <c r="K56" s="1" t="s">
        <v>1015</v>
      </c>
      <c r="L56" s="1" t="s">
        <v>1013</v>
      </c>
      <c r="M56" s="1" t="s">
        <v>1009</v>
      </c>
      <c r="N56" s="1" t="s">
        <v>1006</v>
      </c>
      <c r="O56" s="1" t="s">
        <v>1018</v>
      </c>
      <c r="P56" s="1" t="s">
        <v>1011</v>
      </c>
      <c r="S56" s="1" t="str">
        <f t="shared" si="3"/>
        <v>051415020307111209100804011306</v>
      </c>
    </row>
    <row r="57" ht="15.75" customHeight="1">
      <c r="A57" s="1">
        <v>7.0</v>
      </c>
      <c r="B57" s="1" t="s">
        <v>1008</v>
      </c>
      <c r="C57" s="1" t="s">
        <v>1019</v>
      </c>
      <c r="D57" s="1" t="s">
        <v>1020</v>
      </c>
      <c r="E57" s="1" t="s">
        <v>1007</v>
      </c>
      <c r="F57" s="1" t="s">
        <v>1010</v>
      </c>
      <c r="G57" s="1" t="s">
        <v>1012</v>
      </c>
      <c r="H57" s="1" t="s">
        <v>1013</v>
      </c>
      <c r="I57" s="1" t="s">
        <v>1016</v>
      </c>
      <c r="J57" s="1" t="s">
        <v>1014</v>
      </c>
      <c r="K57" s="1" t="s">
        <v>1018</v>
      </c>
      <c r="L57" s="1" t="s">
        <v>1011</v>
      </c>
      <c r="M57" s="1" t="s">
        <v>1006</v>
      </c>
      <c r="N57" s="1" t="s">
        <v>1015</v>
      </c>
      <c r="O57" s="1" t="s">
        <v>1009</v>
      </c>
      <c r="P57" s="1" t="s">
        <v>1017</v>
      </c>
      <c r="S57" s="1" t="str">
        <f t="shared" si="3"/>
        <v>031415020507081109130601100412</v>
      </c>
    </row>
    <row r="58" ht="15.75" customHeight="1">
      <c r="A58" s="1">
        <v>8.0</v>
      </c>
      <c r="B58" s="1" t="s">
        <v>1019</v>
      </c>
      <c r="C58" s="1" t="s">
        <v>1007</v>
      </c>
      <c r="D58" s="1" t="s">
        <v>1017</v>
      </c>
      <c r="E58" s="1" t="s">
        <v>1012</v>
      </c>
      <c r="F58" s="1" t="s">
        <v>1010</v>
      </c>
      <c r="G58" s="1" t="s">
        <v>1008</v>
      </c>
      <c r="H58" s="1" t="s">
        <v>1011</v>
      </c>
      <c r="I58" s="1" t="s">
        <v>1006</v>
      </c>
      <c r="J58" s="1" t="s">
        <v>1009</v>
      </c>
      <c r="K58" s="1" t="s">
        <v>1013</v>
      </c>
      <c r="L58" s="1" t="s">
        <v>1016</v>
      </c>
      <c r="M58" s="1" t="s">
        <v>1014</v>
      </c>
      <c r="N58" s="1" t="s">
        <v>1015</v>
      </c>
      <c r="O58" s="1" t="s">
        <v>1018</v>
      </c>
      <c r="P58" s="1" t="s">
        <v>1020</v>
      </c>
      <c r="S58" s="1" t="str">
        <f t="shared" si="3"/>
        <v>140212070503060104081109101315</v>
      </c>
    </row>
    <row r="59" ht="15.75" customHeight="1"/>
    <row r="60" ht="15.75" customHeight="1"/>
    <row r="61" ht="15.75" customHeight="1"/>
    <row r="62" ht="15.75" customHeight="1">
      <c r="A62" s="196" t="s">
        <v>1021</v>
      </c>
      <c r="C62" s="1" t="str">
        <f>jobdict!A3</f>
        <v>CS</v>
      </c>
    </row>
    <row r="63" ht="15.75" customHeight="1">
      <c r="B63" s="1" t="s">
        <v>1022</v>
      </c>
      <c r="C63" s="1">
        <f t="array" ref="C63">INDEX(key_job!$AU$2:$AU$41,jobdict!$A$1)</f>
        <v>29</v>
      </c>
    </row>
    <row r="64" ht="15.75" customHeight="1">
      <c r="D64" s="1">
        <v>1.0</v>
      </c>
      <c r="E64" s="1">
        <v>2.0</v>
      </c>
      <c r="F64" s="1">
        <v>3.0</v>
      </c>
      <c r="G64" s="1">
        <v>4.0</v>
      </c>
      <c r="H64" s="1">
        <v>5.0</v>
      </c>
      <c r="I64" s="1">
        <v>6.0</v>
      </c>
      <c r="J64" s="1">
        <v>7.0</v>
      </c>
      <c r="K64" s="1">
        <v>8.0</v>
      </c>
      <c r="L64" s="1">
        <v>9.0</v>
      </c>
      <c r="M64" s="1">
        <v>10.0</v>
      </c>
      <c r="N64" s="1">
        <v>11.0</v>
      </c>
      <c r="O64" s="1">
        <v>12.0</v>
      </c>
      <c r="P64" s="1">
        <v>13.0</v>
      </c>
      <c r="Q64" s="1">
        <v>14.0</v>
      </c>
      <c r="R64" s="1">
        <v>15.0</v>
      </c>
    </row>
    <row r="65" ht="15.75" customHeight="1">
      <c r="B65" s="1" t="s">
        <v>252</v>
      </c>
      <c r="C65" s="1">
        <f>RANDBETWEEN(1,8)</f>
        <v>2</v>
      </c>
      <c r="D65" s="1" t="str">
        <f t="shared" ref="D65:R65" si="4">OFFSET($A$50,MATCH($C$65,$A$51:$A$58,0),D64)</f>
        <v>15</v>
      </c>
      <c r="E65" s="1" t="str">
        <f t="shared" si="4"/>
        <v>09</v>
      </c>
      <c r="F65" s="1" t="str">
        <f t="shared" si="4"/>
        <v>10</v>
      </c>
      <c r="G65" s="1" t="str">
        <f t="shared" si="4"/>
        <v>04</v>
      </c>
      <c r="H65" s="1" t="str">
        <f t="shared" si="4"/>
        <v>01</v>
      </c>
      <c r="I65" s="1" t="str">
        <f t="shared" si="4"/>
        <v>02</v>
      </c>
      <c r="J65" s="1" t="str">
        <f t="shared" si="4"/>
        <v>03</v>
      </c>
      <c r="K65" s="1" t="str">
        <f t="shared" si="4"/>
        <v>05</v>
      </c>
      <c r="L65" s="1" t="str">
        <f t="shared" si="4"/>
        <v>06</v>
      </c>
      <c r="M65" s="1" t="str">
        <f t="shared" si="4"/>
        <v>07</v>
      </c>
      <c r="N65" s="1" t="str">
        <f t="shared" si="4"/>
        <v>11</v>
      </c>
      <c r="O65" s="1" t="str">
        <f t="shared" si="4"/>
        <v>12</v>
      </c>
      <c r="P65" s="1" t="str">
        <f t="shared" si="4"/>
        <v>13</v>
      </c>
      <c r="Q65" s="1" t="str">
        <f t="shared" si="4"/>
        <v>14</v>
      </c>
      <c r="R65" s="1" t="str">
        <f t="shared" si="4"/>
        <v>08</v>
      </c>
    </row>
    <row r="66" ht="15.75" customHeight="1">
      <c r="C66" s="196" t="s">
        <v>1023</v>
      </c>
      <c r="D66" s="1">
        <f t="shared" ref="D66:R66" si="5">VALUE(D65)</f>
        <v>15</v>
      </c>
      <c r="E66" s="1">
        <f t="shared" si="5"/>
        <v>9</v>
      </c>
      <c r="F66" s="1">
        <f t="shared" si="5"/>
        <v>10</v>
      </c>
      <c r="G66" s="1">
        <f t="shared" si="5"/>
        <v>4</v>
      </c>
      <c r="H66" s="1">
        <f t="shared" si="5"/>
        <v>1</v>
      </c>
      <c r="I66" s="1">
        <f t="shared" si="5"/>
        <v>2</v>
      </c>
      <c r="J66" s="1">
        <f t="shared" si="5"/>
        <v>3</v>
      </c>
      <c r="K66" s="1">
        <f t="shared" si="5"/>
        <v>5</v>
      </c>
      <c r="L66" s="1">
        <f t="shared" si="5"/>
        <v>6</v>
      </c>
      <c r="M66" s="1">
        <f t="shared" si="5"/>
        <v>7</v>
      </c>
      <c r="N66" s="1">
        <f t="shared" si="5"/>
        <v>11</v>
      </c>
      <c r="O66" s="1">
        <f t="shared" si="5"/>
        <v>12</v>
      </c>
      <c r="P66" s="1">
        <f t="shared" si="5"/>
        <v>13</v>
      </c>
      <c r="Q66" s="1">
        <f t="shared" si="5"/>
        <v>14</v>
      </c>
      <c r="R66" s="1">
        <f t="shared" si="5"/>
        <v>8</v>
      </c>
    </row>
    <row r="67" ht="15.75" customHeight="1">
      <c r="C67" s="1" t="s">
        <v>1024</v>
      </c>
      <c r="D67" s="1">
        <f t="shared" ref="D67:R67" si="6">$C$63-D66</f>
        <v>14</v>
      </c>
      <c r="E67" s="1">
        <f t="shared" si="6"/>
        <v>20</v>
      </c>
      <c r="F67" s="1">
        <f t="shared" si="6"/>
        <v>19</v>
      </c>
      <c r="G67" s="1">
        <f t="shared" si="6"/>
        <v>25</v>
      </c>
      <c r="H67" s="1">
        <f t="shared" si="6"/>
        <v>28</v>
      </c>
      <c r="I67" s="1">
        <f t="shared" si="6"/>
        <v>27</v>
      </c>
      <c r="J67" s="1">
        <f t="shared" si="6"/>
        <v>26</v>
      </c>
      <c r="K67" s="1">
        <f t="shared" si="6"/>
        <v>24</v>
      </c>
      <c r="L67" s="1">
        <f t="shared" si="6"/>
        <v>23</v>
      </c>
      <c r="M67" s="1">
        <f t="shared" si="6"/>
        <v>22</v>
      </c>
      <c r="N67" s="1">
        <f t="shared" si="6"/>
        <v>18</v>
      </c>
      <c r="O67" s="1">
        <f t="shared" si="6"/>
        <v>17</v>
      </c>
      <c r="P67" s="1">
        <f t="shared" si="6"/>
        <v>16</v>
      </c>
      <c r="Q67" s="1">
        <f t="shared" si="6"/>
        <v>15</v>
      </c>
      <c r="R67" s="1">
        <f t="shared" si="6"/>
        <v>21</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1" width="8.71"/>
    <col customWidth="1" min="12" max="12" width="9.14"/>
    <col customWidth="1" min="13" max="26" width="8.71"/>
  </cols>
  <sheetData>
    <row r="1">
      <c r="A1" s="1" t="s">
        <v>343</v>
      </c>
      <c r="L1" s="197"/>
    </row>
    <row r="2">
      <c r="A2" s="1" t="s">
        <v>344</v>
      </c>
      <c r="B2" s="1">
        <v>1.0</v>
      </c>
      <c r="C2" s="1">
        <v>2.0</v>
      </c>
      <c r="D2" s="1">
        <v>3.0</v>
      </c>
      <c r="E2" s="1">
        <v>4.0</v>
      </c>
      <c r="F2" s="1">
        <v>5.0</v>
      </c>
      <c r="G2" s="1">
        <v>6.0</v>
      </c>
      <c r="H2" s="1">
        <v>7.0</v>
      </c>
      <c r="I2" s="1">
        <v>8.0</v>
      </c>
      <c r="L2" s="197"/>
    </row>
    <row r="3">
      <c r="A3" s="1" t="s">
        <v>21</v>
      </c>
      <c r="B3" s="1" t="s">
        <v>1025</v>
      </c>
      <c r="C3" s="1" t="s">
        <v>1026</v>
      </c>
      <c r="D3" s="1" t="s">
        <v>1027</v>
      </c>
      <c r="E3" s="1" t="s">
        <v>1028</v>
      </c>
      <c r="F3" s="1" t="s">
        <v>1029</v>
      </c>
      <c r="G3" s="1" t="s">
        <v>1030</v>
      </c>
      <c r="H3" s="1" t="s">
        <v>1031</v>
      </c>
      <c r="I3" s="1" t="s">
        <v>1032</v>
      </c>
      <c r="L3" s="197"/>
      <c r="M3" s="1">
        <f t="shared" ref="M3:M42" si="1">COUNTA(B3:J3)</f>
        <v>8</v>
      </c>
    </row>
    <row r="4">
      <c r="A4" s="1" t="s">
        <v>353</v>
      </c>
      <c r="B4" s="1" t="s">
        <v>1033</v>
      </c>
      <c r="C4" s="1" t="s">
        <v>1026</v>
      </c>
      <c r="D4" s="1" t="s">
        <v>1034</v>
      </c>
      <c r="E4" s="1" t="s">
        <v>1035</v>
      </c>
      <c r="F4" s="1" t="s">
        <v>1036</v>
      </c>
      <c r="G4" s="1" t="s">
        <v>1037</v>
      </c>
      <c r="L4" s="197"/>
      <c r="M4" s="1">
        <f t="shared" si="1"/>
        <v>6</v>
      </c>
    </row>
    <row r="5">
      <c r="A5" s="1" t="s">
        <v>359</v>
      </c>
      <c r="B5" s="1" t="s">
        <v>1033</v>
      </c>
      <c r="C5" s="1" t="s">
        <v>1026</v>
      </c>
      <c r="D5" s="1" t="s">
        <v>1034</v>
      </c>
      <c r="E5" s="1" t="s">
        <v>1035</v>
      </c>
      <c r="F5" s="1" t="s">
        <v>1036</v>
      </c>
      <c r="G5" s="1" t="s">
        <v>1037</v>
      </c>
      <c r="L5" s="197"/>
      <c r="M5" s="1">
        <f t="shared" si="1"/>
        <v>6</v>
      </c>
    </row>
    <row r="6">
      <c r="A6" s="1" t="s">
        <v>360</v>
      </c>
      <c r="B6" s="1" t="s">
        <v>1026</v>
      </c>
      <c r="C6" s="1" t="s">
        <v>1033</v>
      </c>
      <c r="D6" s="1" t="s">
        <v>1034</v>
      </c>
      <c r="E6" s="1" t="s">
        <v>1038</v>
      </c>
      <c r="F6" s="1" t="s">
        <v>1035</v>
      </c>
      <c r="G6" s="1" t="s">
        <v>1039</v>
      </c>
      <c r="H6" s="1" t="s">
        <v>1040</v>
      </c>
      <c r="I6" s="1" t="s">
        <v>1041</v>
      </c>
      <c r="J6" s="1" t="s">
        <v>1042</v>
      </c>
      <c r="L6" s="197"/>
      <c r="M6" s="1">
        <f t="shared" si="1"/>
        <v>9</v>
      </c>
    </row>
    <row r="7">
      <c r="A7" s="1" t="s">
        <v>367</v>
      </c>
      <c r="B7" s="1" t="s">
        <v>612</v>
      </c>
      <c r="C7" s="1" t="s">
        <v>1043</v>
      </c>
      <c r="D7" s="1" t="s">
        <v>1044</v>
      </c>
      <c r="E7" s="1" t="s">
        <v>1045</v>
      </c>
      <c r="F7" s="1" t="s">
        <v>1046</v>
      </c>
      <c r="G7" s="1" t="s">
        <v>1047</v>
      </c>
      <c r="L7" s="197"/>
      <c r="M7" s="1">
        <f t="shared" si="1"/>
        <v>6</v>
      </c>
    </row>
    <row r="8">
      <c r="A8" s="1" t="s">
        <v>374</v>
      </c>
      <c r="B8" s="1" t="s">
        <v>1033</v>
      </c>
      <c r="C8" s="1" t="s">
        <v>1026</v>
      </c>
      <c r="D8" s="1" t="s">
        <v>1034</v>
      </c>
      <c r="E8" s="1" t="s">
        <v>1035</v>
      </c>
      <c r="F8" s="1" t="s">
        <v>1048</v>
      </c>
      <c r="G8" s="1" t="s">
        <v>1037</v>
      </c>
      <c r="L8" s="197"/>
      <c r="M8" s="1">
        <f t="shared" si="1"/>
        <v>6</v>
      </c>
    </row>
    <row r="9">
      <c r="A9" s="1" t="s">
        <v>376</v>
      </c>
      <c r="B9" s="1" t="s">
        <v>1049</v>
      </c>
      <c r="C9" s="1" t="s">
        <v>1050</v>
      </c>
      <c r="D9" s="1" t="s">
        <v>1051</v>
      </c>
      <c r="E9" s="1" t="s">
        <v>1052</v>
      </c>
      <c r="F9" s="1" t="s">
        <v>612</v>
      </c>
      <c r="G9" s="1" t="s">
        <v>1043</v>
      </c>
      <c r="L9" s="197"/>
      <c r="M9" s="1">
        <f t="shared" si="1"/>
        <v>6</v>
      </c>
    </row>
    <row r="10">
      <c r="A10" s="1" t="s">
        <v>381</v>
      </c>
      <c r="B10" s="1" t="s">
        <v>1027</v>
      </c>
      <c r="C10" s="1" t="s">
        <v>1053</v>
      </c>
      <c r="D10" s="1" t="s">
        <v>1054</v>
      </c>
      <c r="E10" s="1" t="s">
        <v>1055</v>
      </c>
      <c r="F10" s="1" t="s">
        <v>1056</v>
      </c>
      <c r="L10" s="197"/>
      <c r="M10" s="1">
        <f t="shared" si="1"/>
        <v>5</v>
      </c>
    </row>
    <row r="11">
      <c r="A11" s="1" t="s">
        <v>386</v>
      </c>
      <c r="B11" s="1" t="s">
        <v>1027</v>
      </c>
      <c r="C11" s="1" t="s">
        <v>1053</v>
      </c>
      <c r="D11" s="1" t="s">
        <v>1054</v>
      </c>
      <c r="E11" s="1" t="s">
        <v>1055</v>
      </c>
      <c r="F11" s="1" t="s">
        <v>1056</v>
      </c>
      <c r="L11" s="197"/>
      <c r="M11" s="1">
        <f t="shared" si="1"/>
        <v>5</v>
      </c>
    </row>
    <row r="12">
      <c r="A12" s="1" t="s">
        <v>387</v>
      </c>
      <c r="B12" s="1" t="s">
        <v>1027</v>
      </c>
      <c r="C12" s="1" t="s">
        <v>1053</v>
      </c>
      <c r="D12" s="1" t="s">
        <v>1054</v>
      </c>
      <c r="E12" s="1" t="s">
        <v>1055</v>
      </c>
      <c r="F12" s="1" t="s">
        <v>1056</v>
      </c>
      <c r="L12" s="197"/>
      <c r="M12" s="1">
        <f t="shared" si="1"/>
        <v>5</v>
      </c>
    </row>
    <row r="13">
      <c r="A13" s="1" t="s">
        <v>18</v>
      </c>
      <c r="B13" s="1" t="s">
        <v>1057</v>
      </c>
      <c r="C13" s="1" t="s">
        <v>1058</v>
      </c>
      <c r="D13" s="1" t="s">
        <v>1034</v>
      </c>
      <c r="E13" s="1" t="s">
        <v>1035</v>
      </c>
      <c r="F13" s="1" t="s">
        <v>1059</v>
      </c>
      <c r="G13" s="1" t="s">
        <v>1060</v>
      </c>
      <c r="H13" s="1" t="s">
        <v>1061</v>
      </c>
      <c r="L13" s="197"/>
      <c r="M13" s="1">
        <f t="shared" si="1"/>
        <v>7</v>
      </c>
    </row>
    <row r="14">
      <c r="A14" s="1" t="s">
        <v>393</v>
      </c>
      <c r="B14" s="1" t="s">
        <v>1034</v>
      </c>
      <c r="C14" s="1" t="s">
        <v>1026</v>
      </c>
      <c r="D14" s="1" t="s">
        <v>1033</v>
      </c>
      <c r="E14" s="1" t="s">
        <v>1035</v>
      </c>
      <c r="F14" s="1" t="s">
        <v>1036</v>
      </c>
      <c r="G14" s="1" t="s">
        <v>1037</v>
      </c>
      <c r="L14" s="197"/>
      <c r="M14" s="1">
        <f t="shared" si="1"/>
        <v>6</v>
      </c>
    </row>
    <row r="15">
      <c r="A15" s="1" t="s">
        <v>395</v>
      </c>
      <c r="B15" s="1" t="s">
        <v>1062</v>
      </c>
      <c r="C15" s="1" t="s">
        <v>1050</v>
      </c>
      <c r="D15" s="1" t="s">
        <v>1034</v>
      </c>
      <c r="E15" s="1" t="s">
        <v>1063</v>
      </c>
      <c r="F15" s="1" t="s">
        <v>1064</v>
      </c>
      <c r="G15" s="1" t="s">
        <v>1065</v>
      </c>
      <c r="H15" s="1" t="s">
        <v>1066</v>
      </c>
      <c r="L15" s="197"/>
      <c r="M15" s="1">
        <f t="shared" si="1"/>
        <v>7</v>
      </c>
    </row>
    <row r="16">
      <c r="A16" s="1" t="s">
        <v>402</v>
      </c>
      <c r="B16" s="1" t="s">
        <v>1067</v>
      </c>
      <c r="C16" s="1" t="s">
        <v>1068</v>
      </c>
      <c r="D16" s="1" t="s">
        <v>405</v>
      </c>
      <c r="E16" s="1" t="s">
        <v>1069</v>
      </c>
      <c r="F16" s="1" t="s">
        <v>1070</v>
      </c>
      <c r="G16" s="1" t="s">
        <v>1071</v>
      </c>
      <c r="L16" s="197"/>
      <c r="M16" s="1">
        <f t="shared" si="1"/>
        <v>6</v>
      </c>
    </row>
    <row r="17">
      <c r="A17" s="1" t="s">
        <v>408</v>
      </c>
      <c r="B17" s="1" t="s">
        <v>1062</v>
      </c>
      <c r="C17" s="1" t="s">
        <v>1050</v>
      </c>
      <c r="D17" s="1" t="s">
        <v>1072</v>
      </c>
      <c r="E17" s="1" t="s">
        <v>1073</v>
      </c>
      <c r="F17" s="1" t="s">
        <v>1074</v>
      </c>
      <c r="G17" s="1" t="s">
        <v>1075</v>
      </c>
      <c r="H17" s="1" t="s">
        <v>1076</v>
      </c>
      <c r="L17" s="197"/>
      <c r="M17" s="1">
        <f t="shared" si="1"/>
        <v>7</v>
      </c>
    </row>
    <row r="18">
      <c r="A18" s="1" t="s">
        <v>409</v>
      </c>
      <c r="B18" s="1" t="s">
        <v>1062</v>
      </c>
      <c r="C18" s="1" t="s">
        <v>1050</v>
      </c>
      <c r="D18" s="1" t="s">
        <v>1072</v>
      </c>
      <c r="E18" s="1" t="s">
        <v>1073</v>
      </c>
      <c r="F18" s="1" t="s">
        <v>1074</v>
      </c>
      <c r="G18" s="1" t="s">
        <v>1075</v>
      </c>
      <c r="H18" s="1" t="s">
        <v>1076</v>
      </c>
      <c r="L18" s="197"/>
      <c r="M18" s="1">
        <f t="shared" si="1"/>
        <v>7</v>
      </c>
    </row>
    <row r="19">
      <c r="A19" s="1" t="s">
        <v>410</v>
      </c>
      <c r="B19" s="1" t="s">
        <v>1062</v>
      </c>
      <c r="C19" s="1" t="s">
        <v>1050</v>
      </c>
      <c r="D19" s="1" t="s">
        <v>1072</v>
      </c>
      <c r="E19" s="1" t="s">
        <v>1073</v>
      </c>
      <c r="F19" s="1" t="s">
        <v>1074</v>
      </c>
      <c r="G19" s="1" t="s">
        <v>1075</v>
      </c>
      <c r="L19" s="197"/>
      <c r="M19" s="1">
        <f t="shared" si="1"/>
        <v>6</v>
      </c>
    </row>
    <row r="20">
      <c r="A20" s="1" t="s">
        <v>411</v>
      </c>
      <c r="B20" s="1" t="s">
        <v>1067</v>
      </c>
      <c r="C20" s="1" t="s">
        <v>1068</v>
      </c>
      <c r="D20" s="1" t="s">
        <v>405</v>
      </c>
      <c r="E20" s="1" t="s">
        <v>1038</v>
      </c>
      <c r="F20" s="1" t="s">
        <v>1077</v>
      </c>
      <c r="G20" s="1" t="s">
        <v>1078</v>
      </c>
      <c r="L20" s="197"/>
      <c r="M20" s="1">
        <f t="shared" si="1"/>
        <v>6</v>
      </c>
    </row>
    <row r="21" ht="15.75" customHeight="1">
      <c r="A21" s="1" t="s">
        <v>413</v>
      </c>
      <c r="B21" s="1" t="s">
        <v>1067</v>
      </c>
      <c r="C21" s="1" t="s">
        <v>1068</v>
      </c>
      <c r="D21" s="1" t="s">
        <v>405</v>
      </c>
      <c r="E21" s="1" t="s">
        <v>1038</v>
      </c>
      <c r="F21" s="1" t="s">
        <v>1077</v>
      </c>
      <c r="G21" s="1" t="s">
        <v>1078</v>
      </c>
      <c r="L21" s="197"/>
      <c r="M21" s="1">
        <f t="shared" si="1"/>
        <v>6</v>
      </c>
    </row>
    <row r="22" ht="15.75" customHeight="1">
      <c r="A22" s="1" t="s">
        <v>414</v>
      </c>
      <c r="B22" s="1" t="s">
        <v>1067</v>
      </c>
      <c r="C22" s="1" t="s">
        <v>1068</v>
      </c>
      <c r="D22" s="1" t="s">
        <v>405</v>
      </c>
      <c r="E22" s="1" t="s">
        <v>1038</v>
      </c>
      <c r="F22" s="1" t="s">
        <v>1077</v>
      </c>
      <c r="G22" s="1" t="s">
        <v>1078</v>
      </c>
      <c r="L22" s="197"/>
      <c r="M22" s="1">
        <f t="shared" si="1"/>
        <v>6</v>
      </c>
    </row>
    <row r="23" ht="15.75" customHeight="1">
      <c r="A23" s="1" t="s">
        <v>19</v>
      </c>
      <c r="B23" s="1" t="s">
        <v>1079</v>
      </c>
      <c r="C23" s="1" t="s">
        <v>1080</v>
      </c>
      <c r="D23" s="1" t="s">
        <v>1049</v>
      </c>
      <c r="E23" s="1" t="s">
        <v>1050</v>
      </c>
      <c r="F23" s="1" t="s">
        <v>1046</v>
      </c>
      <c r="L23" s="197"/>
      <c r="M23" s="1">
        <f t="shared" si="1"/>
        <v>5</v>
      </c>
    </row>
    <row r="24" ht="15.75" customHeight="1">
      <c r="A24" s="1" t="s">
        <v>417</v>
      </c>
      <c r="B24" s="1" t="s">
        <v>612</v>
      </c>
      <c r="C24" s="1" t="s">
        <v>1043</v>
      </c>
      <c r="D24" s="1" t="s">
        <v>1081</v>
      </c>
      <c r="E24" s="1" t="s">
        <v>1049</v>
      </c>
      <c r="F24" s="1" t="s">
        <v>1050</v>
      </c>
      <c r="G24" s="1" t="s">
        <v>1046</v>
      </c>
      <c r="H24" s="1" t="s">
        <v>1047</v>
      </c>
      <c r="L24" s="197"/>
      <c r="M24" s="1">
        <f t="shared" si="1"/>
        <v>7</v>
      </c>
    </row>
    <row r="25" ht="15.75" customHeight="1">
      <c r="A25" s="1" t="s">
        <v>418</v>
      </c>
      <c r="B25" s="1" t="s">
        <v>612</v>
      </c>
      <c r="C25" s="1" t="s">
        <v>1043</v>
      </c>
      <c r="D25" s="1" t="s">
        <v>1081</v>
      </c>
      <c r="E25" s="1" t="s">
        <v>1049</v>
      </c>
      <c r="F25" s="1" t="s">
        <v>1050</v>
      </c>
      <c r="G25" s="1" t="s">
        <v>1046</v>
      </c>
      <c r="H25" s="1" t="s">
        <v>1047</v>
      </c>
      <c r="L25" s="197"/>
      <c r="M25" s="1">
        <f t="shared" si="1"/>
        <v>7</v>
      </c>
    </row>
    <row r="26" ht="15.75" customHeight="1">
      <c r="A26" s="1" t="s">
        <v>419</v>
      </c>
      <c r="B26" s="1" t="s">
        <v>405</v>
      </c>
      <c r="C26" s="1" t="s">
        <v>1036</v>
      </c>
      <c r="D26" s="1" t="s">
        <v>1082</v>
      </c>
      <c r="E26" s="1" t="s">
        <v>1050</v>
      </c>
      <c r="F26" s="1" t="s">
        <v>1051</v>
      </c>
      <c r="L26" s="197"/>
      <c r="M26" s="1">
        <f t="shared" si="1"/>
        <v>5</v>
      </c>
    </row>
    <row r="27" ht="15.75" customHeight="1">
      <c r="A27" s="1" t="s">
        <v>421</v>
      </c>
      <c r="B27" s="1" t="s">
        <v>1049</v>
      </c>
      <c r="C27" s="1" t="s">
        <v>1083</v>
      </c>
      <c r="D27" s="1" t="s">
        <v>1050</v>
      </c>
      <c r="E27" s="1" t="s">
        <v>1046</v>
      </c>
      <c r="F27" s="1" t="s">
        <v>1047</v>
      </c>
      <c r="G27" s="1" t="s">
        <v>1084</v>
      </c>
      <c r="L27" s="197"/>
      <c r="M27" s="1">
        <f t="shared" si="1"/>
        <v>6</v>
      </c>
    </row>
    <row r="28" ht="15.75" customHeight="1">
      <c r="A28" s="1" t="s">
        <v>424</v>
      </c>
      <c r="B28" s="1" t="s">
        <v>1049</v>
      </c>
      <c r="C28" s="1" t="s">
        <v>1083</v>
      </c>
      <c r="D28" s="1" t="s">
        <v>1050</v>
      </c>
      <c r="E28" s="1" t="s">
        <v>1046</v>
      </c>
      <c r="F28" s="1" t="s">
        <v>1047</v>
      </c>
      <c r="G28" s="1" t="s">
        <v>1036</v>
      </c>
      <c r="H28" s="1" t="s">
        <v>1084</v>
      </c>
      <c r="L28" s="197"/>
      <c r="M28" s="1">
        <f t="shared" si="1"/>
        <v>7</v>
      </c>
    </row>
    <row r="29" ht="15.75" customHeight="1">
      <c r="A29" s="1" t="s">
        <v>425</v>
      </c>
      <c r="B29" s="1" t="s">
        <v>1049</v>
      </c>
      <c r="C29" s="1" t="s">
        <v>1083</v>
      </c>
      <c r="D29" s="1" t="s">
        <v>1050</v>
      </c>
      <c r="E29" s="1" t="s">
        <v>1046</v>
      </c>
      <c r="F29" s="1" t="s">
        <v>1047</v>
      </c>
      <c r="G29" s="1" t="s">
        <v>1085</v>
      </c>
      <c r="H29" s="1" t="s">
        <v>1084</v>
      </c>
      <c r="L29" s="197"/>
      <c r="M29" s="1">
        <f t="shared" si="1"/>
        <v>7</v>
      </c>
    </row>
    <row r="30" ht="15.75" customHeight="1">
      <c r="A30" s="1" t="s">
        <v>427</v>
      </c>
      <c r="B30" s="1" t="s">
        <v>1049</v>
      </c>
      <c r="C30" s="1" t="s">
        <v>1083</v>
      </c>
      <c r="D30" s="1" t="s">
        <v>1050</v>
      </c>
      <c r="E30" s="1" t="s">
        <v>405</v>
      </c>
      <c r="F30" s="1" t="s">
        <v>1086</v>
      </c>
      <c r="G30" s="1" t="s">
        <v>1077</v>
      </c>
      <c r="L30" s="197"/>
      <c r="M30" s="1">
        <f t="shared" si="1"/>
        <v>6</v>
      </c>
    </row>
    <row r="31" ht="15.75" customHeight="1">
      <c r="A31" s="1" t="s">
        <v>429</v>
      </c>
      <c r="B31" s="1" t="s">
        <v>405</v>
      </c>
      <c r="C31" s="1" t="s">
        <v>1036</v>
      </c>
      <c r="D31" s="1" t="s">
        <v>1082</v>
      </c>
      <c r="E31" s="1" t="s">
        <v>1087</v>
      </c>
      <c r="F31" s="1" t="s">
        <v>1050</v>
      </c>
      <c r="G31" s="1" t="s">
        <v>1051</v>
      </c>
      <c r="L31" s="197"/>
      <c r="M31" s="1">
        <f t="shared" si="1"/>
        <v>6</v>
      </c>
    </row>
    <row r="32" ht="15.75" customHeight="1">
      <c r="A32" s="1" t="s">
        <v>431</v>
      </c>
      <c r="B32" s="1" t="s">
        <v>1049</v>
      </c>
      <c r="C32" s="1" t="s">
        <v>1083</v>
      </c>
      <c r="D32" s="1" t="s">
        <v>1050</v>
      </c>
      <c r="E32" s="1" t="s">
        <v>405</v>
      </c>
      <c r="F32" s="1" t="s">
        <v>1086</v>
      </c>
      <c r="G32" s="1" t="s">
        <v>1088</v>
      </c>
      <c r="H32" s="1" t="s">
        <v>1077</v>
      </c>
      <c r="L32" s="197"/>
      <c r="M32" s="1">
        <f t="shared" si="1"/>
        <v>7</v>
      </c>
    </row>
    <row r="33" ht="15.75" customHeight="1">
      <c r="A33" s="1" t="s">
        <v>20</v>
      </c>
      <c r="B33" s="1" t="s">
        <v>1089</v>
      </c>
      <c r="C33" s="1" t="s">
        <v>1090</v>
      </c>
      <c r="D33" s="1" t="s">
        <v>1053</v>
      </c>
      <c r="E33" s="1" t="s">
        <v>1068</v>
      </c>
      <c r="F33" s="1" t="s">
        <v>1055</v>
      </c>
      <c r="G33" s="1" t="s">
        <v>1091</v>
      </c>
      <c r="H33" s="1" t="s">
        <v>1092</v>
      </c>
      <c r="I33" s="1" t="s">
        <v>1093</v>
      </c>
      <c r="L33" s="197"/>
      <c r="M33" s="1">
        <f t="shared" si="1"/>
        <v>8</v>
      </c>
    </row>
    <row r="34" ht="15.75" customHeight="1">
      <c r="A34" s="1" t="s">
        <v>438</v>
      </c>
      <c r="B34" s="1" t="s">
        <v>1027</v>
      </c>
      <c r="C34" s="1" t="s">
        <v>1053</v>
      </c>
      <c r="D34" s="1" t="s">
        <v>1054</v>
      </c>
      <c r="E34" s="1" t="s">
        <v>1056</v>
      </c>
      <c r="F34" s="1" t="s">
        <v>1055</v>
      </c>
      <c r="G34" s="1" t="s">
        <v>1094</v>
      </c>
      <c r="H34" s="1" t="s">
        <v>1095</v>
      </c>
      <c r="L34" s="197"/>
      <c r="M34" s="1">
        <f t="shared" si="1"/>
        <v>7</v>
      </c>
    </row>
    <row r="35" ht="15.75" customHeight="1">
      <c r="A35" s="1" t="s">
        <v>441</v>
      </c>
      <c r="B35" s="1" t="s">
        <v>1027</v>
      </c>
      <c r="C35" s="1" t="s">
        <v>1096</v>
      </c>
      <c r="D35" s="1" t="s">
        <v>1056</v>
      </c>
      <c r="E35" s="1" t="s">
        <v>1055</v>
      </c>
      <c r="F35" s="1" t="s">
        <v>1097</v>
      </c>
      <c r="G35" s="1" t="s">
        <v>1098</v>
      </c>
      <c r="L35" s="197"/>
      <c r="M35" s="1">
        <f t="shared" si="1"/>
        <v>6</v>
      </c>
    </row>
    <row r="36" ht="15.75" customHeight="1">
      <c r="A36" s="1" t="s">
        <v>445</v>
      </c>
      <c r="B36" s="1" t="s">
        <v>1068</v>
      </c>
      <c r="C36" s="1" t="s">
        <v>405</v>
      </c>
      <c r="D36" s="1" t="s">
        <v>1049</v>
      </c>
      <c r="E36" s="1" t="s">
        <v>1050</v>
      </c>
      <c r="F36" s="1" t="s">
        <v>1086</v>
      </c>
      <c r="L36" s="197"/>
      <c r="M36" s="1">
        <f t="shared" si="1"/>
        <v>5</v>
      </c>
    </row>
    <row r="37" ht="15.75" customHeight="1">
      <c r="A37" s="1" t="s">
        <v>446</v>
      </c>
      <c r="B37" s="1" t="s">
        <v>1067</v>
      </c>
      <c r="C37" s="1" t="s">
        <v>1068</v>
      </c>
      <c r="D37" s="1" t="s">
        <v>405</v>
      </c>
      <c r="E37" s="1" t="s">
        <v>1038</v>
      </c>
      <c r="F37" s="1" t="s">
        <v>1077</v>
      </c>
      <c r="G37" s="1" t="s">
        <v>1078</v>
      </c>
      <c r="L37" s="197"/>
      <c r="M37" s="1">
        <f t="shared" si="1"/>
        <v>6</v>
      </c>
    </row>
    <row r="38" ht="15.75" customHeight="1">
      <c r="A38" s="1" t="s">
        <v>447</v>
      </c>
      <c r="B38" s="1" t="s">
        <v>1067</v>
      </c>
      <c r="C38" s="1" t="s">
        <v>1068</v>
      </c>
      <c r="D38" s="1" t="s">
        <v>405</v>
      </c>
      <c r="E38" s="1" t="s">
        <v>1038</v>
      </c>
      <c r="F38" s="1" t="s">
        <v>1077</v>
      </c>
      <c r="G38" s="1" t="s">
        <v>1078</v>
      </c>
      <c r="L38" s="197"/>
      <c r="M38" s="1">
        <f t="shared" si="1"/>
        <v>6</v>
      </c>
    </row>
    <row r="39" ht="15.75" customHeight="1">
      <c r="A39" s="1" t="s">
        <v>448</v>
      </c>
      <c r="B39" s="1" t="s">
        <v>1049</v>
      </c>
      <c r="C39" s="1" t="s">
        <v>1083</v>
      </c>
      <c r="D39" s="1" t="s">
        <v>1050</v>
      </c>
      <c r="E39" s="1" t="s">
        <v>405</v>
      </c>
      <c r="F39" s="1" t="s">
        <v>1086</v>
      </c>
      <c r="G39" s="1" t="s">
        <v>1077</v>
      </c>
      <c r="L39" s="197"/>
      <c r="M39" s="1">
        <f t="shared" si="1"/>
        <v>6</v>
      </c>
    </row>
    <row r="40" ht="15.75" customHeight="1">
      <c r="A40" s="1" t="s">
        <v>449</v>
      </c>
      <c r="B40" s="1" t="s">
        <v>1049</v>
      </c>
      <c r="C40" s="1" t="s">
        <v>1083</v>
      </c>
      <c r="D40" s="1" t="s">
        <v>1050</v>
      </c>
      <c r="E40" s="1" t="s">
        <v>405</v>
      </c>
      <c r="F40" s="1" t="s">
        <v>1086</v>
      </c>
      <c r="G40" s="1" t="s">
        <v>1077</v>
      </c>
      <c r="L40" s="197"/>
      <c r="M40" s="1">
        <f t="shared" si="1"/>
        <v>6</v>
      </c>
    </row>
    <row r="41" ht="15.75" customHeight="1">
      <c r="A41" s="1" t="s">
        <v>450</v>
      </c>
      <c r="B41" s="1" t="s">
        <v>1068</v>
      </c>
      <c r="C41" s="1" t="s">
        <v>405</v>
      </c>
      <c r="D41" s="1" t="s">
        <v>1049</v>
      </c>
      <c r="E41" s="1" t="s">
        <v>1050</v>
      </c>
      <c r="F41" s="1" t="s">
        <v>1086</v>
      </c>
      <c r="L41" s="197"/>
      <c r="M41" s="1">
        <f t="shared" si="1"/>
        <v>5</v>
      </c>
    </row>
    <row r="42" ht="15.75" customHeight="1">
      <c r="A42" s="1" t="s">
        <v>451</v>
      </c>
      <c r="B42" s="1" t="s">
        <v>1049</v>
      </c>
      <c r="C42" s="1" t="s">
        <v>1083</v>
      </c>
      <c r="D42" s="1" t="s">
        <v>1050</v>
      </c>
      <c r="E42" s="1" t="s">
        <v>405</v>
      </c>
      <c r="F42" s="1" t="s">
        <v>1086</v>
      </c>
      <c r="G42" s="1" t="s">
        <v>1077</v>
      </c>
      <c r="L42" s="197"/>
      <c r="M42" s="1">
        <f t="shared" si="1"/>
        <v>6</v>
      </c>
    </row>
    <row r="43" ht="15.75" customHeight="1">
      <c r="L43" s="197"/>
    </row>
    <row r="44" ht="15.75" customHeight="1">
      <c r="A44" s="1" t="s">
        <v>452</v>
      </c>
      <c r="B44" s="1">
        <v>1.0</v>
      </c>
      <c r="C44" s="1">
        <v>2.0</v>
      </c>
      <c r="D44" s="1">
        <v>3.0</v>
      </c>
      <c r="E44" s="1">
        <v>4.0</v>
      </c>
      <c r="F44" s="1">
        <v>5.0</v>
      </c>
      <c r="G44" s="1">
        <v>6.0</v>
      </c>
      <c r="H44" s="1">
        <v>7.0</v>
      </c>
      <c r="I44" s="1">
        <v>8.0</v>
      </c>
      <c r="J44" s="1">
        <v>9.0</v>
      </c>
      <c r="L44" s="197"/>
    </row>
    <row r="45" ht="15.75" customHeight="1">
      <c r="A45" s="1" t="s">
        <v>21</v>
      </c>
      <c r="B45" s="1" t="s">
        <v>1099</v>
      </c>
      <c r="C45" s="1" t="s">
        <v>1100</v>
      </c>
      <c r="D45" s="1" t="s">
        <v>1101</v>
      </c>
      <c r="E45" s="1" t="s">
        <v>1102</v>
      </c>
      <c r="F45" s="1" t="s">
        <v>1103</v>
      </c>
      <c r="G45" s="1" t="s">
        <v>1104</v>
      </c>
      <c r="H45" s="1" t="s">
        <v>1105</v>
      </c>
      <c r="I45" s="1" t="s">
        <v>1106</v>
      </c>
      <c r="J45" s="1" t="s">
        <v>1107</v>
      </c>
      <c r="L45" s="197"/>
      <c r="M45" s="1">
        <f t="shared" ref="M45:M48" si="2">COUNTA(B45:J45)</f>
        <v>9</v>
      </c>
    </row>
    <row r="46" ht="15.75" customHeight="1">
      <c r="A46" s="1" t="s">
        <v>18</v>
      </c>
      <c r="B46" s="1" t="s">
        <v>1108</v>
      </c>
      <c r="C46" s="1" t="s">
        <v>1109</v>
      </c>
      <c r="D46" s="1" t="s">
        <v>1110</v>
      </c>
      <c r="E46" s="1" t="s">
        <v>1111</v>
      </c>
      <c r="F46" s="1" t="s">
        <v>1112</v>
      </c>
      <c r="G46" s="1" t="s">
        <v>1113</v>
      </c>
      <c r="H46" s="1" t="s">
        <v>1114</v>
      </c>
      <c r="I46" s="1" t="s">
        <v>1115</v>
      </c>
      <c r="J46" s="1" t="s">
        <v>1116</v>
      </c>
      <c r="L46" s="197"/>
      <c r="M46" s="1">
        <f t="shared" si="2"/>
        <v>9</v>
      </c>
    </row>
    <row r="47" ht="15.75" customHeight="1">
      <c r="A47" s="1" t="s">
        <v>19</v>
      </c>
      <c r="B47" s="1" t="s">
        <v>1117</v>
      </c>
      <c r="C47" s="1" t="s">
        <v>1118</v>
      </c>
      <c r="D47" s="1" t="s">
        <v>1119</v>
      </c>
      <c r="E47" s="1" t="s">
        <v>1120</v>
      </c>
      <c r="F47" s="1" t="s">
        <v>1121</v>
      </c>
      <c r="G47" s="1" t="s">
        <v>1122</v>
      </c>
      <c r="H47" s="1" t="s">
        <v>1123</v>
      </c>
      <c r="I47" s="1" t="s">
        <v>1124</v>
      </c>
      <c r="J47" s="1" t="s">
        <v>1125</v>
      </c>
      <c r="L47" s="197"/>
      <c r="M47" s="1">
        <f t="shared" si="2"/>
        <v>9</v>
      </c>
    </row>
    <row r="48" ht="15.75" customHeight="1">
      <c r="A48" s="1" t="s">
        <v>20</v>
      </c>
      <c r="B48" s="1" t="s">
        <v>1126</v>
      </c>
      <c r="C48" s="1" t="s">
        <v>1127</v>
      </c>
      <c r="D48" s="1" t="s">
        <v>1128</v>
      </c>
      <c r="E48" s="1" t="s">
        <v>1129</v>
      </c>
      <c r="F48" s="1" t="s">
        <v>1130</v>
      </c>
      <c r="G48" s="1" t="s">
        <v>1131</v>
      </c>
      <c r="H48" s="1" t="s">
        <v>1132</v>
      </c>
      <c r="I48" s="1" t="s">
        <v>1133</v>
      </c>
      <c r="J48" s="1" t="s">
        <v>1134</v>
      </c>
      <c r="L48" s="197"/>
      <c r="M48" s="1">
        <f t="shared" si="2"/>
        <v>9</v>
      </c>
    </row>
    <row r="49" ht="15.75" customHeight="1">
      <c r="L49" s="197"/>
    </row>
    <row r="50" ht="15.75" customHeight="1">
      <c r="A50" s="1" t="s">
        <v>489</v>
      </c>
      <c r="B50" s="1">
        <v>1.0</v>
      </c>
      <c r="C50" s="1">
        <v>2.0</v>
      </c>
      <c r="D50" s="1">
        <v>3.0</v>
      </c>
      <c r="E50" s="1">
        <v>4.0</v>
      </c>
      <c r="F50" s="1">
        <v>5.0</v>
      </c>
      <c r="G50" s="1">
        <v>6.0</v>
      </c>
      <c r="H50" s="1">
        <v>7.0</v>
      </c>
      <c r="I50" s="1">
        <v>8.0</v>
      </c>
      <c r="J50" s="1">
        <v>9.0</v>
      </c>
      <c r="L50" s="197"/>
    </row>
    <row r="51" ht="15.75" customHeight="1">
      <c r="A51" s="1" t="s">
        <v>21</v>
      </c>
      <c r="B51" s="1" t="s">
        <v>1135</v>
      </c>
      <c r="C51" s="1" t="s">
        <v>1136</v>
      </c>
      <c r="D51" s="1" t="s">
        <v>1137</v>
      </c>
      <c r="E51" s="1" t="s">
        <v>1138</v>
      </c>
      <c r="F51" s="1" t="s">
        <v>1139</v>
      </c>
      <c r="G51" s="1" t="s">
        <v>1140</v>
      </c>
      <c r="H51" s="1" t="s">
        <v>1141</v>
      </c>
      <c r="I51" s="1" t="s">
        <v>1142</v>
      </c>
      <c r="J51" s="1" t="s">
        <v>1143</v>
      </c>
      <c r="L51" s="197"/>
      <c r="M51" s="1">
        <f t="shared" ref="M51:M54" si="3">COUNTA(B51:J51)</f>
        <v>9</v>
      </c>
    </row>
    <row r="52" ht="15.75" customHeight="1">
      <c r="A52" s="1" t="s">
        <v>18</v>
      </c>
      <c r="B52" s="1" t="s">
        <v>1144</v>
      </c>
      <c r="C52" s="1" t="s">
        <v>1145</v>
      </c>
      <c r="D52" s="1" t="s">
        <v>1146</v>
      </c>
      <c r="E52" s="1" t="s">
        <v>1147</v>
      </c>
      <c r="F52" s="1" t="s">
        <v>1148</v>
      </c>
      <c r="G52" s="1" t="s">
        <v>1149</v>
      </c>
      <c r="H52" s="1" t="s">
        <v>1150</v>
      </c>
      <c r="I52" s="1" t="s">
        <v>1151</v>
      </c>
      <c r="J52" s="1" t="s">
        <v>1152</v>
      </c>
      <c r="L52" s="197"/>
      <c r="M52" s="1">
        <f t="shared" si="3"/>
        <v>9</v>
      </c>
    </row>
    <row r="53" ht="15.75" customHeight="1">
      <c r="A53" s="1" t="s">
        <v>19</v>
      </c>
      <c r="B53" s="1" t="s">
        <v>1153</v>
      </c>
      <c r="C53" s="1" t="s">
        <v>1154</v>
      </c>
      <c r="D53" s="1" t="s">
        <v>1155</v>
      </c>
      <c r="E53" s="1" t="s">
        <v>1156</v>
      </c>
      <c r="F53" s="1" t="s">
        <v>1157</v>
      </c>
      <c r="G53" s="1" t="s">
        <v>1158</v>
      </c>
      <c r="H53" s="1" t="s">
        <v>1159</v>
      </c>
      <c r="I53" s="1" t="s">
        <v>1160</v>
      </c>
      <c r="J53" s="1" t="s">
        <v>1161</v>
      </c>
      <c r="L53" s="197"/>
      <c r="M53" s="1">
        <f t="shared" si="3"/>
        <v>9</v>
      </c>
    </row>
    <row r="54" ht="15.75" customHeight="1">
      <c r="A54" s="1" t="s">
        <v>20</v>
      </c>
      <c r="B54" s="1" t="s">
        <v>1162</v>
      </c>
      <c r="C54" s="1" t="s">
        <v>1163</v>
      </c>
      <c r="D54" s="1" t="s">
        <v>1164</v>
      </c>
      <c r="E54" s="1" t="s">
        <v>1165</v>
      </c>
      <c r="F54" s="1" t="s">
        <v>1166</v>
      </c>
      <c r="G54" s="1" t="s">
        <v>1167</v>
      </c>
      <c r="H54" s="1" t="s">
        <v>1168</v>
      </c>
      <c r="I54" s="1" t="s">
        <v>1169</v>
      </c>
      <c r="J54" s="1" t="s">
        <v>1170</v>
      </c>
      <c r="L54" s="197"/>
      <c r="M54" s="1">
        <f t="shared" si="3"/>
        <v>9</v>
      </c>
    </row>
    <row r="55" ht="15.75" customHeight="1">
      <c r="L55" s="197"/>
    </row>
    <row r="56" ht="15.75" customHeight="1">
      <c r="A56" s="1" t="s">
        <v>546</v>
      </c>
      <c r="B56" s="1">
        <v>1.0</v>
      </c>
      <c r="C56" s="1">
        <v>2.0</v>
      </c>
      <c r="D56" s="1">
        <v>3.0</v>
      </c>
      <c r="E56" s="1">
        <v>4.0</v>
      </c>
      <c r="F56" s="1">
        <v>5.0</v>
      </c>
      <c r="G56" s="1">
        <v>6.0</v>
      </c>
      <c r="H56" s="1">
        <v>7.0</v>
      </c>
      <c r="I56" s="1">
        <v>8.0</v>
      </c>
      <c r="J56" s="1">
        <v>9.0</v>
      </c>
      <c r="L56" s="197"/>
    </row>
    <row r="57" ht="15.75" customHeight="1">
      <c r="A57" s="1" t="s">
        <v>21</v>
      </c>
      <c r="B57" s="1" t="s">
        <v>1171</v>
      </c>
      <c r="C57" s="1" t="s">
        <v>1172</v>
      </c>
      <c r="D57" s="1" t="s">
        <v>1173</v>
      </c>
      <c r="E57" s="1" t="s">
        <v>1174</v>
      </c>
      <c r="F57" s="1" t="s">
        <v>1175</v>
      </c>
      <c r="G57" s="1" t="s">
        <v>1176</v>
      </c>
      <c r="H57" s="1" t="s">
        <v>1177</v>
      </c>
      <c r="I57" s="1" t="s">
        <v>1178</v>
      </c>
      <c r="J57" s="1" t="s">
        <v>1179</v>
      </c>
      <c r="L57" s="197"/>
      <c r="M57" s="1">
        <f t="shared" ref="M57:M60" si="4">COUNTA(B57:J57)</f>
        <v>9</v>
      </c>
    </row>
    <row r="58" ht="15.75" customHeight="1">
      <c r="A58" s="1" t="s">
        <v>18</v>
      </c>
      <c r="B58" s="1" t="s">
        <v>1180</v>
      </c>
      <c r="C58" s="1" t="s">
        <v>1181</v>
      </c>
      <c r="D58" s="1" t="s">
        <v>1182</v>
      </c>
      <c r="E58" s="1" t="s">
        <v>1183</v>
      </c>
      <c r="F58" s="1" t="s">
        <v>1184</v>
      </c>
      <c r="G58" s="1" t="s">
        <v>1185</v>
      </c>
      <c r="H58" s="1" t="s">
        <v>1186</v>
      </c>
      <c r="I58" s="1" t="s">
        <v>1187</v>
      </c>
      <c r="J58" s="1" t="s">
        <v>1188</v>
      </c>
      <c r="L58" s="197"/>
      <c r="M58" s="1">
        <f t="shared" si="4"/>
        <v>9</v>
      </c>
    </row>
    <row r="59" ht="15.75" customHeight="1">
      <c r="A59" s="1" t="s">
        <v>19</v>
      </c>
      <c r="B59" s="1" t="s">
        <v>1189</v>
      </c>
      <c r="C59" s="1" t="s">
        <v>1190</v>
      </c>
      <c r="D59" s="1" t="s">
        <v>1191</v>
      </c>
      <c r="E59" s="1" t="s">
        <v>1192</v>
      </c>
      <c r="F59" s="1" t="s">
        <v>1193</v>
      </c>
      <c r="G59" s="1" t="s">
        <v>1194</v>
      </c>
      <c r="H59" s="1" t="s">
        <v>1195</v>
      </c>
      <c r="I59" s="1" t="s">
        <v>1196</v>
      </c>
      <c r="J59" s="1" t="s">
        <v>1197</v>
      </c>
      <c r="L59" s="197"/>
      <c r="M59" s="1">
        <f t="shared" si="4"/>
        <v>9</v>
      </c>
    </row>
    <row r="60" ht="15.75" customHeight="1">
      <c r="A60" s="1" t="s">
        <v>20</v>
      </c>
      <c r="B60" s="1" t="s">
        <v>1198</v>
      </c>
      <c r="C60" s="1" t="s">
        <v>1199</v>
      </c>
      <c r="D60" s="1" t="s">
        <v>1200</v>
      </c>
      <c r="E60" s="1" t="s">
        <v>1201</v>
      </c>
      <c r="F60" s="1" t="s">
        <v>1202</v>
      </c>
      <c r="G60" s="1" t="s">
        <v>1203</v>
      </c>
      <c r="H60" s="1" t="s">
        <v>1204</v>
      </c>
      <c r="I60" s="1" t="s">
        <v>1205</v>
      </c>
      <c r="J60" s="1" t="s">
        <v>1206</v>
      </c>
      <c r="L60" s="197"/>
      <c r="M60" s="1">
        <f t="shared" si="4"/>
        <v>9</v>
      </c>
    </row>
    <row r="61" ht="15.75" customHeight="1">
      <c r="L61" s="197"/>
    </row>
    <row r="62" ht="15.75" customHeight="1">
      <c r="L62" s="197"/>
    </row>
    <row r="63" ht="15.75" customHeight="1">
      <c r="L63" s="197"/>
    </row>
    <row r="64" ht="15.75" customHeight="1">
      <c r="A64" s="1" t="s">
        <v>344</v>
      </c>
      <c r="B64" s="1" t="s">
        <v>606</v>
      </c>
      <c r="C64" s="1" t="s">
        <v>607</v>
      </c>
      <c r="D64" s="1" t="s">
        <v>608</v>
      </c>
      <c r="K64" s="1" t="s">
        <v>609</v>
      </c>
      <c r="L64" s="197"/>
    </row>
    <row r="65" ht="15.75" customHeight="1">
      <c r="A65" s="1" t="s">
        <v>21</v>
      </c>
      <c r="B65" s="1" t="s">
        <v>610</v>
      </c>
      <c r="C65" s="1" t="str">
        <f t="shared" ref="C65:C104" si="5">VLOOKUP(B65,$B$106:$I$135,L65,0)</f>
        <v>is very practical, proper and discrete.  He/She may be self-evaluating and critical of himsel/herself and others.  He/She enjoys details and logic; He/She is very analytical in nature.  Because He/She internalizes information, He/She analyzes issues over and over again.  He/She tends to be shy and inhibited; He/She makes decisions slowly based on logic, not emotion, asking "how and why" questions.  He/She performs in a precise and systematic way.  He/She desires neatness and organization because He/She feels that messiness equates poor quality; likewise, neatness equates high quality.  He/She is very precise in the tasks on which He/She works and how he/she spends his/her time.  He/She plans and organizes all areas of |hisher life.  Tardiness annoy  him/her and disruptions are not tolerated.  </v>
      </c>
      <c r="D65" s="1" t="s">
        <v>611</v>
      </c>
      <c r="J65" s="1">
        <f t="shared" ref="J65:J104" si="6">INDEX($J$106:$J$129,MATCH(B65,$B$106:$B$129,0))</f>
        <v>2</v>
      </c>
      <c r="K65" s="1" t="str">
        <f t="shared" ref="K65:K104" si="7">FIXED(RAND()*(J65-1)+1,0)</f>
        <v>1</v>
      </c>
      <c r="L65" s="197">
        <f t="shared" ref="L65:L104" si="8">IF(M65&lt;2,2,M65)</f>
        <v>2</v>
      </c>
      <c r="M65" s="195">
        <f t="shared" ref="M65:M104" si="9">IF(K65="1",RAND()*(J65-2)+2,K65)</f>
        <v>2</v>
      </c>
    </row>
    <row r="66" ht="15.75" customHeight="1">
      <c r="A66" s="1" t="s">
        <v>353</v>
      </c>
      <c r="B66" s="1" t="s">
        <v>612</v>
      </c>
      <c r="C66" s="1" t="str">
        <f t="shared" si="5"/>
        <v>is an extremely task-oriented person who is sensitive to problems.   He/She cares more about the task at hand than the people that are around him/her and how their feelings.  He/She is very determined and has an approach to thinking that allows for effective problem solving.  Because of his/her driven nature and desire for tangible results, He/She may come across as unfeeling or even cool and distant.  He/She makes decisions based on facts, not on emotions.  He/She tends to be quiet and does not trust easily. </v>
      </c>
      <c r="D66" s="1" t="s">
        <v>613</v>
      </c>
      <c r="J66" s="1">
        <f t="shared" si="6"/>
        <v>2</v>
      </c>
      <c r="K66" s="1" t="str">
        <f t="shared" si="7"/>
        <v>2</v>
      </c>
      <c r="L66" s="197" t="str">
        <f t="shared" si="8"/>
        <v>2</v>
      </c>
      <c r="M66" s="195" t="str">
        <f t="shared" si="9"/>
        <v>2</v>
      </c>
    </row>
    <row r="67" ht="15.75" customHeight="1">
      <c r="A67" s="1" t="s">
        <v>359</v>
      </c>
      <c r="B67" s="1" t="s">
        <v>612</v>
      </c>
      <c r="C67" s="1" t="str">
        <f t="shared" si="5"/>
        <v>is an extremely task-oriented person who is sensitive to problems.   He/She cares more about the task at hand than the people that are around him/her and how their feelings.  He/She is very determined and has an approach to thinking that allows for effective problem solving.  Because of his/her driven nature and desire for tangible results, He/She may come across as unfeeling or even cool and distant.  He/She makes decisions based on facts, not on emotions.  He/She tends to be quiet and does not trust easily. </v>
      </c>
      <c r="D67" s="1" t="s">
        <v>613</v>
      </c>
      <c r="J67" s="1">
        <f t="shared" si="6"/>
        <v>2</v>
      </c>
      <c r="K67" s="1" t="str">
        <f t="shared" si="7"/>
        <v>2</v>
      </c>
      <c r="L67" s="197" t="str">
        <f t="shared" si="8"/>
        <v>2</v>
      </c>
      <c r="M67" s="195" t="str">
        <f t="shared" si="9"/>
        <v>2</v>
      </c>
    </row>
    <row r="68" ht="15.75" customHeight="1">
      <c r="A68" s="1" t="s">
        <v>360</v>
      </c>
      <c r="B68" s="1" t="s">
        <v>614</v>
      </c>
      <c r="C68" s="1" t="str">
        <f t="shared" si="5"/>
        <v>exhibits a determination for the quality and completion of tasks. Being analytical and logical, he/she detail oriented and have high standards for himself/herself and others. He/She are very centers on the task at hand and are steady and dependable. He/She selective and analytical in relationships. Thinking processes and work situations, first evaluating the facts and figures. He/She will take his/her time in making decisions for he/she want to be precise. However, he/she also operate with a competitive edge as he/she seeks to accomplish the task.</v>
      </c>
      <c r="D68" s="1" t="s">
        <v>615</v>
      </c>
      <c r="J68" s="1">
        <f t="shared" si="6"/>
        <v>1</v>
      </c>
      <c r="K68" s="1" t="str">
        <f t="shared" si="7"/>
        <v>1</v>
      </c>
      <c r="L68" s="197">
        <f t="shared" si="8"/>
        <v>2</v>
      </c>
      <c r="M68" s="195">
        <f t="shared" si="9"/>
        <v>1.22169638</v>
      </c>
    </row>
    <row r="69" ht="15.75" customHeight="1">
      <c r="A69" s="1" t="s">
        <v>367</v>
      </c>
      <c r="B69" s="1" t="s">
        <v>616</v>
      </c>
      <c r="C69" s="1" t="str">
        <f t="shared" si="5"/>
        <v> focuses on the process.  Others see him as practical and logical.  He tends to be sensitive to criticism, but prefers to internalize his emotions rather than expose them.  He/She likes to clarify expectations before undertaking new projects, because he works hard to meet the standards that are set for him.
A  warm, outgoing person, He/ She 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and enjoy his easy, open rapport.</v>
      </c>
      <c r="D69" s="1" t="s">
        <v>617</v>
      </c>
      <c r="J69" s="1">
        <f t="shared" si="6"/>
        <v>2</v>
      </c>
      <c r="K69" s="1" t="str">
        <f t="shared" si="7"/>
        <v>2</v>
      </c>
      <c r="L69" s="197" t="str">
        <f t="shared" si="8"/>
        <v>2</v>
      </c>
      <c r="M69" s="195" t="str">
        <f t="shared" si="9"/>
        <v>2</v>
      </c>
    </row>
    <row r="70" ht="15.75" customHeight="1">
      <c r="A70" s="1" t="s">
        <v>374</v>
      </c>
      <c r="B70" s="1" t="s">
        <v>612</v>
      </c>
      <c r="C70" s="1" t="str">
        <f t="shared" si="5"/>
        <v>is an extremely task-oriented person who is sensitive to problems.   He/She cares more about the task at hand than the people that are around him/her and how their feelings.  He/She is very determined and has an approach to thinking that allows for effective problem solving.  Because of his/her driven nature and desire for tangible results, He/She may come across as unfeeling or even cool and distant.  He/She makes decisions based on facts, not on emotions.  He/She tends to be quiet and does not trust easily. </v>
      </c>
      <c r="D70" s="1" t="s">
        <v>613</v>
      </c>
      <c r="J70" s="1">
        <f t="shared" si="6"/>
        <v>2</v>
      </c>
      <c r="K70" s="1" t="str">
        <f t="shared" si="7"/>
        <v>1</v>
      </c>
      <c r="L70" s="197">
        <f t="shared" si="8"/>
        <v>2</v>
      </c>
      <c r="M70" s="195">
        <f t="shared" si="9"/>
        <v>2</v>
      </c>
    </row>
    <row r="71" ht="15.75" customHeight="1">
      <c r="A71" s="1" t="s">
        <v>376</v>
      </c>
      <c r="B71" s="1" t="s">
        <v>618</v>
      </c>
      <c r="C71" s="1" t="str">
        <f t="shared" si="5"/>
        <v>wants to be accepted as a member of the team and likes to know exactly what is expected before he/she starts new projects.  He/She is a conscientious person who persuades others through logic and emotion.  He/She needs to be careful not to be overly enthusiastic or too talkative; He/She may get sidetracked and not finish what He/She set out to do.  He/She is very conscious about the quality of his/her work and expects that He/She will receive social approval for his/her "job well done".  He/She is sensitive to the people around |himher and will do his/her best to make the environment pleasing for others. He/She has excellent communication skills and can influence people by his/her knowledge of facts and ability to analyze people and situations.  </v>
      </c>
      <c r="D71" s="1" t="s">
        <v>619</v>
      </c>
      <c r="J71" s="1">
        <f t="shared" si="6"/>
        <v>1</v>
      </c>
      <c r="K71" s="1" t="str">
        <f t="shared" si="7"/>
        <v>1</v>
      </c>
      <c r="L71" s="197">
        <f t="shared" si="8"/>
        <v>2</v>
      </c>
      <c r="M71" s="195">
        <f t="shared" si="9"/>
        <v>1.161345285</v>
      </c>
    </row>
    <row r="72" ht="15.75" customHeight="1">
      <c r="A72" s="1" t="s">
        <v>381</v>
      </c>
      <c r="B72" s="1" t="s">
        <v>620</v>
      </c>
      <c r="C72" s="1" t="str">
        <f t="shared" si="5"/>
        <v>is a systematic thinker who tends to follow procedures in both personal and business life.  Proceeding in an orderly, predetermined manner, he/she is precise and attentive to detail.  He/She acts in a highly tactful, diplomatic fashion and rarely antagonizes his/her associates consciously.  He/She is extremely conscientious, He/She painstakingly requires accuracy in work and maintains high standards.  He/She may tend to get bogged down in details, particularly when decisions must be made.  He/She wants standard operating procedures and no sudden changes.   </v>
      </c>
      <c r="D72" s="1" t="s">
        <v>621</v>
      </c>
      <c r="J72" s="1">
        <f t="shared" si="6"/>
        <v>3</v>
      </c>
      <c r="K72" s="1" t="str">
        <f t="shared" si="7"/>
        <v>2</v>
      </c>
      <c r="L72" s="197" t="str">
        <f t="shared" si="8"/>
        <v>2</v>
      </c>
      <c r="M72" s="195" t="str">
        <f t="shared" si="9"/>
        <v>2</v>
      </c>
    </row>
    <row r="73" ht="15.75" customHeight="1">
      <c r="A73" s="1" t="s">
        <v>386</v>
      </c>
      <c r="B73" s="1" t="s">
        <v>620</v>
      </c>
      <c r="C73" s="1" t="str">
        <f t="shared" si="5"/>
        <v>is a systematic thinker who tends to follow procedures in both personal and business life.  Proceeding in an orderly, predetermined manner, he/she is precise and attentive to detail.  He/She acts in a highly tactful, diplomatic fashion and rarely antagonizes his/her associates consciously.  He/She is extremely conscientious, He/She painstakingly requires accuracy in work and maintains high standards.  He/She may tend to get bogged down in details, particularly when decisions must be made.  He/She wants standard operating procedures and no sudden changes.   </v>
      </c>
      <c r="D73" s="1" t="s">
        <v>621</v>
      </c>
      <c r="J73" s="1">
        <f t="shared" si="6"/>
        <v>3</v>
      </c>
      <c r="K73" s="1" t="str">
        <f t="shared" si="7"/>
        <v>2</v>
      </c>
      <c r="L73" s="197" t="str">
        <f t="shared" si="8"/>
        <v>2</v>
      </c>
      <c r="M73" s="195" t="str">
        <f t="shared" si="9"/>
        <v>2</v>
      </c>
    </row>
    <row r="74" ht="15.75" customHeight="1">
      <c r="A74" s="1" t="s">
        <v>387</v>
      </c>
      <c r="B74" s="1" t="s">
        <v>622</v>
      </c>
      <c r="C74" s="1" t="str">
        <f t="shared" si="5"/>
        <v>wants to be accepted as a member of the team and likes to know exactly what is expected before he/she starts new projects.  He/She is a conscientious person who persuades others through logic and emotion.  He/She may need to be careful not to be overly enthusiastic or too talkative; he/she may get sidetracked and not finish what he/she set out to do.  He/She is very conscious of the quality of his/her work and expects that he/she will receive social approval for his/her "job well done".  He/She tends to be sensitive to the people around him/her and will do his/her best to make the environment pleasing for others.  He/She has excellent communication skills and can influence people by his/her knowledge of facts and ability to analyze people and situations.  </v>
      </c>
      <c r="D74" s="1" t="s">
        <v>623</v>
      </c>
      <c r="J74" s="1">
        <f t="shared" si="6"/>
        <v>1</v>
      </c>
      <c r="K74" s="1" t="str">
        <f t="shared" si="7"/>
        <v>1</v>
      </c>
      <c r="L74" s="197">
        <f t="shared" si="8"/>
        <v>2</v>
      </c>
      <c r="M74" s="195">
        <f t="shared" si="9"/>
        <v>1.309606611</v>
      </c>
    </row>
    <row r="75" ht="15.75" customHeight="1">
      <c r="A75" s="1" t="s">
        <v>18</v>
      </c>
      <c r="B75" s="1" t="s">
        <v>624</v>
      </c>
      <c r="C75" s="1" t="str">
        <f t="shared" si="5"/>
        <v> is motivated by his ability to lead groups and influence others around him.  He/She is someone who takes the responsibility of leadership seriously when it is given to him/her, and is typically able to make important decisions without delay.  He/She exudes confidence and others respond to He's/She's natural ability to be a front runner
Recognizing the value of a good relationship, He/She is very patient and caring when relating to others.  He/She is even-paced; and  usually remains calm and relaxed, even in situations that may ruffle some others.  He/She likes the role of a peacemaker, when working through problems, He/She tries to rely on successful strategies that have proven results.</v>
      </c>
      <c r="D75" s="1" t="s">
        <v>625</v>
      </c>
      <c r="J75" s="1">
        <f t="shared" si="6"/>
        <v>2</v>
      </c>
      <c r="K75" s="1" t="str">
        <f t="shared" si="7"/>
        <v>1</v>
      </c>
      <c r="L75" s="197">
        <f t="shared" si="8"/>
        <v>2</v>
      </c>
      <c r="M75" s="195">
        <f t="shared" si="9"/>
        <v>2</v>
      </c>
    </row>
    <row r="76" ht="15.75" customHeight="1">
      <c r="A76" s="1" t="s">
        <v>393</v>
      </c>
      <c r="B76" s="1" t="s">
        <v>626</v>
      </c>
      <c r="C76" s="1" t="str">
        <f t="shared" si="5"/>
        <v>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open rapport.
Others see him/her as a versatile person whom they rely upon to break up monotonous or routine situations.  He/She tends to be individualistic, and may sometimes prefer to do things outside of the team.  He/She may even be perceived as "restless", since he/she tends to move quickly from one thing to the next.
</v>
      </c>
      <c r="D76" s="1" t="s">
        <v>627</v>
      </c>
      <c r="J76" s="1">
        <f t="shared" si="6"/>
        <v>2</v>
      </c>
      <c r="K76" s="1" t="str">
        <f t="shared" si="7"/>
        <v>2</v>
      </c>
      <c r="L76" s="197" t="str">
        <f t="shared" si="8"/>
        <v>2</v>
      </c>
      <c r="M76" s="195" t="str">
        <f t="shared" si="9"/>
        <v>2</v>
      </c>
    </row>
    <row r="77" ht="15.75" customHeight="1">
      <c r="A77" s="1" t="s">
        <v>395</v>
      </c>
      <c r="B77" s="1" t="s">
        <v>628</v>
      </c>
      <c r="C77" s="1" t="str">
        <f t="shared" si="5"/>
        <v>exhibits a high task-orientation while also enjoying people. They will typically be very good at recruting people for teams or organizations. He/She is friendly and like to invlove others, but he/she also like to see the task done right. Because of his/her desires to do things correctly. he/She sometimes appears domineering and agressive as pressure arises in situation.</v>
      </c>
      <c r="D77" s="1" t="s">
        <v>629</v>
      </c>
      <c r="J77" s="1">
        <f t="shared" si="6"/>
        <v>1</v>
      </c>
      <c r="K77" s="1" t="str">
        <f t="shared" si="7"/>
        <v>1</v>
      </c>
      <c r="L77" s="197">
        <f t="shared" si="8"/>
        <v>2</v>
      </c>
      <c r="M77" s="195">
        <f t="shared" si="9"/>
        <v>1.367088111</v>
      </c>
    </row>
    <row r="78" ht="15.75" customHeight="1">
      <c r="A78" s="1" t="s">
        <v>402</v>
      </c>
      <c r="B78" s="1" t="s">
        <v>630</v>
      </c>
      <c r="C78"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78" s="1" t="s">
        <v>631</v>
      </c>
      <c r="J78" s="1">
        <f t="shared" si="6"/>
        <v>2</v>
      </c>
      <c r="K78" s="1" t="str">
        <f t="shared" si="7"/>
        <v>2</v>
      </c>
      <c r="L78" s="197" t="str">
        <f t="shared" si="8"/>
        <v>2</v>
      </c>
      <c r="M78" s="195" t="str">
        <f t="shared" si="9"/>
        <v>2</v>
      </c>
    </row>
    <row r="79" ht="15.75" customHeight="1">
      <c r="A79" s="1" t="s">
        <v>408</v>
      </c>
      <c r="B79" s="1" t="s">
        <v>632</v>
      </c>
      <c r="C79" s="1" t="str">
        <f t="shared" si="5"/>
        <v>exhibit a tendency to be strong individualist. He/She is a visionary, progressive and work hard to attain goals. He/She is forceful and direct. He/She is courious and have a wide range of interests. At times, he/she may appear to be cold or blunt because their task-orientation tends to overtake their people-orientation.</v>
      </c>
      <c r="D79" s="1" t="s">
        <v>633</v>
      </c>
      <c r="J79" s="1">
        <f t="shared" si="6"/>
        <v>2</v>
      </c>
      <c r="K79" s="1" t="str">
        <f t="shared" si="7"/>
        <v>1</v>
      </c>
      <c r="L79" s="197">
        <f t="shared" si="8"/>
        <v>2</v>
      </c>
      <c r="M79" s="195">
        <f t="shared" si="9"/>
        <v>2</v>
      </c>
    </row>
    <row r="80" ht="15.75" customHeight="1">
      <c r="A80" s="1" t="s">
        <v>409</v>
      </c>
      <c r="B80" s="1" t="s">
        <v>628</v>
      </c>
      <c r="C80" s="1" t="str">
        <f t="shared" si="5"/>
        <v>exhibits a high task-orientation while also enjoying people. They will typically be very good at recruting people for teams or organizations. He/She is friendly and like to invlove others, but he/she also like to see the task done right. Because of his/her desires to do things correctly. he/She sometimes appears domineering and agressive as pressure arises in situation.</v>
      </c>
      <c r="D80" s="1" t="s">
        <v>629</v>
      </c>
      <c r="J80" s="1">
        <f t="shared" si="6"/>
        <v>1</v>
      </c>
      <c r="K80" s="1" t="str">
        <f t="shared" si="7"/>
        <v>1</v>
      </c>
      <c r="L80" s="197">
        <f t="shared" si="8"/>
        <v>2</v>
      </c>
      <c r="M80" s="195">
        <f t="shared" si="9"/>
        <v>1.548690862</v>
      </c>
    </row>
    <row r="81" ht="15.75" customHeight="1">
      <c r="A81" s="1" t="s">
        <v>410</v>
      </c>
      <c r="B81" s="1" t="s">
        <v>634</v>
      </c>
      <c r="C81" s="1" t="str">
        <f t="shared" si="5"/>
        <v>focuses on completion of tasks while demonstrating high regard for people.  He/She has the ability to move people and tasks in a forward direction because of his/her forward-thinking and people skills.  Not much for details, He/She tends to focus on overall goals while letting the details go that he/she sees as "bogging down" processes.  Energetic and social, He is able to motivate others while still completing |hisher goals.  He/She displays self-confidence and is able to persuade others.  Once his/her mind is made up, he/she persists and perseveres to the end</v>
      </c>
      <c r="D81" s="1" t="s">
        <v>635</v>
      </c>
      <c r="J81" s="1">
        <f t="shared" si="6"/>
        <v>1</v>
      </c>
      <c r="K81" s="1" t="str">
        <f t="shared" si="7"/>
        <v>1</v>
      </c>
      <c r="L81" s="197">
        <f t="shared" si="8"/>
        <v>2</v>
      </c>
      <c r="M81" s="195">
        <f t="shared" si="9"/>
        <v>1.90666181</v>
      </c>
    </row>
    <row r="82" ht="15.75" customHeight="1">
      <c r="A82" s="1" t="s">
        <v>411</v>
      </c>
      <c r="B82" s="1" t="s">
        <v>630</v>
      </c>
      <c r="C82"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82" s="1" t="s">
        <v>631</v>
      </c>
      <c r="J82" s="1">
        <f t="shared" si="6"/>
        <v>2</v>
      </c>
      <c r="K82" s="1" t="str">
        <f t="shared" si="7"/>
        <v>2</v>
      </c>
      <c r="L82" s="197" t="str">
        <f t="shared" si="8"/>
        <v>2</v>
      </c>
      <c r="M82" s="195" t="str">
        <f t="shared" si="9"/>
        <v>2</v>
      </c>
    </row>
    <row r="83" ht="15.75" customHeight="1">
      <c r="A83" s="1" t="s">
        <v>413</v>
      </c>
      <c r="B83" s="1" t="s">
        <v>630</v>
      </c>
      <c r="C83"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83" s="1" t="s">
        <v>631</v>
      </c>
      <c r="J83" s="1">
        <f t="shared" si="6"/>
        <v>2</v>
      </c>
      <c r="K83" s="1" t="str">
        <f t="shared" si="7"/>
        <v>2</v>
      </c>
      <c r="L83" s="197" t="str">
        <f t="shared" si="8"/>
        <v>2</v>
      </c>
      <c r="M83" s="195" t="str">
        <f t="shared" si="9"/>
        <v>2</v>
      </c>
    </row>
    <row r="84" ht="15.75" customHeight="1">
      <c r="A84" s="1" t="s">
        <v>414</v>
      </c>
      <c r="B84" s="1" t="s">
        <v>630</v>
      </c>
      <c r="C84"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84" s="1" t="s">
        <v>631</v>
      </c>
      <c r="J84" s="1">
        <f t="shared" si="6"/>
        <v>2</v>
      </c>
      <c r="K84" s="1" t="str">
        <f t="shared" si="7"/>
        <v>1</v>
      </c>
      <c r="L84" s="197">
        <f t="shared" si="8"/>
        <v>2</v>
      </c>
      <c r="M84" s="195">
        <f t="shared" si="9"/>
        <v>2</v>
      </c>
    </row>
    <row r="85" ht="15.75" customHeight="1">
      <c r="A85" s="1" t="s">
        <v>19</v>
      </c>
      <c r="B85" s="1" t="s">
        <v>636</v>
      </c>
      <c r="C85" s="1" t="str">
        <f t="shared" si="5"/>
        <v>exhibit enthusiasm and optimism, He/She accomplish goals through the people. He/She love being around people, and therefor prefer not work alone. He/She became careless and disorganized, his/her communication skills are significantly above average. He/She desires social recognition and fear the loss of acceptance. When a difficult situation arises, he/she most likely to express every last feeling or wuthdraw to an emotionally safe position.</v>
      </c>
      <c r="D85" s="1" t="s">
        <v>637</v>
      </c>
      <c r="J85" s="1">
        <f t="shared" si="6"/>
        <v>1</v>
      </c>
      <c r="K85" s="1" t="str">
        <f t="shared" si="7"/>
        <v>1</v>
      </c>
      <c r="L85" s="197">
        <f t="shared" si="8"/>
        <v>2</v>
      </c>
      <c r="M85" s="195">
        <f t="shared" si="9"/>
        <v>1.682569255</v>
      </c>
    </row>
    <row r="86" ht="15.75" customHeight="1">
      <c r="A86" s="1" t="s">
        <v>417</v>
      </c>
      <c r="B86" s="1" t="s">
        <v>616</v>
      </c>
      <c r="C86" s="1" t="str">
        <f t="shared" si="5"/>
        <v> focuses on the process.  Others see him as practical and logical.  He tends to be sensitive to criticism, but prefers to internalize his emotions rather than expose them.  He/She likes to clarify expectations before undertaking new projects, because he works hard to meet the standards that are set for him.
A  warm, outgoing person, He/ She 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and enjoy his easy, open rapport.</v>
      </c>
      <c r="D86" s="1" t="s">
        <v>617</v>
      </c>
      <c r="J86" s="1">
        <f t="shared" si="6"/>
        <v>2</v>
      </c>
      <c r="K86" s="1" t="str">
        <f t="shared" si="7"/>
        <v>2</v>
      </c>
      <c r="L86" s="197" t="str">
        <f t="shared" si="8"/>
        <v>2</v>
      </c>
      <c r="M86" s="195" t="str">
        <f t="shared" si="9"/>
        <v>2</v>
      </c>
    </row>
    <row r="87" ht="15.75" customHeight="1">
      <c r="A87" s="1" t="s">
        <v>418</v>
      </c>
      <c r="B87" s="1" t="s">
        <v>616</v>
      </c>
      <c r="C87" s="1" t="str">
        <f t="shared" si="5"/>
        <v> focuses on the process.  Others see him as practical and logical.  He tends to be sensitive to criticism, but prefers to internalize his emotions rather than expose them.  He/She likes to clarify expectations before undertaking new projects, because he works hard to meet the standards that are set for him.
A  warm, outgoing person, He/ She enjoys having a high level of interaction with others.  He/She usually finds the "silver lining" in a difficult situation, and typically enjoys the thrill of trying new things.  He/She has a gift for influencing those around him and is viewed as an instinctive communicator.  Others find him/her  easy to approach and enjoy his easy, open rapport.</v>
      </c>
      <c r="D87" s="1" t="s">
        <v>617</v>
      </c>
      <c r="J87" s="1">
        <f t="shared" si="6"/>
        <v>2</v>
      </c>
      <c r="K87" s="1" t="str">
        <f t="shared" si="7"/>
        <v>2</v>
      </c>
      <c r="L87" s="197" t="str">
        <f t="shared" si="8"/>
        <v>2</v>
      </c>
      <c r="M87" s="195" t="str">
        <f t="shared" si="9"/>
        <v>2</v>
      </c>
    </row>
    <row r="88" ht="15.75" customHeight="1">
      <c r="A88" s="1" t="s">
        <v>419</v>
      </c>
      <c r="B88" s="1" t="s">
        <v>638</v>
      </c>
      <c r="C88" s="1" t="str">
        <f t="shared" si="5"/>
        <v>is a people-oriented individual who is verbally fluent and loyal.  Decisions are made after the gathering of facts and supportive data.  He/She tends to be sensitive and have high standards.    He/She can be restless; He/She needs to be more direct and less subjective.  He/She needs social recognition and personal attention; He/She gets attached to people easily and immediately.  He/She is friendly, enthusiastic, informal, talkative, and may worry too much about what other people think.  He/She tends to intellectualize on various subjects.  He/She wants to be accepted as a member of the team and likes to know exactly what is expected before He/She starts new projects.  </v>
      </c>
      <c r="D88" s="1" t="s">
        <v>639</v>
      </c>
      <c r="J88" s="1">
        <f t="shared" si="6"/>
        <v>1</v>
      </c>
      <c r="K88" s="1" t="str">
        <f t="shared" si="7"/>
        <v>1</v>
      </c>
      <c r="L88" s="197">
        <f t="shared" si="8"/>
        <v>2</v>
      </c>
      <c r="M88" s="195">
        <f t="shared" si="9"/>
        <v>1.670911518</v>
      </c>
    </row>
    <row r="89" ht="15.75" customHeight="1">
      <c r="A89" s="1" t="s">
        <v>421</v>
      </c>
      <c r="B89" s="1" t="s">
        <v>640</v>
      </c>
      <c r="C89" s="1" t="str">
        <f t="shared" si="5"/>
        <v>is an integrative leader who works with and through people.  He/She has an outgoing spirit, high interest in people and the ability to gain respect and admiration from varied types of individuals.  He/She does business in a friendly way, while striving to win others to his/her objectives and sell his/her point of view.  He/She can be inattentive to the "little things". He/She may act impulsively, may be overly enthusiastic and may oversell.  He/She may overestimate his/her ability to motivate people or change the behavior of others.  He/She seeks freedom from routine, and He/She wants authority as well as prestige.  He/She needs a variety of activities and works more efficiently when analytical data is provided by others.  He/She needs assignments requiring mobility and challenge. </v>
      </c>
      <c r="D89" s="1" t="s">
        <v>641</v>
      </c>
      <c r="J89" s="1">
        <f t="shared" si="6"/>
        <v>2</v>
      </c>
      <c r="K89" s="1" t="str">
        <f t="shared" si="7"/>
        <v>1</v>
      </c>
      <c r="L89" s="197">
        <f t="shared" si="8"/>
        <v>2</v>
      </c>
      <c r="M89" s="195">
        <f t="shared" si="9"/>
        <v>2</v>
      </c>
    </row>
    <row r="90" ht="15.75" customHeight="1">
      <c r="A90" s="1" t="s">
        <v>424</v>
      </c>
      <c r="B90" s="1" t="s">
        <v>642</v>
      </c>
      <c r="C90" s="1" t="str">
        <f t="shared" si="5"/>
        <v>is a very task oriented person who enjoys people as well.  He/She may be very good at recruiting.  He/She is friendly but likes to see the tasks done right.  He/She may seem domineering and cool sometimes.  He/Shee loses sight of the people and is focusing on the task.   He/She really wants others involved in his/her projects, but he/she may forget about what others want.  He/She needs to listen more and think about what others around him/her may need, especially in times of trial.   He/She must have social approval and in turn |heshe trusts others highly.  Because of this, He/She sometimes overestimates people and their abilities.  He/She can appear inconsistent and flighty due to his/her inability to concentrate and focus for long periods.  He/She needs to learn to really listen to people around him/her instead of always thinking of what he/she is going to say.  He/She has strong logical abilities when he/she utilizes them. </v>
      </c>
      <c r="D90" s="1" t="s">
        <v>643</v>
      </c>
      <c r="J90" s="1">
        <f t="shared" si="6"/>
        <v>3</v>
      </c>
      <c r="K90" s="1" t="str">
        <f t="shared" si="7"/>
        <v>1</v>
      </c>
      <c r="L90" s="197">
        <f t="shared" si="8"/>
        <v>2.964060667</v>
      </c>
      <c r="M90" s="195">
        <f t="shared" si="9"/>
        <v>2.964060667</v>
      </c>
    </row>
    <row r="91" ht="15.75" customHeight="1">
      <c r="A91" s="1" t="s">
        <v>425</v>
      </c>
      <c r="B91" s="1" t="s">
        <v>644</v>
      </c>
      <c r="C91" s="1" t="str">
        <f t="shared" si="5"/>
        <v>is sociable and friendly; He/She also likes to drive situations and be a leader. He/She accomplishes tasks through his/her social skill; He/She is caring and accepting of others.  He/She concentrates on the task at hand until it is completed and will ask others to help him/her if needed.  He/She knows his/her limitations and asks for assistance when needed.  He/She is likable and people "want" to help him/her.   He/She is happy to share the credit with the team; he/she is a team player but also a team leader.  He/She desires popularity and recognition.</v>
      </c>
      <c r="D91" s="1" t="s">
        <v>645</v>
      </c>
      <c r="J91" s="1">
        <f t="shared" si="6"/>
        <v>1</v>
      </c>
      <c r="K91" s="1" t="str">
        <f t="shared" si="7"/>
        <v>1</v>
      </c>
      <c r="L91" s="197">
        <f t="shared" si="8"/>
        <v>2</v>
      </c>
      <c r="M91" s="195">
        <f t="shared" si="9"/>
        <v>1.610816463</v>
      </c>
    </row>
    <row r="92" ht="15.75" customHeight="1">
      <c r="A92" s="1" t="s">
        <v>427</v>
      </c>
      <c r="B92" s="1" t="s">
        <v>646</v>
      </c>
      <c r="C92" s="1" t="str">
        <f t="shared" si="5"/>
        <v>exhibits warmth, symphaty and understanding in  his/her approach to people. He/She possess a casual kind of poise in most social situations. Many people will come to him/her because he/she are seen as good listener. He/She typically do not attempt to force his/her ideas on others, and in conflict are likely to yield or be overly flexible. If the conlict are serious, they may withdraw to avoid further conflict rather than work at resolution. </v>
      </c>
      <c r="D92" s="1" t="s">
        <v>647</v>
      </c>
      <c r="J92" s="1">
        <f t="shared" si="6"/>
        <v>2</v>
      </c>
      <c r="K92" s="1" t="str">
        <f t="shared" si="7"/>
        <v>1</v>
      </c>
      <c r="L92" s="197">
        <f t="shared" si="8"/>
        <v>2</v>
      </c>
      <c r="M92" s="195">
        <f t="shared" si="9"/>
        <v>2</v>
      </c>
    </row>
    <row r="93" ht="15.75" customHeight="1">
      <c r="A93" s="1" t="s">
        <v>429</v>
      </c>
      <c r="B93" s="1" t="s">
        <v>638</v>
      </c>
      <c r="C93" s="1" t="str">
        <f t="shared" si="5"/>
        <v>is a people-oriented individual who is verbally fluent and loyal.  Decisions are made after the gathering of facts and supportive data.  He/She tends to be sensitive and have high standards.    He/She can be restless; He/She needs to be more direct and less subjective.  He/She needs social recognition and personal attention; He/She gets attached to people easily and immediately.  He/She is friendly, enthusiastic, informal, talkative, and may worry too much about what other people think.  He/She tends to intellectualize on various subjects.  He/She wants to be accepted as a member of the team and likes to know exactly what is expected before He/She starts new projects.  </v>
      </c>
      <c r="D93" s="1" t="s">
        <v>639</v>
      </c>
      <c r="J93" s="1">
        <f t="shared" si="6"/>
        <v>1</v>
      </c>
      <c r="K93" s="1" t="str">
        <f t="shared" si="7"/>
        <v>1</v>
      </c>
      <c r="L93" s="197">
        <f t="shared" si="8"/>
        <v>2</v>
      </c>
      <c r="M93" s="195">
        <f t="shared" si="9"/>
        <v>1.837769722</v>
      </c>
    </row>
    <row r="94" ht="15.75" customHeight="1">
      <c r="A94" s="1" t="s">
        <v>431</v>
      </c>
      <c r="B94" s="1" t="s">
        <v>648</v>
      </c>
      <c r="C94" s="1" t="str">
        <f t="shared" si="5"/>
        <v>exhibits an encouraging style when motivated by a goal.    He/She prefers to lead or be in charge, however he/she will also serve as a helper.  He/She may need recognition and appreciation to be happy and fulfilled in a supportive role.  He/She cares about the people around him/her and will consider others’ feelings in his/her decision-making process.  He/She exhibits excellent communication skills and deals well with people.  He/She will strive to accomplish tasks quickly and efficiently.  </v>
      </c>
      <c r="D94" s="1" t="s">
        <v>649</v>
      </c>
      <c r="J94" s="1">
        <f t="shared" si="6"/>
        <v>2</v>
      </c>
      <c r="K94" s="1" t="str">
        <f t="shared" si="7"/>
        <v>1</v>
      </c>
      <c r="L94" s="197">
        <f t="shared" si="8"/>
        <v>2</v>
      </c>
      <c r="M94" s="195">
        <f t="shared" si="9"/>
        <v>2</v>
      </c>
    </row>
    <row r="95" ht="15.75" customHeight="1">
      <c r="A95" s="1" t="s">
        <v>20</v>
      </c>
      <c r="B95" s="1" t="s">
        <v>650</v>
      </c>
      <c r="C95" s="1" t="str">
        <f t="shared" si="5"/>
        <v>is a consistent individual who works to maintain an unchanging environment.  He/She works well with many of the other personality styles because of |hisher controlled and modest behavior. He/She is patient, loyal and helpful to friends.  Friendships are developed slowly and selectively.  He/She is not bored by routine and works best with guidelines and rules that are clearly spelled out.  He/She may require help and supervision in the initial stages of new projects.  He/She needs time to adjust to changes and are reluctant to let go of the "old way of doing things".  He/She will avoid confrontation at almost any cost and will internalize his/her feelings</v>
      </c>
      <c r="D95" s="1" t="s">
        <v>651</v>
      </c>
      <c r="J95" s="1">
        <f t="shared" si="6"/>
        <v>2</v>
      </c>
      <c r="K95" s="1" t="str">
        <f t="shared" si="7"/>
        <v>1</v>
      </c>
      <c r="L95" s="197">
        <f t="shared" si="8"/>
        <v>2</v>
      </c>
      <c r="M95" s="195">
        <f t="shared" si="9"/>
        <v>2</v>
      </c>
    </row>
    <row r="96" ht="15.75" customHeight="1">
      <c r="A96" s="1" t="s">
        <v>438</v>
      </c>
      <c r="B96" s="1" t="s">
        <v>652</v>
      </c>
      <c r="C96" s="1" t="str">
        <f t="shared" si="5"/>
        <v>is loyal to the leaders he/she supports, and is an excellent person to have on the team.  He/She carefully and consistently works though situations.  He/She tends to show anxiety when put in a situation where he/she feels deserted to make decisions that will affect others.  He/She wants stability and exhibits stability in relationships; he/she needs a protected and secure environment. He/She likes people, but prefers a few close friends to many acquaintances. He/She likes small groups rather than crowds.  He/She is overly sensitive and doesn’t handle criticism well. He/She needs to develop confidence and be more independent.  He/She is very concerned about what people think of him/her and he/she avoids conflict.   </v>
      </c>
      <c r="D96" s="1" t="s">
        <v>653</v>
      </c>
      <c r="J96" s="1">
        <f t="shared" si="6"/>
        <v>2</v>
      </c>
      <c r="K96" s="1" t="str">
        <f t="shared" si="7"/>
        <v>1</v>
      </c>
      <c r="L96" s="197">
        <f t="shared" si="8"/>
        <v>2</v>
      </c>
      <c r="M96" s="195">
        <f t="shared" si="9"/>
        <v>2</v>
      </c>
    </row>
    <row r="97" ht="15.75" customHeight="1">
      <c r="A97" s="1" t="s">
        <v>441</v>
      </c>
      <c r="B97" s="1" t="s">
        <v>654</v>
      </c>
      <c r="C97" s="1" t="str">
        <f t="shared" si="5"/>
        <v>calm steady and perseverant character contributes to his/her success.  Tenacious after starting a project, He/She fights hard for his/her objectives.  Independent and questioning in approach, He/She is thorough and possesses follow-through.  He/She uses logic and analysis to make decisions, and is firm almost to the point of stubbornness after making these decisions.  He/She may be open to other people’s beliefs and opinions but has very strong personal convictions.  If these convictions are challenged, he/she will respond to the challenge and be convincing in his/her justification by utilizing facts.  He/She does not normally initiate conflict, but will rise to the occasion and not back down when he/she is brought into a conflict and has strong feelings about the outcome. </v>
      </c>
      <c r="D97" s="1" t="s">
        <v>655</v>
      </c>
      <c r="J97" s="1">
        <f t="shared" si="6"/>
        <v>2</v>
      </c>
      <c r="K97" s="1" t="str">
        <f t="shared" si="7"/>
        <v>2</v>
      </c>
      <c r="L97" s="197" t="str">
        <f t="shared" si="8"/>
        <v>2</v>
      </c>
      <c r="M97" s="195" t="str">
        <f t="shared" si="9"/>
        <v>2</v>
      </c>
    </row>
    <row r="98" ht="15.75" customHeight="1">
      <c r="A98" s="1" t="s">
        <v>445</v>
      </c>
      <c r="B98" s="1" t="s">
        <v>656</v>
      </c>
      <c r="C98" s="1" t="str">
        <f t="shared" si="5"/>
        <v>are steady, sociable individuals who strive for positive relationships at work at at home. He/She can tend forward individualism and independence. Once He/She have made up his/her mind, it can be quite difficult to change his/her mind. He/She likes people to support him/her ideas. He/She may take oppoaing sides of a disagreement and leave feeling frustrated if things don't go right away. He/She needs to be accepted as part of a team. Desision can be difficult for him/her, unless their boundaries are very clearly defined.</v>
      </c>
      <c r="D98" s="1" t="s">
        <v>657</v>
      </c>
      <c r="J98" s="1">
        <f t="shared" si="6"/>
        <v>1</v>
      </c>
      <c r="K98" s="1" t="str">
        <f t="shared" si="7"/>
        <v>1</v>
      </c>
      <c r="L98" s="197">
        <f t="shared" si="8"/>
        <v>2</v>
      </c>
      <c r="M98" s="195">
        <f t="shared" si="9"/>
        <v>1.342060402</v>
      </c>
    </row>
    <row r="99" ht="15.75" customHeight="1">
      <c r="A99" s="1" t="s">
        <v>446</v>
      </c>
      <c r="B99" s="1" t="s">
        <v>630</v>
      </c>
      <c r="C99"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99" s="1" t="s">
        <v>631</v>
      </c>
      <c r="J99" s="1">
        <f t="shared" si="6"/>
        <v>2</v>
      </c>
      <c r="K99" s="1" t="str">
        <f t="shared" si="7"/>
        <v>2</v>
      </c>
      <c r="L99" s="197" t="str">
        <f t="shared" si="8"/>
        <v>2</v>
      </c>
      <c r="M99" s="195" t="str">
        <f t="shared" si="9"/>
        <v>2</v>
      </c>
    </row>
    <row r="100" ht="15.75" customHeight="1">
      <c r="A100" s="1" t="s">
        <v>447</v>
      </c>
      <c r="B100" s="1" t="s">
        <v>630</v>
      </c>
      <c r="C100" s="1" t="str">
        <f t="shared" si="5"/>
        <v>is patient, controlled, and he/she enjoys digging for clues and facts.  He/She is easy going and amiable.  He/She plans his/her work carefully, but aggressively, asking questions and collecting data.  Then he/she works consistently in directed channels.   Being a considerate, modest individual, He/She relates well to most people.   He/She is a consistent, accommodating individual.  His/her reserved people skills dominate while his/her task-oriented traits are close behind.  He/She enjoys people, but is neither pushy nor gets in the way.   </v>
      </c>
      <c r="D100" s="1" t="s">
        <v>631</v>
      </c>
      <c r="J100" s="1">
        <f t="shared" si="6"/>
        <v>2</v>
      </c>
      <c r="K100" s="1" t="str">
        <f t="shared" si="7"/>
        <v>2</v>
      </c>
      <c r="L100" s="197" t="str">
        <f t="shared" si="8"/>
        <v>2</v>
      </c>
      <c r="M100" s="195" t="str">
        <f t="shared" si="9"/>
        <v>2</v>
      </c>
    </row>
    <row r="101" ht="15.75" customHeight="1">
      <c r="A101" s="1" t="s">
        <v>448</v>
      </c>
      <c r="B101" s="1" t="s">
        <v>646</v>
      </c>
      <c r="C101" s="1" t="str">
        <f t="shared" si="5"/>
        <v>exhibits warmth, symphaty and understanding in  his/her approach to people. He/She possess a casual kind of poise in most social situations. Many people will come to him/her because he/she are seen as good listener. He/She typically do not attempt to force his/her ideas on others, and in conflict are likely to yield or be overly flexible. If the conlict are serious, they may withdraw to avoid further conflict rather than work at resolution. </v>
      </c>
      <c r="D101" s="1" t="s">
        <v>647</v>
      </c>
      <c r="J101" s="1">
        <f t="shared" si="6"/>
        <v>2</v>
      </c>
      <c r="K101" s="1" t="str">
        <f t="shared" si="7"/>
        <v>2</v>
      </c>
      <c r="L101" s="197" t="str">
        <f t="shared" si="8"/>
        <v>2</v>
      </c>
      <c r="M101" s="195" t="str">
        <f t="shared" si="9"/>
        <v>2</v>
      </c>
    </row>
    <row r="102" ht="15.75" customHeight="1">
      <c r="A102" s="1" t="s">
        <v>449</v>
      </c>
      <c r="B102" s="1" t="s">
        <v>646</v>
      </c>
      <c r="C102" s="1" t="str">
        <f t="shared" si="5"/>
        <v>exhibits warmth, symphaty and understanding in  his/her approach to people. He/She possess a casual kind of poise in most social situations. Many people will come to him/her because he/she are seen as good listener. He/She typically do not attempt to force his/her ideas on others, and in conflict are likely to yield or be overly flexible. If the conlict are serious, they may withdraw to avoid further conflict rather than work at resolution. </v>
      </c>
      <c r="D102" s="1" t="s">
        <v>647</v>
      </c>
      <c r="J102" s="1">
        <f t="shared" si="6"/>
        <v>2</v>
      </c>
      <c r="K102" s="1" t="str">
        <f t="shared" si="7"/>
        <v>1</v>
      </c>
      <c r="L102" s="197">
        <f t="shared" si="8"/>
        <v>2</v>
      </c>
      <c r="M102" s="195">
        <f t="shared" si="9"/>
        <v>2</v>
      </c>
    </row>
    <row r="103" ht="15.75" customHeight="1">
      <c r="A103" s="1" t="s">
        <v>450</v>
      </c>
      <c r="B103" s="1" t="s">
        <v>656</v>
      </c>
      <c r="C103" s="1" t="str">
        <f t="shared" si="5"/>
        <v>are steady, sociable individuals who strive for positive relationships at work at at home. He/She can tend forward individualism and independence. Once He/She have made up his/her mind, it can be quite difficult to change his/her mind. He/She likes people to support him/her ideas. He/She may take oppoaing sides of a disagreement and leave feeling frustrated if things don't go right away. He/She needs to be accepted as part of a team. Desision can be difficult for him/her, unless their boundaries are very clearly defined.</v>
      </c>
      <c r="D103" s="1" t="s">
        <v>657</v>
      </c>
      <c r="J103" s="1">
        <f t="shared" si="6"/>
        <v>1</v>
      </c>
      <c r="K103" s="1" t="str">
        <f t="shared" si="7"/>
        <v>1</v>
      </c>
      <c r="L103" s="197">
        <f t="shared" si="8"/>
        <v>2</v>
      </c>
      <c r="M103" s="195">
        <f t="shared" si="9"/>
        <v>1.335339978</v>
      </c>
    </row>
    <row r="104" ht="15.75" customHeight="1">
      <c r="A104" s="1" t="s">
        <v>451</v>
      </c>
      <c r="B104" s="1" t="s">
        <v>646</v>
      </c>
      <c r="C104" s="1" t="str">
        <f t="shared" si="5"/>
        <v>exhibits warmth, symphaty and understanding in  his/her approach to people. He/She possess a casual kind of poise in most social situations. Many people will come to him/her because he/she are seen as good listener. He/She typically do not attempt to force his/her ideas on others, and in conflict are likely to yield or be overly flexible. If the conlict are serious, they may withdraw to avoid further conflict rather than work at resolution. </v>
      </c>
      <c r="D104" s="1" t="s">
        <v>647</v>
      </c>
      <c r="J104" s="1">
        <f t="shared" si="6"/>
        <v>2</v>
      </c>
      <c r="K104" s="1" t="str">
        <f t="shared" si="7"/>
        <v>1</v>
      </c>
      <c r="L104" s="197">
        <f t="shared" si="8"/>
        <v>2</v>
      </c>
      <c r="M104" s="195">
        <f t="shared" si="9"/>
        <v>2</v>
      </c>
    </row>
    <row r="105" ht="15.75" customHeight="1">
      <c r="C105" s="1">
        <v>1.0</v>
      </c>
      <c r="D105" s="1">
        <v>2.0</v>
      </c>
      <c r="E105" s="1">
        <v>3.0</v>
      </c>
      <c r="F105" s="1">
        <v>4.0</v>
      </c>
      <c r="G105" s="1">
        <v>5.0</v>
      </c>
      <c r="H105" s="1">
        <v>6.0</v>
      </c>
      <c r="I105" s="1">
        <v>7.0</v>
      </c>
      <c r="L105" s="197"/>
    </row>
    <row r="106" ht="15.75" customHeight="1">
      <c r="B106" s="1" t="s">
        <v>630</v>
      </c>
      <c r="C106" s="1" t="s">
        <v>1207</v>
      </c>
      <c r="D106" s="1" t="s">
        <v>1208</v>
      </c>
      <c r="J106" s="1">
        <f t="shared" ref="J106:J129" si="10">COUNTA(C106:I106)</f>
        <v>2</v>
      </c>
      <c r="L106" s="197"/>
    </row>
    <row r="107" ht="15.75" customHeight="1">
      <c r="B107" s="1" t="s">
        <v>656</v>
      </c>
      <c r="C107" s="1" t="s">
        <v>1209</v>
      </c>
      <c r="J107" s="1">
        <f t="shared" si="10"/>
        <v>1</v>
      </c>
      <c r="L107" s="197"/>
    </row>
    <row r="108" ht="15.75" customHeight="1">
      <c r="B108" s="1" t="s">
        <v>646</v>
      </c>
      <c r="C108" s="1" t="s">
        <v>1210</v>
      </c>
      <c r="D108" s="1" t="s">
        <v>1211</v>
      </c>
      <c r="J108" s="1">
        <f t="shared" si="10"/>
        <v>2</v>
      </c>
      <c r="L108" s="197"/>
    </row>
    <row r="109" ht="15.75" customHeight="1">
      <c r="B109" s="1" t="s">
        <v>616</v>
      </c>
      <c r="C109" s="1" t="s">
        <v>1212</v>
      </c>
      <c r="D109" s="1" t="s">
        <v>1213</v>
      </c>
      <c r="J109" s="1">
        <f t="shared" si="10"/>
        <v>2</v>
      </c>
      <c r="L109" s="197"/>
    </row>
    <row r="110" ht="15.75" customHeight="1">
      <c r="B110" s="1" t="s">
        <v>626</v>
      </c>
      <c r="C110" s="1" t="s">
        <v>1214</v>
      </c>
      <c r="D110" s="1" t="s">
        <v>1215</v>
      </c>
      <c r="E110" s="198"/>
      <c r="J110" s="1">
        <f t="shared" si="10"/>
        <v>2</v>
      </c>
      <c r="L110" s="197"/>
    </row>
    <row r="111" ht="15.75" customHeight="1">
      <c r="B111" s="1" t="s">
        <v>628</v>
      </c>
      <c r="C111" s="1" t="s">
        <v>1216</v>
      </c>
      <c r="E111" s="198"/>
      <c r="J111" s="1">
        <f t="shared" si="10"/>
        <v>1</v>
      </c>
      <c r="L111" s="197"/>
    </row>
    <row r="112" ht="15.75" customHeight="1">
      <c r="B112" s="1" t="s">
        <v>614</v>
      </c>
      <c r="C112" s="1" t="s">
        <v>1217</v>
      </c>
      <c r="E112" s="198"/>
      <c r="J112" s="1">
        <f t="shared" si="10"/>
        <v>1</v>
      </c>
      <c r="L112" s="197"/>
    </row>
    <row r="113" ht="15.75" customHeight="1">
      <c r="B113" s="1" t="s">
        <v>612</v>
      </c>
      <c r="C113" s="1" t="s">
        <v>1218</v>
      </c>
      <c r="D113" s="1" t="s">
        <v>1219</v>
      </c>
      <c r="J113" s="1">
        <f t="shared" si="10"/>
        <v>2</v>
      </c>
      <c r="L113" s="197"/>
    </row>
    <row r="114" ht="15.75" customHeight="1">
      <c r="B114" s="1" t="s">
        <v>624</v>
      </c>
      <c r="C114" s="1" t="s">
        <v>1220</v>
      </c>
      <c r="D114" s="1" t="s">
        <v>1221</v>
      </c>
      <c r="J114" s="1">
        <f t="shared" si="10"/>
        <v>2</v>
      </c>
      <c r="L114" s="197"/>
    </row>
    <row r="115" ht="15.75" customHeight="1">
      <c r="B115" s="1" t="s">
        <v>634</v>
      </c>
      <c r="C115" s="1" t="s">
        <v>1222</v>
      </c>
      <c r="J115" s="1">
        <f t="shared" si="10"/>
        <v>1</v>
      </c>
      <c r="L115" s="197"/>
    </row>
    <row r="116" ht="15.75" customHeight="1">
      <c r="B116" s="1" t="s">
        <v>638</v>
      </c>
      <c r="C116" s="1" t="s">
        <v>1223</v>
      </c>
      <c r="J116" s="1">
        <f t="shared" si="10"/>
        <v>1</v>
      </c>
      <c r="L116" s="197"/>
    </row>
    <row r="117" ht="15.75" customHeight="1">
      <c r="B117" s="1" t="s">
        <v>654</v>
      </c>
      <c r="C117" s="1" t="s">
        <v>1224</v>
      </c>
      <c r="D117" s="1" t="s">
        <v>1225</v>
      </c>
      <c r="J117" s="1">
        <f t="shared" si="10"/>
        <v>2</v>
      </c>
      <c r="L117" s="197"/>
    </row>
    <row r="118" ht="15.75" customHeight="1">
      <c r="B118" s="1" t="s">
        <v>632</v>
      </c>
      <c r="C118" s="1" t="s">
        <v>1226</v>
      </c>
      <c r="D118" s="1" t="s">
        <v>1227</v>
      </c>
      <c r="J118" s="1">
        <f t="shared" si="10"/>
        <v>2</v>
      </c>
      <c r="L118" s="197"/>
    </row>
    <row r="119" ht="15.75" customHeight="1">
      <c r="B119" s="1" t="s">
        <v>652</v>
      </c>
      <c r="C119" s="1" t="s">
        <v>1228</v>
      </c>
      <c r="D119" s="1" t="s">
        <v>1229</v>
      </c>
      <c r="J119" s="1">
        <f t="shared" si="10"/>
        <v>2</v>
      </c>
      <c r="L119" s="197"/>
    </row>
    <row r="120" ht="15.75" customHeight="1">
      <c r="B120" s="1" t="s">
        <v>642</v>
      </c>
      <c r="C120" s="1" t="s">
        <v>1230</v>
      </c>
      <c r="D120" s="1" t="s">
        <v>1231</v>
      </c>
      <c r="E120" s="1" t="s">
        <v>1232</v>
      </c>
      <c r="J120" s="1">
        <f t="shared" si="10"/>
        <v>3</v>
      </c>
      <c r="L120" s="197"/>
    </row>
    <row r="121" ht="15.75" customHeight="1">
      <c r="B121" s="1" t="s">
        <v>618</v>
      </c>
      <c r="C121" s="1" t="s">
        <v>1233</v>
      </c>
      <c r="J121" s="1">
        <f t="shared" si="10"/>
        <v>1</v>
      </c>
      <c r="L121" s="197"/>
    </row>
    <row r="122" ht="15.75" customHeight="1">
      <c r="B122" s="1" t="s">
        <v>648</v>
      </c>
      <c r="C122" s="1" t="s">
        <v>1234</v>
      </c>
      <c r="D122" s="1" t="s">
        <v>1235</v>
      </c>
      <c r="J122" s="1">
        <f t="shared" si="10"/>
        <v>2</v>
      </c>
      <c r="L122" s="197"/>
    </row>
    <row r="123" ht="15.75" customHeight="1">
      <c r="B123" s="1" t="s">
        <v>610</v>
      </c>
      <c r="C123" s="1" t="s">
        <v>1236</v>
      </c>
      <c r="D123" s="1" t="s">
        <v>1237</v>
      </c>
      <c r="J123" s="1">
        <f t="shared" si="10"/>
        <v>2</v>
      </c>
      <c r="L123" s="197"/>
    </row>
    <row r="124" ht="15.75" customHeight="1">
      <c r="B124" s="1" t="s">
        <v>620</v>
      </c>
      <c r="C124" s="1" t="s">
        <v>1238</v>
      </c>
      <c r="D124" s="1" t="s">
        <v>1239</v>
      </c>
      <c r="E124" s="1" t="s">
        <v>1240</v>
      </c>
      <c r="J124" s="1">
        <f t="shared" si="10"/>
        <v>3</v>
      </c>
      <c r="L124" s="197"/>
    </row>
    <row r="125" ht="15.75" customHeight="1">
      <c r="B125" s="1" t="s">
        <v>640</v>
      </c>
      <c r="C125" s="1" t="s">
        <v>1241</v>
      </c>
      <c r="D125" s="1" t="s">
        <v>1242</v>
      </c>
      <c r="J125" s="1">
        <f t="shared" si="10"/>
        <v>2</v>
      </c>
      <c r="L125" s="197"/>
    </row>
    <row r="126" ht="15.75" customHeight="1">
      <c r="B126" s="1" t="s">
        <v>622</v>
      </c>
      <c r="C126" s="1" t="s">
        <v>1243</v>
      </c>
      <c r="J126" s="1">
        <f t="shared" si="10"/>
        <v>1</v>
      </c>
      <c r="L126" s="197"/>
    </row>
    <row r="127" ht="15.75" customHeight="1">
      <c r="B127" s="1" t="s">
        <v>636</v>
      </c>
      <c r="C127" s="1" t="s">
        <v>1244</v>
      </c>
      <c r="J127" s="1">
        <f t="shared" si="10"/>
        <v>1</v>
      </c>
      <c r="L127" s="197"/>
    </row>
    <row r="128" ht="15.75" customHeight="1">
      <c r="B128" s="1" t="s">
        <v>644</v>
      </c>
      <c r="C128" s="1" t="s">
        <v>1245</v>
      </c>
      <c r="J128" s="1">
        <f t="shared" si="10"/>
        <v>1</v>
      </c>
      <c r="L128" s="197"/>
    </row>
    <row r="129" ht="15.75" customHeight="1">
      <c r="B129" s="1" t="s">
        <v>650</v>
      </c>
      <c r="C129" s="1" t="s">
        <v>1246</v>
      </c>
      <c r="D129" s="1" t="s">
        <v>1247</v>
      </c>
      <c r="J129" s="1">
        <f t="shared" si="10"/>
        <v>2</v>
      </c>
      <c r="L129" s="197"/>
    </row>
    <row r="130" ht="15.75" customHeight="1">
      <c r="L130" s="197"/>
    </row>
    <row r="131" ht="15.75" customHeight="1">
      <c r="L131" s="197"/>
    </row>
    <row r="132" ht="15.75" customHeight="1">
      <c r="L132" s="197"/>
    </row>
    <row r="133" ht="15.75" customHeight="1">
      <c r="L133" s="197"/>
    </row>
    <row r="134" ht="15.75" customHeight="1">
      <c r="L134" s="197"/>
    </row>
    <row r="135" ht="15.75" customHeight="1">
      <c r="L135" s="197"/>
    </row>
    <row r="136" ht="15.75" customHeight="1">
      <c r="L136" s="197"/>
    </row>
    <row r="137" ht="15.75" customHeight="1">
      <c r="L137" s="197"/>
    </row>
    <row r="138" ht="15.75" customHeight="1">
      <c r="L138" s="197"/>
    </row>
    <row r="139" ht="15.75" customHeight="1">
      <c r="L139" s="197"/>
    </row>
    <row r="140" ht="15.75" customHeight="1">
      <c r="L140" s="197"/>
    </row>
    <row r="141" ht="15.75" customHeight="1">
      <c r="L141" s="197"/>
    </row>
    <row r="142" ht="15.75" customHeight="1">
      <c r="L142" s="197"/>
    </row>
    <row r="143" ht="15.75" customHeight="1">
      <c r="L143" s="197"/>
    </row>
    <row r="144" ht="15.75" customHeight="1">
      <c r="L144" s="197"/>
    </row>
    <row r="145" ht="15.75" customHeight="1">
      <c r="L145" s="197"/>
    </row>
    <row r="146" ht="15.75" customHeight="1">
      <c r="L146" s="197"/>
    </row>
    <row r="147" ht="15.75" customHeight="1">
      <c r="L147" s="197"/>
    </row>
    <row r="148" ht="15.75" customHeight="1">
      <c r="L148" s="197"/>
    </row>
    <row r="149" ht="15.75" customHeight="1">
      <c r="L149" s="197"/>
    </row>
    <row r="150" ht="15.75" customHeight="1">
      <c r="L150" s="197"/>
    </row>
    <row r="151" ht="15.75" customHeight="1">
      <c r="L151" s="197"/>
    </row>
    <row r="152" ht="15.75" customHeight="1">
      <c r="L152" s="197"/>
    </row>
    <row r="153" ht="15.75" customHeight="1">
      <c r="L153" s="197"/>
    </row>
    <row r="154" ht="15.75" customHeight="1">
      <c r="L154" s="197"/>
    </row>
    <row r="155" ht="15.75" customHeight="1">
      <c r="L155" s="197"/>
    </row>
    <row r="156" ht="15.75" customHeight="1">
      <c r="L156" s="197"/>
    </row>
    <row r="157" ht="15.75" customHeight="1">
      <c r="L157" s="197"/>
    </row>
    <row r="158" ht="15.75" customHeight="1">
      <c r="L158" s="197"/>
    </row>
    <row r="159" ht="15.75" customHeight="1">
      <c r="L159" s="197"/>
    </row>
    <row r="160" ht="15.75" customHeight="1">
      <c r="L160" s="197"/>
    </row>
    <row r="161" ht="15.75" customHeight="1">
      <c r="L161" s="197"/>
    </row>
    <row r="162" ht="15.75" customHeight="1">
      <c r="L162" s="197"/>
    </row>
    <row r="163" ht="15.75" customHeight="1">
      <c r="L163" s="197"/>
    </row>
    <row r="164" ht="15.75" customHeight="1">
      <c r="L164" s="197"/>
    </row>
    <row r="165" ht="15.75" customHeight="1">
      <c r="L165" s="197"/>
    </row>
    <row r="166" ht="15.75" customHeight="1">
      <c r="L166" s="197"/>
    </row>
    <row r="167" ht="15.75" customHeight="1">
      <c r="L167" s="197"/>
    </row>
    <row r="168" ht="15.75" customHeight="1">
      <c r="L168" s="197"/>
    </row>
    <row r="169" ht="15.75" customHeight="1">
      <c r="L169" s="197"/>
    </row>
    <row r="170" ht="15.75" customHeight="1">
      <c r="L170" s="197"/>
    </row>
    <row r="171" ht="15.75" customHeight="1">
      <c r="L171" s="197"/>
    </row>
    <row r="172" ht="15.75" customHeight="1">
      <c r="L172" s="197"/>
    </row>
    <row r="173" ht="15.75" customHeight="1">
      <c r="L173" s="197"/>
    </row>
    <row r="174" ht="15.75" customHeight="1">
      <c r="L174" s="197"/>
    </row>
    <row r="175" ht="15.75" customHeight="1">
      <c r="L175" s="197"/>
    </row>
    <row r="176" ht="15.75" customHeight="1">
      <c r="L176" s="197"/>
    </row>
    <row r="177" ht="15.75" customHeight="1">
      <c r="L177" s="197"/>
    </row>
    <row r="178" ht="15.75" customHeight="1">
      <c r="L178" s="197"/>
    </row>
    <row r="179" ht="15.75" customHeight="1">
      <c r="L179" s="197"/>
    </row>
    <row r="180" ht="15.75" customHeight="1">
      <c r="L180" s="197"/>
    </row>
    <row r="181" ht="15.75" customHeight="1">
      <c r="L181" s="197"/>
    </row>
    <row r="182" ht="15.75" customHeight="1">
      <c r="L182" s="197"/>
    </row>
    <row r="183" ht="15.75" customHeight="1">
      <c r="L183" s="197"/>
    </row>
    <row r="184" ht="15.75" customHeight="1">
      <c r="L184" s="197"/>
    </row>
    <row r="185" ht="15.75" customHeight="1">
      <c r="L185" s="197"/>
    </row>
    <row r="186" ht="15.75" customHeight="1">
      <c r="L186" s="197"/>
    </row>
    <row r="187" ht="15.75" customHeight="1">
      <c r="L187" s="197"/>
    </row>
    <row r="188" ht="15.75" customHeight="1">
      <c r="L188" s="197"/>
    </row>
    <row r="189" ht="15.75" customHeight="1">
      <c r="L189" s="197"/>
    </row>
    <row r="190" ht="15.75" customHeight="1">
      <c r="L190" s="197"/>
    </row>
    <row r="191" ht="15.75" customHeight="1">
      <c r="L191" s="197"/>
    </row>
    <row r="192" ht="15.75" customHeight="1">
      <c r="L192" s="197"/>
    </row>
    <row r="193" ht="15.75" customHeight="1">
      <c r="L193" s="197"/>
    </row>
    <row r="194" ht="15.75" customHeight="1">
      <c r="L194" s="197"/>
    </row>
    <row r="195" ht="15.75" customHeight="1">
      <c r="L195" s="197"/>
    </row>
    <row r="196" ht="15.75" customHeight="1">
      <c r="L196" s="197"/>
    </row>
    <row r="197" ht="15.75" customHeight="1">
      <c r="L197" s="197"/>
    </row>
    <row r="198" ht="15.75" customHeight="1">
      <c r="L198" s="197"/>
    </row>
    <row r="199" ht="15.75" customHeight="1">
      <c r="L199" s="197"/>
    </row>
    <row r="200" ht="15.75" customHeight="1">
      <c r="L200" s="197"/>
    </row>
    <row r="201" ht="15.75" customHeight="1">
      <c r="L201" s="197"/>
    </row>
    <row r="202" ht="15.75" customHeight="1">
      <c r="L202" s="197"/>
    </row>
    <row r="203" ht="15.75" customHeight="1">
      <c r="L203" s="197"/>
    </row>
    <row r="204" ht="15.75" customHeight="1">
      <c r="L204" s="197"/>
    </row>
    <row r="205" ht="15.75" customHeight="1">
      <c r="L205" s="197"/>
    </row>
    <row r="206" ht="15.75" customHeight="1">
      <c r="L206" s="197"/>
    </row>
    <row r="207" ht="15.75" customHeight="1">
      <c r="L207" s="197"/>
    </row>
    <row r="208" ht="15.75" customHeight="1">
      <c r="L208" s="197"/>
    </row>
    <row r="209" ht="15.75" customHeight="1">
      <c r="L209" s="197"/>
    </row>
    <row r="210" ht="15.75" customHeight="1">
      <c r="L210" s="197"/>
    </row>
    <row r="211" ht="15.75" customHeight="1">
      <c r="L211" s="197"/>
    </row>
    <row r="212" ht="15.75" customHeight="1">
      <c r="L212" s="197"/>
    </row>
    <row r="213" ht="15.75" customHeight="1">
      <c r="L213" s="197"/>
    </row>
    <row r="214" ht="15.75" customHeight="1">
      <c r="L214" s="197"/>
    </row>
    <row r="215" ht="15.75" customHeight="1">
      <c r="L215" s="197"/>
    </row>
    <row r="216" ht="15.75" customHeight="1">
      <c r="L216" s="197"/>
    </row>
    <row r="217" ht="15.75" customHeight="1">
      <c r="L217" s="197"/>
    </row>
    <row r="218" ht="15.75" customHeight="1">
      <c r="L218" s="197"/>
    </row>
    <row r="219" ht="15.75" customHeight="1">
      <c r="L219" s="197"/>
    </row>
    <row r="220" ht="15.75" customHeight="1">
      <c r="L220" s="197"/>
    </row>
    <row r="221" ht="15.75" customHeight="1">
      <c r="L221" s="197"/>
    </row>
    <row r="222" ht="15.75" customHeight="1">
      <c r="L222" s="197"/>
    </row>
    <row r="223" ht="15.75" customHeight="1">
      <c r="L223" s="197"/>
    </row>
    <row r="224" ht="15.75" customHeight="1">
      <c r="L224" s="197"/>
    </row>
    <row r="225" ht="15.75" customHeight="1">
      <c r="L225" s="197"/>
    </row>
    <row r="226" ht="15.75" customHeight="1">
      <c r="L226" s="197"/>
    </row>
    <row r="227" ht="15.75" customHeight="1">
      <c r="L227" s="197"/>
    </row>
    <row r="228" ht="15.75" customHeight="1">
      <c r="L228" s="197"/>
    </row>
    <row r="229" ht="15.75" customHeight="1">
      <c r="L229" s="197"/>
    </row>
    <row r="230" ht="15.75" customHeight="1">
      <c r="L230" s="197"/>
    </row>
    <row r="231" ht="15.75" customHeight="1">
      <c r="L231" s="197"/>
    </row>
    <row r="232" ht="15.75" customHeight="1">
      <c r="L232" s="197"/>
    </row>
    <row r="233" ht="15.75" customHeight="1">
      <c r="L233" s="197"/>
    </row>
    <row r="234" ht="15.75" customHeight="1">
      <c r="L234" s="197"/>
    </row>
    <row r="235" ht="15.75" customHeight="1">
      <c r="L235" s="197"/>
    </row>
    <row r="236" ht="15.75" customHeight="1">
      <c r="L236" s="197"/>
    </row>
    <row r="237" ht="15.75" customHeight="1">
      <c r="L237" s="197"/>
    </row>
    <row r="238" ht="15.75" customHeight="1">
      <c r="L238" s="197"/>
    </row>
    <row r="239" ht="15.75" customHeight="1">
      <c r="L239" s="197"/>
    </row>
    <row r="240" ht="15.75" customHeight="1">
      <c r="L240" s="197"/>
    </row>
    <row r="241" ht="15.75" customHeight="1">
      <c r="L241" s="197"/>
    </row>
    <row r="242" ht="15.75" customHeight="1">
      <c r="L242" s="197"/>
    </row>
    <row r="243" ht="15.75" customHeight="1">
      <c r="L243" s="197"/>
    </row>
    <row r="244" ht="15.75" customHeight="1">
      <c r="L244" s="197"/>
    </row>
    <row r="245" ht="15.75" customHeight="1">
      <c r="L245" s="197"/>
    </row>
    <row r="246" ht="15.75" customHeight="1">
      <c r="L246" s="197"/>
    </row>
    <row r="247" ht="15.75" customHeight="1">
      <c r="L247" s="197"/>
    </row>
    <row r="248" ht="15.75" customHeight="1">
      <c r="L248" s="197"/>
    </row>
    <row r="249" ht="15.75" customHeight="1">
      <c r="L249" s="197"/>
    </row>
    <row r="250" ht="15.75" customHeight="1">
      <c r="L250" s="197"/>
    </row>
    <row r="251" ht="15.75" customHeight="1">
      <c r="L251" s="197"/>
    </row>
    <row r="252" ht="15.75" customHeight="1">
      <c r="L252" s="197"/>
    </row>
    <row r="253" ht="15.75" customHeight="1">
      <c r="L253" s="197"/>
    </row>
    <row r="254" ht="15.75" customHeight="1">
      <c r="L254" s="197"/>
    </row>
    <row r="255" ht="15.75" customHeight="1">
      <c r="L255" s="197"/>
    </row>
    <row r="256" ht="15.75" customHeight="1">
      <c r="L256" s="197"/>
    </row>
    <row r="257" ht="15.75" customHeight="1">
      <c r="L257" s="197"/>
    </row>
    <row r="258" ht="15.75" customHeight="1">
      <c r="L258" s="197"/>
    </row>
    <row r="259" ht="15.75" customHeight="1">
      <c r="L259" s="197"/>
    </row>
    <row r="260" ht="15.75" customHeight="1">
      <c r="L260" s="197"/>
    </row>
    <row r="261" ht="15.75" customHeight="1">
      <c r="L261" s="197"/>
    </row>
    <row r="262" ht="15.75" customHeight="1">
      <c r="L262" s="197"/>
    </row>
    <row r="263" ht="15.75" customHeight="1">
      <c r="L263" s="197"/>
    </row>
    <row r="264" ht="15.75" customHeight="1">
      <c r="L264" s="197"/>
    </row>
    <row r="265" ht="15.75" customHeight="1">
      <c r="L265" s="197"/>
    </row>
    <row r="266" ht="15.75" customHeight="1">
      <c r="L266" s="197"/>
    </row>
    <row r="267" ht="15.75" customHeight="1">
      <c r="L267" s="197"/>
    </row>
    <row r="268" ht="15.75" customHeight="1">
      <c r="L268" s="197"/>
    </row>
    <row r="269" ht="15.75" customHeight="1">
      <c r="L269" s="197"/>
    </row>
    <row r="270" ht="15.75" customHeight="1">
      <c r="L270" s="197"/>
    </row>
    <row r="271" ht="15.75" customHeight="1">
      <c r="L271" s="197"/>
    </row>
    <row r="272" ht="15.75" customHeight="1">
      <c r="L272" s="197"/>
    </row>
    <row r="273" ht="15.75" customHeight="1">
      <c r="L273" s="197"/>
    </row>
    <row r="274" ht="15.75" customHeight="1">
      <c r="L274" s="197"/>
    </row>
    <row r="275" ht="15.75" customHeight="1">
      <c r="L275" s="197"/>
    </row>
    <row r="276" ht="15.75" customHeight="1">
      <c r="L276" s="197"/>
    </row>
    <row r="277" ht="15.75" customHeight="1">
      <c r="L277" s="197"/>
    </row>
    <row r="278" ht="15.75" customHeight="1">
      <c r="L278" s="197"/>
    </row>
    <row r="279" ht="15.75" customHeight="1">
      <c r="L279" s="197"/>
    </row>
    <row r="280" ht="15.75" customHeight="1">
      <c r="L280" s="197"/>
    </row>
    <row r="281" ht="15.75" customHeight="1">
      <c r="L281" s="197"/>
    </row>
    <row r="282" ht="15.75" customHeight="1">
      <c r="L282" s="197"/>
    </row>
    <row r="283" ht="15.75" customHeight="1">
      <c r="L283" s="197"/>
    </row>
    <row r="284" ht="15.75" customHeight="1">
      <c r="L284" s="197"/>
    </row>
    <row r="285" ht="15.75" customHeight="1">
      <c r="L285" s="197"/>
    </row>
    <row r="286" ht="15.75" customHeight="1">
      <c r="L286" s="197"/>
    </row>
    <row r="287" ht="15.75" customHeight="1">
      <c r="L287" s="197"/>
    </row>
    <row r="288" ht="15.75" customHeight="1">
      <c r="L288" s="197"/>
    </row>
    <row r="289" ht="15.75" customHeight="1">
      <c r="L289" s="197"/>
    </row>
    <row r="290" ht="15.75" customHeight="1">
      <c r="L290" s="197"/>
    </row>
    <row r="291" ht="15.75" customHeight="1">
      <c r="L291" s="197"/>
    </row>
    <row r="292" ht="15.75" customHeight="1">
      <c r="L292" s="197"/>
    </row>
    <row r="293" ht="15.75" customHeight="1">
      <c r="L293" s="197"/>
    </row>
    <row r="294" ht="15.75" customHeight="1">
      <c r="L294" s="197"/>
    </row>
    <row r="295" ht="15.75" customHeight="1">
      <c r="L295" s="197"/>
    </row>
    <row r="296" ht="15.75" customHeight="1">
      <c r="L296" s="197"/>
    </row>
    <row r="297" ht="15.75" customHeight="1">
      <c r="L297" s="197"/>
    </row>
    <row r="298" ht="15.75" customHeight="1">
      <c r="L298" s="197"/>
    </row>
    <row r="299" ht="15.75" customHeight="1">
      <c r="L299" s="197"/>
    </row>
    <row r="300" ht="15.75" customHeight="1">
      <c r="L300" s="197"/>
    </row>
    <row r="301" ht="15.75" customHeight="1">
      <c r="L301" s="197"/>
    </row>
    <row r="302" ht="15.75" customHeight="1">
      <c r="L302" s="197"/>
    </row>
    <row r="303" ht="15.75" customHeight="1">
      <c r="L303" s="197"/>
    </row>
    <row r="304" ht="15.75" customHeight="1">
      <c r="L304" s="197"/>
    </row>
    <row r="305" ht="15.75" customHeight="1">
      <c r="L305" s="197"/>
    </row>
    <row r="306" ht="15.75" customHeight="1">
      <c r="L306" s="197"/>
    </row>
    <row r="307" ht="15.75" customHeight="1">
      <c r="L307" s="197"/>
    </row>
    <row r="308" ht="15.75" customHeight="1">
      <c r="L308" s="197"/>
    </row>
    <row r="309" ht="15.75" customHeight="1">
      <c r="L309" s="197"/>
    </row>
    <row r="310" ht="15.75" customHeight="1">
      <c r="L310" s="197"/>
    </row>
    <row r="311" ht="15.75" customHeight="1">
      <c r="L311" s="197"/>
    </row>
    <row r="312" ht="15.75" customHeight="1">
      <c r="L312" s="197"/>
    </row>
    <row r="313" ht="15.75" customHeight="1">
      <c r="L313" s="197"/>
    </row>
    <row r="314" ht="15.75" customHeight="1">
      <c r="L314" s="197"/>
    </row>
    <row r="315" ht="15.75" customHeight="1">
      <c r="L315" s="197"/>
    </row>
    <row r="316" ht="15.75" customHeight="1">
      <c r="L316" s="197"/>
    </row>
    <row r="317" ht="15.75" customHeight="1">
      <c r="L317" s="197"/>
    </row>
    <row r="318" ht="15.75" customHeight="1">
      <c r="L318" s="197"/>
    </row>
    <row r="319" ht="15.75" customHeight="1">
      <c r="L319" s="197"/>
    </row>
    <row r="320" ht="15.75" customHeight="1">
      <c r="L320" s="197"/>
    </row>
    <row r="321" ht="15.75" customHeight="1">
      <c r="L321" s="197"/>
    </row>
    <row r="322" ht="15.75" customHeight="1">
      <c r="L322" s="197"/>
    </row>
    <row r="323" ht="15.75" customHeight="1">
      <c r="L323" s="197"/>
    </row>
    <row r="324" ht="15.75" customHeight="1">
      <c r="L324" s="197"/>
    </row>
    <row r="325" ht="15.75" customHeight="1">
      <c r="L325" s="197"/>
    </row>
    <row r="326" ht="15.75" customHeight="1">
      <c r="L326" s="197"/>
    </row>
    <row r="327" ht="15.75" customHeight="1">
      <c r="L327" s="197"/>
    </row>
    <row r="328" ht="15.75" customHeight="1">
      <c r="L328" s="197"/>
    </row>
    <row r="329" ht="15.75" customHeight="1">
      <c r="L329" s="197"/>
    </row>
    <row r="330" ht="15.75" customHeight="1">
      <c r="L330" s="197"/>
    </row>
    <row r="331" ht="15.75" customHeight="1">
      <c r="L331" s="197"/>
    </row>
    <row r="332" ht="15.75" customHeight="1">
      <c r="L332" s="197"/>
    </row>
    <row r="333" ht="15.75" customHeight="1">
      <c r="L333" s="197"/>
    </row>
    <row r="334" ht="15.75" customHeight="1">
      <c r="L334" s="197"/>
    </row>
    <row r="335" ht="15.75" customHeight="1">
      <c r="L335" s="197"/>
    </row>
    <row r="336" ht="15.75" customHeight="1">
      <c r="L336" s="197"/>
    </row>
    <row r="337" ht="15.75" customHeight="1">
      <c r="L337" s="197"/>
    </row>
    <row r="338" ht="15.75" customHeight="1">
      <c r="L338" s="197"/>
    </row>
    <row r="339" ht="15.75" customHeight="1">
      <c r="L339" s="197"/>
    </row>
    <row r="340" ht="15.75" customHeight="1">
      <c r="L340" s="197"/>
    </row>
    <row r="341" ht="15.75" customHeight="1">
      <c r="L341" s="197"/>
    </row>
    <row r="342" ht="15.75" customHeight="1">
      <c r="L342" s="197"/>
    </row>
    <row r="343" ht="15.75" customHeight="1">
      <c r="L343" s="197"/>
    </row>
    <row r="344" ht="15.75" customHeight="1">
      <c r="L344" s="197"/>
    </row>
    <row r="345" ht="15.75" customHeight="1">
      <c r="L345" s="197"/>
    </row>
    <row r="346" ht="15.75" customHeight="1">
      <c r="L346" s="197"/>
    </row>
    <row r="347" ht="15.75" customHeight="1">
      <c r="L347" s="197"/>
    </row>
    <row r="348" ht="15.75" customHeight="1">
      <c r="L348" s="197"/>
    </row>
    <row r="349" ht="15.75" customHeight="1">
      <c r="L349" s="197"/>
    </row>
    <row r="350" ht="15.75" customHeight="1">
      <c r="L350" s="197"/>
    </row>
    <row r="351" ht="15.75" customHeight="1">
      <c r="L351" s="197"/>
    </row>
    <row r="352" ht="15.75" customHeight="1">
      <c r="L352" s="197"/>
    </row>
    <row r="353" ht="15.75" customHeight="1">
      <c r="L353" s="197"/>
    </row>
    <row r="354" ht="15.75" customHeight="1">
      <c r="L354" s="197"/>
    </row>
    <row r="355" ht="15.75" customHeight="1">
      <c r="L355" s="197"/>
    </row>
    <row r="356" ht="15.75" customHeight="1">
      <c r="L356" s="197"/>
    </row>
    <row r="357" ht="15.75" customHeight="1">
      <c r="L357" s="197"/>
    </row>
    <row r="358" ht="15.75" customHeight="1">
      <c r="L358" s="197"/>
    </row>
    <row r="359" ht="15.75" customHeight="1">
      <c r="L359" s="197"/>
    </row>
    <row r="360" ht="15.75" customHeight="1">
      <c r="L360" s="197"/>
    </row>
    <row r="361" ht="15.75" customHeight="1">
      <c r="L361" s="197"/>
    </row>
    <row r="362" ht="15.75" customHeight="1">
      <c r="L362" s="197"/>
    </row>
    <row r="363" ht="15.75" customHeight="1">
      <c r="L363" s="197"/>
    </row>
    <row r="364" ht="15.75" customHeight="1">
      <c r="L364" s="197"/>
    </row>
    <row r="365" ht="15.75" customHeight="1">
      <c r="L365" s="197"/>
    </row>
    <row r="366" ht="15.75" customHeight="1">
      <c r="L366" s="197"/>
    </row>
    <row r="367" ht="15.75" customHeight="1">
      <c r="L367" s="197"/>
    </row>
    <row r="368" ht="15.75" customHeight="1">
      <c r="L368" s="197"/>
    </row>
    <row r="369" ht="15.75" customHeight="1">
      <c r="L369" s="197"/>
    </row>
    <row r="370" ht="15.75" customHeight="1">
      <c r="L370" s="197"/>
    </row>
    <row r="371" ht="15.75" customHeight="1">
      <c r="L371" s="197"/>
    </row>
    <row r="372" ht="15.75" customHeight="1">
      <c r="L372" s="197"/>
    </row>
    <row r="373" ht="15.75" customHeight="1">
      <c r="L373" s="197"/>
    </row>
    <row r="374" ht="15.75" customHeight="1">
      <c r="L374" s="197"/>
    </row>
    <row r="375" ht="15.75" customHeight="1">
      <c r="L375" s="197"/>
    </row>
    <row r="376" ht="15.75" customHeight="1">
      <c r="L376" s="197"/>
    </row>
    <row r="377" ht="15.75" customHeight="1">
      <c r="L377" s="197"/>
    </row>
    <row r="378" ht="15.75" customHeight="1">
      <c r="L378" s="197"/>
    </row>
    <row r="379" ht="15.75" customHeight="1">
      <c r="L379" s="197"/>
    </row>
    <row r="380" ht="15.75" customHeight="1">
      <c r="L380" s="197"/>
    </row>
    <row r="381" ht="15.75" customHeight="1">
      <c r="L381" s="197"/>
    </row>
    <row r="382" ht="15.75" customHeight="1">
      <c r="L382" s="197"/>
    </row>
    <row r="383" ht="15.75" customHeight="1">
      <c r="L383" s="197"/>
    </row>
    <row r="384" ht="15.75" customHeight="1">
      <c r="L384" s="197"/>
    </row>
    <row r="385" ht="15.75" customHeight="1">
      <c r="L385" s="197"/>
    </row>
    <row r="386" ht="15.75" customHeight="1">
      <c r="L386" s="197"/>
    </row>
    <row r="387" ht="15.75" customHeight="1">
      <c r="L387" s="197"/>
    </row>
    <row r="388" ht="15.75" customHeight="1">
      <c r="L388" s="197"/>
    </row>
    <row r="389" ht="15.75" customHeight="1">
      <c r="L389" s="197"/>
    </row>
    <row r="390" ht="15.75" customHeight="1">
      <c r="L390" s="197"/>
    </row>
    <row r="391" ht="15.75" customHeight="1">
      <c r="L391" s="197"/>
    </row>
    <row r="392" ht="15.75" customHeight="1">
      <c r="L392" s="197"/>
    </row>
    <row r="393" ht="15.75" customHeight="1">
      <c r="L393" s="197"/>
    </row>
    <row r="394" ht="15.75" customHeight="1">
      <c r="L394" s="197"/>
    </row>
    <row r="395" ht="15.75" customHeight="1">
      <c r="L395" s="197"/>
    </row>
    <row r="396" ht="15.75" customHeight="1">
      <c r="L396" s="197"/>
    </row>
    <row r="397" ht="15.75" customHeight="1">
      <c r="L397" s="197"/>
    </row>
    <row r="398" ht="15.75" customHeight="1">
      <c r="L398" s="197"/>
    </row>
    <row r="399" ht="15.75" customHeight="1">
      <c r="L399" s="197"/>
    </row>
    <row r="400" ht="15.75" customHeight="1">
      <c r="L400" s="197"/>
    </row>
    <row r="401" ht="15.75" customHeight="1">
      <c r="L401" s="197"/>
    </row>
    <row r="402" ht="15.75" customHeight="1">
      <c r="L402" s="197"/>
    </row>
    <row r="403" ht="15.75" customHeight="1">
      <c r="L403" s="197"/>
    </row>
    <row r="404" ht="15.75" customHeight="1">
      <c r="L404" s="197"/>
    </row>
    <row r="405" ht="15.75" customHeight="1">
      <c r="L405" s="197"/>
    </row>
    <row r="406" ht="15.75" customHeight="1">
      <c r="L406" s="197"/>
    </row>
    <row r="407" ht="15.75" customHeight="1">
      <c r="L407" s="197"/>
    </row>
    <row r="408" ht="15.75" customHeight="1">
      <c r="L408" s="197"/>
    </row>
    <row r="409" ht="15.75" customHeight="1">
      <c r="L409" s="197"/>
    </row>
    <row r="410" ht="15.75" customHeight="1">
      <c r="L410" s="197"/>
    </row>
    <row r="411" ht="15.75" customHeight="1">
      <c r="L411" s="197"/>
    </row>
    <row r="412" ht="15.75" customHeight="1">
      <c r="L412" s="197"/>
    </row>
    <row r="413" ht="15.75" customHeight="1">
      <c r="L413" s="197"/>
    </row>
    <row r="414" ht="15.75" customHeight="1">
      <c r="L414" s="197"/>
    </row>
    <row r="415" ht="15.75" customHeight="1">
      <c r="L415" s="197"/>
    </row>
    <row r="416" ht="15.75" customHeight="1">
      <c r="L416" s="197"/>
    </row>
    <row r="417" ht="15.75" customHeight="1">
      <c r="L417" s="197"/>
    </row>
    <row r="418" ht="15.75" customHeight="1">
      <c r="L418" s="197"/>
    </row>
    <row r="419" ht="15.75" customHeight="1">
      <c r="L419" s="197"/>
    </row>
    <row r="420" ht="15.75" customHeight="1">
      <c r="L420" s="197"/>
    </row>
    <row r="421" ht="15.75" customHeight="1">
      <c r="L421" s="197"/>
    </row>
    <row r="422" ht="15.75" customHeight="1">
      <c r="L422" s="197"/>
    </row>
    <row r="423" ht="15.75" customHeight="1">
      <c r="L423" s="197"/>
    </row>
    <row r="424" ht="15.75" customHeight="1">
      <c r="L424" s="197"/>
    </row>
    <row r="425" ht="15.75" customHeight="1">
      <c r="L425" s="197"/>
    </row>
    <row r="426" ht="15.75" customHeight="1">
      <c r="L426" s="197"/>
    </row>
    <row r="427" ht="15.75" customHeight="1">
      <c r="L427" s="197"/>
    </row>
    <row r="428" ht="15.75" customHeight="1">
      <c r="L428" s="197"/>
    </row>
    <row r="429" ht="15.75" customHeight="1">
      <c r="L429" s="197"/>
    </row>
    <row r="430" ht="15.75" customHeight="1">
      <c r="L430" s="197"/>
    </row>
    <row r="431" ht="15.75" customHeight="1">
      <c r="L431" s="197"/>
    </row>
    <row r="432" ht="15.75" customHeight="1">
      <c r="L432" s="197"/>
    </row>
    <row r="433" ht="15.75" customHeight="1">
      <c r="L433" s="197"/>
    </row>
    <row r="434" ht="15.75" customHeight="1">
      <c r="L434" s="197"/>
    </row>
    <row r="435" ht="15.75" customHeight="1">
      <c r="L435" s="197"/>
    </row>
    <row r="436" ht="15.75" customHeight="1">
      <c r="L436" s="197"/>
    </row>
    <row r="437" ht="15.75" customHeight="1">
      <c r="L437" s="197"/>
    </row>
    <row r="438" ht="15.75" customHeight="1">
      <c r="L438" s="197"/>
    </row>
    <row r="439" ht="15.75" customHeight="1">
      <c r="L439" s="197"/>
    </row>
    <row r="440" ht="15.75" customHeight="1">
      <c r="L440" s="197"/>
    </row>
    <row r="441" ht="15.75" customHeight="1">
      <c r="L441" s="197"/>
    </row>
    <row r="442" ht="15.75" customHeight="1">
      <c r="L442" s="197"/>
    </row>
    <row r="443" ht="15.75" customHeight="1">
      <c r="L443" s="197"/>
    </row>
    <row r="444" ht="15.75" customHeight="1">
      <c r="L444" s="197"/>
    </row>
    <row r="445" ht="15.75" customHeight="1">
      <c r="L445" s="197"/>
    </row>
    <row r="446" ht="15.75" customHeight="1">
      <c r="L446" s="197"/>
    </row>
    <row r="447" ht="15.75" customHeight="1">
      <c r="L447" s="197"/>
    </row>
    <row r="448" ht="15.75" customHeight="1">
      <c r="L448" s="197"/>
    </row>
    <row r="449" ht="15.75" customHeight="1">
      <c r="L449" s="197"/>
    </row>
    <row r="450" ht="15.75" customHeight="1">
      <c r="L450" s="197"/>
    </row>
    <row r="451" ht="15.75" customHeight="1">
      <c r="L451" s="197"/>
    </row>
    <row r="452" ht="15.75" customHeight="1">
      <c r="L452" s="197"/>
    </row>
    <row r="453" ht="15.75" customHeight="1">
      <c r="L453" s="197"/>
    </row>
    <row r="454" ht="15.75" customHeight="1">
      <c r="L454" s="197"/>
    </row>
    <row r="455" ht="15.75" customHeight="1">
      <c r="L455" s="197"/>
    </row>
    <row r="456" ht="15.75" customHeight="1">
      <c r="L456" s="197"/>
    </row>
    <row r="457" ht="15.75" customHeight="1">
      <c r="L457" s="197"/>
    </row>
    <row r="458" ht="15.75" customHeight="1">
      <c r="L458" s="197"/>
    </row>
    <row r="459" ht="15.75" customHeight="1">
      <c r="L459" s="197"/>
    </row>
    <row r="460" ht="15.75" customHeight="1">
      <c r="L460" s="197"/>
    </row>
    <row r="461" ht="15.75" customHeight="1">
      <c r="L461" s="197"/>
    </row>
    <row r="462" ht="15.75" customHeight="1">
      <c r="L462" s="197"/>
    </row>
    <row r="463" ht="15.75" customHeight="1">
      <c r="L463" s="197"/>
    </row>
    <row r="464" ht="15.75" customHeight="1">
      <c r="L464" s="197"/>
    </row>
    <row r="465" ht="15.75" customHeight="1">
      <c r="L465" s="197"/>
    </row>
    <row r="466" ht="15.75" customHeight="1">
      <c r="L466" s="197"/>
    </row>
    <row r="467" ht="15.75" customHeight="1">
      <c r="L467" s="197"/>
    </row>
    <row r="468" ht="15.75" customHeight="1">
      <c r="L468" s="197"/>
    </row>
    <row r="469" ht="15.75" customHeight="1">
      <c r="L469" s="197"/>
    </row>
    <row r="470" ht="15.75" customHeight="1">
      <c r="L470" s="197"/>
    </row>
    <row r="471" ht="15.75" customHeight="1">
      <c r="L471" s="197"/>
    </row>
    <row r="472" ht="15.75" customHeight="1">
      <c r="L472" s="197"/>
    </row>
    <row r="473" ht="15.75" customHeight="1">
      <c r="L473" s="197"/>
    </row>
    <row r="474" ht="15.75" customHeight="1">
      <c r="L474" s="197"/>
    </row>
    <row r="475" ht="15.75" customHeight="1">
      <c r="L475" s="197"/>
    </row>
    <row r="476" ht="15.75" customHeight="1">
      <c r="L476" s="197"/>
    </row>
    <row r="477" ht="15.75" customHeight="1">
      <c r="L477" s="197"/>
    </row>
    <row r="478" ht="15.75" customHeight="1">
      <c r="L478" s="197"/>
    </row>
    <row r="479" ht="15.75" customHeight="1">
      <c r="L479" s="197"/>
    </row>
    <row r="480" ht="15.75" customHeight="1">
      <c r="L480" s="197"/>
    </row>
    <row r="481" ht="15.75" customHeight="1">
      <c r="L481" s="197"/>
    </row>
    <row r="482" ht="15.75" customHeight="1">
      <c r="L482" s="197"/>
    </row>
    <row r="483" ht="15.75" customHeight="1">
      <c r="L483" s="197"/>
    </row>
    <row r="484" ht="15.75" customHeight="1">
      <c r="L484" s="197"/>
    </row>
    <row r="485" ht="15.75" customHeight="1">
      <c r="L485" s="197"/>
    </row>
    <row r="486" ht="15.75" customHeight="1">
      <c r="L486" s="197"/>
    </row>
    <row r="487" ht="15.75" customHeight="1">
      <c r="L487" s="197"/>
    </row>
    <row r="488" ht="15.75" customHeight="1">
      <c r="L488" s="197"/>
    </row>
    <row r="489" ht="15.75" customHeight="1">
      <c r="L489" s="197"/>
    </row>
    <row r="490" ht="15.75" customHeight="1">
      <c r="L490" s="197"/>
    </row>
    <row r="491" ht="15.75" customHeight="1">
      <c r="L491" s="197"/>
    </row>
    <row r="492" ht="15.75" customHeight="1">
      <c r="L492" s="197"/>
    </row>
    <row r="493" ht="15.75" customHeight="1">
      <c r="L493" s="197"/>
    </row>
    <row r="494" ht="15.75" customHeight="1">
      <c r="L494" s="197"/>
    </row>
    <row r="495" ht="15.75" customHeight="1">
      <c r="L495" s="197"/>
    </row>
    <row r="496" ht="15.75" customHeight="1">
      <c r="L496" s="197"/>
    </row>
    <row r="497" ht="15.75" customHeight="1">
      <c r="L497" s="197"/>
    </row>
    <row r="498" ht="15.75" customHeight="1">
      <c r="L498" s="197"/>
    </row>
    <row r="499" ht="15.75" customHeight="1">
      <c r="L499" s="197"/>
    </row>
    <row r="500" ht="15.75" customHeight="1">
      <c r="L500" s="197"/>
    </row>
    <row r="501" ht="15.75" customHeight="1">
      <c r="L501" s="197"/>
    </row>
    <row r="502" ht="15.75" customHeight="1">
      <c r="L502" s="197"/>
    </row>
    <row r="503" ht="15.75" customHeight="1">
      <c r="L503" s="197"/>
    </row>
    <row r="504" ht="15.75" customHeight="1">
      <c r="L504" s="197"/>
    </row>
    <row r="505" ht="15.75" customHeight="1">
      <c r="L505" s="197"/>
    </row>
    <row r="506" ht="15.75" customHeight="1">
      <c r="L506" s="197"/>
    </row>
    <row r="507" ht="15.75" customHeight="1">
      <c r="L507" s="197"/>
    </row>
    <row r="508" ht="15.75" customHeight="1">
      <c r="L508" s="197"/>
    </row>
    <row r="509" ht="15.75" customHeight="1">
      <c r="L509" s="197"/>
    </row>
    <row r="510" ht="15.75" customHeight="1">
      <c r="L510" s="197"/>
    </row>
    <row r="511" ht="15.75" customHeight="1">
      <c r="L511" s="197"/>
    </row>
    <row r="512" ht="15.75" customHeight="1">
      <c r="L512" s="197"/>
    </row>
    <row r="513" ht="15.75" customHeight="1">
      <c r="L513" s="197"/>
    </row>
    <row r="514" ht="15.75" customHeight="1">
      <c r="L514" s="197"/>
    </row>
    <row r="515" ht="15.75" customHeight="1">
      <c r="L515" s="197"/>
    </row>
    <row r="516" ht="15.75" customHeight="1">
      <c r="L516" s="197"/>
    </row>
    <row r="517" ht="15.75" customHeight="1">
      <c r="L517" s="197"/>
    </row>
    <row r="518" ht="15.75" customHeight="1">
      <c r="L518" s="197"/>
    </row>
    <row r="519" ht="15.75" customHeight="1">
      <c r="L519" s="197"/>
    </row>
    <row r="520" ht="15.75" customHeight="1">
      <c r="L520" s="197"/>
    </row>
    <row r="521" ht="15.75" customHeight="1">
      <c r="L521" s="197"/>
    </row>
    <row r="522" ht="15.75" customHeight="1">
      <c r="L522" s="197"/>
    </row>
    <row r="523" ht="15.75" customHeight="1">
      <c r="L523" s="197"/>
    </row>
    <row r="524" ht="15.75" customHeight="1">
      <c r="L524" s="197"/>
    </row>
    <row r="525" ht="15.75" customHeight="1">
      <c r="L525" s="197"/>
    </row>
    <row r="526" ht="15.75" customHeight="1">
      <c r="L526" s="197"/>
    </row>
    <row r="527" ht="15.75" customHeight="1">
      <c r="L527" s="197"/>
    </row>
    <row r="528" ht="15.75" customHeight="1">
      <c r="L528" s="197"/>
    </row>
    <row r="529" ht="15.75" customHeight="1">
      <c r="L529" s="197"/>
    </row>
    <row r="530" ht="15.75" customHeight="1">
      <c r="L530" s="197"/>
    </row>
    <row r="531" ht="15.75" customHeight="1">
      <c r="L531" s="197"/>
    </row>
    <row r="532" ht="15.75" customHeight="1">
      <c r="L532" s="197"/>
    </row>
    <row r="533" ht="15.75" customHeight="1">
      <c r="L533" s="197"/>
    </row>
    <row r="534" ht="15.75" customHeight="1">
      <c r="L534" s="197"/>
    </row>
    <row r="535" ht="15.75" customHeight="1">
      <c r="L535" s="197"/>
    </row>
    <row r="536" ht="15.75" customHeight="1">
      <c r="L536" s="197"/>
    </row>
    <row r="537" ht="15.75" customHeight="1">
      <c r="L537" s="197"/>
    </row>
    <row r="538" ht="15.75" customHeight="1">
      <c r="L538" s="197"/>
    </row>
    <row r="539" ht="15.75" customHeight="1">
      <c r="L539" s="197"/>
    </row>
    <row r="540" ht="15.75" customHeight="1">
      <c r="L540" s="197"/>
    </row>
    <row r="541" ht="15.75" customHeight="1">
      <c r="L541" s="197"/>
    </row>
    <row r="542" ht="15.75" customHeight="1">
      <c r="L542" s="197"/>
    </row>
    <row r="543" ht="15.75" customHeight="1">
      <c r="L543" s="197"/>
    </row>
    <row r="544" ht="15.75" customHeight="1">
      <c r="L544" s="197"/>
    </row>
    <row r="545" ht="15.75" customHeight="1">
      <c r="L545" s="197"/>
    </row>
    <row r="546" ht="15.75" customHeight="1">
      <c r="L546" s="197"/>
    </row>
    <row r="547" ht="15.75" customHeight="1">
      <c r="L547" s="197"/>
    </row>
    <row r="548" ht="15.75" customHeight="1">
      <c r="L548" s="197"/>
    </row>
    <row r="549" ht="15.75" customHeight="1">
      <c r="L549" s="197"/>
    </row>
    <row r="550" ht="15.75" customHeight="1">
      <c r="L550" s="197"/>
    </row>
    <row r="551" ht="15.75" customHeight="1">
      <c r="L551" s="197"/>
    </row>
    <row r="552" ht="15.75" customHeight="1">
      <c r="L552" s="197"/>
    </row>
    <row r="553" ht="15.75" customHeight="1">
      <c r="L553" s="197"/>
    </row>
    <row r="554" ht="15.75" customHeight="1">
      <c r="L554" s="197"/>
    </row>
    <row r="555" ht="15.75" customHeight="1">
      <c r="L555" s="197"/>
    </row>
    <row r="556" ht="15.75" customHeight="1">
      <c r="L556" s="197"/>
    </row>
    <row r="557" ht="15.75" customHeight="1">
      <c r="L557" s="197"/>
    </row>
    <row r="558" ht="15.75" customHeight="1">
      <c r="L558" s="197"/>
    </row>
    <row r="559" ht="15.75" customHeight="1">
      <c r="L559" s="197"/>
    </row>
    <row r="560" ht="15.75" customHeight="1">
      <c r="L560" s="197"/>
    </row>
    <row r="561" ht="15.75" customHeight="1">
      <c r="L561" s="197"/>
    </row>
    <row r="562" ht="15.75" customHeight="1">
      <c r="L562" s="197"/>
    </row>
    <row r="563" ht="15.75" customHeight="1">
      <c r="L563" s="197"/>
    </row>
    <row r="564" ht="15.75" customHeight="1">
      <c r="L564" s="197"/>
    </row>
    <row r="565" ht="15.75" customHeight="1">
      <c r="L565" s="197"/>
    </row>
    <row r="566" ht="15.75" customHeight="1">
      <c r="L566" s="197"/>
    </row>
    <row r="567" ht="15.75" customHeight="1">
      <c r="L567" s="197"/>
    </row>
    <row r="568" ht="15.75" customHeight="1">
      <c r="L568" s="197"/>
    </row>
    <row r="569" ht="15.75" customHeight="1">
      <c r="L569" s="197"/>
    </row>
    <row r="570" ht="15.75" customHeight="1">
      <c r="L570" s="197"/>
    </row>
    <row r="571" ht="15.75" customHeight="1">
      <c r="L571" s="197"/>
    </row>
    <row r="572" ht="15.75" customHeight="1">
      <c r="L572" s="197"/>
    </row>
    <row r="573" ht="15.75" customHeight="1">
      <c r="L573" s="197"/>
    </row>
    <row r="574" ht="15.75" customHeight="1">
      <c r="L574" s="197"/>
    </row>
    <row r="575" ht="15.75" customHeight="1">
      <c r="L575" s="197"/>
    </row>
    <row r="576" ht="15.75" customHeight="1">
      <c r="L576" s="197"/>
    </row>
    <row r="577" ht="15.75" customHeight="1">
      <c r="L577" s="197"/>
    </row>
    <row r="578" ht="15.75" customHeight="1">
      <c r="L578" s="197"/>
    </row>
    <row r="579" ht="15.75" customHeight="1">
      <c r="L579" s="197"/>
    </row>
    <row r="580" ht="15.75" customHeight="1">
      <c r="L580" s="197"/>
    </row>
    <row r="581" ht="15.75" customHeight="1">
      <c r="L581" s="197"/>
    </row>
    <row r="582" ht="15.75" customHeight="1">
      <c r="L582" s="197"/>
    </row>
    <row r="583" ht="15.75" customHeight="1">
      <c r="L583" s="197"/>
    </row>
    <row r="584" ht="15.75" customHeight="1">
      <c r="L584" s="197"/>
    </row>
    <row r="585" ht="15.75" customHeight="1">
      <c r="L585" s="197"/>
    </row>
    <row r="586" ht="15.75" customHeight="1">
      <c r="L586" s="197"/>
    </row>
    <row r="587" ht="15.75" customHeight="1">
      <c r="L587" s="197"/>
    </row>
    <row r="588" ht="15.75" customHeight="1">
      <c r="L588" s="197"/>
    </row>
    <row r="589" ht="15.75" customHeight="1">
      <c r="L589" s="197"/>
    </row>
    <row r="590" ht="15.75" customHeight="1">
      <c r="L590" s="197"/>
    </row>
    <row r="591" ht="15.75" customHeight="1">
      <c r="L591" s="197"/>
    </row>
    <row r="592" ht="15.75" customHeight="1">
      <c r="L592" s="197"/>
    </row>
    <row r="593" ht="15.75" customHeight="1">
      <c r="L593" s="197"/>
    </row>
    <row r="594" ht="15.75" customHeight="1">
      <c r="L594" s="197"/>
    </row>
    <row r="595" ht="15.75" customHeight="1">
      <c r="L595" s="197"/>
    </row>
    <row r="596" ht="15.75" customHeight="1">
      <c r="L596" s="197"/>
    </row>
    <row r="597" ht="15.75" customHeight="1">
      <c r="L597" s="197"/>
    </row>
    <row r="598" ht="15.75" customHeight="1">
      <c r="L598" s="197"/>
    </row>
    <row r="599" ht="15.75" customHeight="1">
      <c r="L599" s="197"/>
    </row>
    <row r="600" ht="15.75" customHeight="1">
      <c r="L600" s="197"/>
    </row>
    <row r="601" ht="15.75" customHeight="1">
      <c r="L601" s="197"/>
    </row>
    <row r="602" ht="15.75" customHeight="1">
      <c r="L602" s="197"/>
    </row>
    <row r="603" ht="15.75" customHeight="1">
      <c r="L603" s="197"/>
    </row>
    <row r="604" ht="15.75" customHeight="1">
      <c r="L604" s="197"/>
    </row>
    <row r="605" ht="15.75" customHeight="1">
      <c r="L605" s="197"/>
    </row>
    <row r="606" ht="15.75" customHeight="1">
      <c r="L606" s="197"/>
    </row>
    <row r="607" ht="15.75" customHeight="1">
      <c r="L607" s="197"/>
    </row>
    <row r="608" ht="15.75" customHeight="1">
      <c r="L608" s="197"/>
    </row>
    <row r="609" ht="15.75" customHeight="1">
      <c r="L609" s="197"/>
    </row>
    <row r="610" ht="15.75" customHeight="1">
      <c r="L610" s="197"/>
    </row>
    <row r="611" ht="15.75" customHeight="1">
      <c r="L611" s="197"/>
    </row>
    <row r="612" ht="15.75" customHeight="1">
      <c r="L612" s="197"/>
    </row>
    <row r="613" ht="15.75" customHeight="1">
      <c r="L613" s="197"/>
    </row>
    <row r="614" ht="15.75" customHeight="1">
      <c r="L614" s="197"/>
    </row>
    <row r="615" ht="15.75" customHeight="1">
      <c r="L615" s="197"/>
    </row>
    <row r="616" ht="15.75" customHeight="1">
      <c r="L616" s="197"/>
    </row>
    <row r="617" ht="15.75" customHeight="1">
      <c r="L617" s="197"/>
    </row>
    <row r="618" ht="15.75" customHeight="1">
      <c r="L618" s="197"/>
    </row>
    <row r="619" ht="15.75" customHeight="1">
      <c r="L619" s="197"/>
    </row>
    <row r="620" ht="15.75" customHeight="1">
      <c r="L620" s="197"/>
    </row>
    <row r="621" ht="15.75" customHeight="1">
      <c r="L621" s="197"/>
    </row>
    <row r="622" ht="15.75" customHeight="1">
      <c r="L622" s="197"/>
    </row>
    <row r="623" ht="15.75" customHeight="1">
      <c r="L623" s="197"/>
    </row>
    <row r="624" ht="15.75" customHeight="1">
      <c r="L624" s="197"/>
    </row>
    <row r="625" ht="15.75" customHeight="1">
      <c r="L625" s="197"/>
    </row>
    <row r="626" ht="15.75" customHeight="1">
      <c r="L626" s="197"/>
    </row>
    <row r="627" ht="15.75" customHeight="1">
      <c r="L627" s="197"/>
    </row>
    <row r="628" ht="15.75" customHeight="1">
      <c r="L628" s="197"/>
    </row>
    <row r="629" ht="15.75" customHeight="1">
      <c r="L629" s="197"/>
    </row>
    <row r="630" ht="15.75" customHeight="1">
      <c r="L630" s="197"/>
    </row>
    <row r="631" ht="15.75" customHeight="1">
      <c r="L631" s="197"/>
    </row>
    <row r="632" ht="15.75" customHeight="1">
      <c r="L632" s="197"/>
    </row>
    <row r="633" ht="15.75" customHeight="1">
      <c r="L633" s="197"/>
    </row>
    <row r="634" ht="15.75" customHeight="1">
      <c r="L634" s="197"/>
    </row>
    <row r="635" ht="15.75" customHeight="1">
      <c r="L635" s="197"/>
    </row>
    <row r="636" ht="15.75" customHeight="1">
      <c r="L636" s="197"/>
    </row>
    <row r="637" ht="15.75" customHeight="1">
      <c r="L637" s="197"/>
    </row>
    <row r="638" ht="15.75" customHeight="1">
      <c r="L638" s="197"/>
    </row>
    <row r="639" ht="15.75" customHeight="1">
      <c r="L639" s="197"/>
    </row>
    <row r="640" ht="15.75" customHeight="1">
      <c r="L640" s="197"/>
    </row>
    <row r="641" ht="15.75" customHeight="1">
      <c r="L641" s="197"/>
    </row>
    <row r="642" ht="15.75" customHeight="1">
      <c r="L642" s="197"/>
    </row>
    <row r="643" ht="15.75" customHeight="1">
      <c r="L643" s="197"/>
    </row>
    <row r="644" ht="15.75" customHeight="1">
      <c r="L644" s="197"/>
    </row>
    <row r="645" ht="15.75" customHeight="1">
      <c r="L645" s="197"/>
    </row>
    <row r="646" ht="15.75" customHeight="1">
      <c r="L646" s="197"/>
    </row>
    <row r="647" ht="15.75" customHeight="1">
      <c r="L647" s="197"/>
    </row>
    <row r="648" ht="15.75" customHeight="1">
      <c r="L648" s="197"/>
    </row>
    <row r="649" ht="15.75" customHeight="1">
      <c r="L649" s="197"/>
    </row>
    <row r="650" ht="15.75" customHeight="1">
      <c r="L650" s="197"/>
    </row>
    <row r="651" ht="15.75" customHeight="1">
      <c r="L651" s="197"/>
    </row>
    <row r="652" ht="15.75" customHeight="1">
      <c r="L652" s="197"/>
    </row>
    <row r="653" ht="15.75" customHeight="1">
      <c r="L653" s="197"/>
    </row>
    <row r="654" ht="15.75" customHeight="1">
      <c r="L654" s="197"/>
    </row>
    <row r="655" ht="15.75" customHeight="1">
      <c r="L655" s="197"/>
    </row>
    <row r="656" ht="15.75" customHeight="1">
      <c r="L656" s="197"/>
    </row>
    <row r="657" ht="15.75" customHeight="1">
      <c r="L657" s="197"/>
    </row>
    <row r="658" ht="15.75" customHeight="1">
      <c r="L658" s="197"/>
    </row>
    <row r="659" ht="15.75" customHeight="1">
      <c r="L659" s="197"/>
    </row>
    <row r="660" ht="15.75" customHeight="1">
      <c r="L660" s="197"/>
    </row>
    <row r="661" ht="15.75" customHeight="1">
      <c r="L661" s="197"/>
    </row>
    <row r="662" ht="15.75" customHeight="1">
      <c r="L662" s="197"/>
    </row>
    <row r="663" ht="15.75" customHeight="1">
      <c r="L663" s="197"/>
    </row>
    <row r="664" ht="15.75" customHeight="1">
      <c r="L664" s="197"/>
    </row>
    <row r="665" ht="15.75" customHeight="1">
      <c r="L665" s="197"/>
    </row>
    <row r="666" ht="15.75" customHeight="1">
      <c r="L666" s="197"/>
    </row>
    <row r="667" ht="15.75" customHeight="1">
      <c r="L667" s="197"/>
    </row>
    <row r="668" ht="15.75" customHeight="1">
      <c r="L668" s="197"/>
    </row>
    <row r="669" ht="15.75" customHeight="1">
      <c r="L669" s="197"/>
    </row>
    <row r="670" ht="15.75" customHeight="1">
      <c r="L670" s="197"/>
    </row>
    <row r="671" ht="15.75" customHeight="1">
      <c r="L671" s="197"/>
    </row>
    <row r="672" ht="15.75" customHeight="1">
      <c r="L672" s="197"/>
    </row>
    <row r="673" ht="15.75" customHeight="1">
      <c r="L673" s="197"/>
    </row>
    <row r="674" ht="15.75" customHeight="1">
      <c r="L674" s="197"/>
    </row>
    <row r="675" ht="15.75" customHeight="1">
      <c r="L675" s="197"/>
    </row>
    <row r="676" ht="15.75" customHeight="1">
      <c r="L676" s="197"/>
    </row>
    <row r="677" ht="15.75" customHeight="1">
      <c r="L677" s="197"/>
    </row>
    <row r="678" ht="15.75" customHeight="1">
      <c r="L678" s="197"/>
    </row>
    <row r="679" ht="15.75" customHeight="1">
      <c r="L679" s="197"/>
    </row>
    <row r="680" ht="15.75" customHeight="1">
      <c r="L680" s="197"/>
    </row>
    <row r="681" ht="15.75" customHeight="1">
      <c r="L681" s="197"/>
    </row>
    <row r="682" ht="15.75" customHeight="1">
      <c r="L682" s="197"/>
    </row>
    <row r="683" ht="15.75" customHeight="1">
      <c r="L683" s="197"/>
    </row>
    <row r="684" ht="15.75" customHeight="1">
      <c r="L684" s="197"/>
    </row>
    <row r="685" ht="15.75" customHeight="1">
      <c r="L685" s="197"/>
    </row>
    <row r="686" ht="15.75" customHeight="1">
      <c r="L686" s="197"/>
    </row>
    <row r="687" ht="15.75" customHeight="1">
      <c r="L687" s="197"/>
    </row>
    <row r="688" ht="15.75" customHeight="1">
      <c r="L688" s="197"/>
    </row>
    <row r="689" ht="15.75" customHeight="1">
      <c r="L689" s="197"/>
    </row>
    <row r="690" ht="15.75" customHeight="1">
      <c r="L690" s="197"/>
    </row>
    <row r="691" ht="15.75" customHeight="1">
      <c r="L691" s="197"/>
    </row>
    <row r="692" ht="15.75" customHeight="1">
      <c r="L692" s="197"/>
    </row>
    <row r="693" ht="15.75" customHeight="1">
      <c r="L693" s="197"/>
    </row>
    <row r="694" ht="15.75" customHeight="1">
      <c r="L694" s="197"/>
    </row>
    <row r="695" ht="15.75" customHeight="1">
      <c r="L695" s="197"/>
    </row>
    <row r="696" ht="15.75" customHeight="1">
      <c r="L696" s="197"/>
    </row>
    <row r="697" ht="15.75" customHeight="1">
      <c r="L697" s="197"/>
    </row>
    <row r="698" ht="15.75" customHeight="1">
      <c r="L698" s="197"/>
    </row>
    <row r="699" ht="15.75" customHeight="1">
      <c r="L699" s="197"/>
    </row>
    <row r="700" ht="15.75" customHeight="1">
      <c r="L700" s="197"/>
    </row>
    <row r="701" ht="15.75" customHeight="1">
      <c r="L701" s="197"/>
    </row>
    <row r="702" ht="15.75" customHeight="1">
      <c r="L702" s="197"/>
    </row>
    <row r="703" ht="15.75" customHeight="1">
      <c r="L703" s="197"/>
    </row>
    <row r="704" ht="15.75" customHeight="1">
      <c r="L704" s="197"/>
    </row>
    <row r="705" ht="15.75" customHeight="1">
      <c r="L705" s="197"/>
    </row>
    <row r="706" ht="15.75" customHeight="1">
      <c r="L706" s="197"/>
    </row>
    <row r="707" ht="15.75" customHeight="1">
      <c r="L707" s="197"/>
    </row>
    <row r="708" ht="15.75" customHeight="1">
      <c r="L708" s="197"/>
    </row>
    <row r="709" ht="15.75" customHeight="1">
      <c r="L709" s="197"/>
    </row>
    <row r="710" ht="15.75" customHeight="1">
      <c r="L710" s="197"/>
    </row>
    <row r="711" ht="15.75" customHeight="1">
      <c r="L711" s="197"/>
    </row>
    <row r="712" ht="15.75" customHeight="1">
      <c r="L712" s="197"/>
    </row>
    <row r="713" ht="15.75" customHeight="1">
      <c r="L713" s="197"/>
    </row>
    <row r="714" ht="15.75" customHeight="1">
      <c r="L714" s="197"/>
    </row>
    <row r="715" ht="15.75" customHeight="1">
      <c r="L715" s="197"/>
    </row>
    <row r="716" ht="15.75" customHeight="1">
      <c r="L716" s="197"/>
    </row>
    <row r="717" ht="15.75" customHeight="1">
      <c r="L717" s="197"/>
    </row>
    <row r="718" ht="15.75" customHeight="1">
      <c r="L718" s="197"/>
    </row>
    <row r="719" ht="15.75" customHeight="1">
      <c r="L719" s="197"/>
    </row>
    <row r="720" ht="15.75" customHeight="1">
      <c r="L720" s="197"/>
    </row>
    <row r="721" ht="15.75" customHeight="1">
      <c r="L721" s="197"/>
    </row>
    <row r="722" ht="15.75" customHeight="1">
      <c r="L722" s="197"/>
    </row>
    <row r="723" ht="15.75" customHeight="1">
      <c r="L723" s="197"/>
    </row>
    <row r="724" ht="15.75" customHeight="1">
      <c r="L724" s="197"/>
    </row>
    <row r="725" ht="15.75" customHeight="1">
      <c r="L725" s="197"/>
    </row>
    <row r="726" ht="15.75" customHeight="1">
      <c r="L726" s="197"/>
    </row>
    <row r="727" ht="15.75" customHeight="1">
      <c r="L727" s="197"/>
    </row>
    <row r="728" ht="15.75" customHeight="1">
      <c r="L728" s="197"/>
    </row>
    <row r="729" ht="15.75" customHeight="1">
      <c r="L729" s="197"/>
    </row>
    <row r="730" ht="15.75" customHeight="1">
      <c r="L730" s="197"/>
    </row>
    <row r="731" ht="15.75" customHeight="1">
      <c r="L731" s="197"/>
    </row>
    <row r="732" ht="15.75" customHeight="1">
      <c r="L732" s="197"/>
    </row>
    <row r="733" ht="15.75" customHeight="1">
      <c r="L733" s="197"/>
    </row>
    <row r="734" ht="15.75" customHeight="1">
      <c r="L734" s="197"/>
    </row>
    <row r="735" ht="15.75" customHeight="1">
      <c r="L735" s="197"/>
    </row>
    <row r="736" ht="15.75" customHeight="1">
      <c r="L736" s="197"/>
    </row>
    <row r="737" ht="15.75" customHeight="1">
      <c r="L737" s="197"/>
    </row>
    <row r="738" ht="15.75" customHeight="1">
      <c r="L738" s="197"/>
    </row>
    <row r="739" ht="15.75" customHeight="1">
      <c r="L739" s="197"/>
    </row>
    <row r="740" ht="15.75" customHeight="1">
      <c r="L740" s="197"/>
    </row>
    <row r="741" ht="15.75" customHeight="1">
      <c r="L741" s="197"/>
    </row>
    <row r="742" ht="15.75" customHeight="1">
      <c r="L742" s="197"/>
    </row>
    <row r="743" ht="15.75" customHeight="1">
      <c r="L743" s="197"/>
    </row>
    <row r="744" ht="15.75" customHeight="1">
      <c r="L744" s="197"/>
    </row>
    <row r="745" ht="15.75" customHeight="1">
      <c r="L745" s="197"/>
    </row>
    <row r="746" ht="15.75" customHeight="1">
      <c r="L746" s="197"/>
    </row>
    <row r="747" ht="15.75" customHeight="1">
      <c r="L747" s="197"/>
    </row>
    <row r="748" ht="15.75" customHeight="1">
      <c r="L748" s="197"/>
    </row>
    <row r="749" ht="15.75" customHeight="1">
      <c r="L749" s="197"/>
    </row>
    <row r="750" ht="15.75" customHeight="1">
      <c r="L750" s="197"/>
    </row>
    <row r="751" ht="15.75" customHeight="1">
      <c r="L751" s="197"/>
    </row>
    <row r="752" ht="15.75" customHeight="1">
      <c r="L752" s="197"/>
    </row>
    <row r="753" ht="15.75" customHeight="1">
      <c r="L753" s="197"/>
    </row>
    <row r="754" ht="15.75" customHeight="1">
      <c r="L754" s="197"/>
    </row>
    <row r="755" ht="15.75" customHeight="1">
      <c r="L755" s="197"/>
    </row>
    <row r="756" ht="15.75" customHeight="1">
      <c r="L756" s="197"/>
    </row>
    <row r="757" ht="15.75" customHeight="1">
      <c r="L757" s="197"/>
    </row>
    <row r="758" ht="15.75" customHeight="1">
      <c r="L758" s="197"/>
    </row>
    <row r="759" ht="15.75" customHeight="1">
      <c r="L759" s="197"/>
    </row>
    <row r="760" ht="15.75" customHeight="1">
      <c r="L760" s="197"/>
    </row>
    <row r="761" ht="15.75" customHeight="1">
      <c r="L761" s="197"/>
    </row>
    <row r="762" ht="15.75" customHeight="1">
      <c r="L762" s="197"/>
    </row>
    <row r="763" ht="15.75" customHeight="1">
      <c r="L763" s="197"/>
    </row>
    <row r="764" ht="15.75" customHeight="1">
      <c r="L764" s="197"/>
    </row>
    <row r="765" ht="15.75" customHeight="1">
      <c r="L765" s="197"/>
    </row>
    <row r="766" ht="15.75" customHeight="1">
      <c r="L766" s="197"/>
    </row>
    <row r="767" ht="15.75" customHeight="1">
      <c r="L767" s="197"/>
    </row>
    <row r="768" ht="15.75" customHeight="1">
      <c r="L768" s="197"/>
    </row>
    <row r="769" ht="15.75" customHeight="1">
      <c r="L769" s="197"/>
    </row>
    <row r="770" ht="15.75" customHeight="1">
      <c r="L770" s="197"/>
    </row>
    <row r="771" ht="15.75" customHeight="1">
      <c r="L771" s="197"/>
    </row>
    <row r="772" ht="15.75" customHeight="1">
      <c r="L772" s="197"/>
    </row>
    <row r="773" ht="15.75" customHeight="1">
      <c r="L773" s="197"/>
    </row>
    <row r="774" ht="15.75" customHeight="1">
      <c r="L774" s="197"/>
    </row>
    <row r="775" ht="15.75" customHeight="1">
      <c r="L775" s="197"/>
    </row>
    <row r="776" ht="15.75" customHeight="1">
      <c r="L776" s="197"/>
    </row>
    <row r="777" ht="15.75" customHeight="1">
      <c r="L777" s="197"/>
    </row>
    <row r="778" ht="15.75" customHeight="1">
      <c r="L778" s="197"/>
    </row>
    <row r="779" ht="15.75" customHeight="1">
      <c r="L779" s="197"/>
    </row>
    <row r="780" ht="15.75" customHeight="1">
      <c r="L780" s="197"/>
    </row>
    <row r="781" ht="15.75" customHeight="1">
      <c r="L781" s="197"/>
    </row>
    <row r="782" ht="15.75" customHeight="1">
      <c r="L782" s="197"/>
    </row>
    <row r="783" ht="15.75" customHeight="1">
      <c r="L783" s="197"/>
    </row>
    <row r="784" ht="15.75" customHeight="1">
      <c r="L784" s="197"/>
    </row>
    <row r="785" ht="15.75" customHeight="1">
      <c r="L785" s="197"/>
    </row>
    <row r="786" ht="15.75" customHeight="1">
      <c r="L786" s="197"/>
    </row>
    <row r="787" ht="15.75" customHeight="1">
      <c r="L787" s="197"/>
    </row>
    <row r="788" ht="15.75" customHeight="1">
      <c r="L788" s="197"/>
    </row>
    <row r="789" ht="15.75" customHeight="1">
      <c r="L789" s="197"/>
    </row>
    <row r="790" ht="15.75" customHeight="1">
      <c r="L790" s="197"/>
    </row>
    <row r="791" ht="15.75" customHeight="1">
      <c r="L791" s="197"/>
    </row>
    <row r="792" ht="15.75" customHeight="1">
      <c r="L792" s="197"/>
    </row>
    <row r="793" ht="15.75" customHeight="1">
      <c r="L793" s="197"/>
    </row>
    <row r="794" ht="15.75" customHeight="1">
      <c r="L794" s="197"/>
    </row>
    <row r="795" ht="15.75" customHeight="1">
      <c r="L795" s="197"/>
    </row>
    <row r="796" ht="15.75" customHeight="1">
      <c r="L796" s="197"/>
    </row>
    <row r="797" ht="15.75" customHeight="1">
      <c r="L797" s="197"/>
    </row>
    <row r="798" ht="15.75" customHeight="1">
      <c r="L798" s="197"/>
    </row>
    <row r="799" ht="15.75" customHeight="1">
      <c r="L799" s="197"/>
    </row>
    <row r="800" ht="15.75" customHeight="1">
      <c r="L800" s="197"/>
    </row>
    <row r="801" ht="15.75" customHeight="1">
      <c r="L801" s="197"/>
    </row>
    <row r="802" ht="15.75" customHeight="1">
      <c r="L802" s="197"/>
    </row>
    <row r="803" ht="15.75" customHeight="1">
      <c r="L803" s="197"/>
    </row>
    <row r="804" ht="15.75" customHeight="1">
      <c r="L804" s="197"/>
    </row>
    <row r="805" ht="15.75" customHeight="1">
      <c r="L805" s="197"/>
    </row>
    <row r="806" ht="15.75" customHeight="1">
      <c r="L806" s="197"/>
    </row>
    <row r="807" ht="15.75" customHeight="1">
      <c r="L807" s="197"/>
    </row>
    <row r="808" ht="15.75" customHeight="1">
      <c r="L808" s="197"/>
    </row>
    <row r="809" ht="15.75" customHeight="1">
      <c r="L809" s="197"/>
    </row>
    <row r="810" ht="15.75" customHeight="1">
      <c r="L810" s="197"/>
    </row>
    <row r="811" ht="15.75" customHeight="1">
      <c r="L811" s="197"/>
    </row>
    <row r="812" ht="15.75" customHeight="1">
      <c r="L812" s="197"/>
    </row>
    <row r="813" ht="15.75" customHeight="1">
      <c r="L813" s="197"/>
    </row>
    <row r="814" ht="15.75" customHeight="1">
      <c r="L814" s="197"/>
    </row>
    <row r="815" ht="15.75" customHeight="1">
      <c r="L815" s="197"/>
    </row>
    <row r="816" ht="15.75" customHeight="1">
      <c r="L816" s="197"/>
    </row>
    <row r="817" ht="15.75" customHeight="1">
      <c r="L817" s="197"/>
    </row>
    <row r="818" ht="15.75" customHeight="1">
      <c r="L818" s="197"/>
    </row>
    <row r="819" ht="15.75" customHeight="1">
      <c r="L819" s="197"/>
    </row>
    <row r="820" ht="15.75" customHeight="1">
      <c r="L820" s="197"/>
    </row>
    <row r="821" ht="15.75" customHeight="1">
      <c r="L821" s="197"/>
    </row>
    <row r="822" ht="15.75" customHeight="1">
      <c r="L822" s="197"/>
    </row>
    <row r="823" ht="15.75" customHeight="1">
      <c r="L823" s="197"/>
    </row>
    <row r="824" ht="15.75" customHeight="1">
      <c r="L824" s="197"/>
    </row>
    <row r="825" ht="15.75" customHeight="1">
      <c r="L825" s="197"/>
    </row>
    <row r="826" ht="15.75" customHeight="1">
      <c r="L826" s="197"/>
    </row>
    <row r="827" ht="15.75" customHeight="1">
      <c r="L827" s="197"/>
    </row>
    <row r="828" ht="15.75" customHeight="1">
      <c r="L828" s="197"/>
    </row>
    <row r="829" ht="15.75" customHeight="1">
      <c r="L829" s="197"/>
    </row>
    <row r="830" ht="15.75" customHeight="1">
      <c r="L830" s="197"/>
    </row>
    <row r="831" ht="15.75" customHeight="1">
      <c r="L831" s="197"/>
    </row>
    <row r="832" ht="15.75" customHeight="1">
      <c r="L832" s="197"/>
    </row>
    <row r="833" ht="15.75" customHeight="1">
      <c r="L833" s="197"/>
    </row>
    <row r="834" ht="15.75" customHeight="1">
      <c r="L834" s="197"/>
    </row>
    <row r="835" ht="15.75" customHeight="1">
      <c r="L835" s="197"/>
    </row>
    <row r="836" ht="15.75" customHeight="1">
      <c r="L836" s="197"/>
    </row>
    <row r="837" ht="15.75" customHeight="1">
      <c r="L837" s="197"/>
    </row>
    <row r="838" ht="15.75" customHeight="1">
      <c r="L838" s="197"/>
    </row>
    <row r="839" ht="15.75" customHeight="1">
      <c r="L839" s="197"/>
    </row>
    <row r="840" ht="15.75" customHeight="1">
      <c r="L840" s="197"/>
    </row>
    <row r="841" ht="15.75" customHeight="1">
      <c r="L841" s="197"/>
    </row>
    <row r="842" ht="15.75" customHeight="1">
      <c r="L842" s="197"/>
    </row>
    <row r="843" ht="15.75" customHeight="1">
      <c r="L843" s="197"/>
    </row>
    <row r="844" ht="15.75" customHeight="1">
      <c r="L844" s="197"/>
    </row>
    <row r="845" ht="15.75" customHeight="1">
      <c r="L845" s="197"/>
    </row>
    <row r="846" ht="15.75" customHeight="1">
      <c r="L846" s="197"/>
    </row>
    <row r="847" ht="15.75" customHeight="1">
      <c r="L847" s="197"/>
    </row>
    <row r="848" ht="15.75" customHeight="1">
      <c r="L848" s="197"/>
    </row>
    <row r="849" ht="15.75" customHeight="1">
      <c r="L849" s="197"/>
    </row>
    <row r="850" ht="15.75" customHeight="1">
      <c r="L850" s="197"/>
    </row>
    <row r="851" ht="15.75" customHeight="1">
      <c r="L851" s="197"/>
    </row>
    <row r="852" ht="15.75" customHeight="1">
      <c r="L852" s="197"/>
    </row>
    <row r="853" ht="15.75" customHeight="1">
      <c r="L853" s="197"/>
    </row>
    <row r="854" ht="15.75" customHeight="1">
      <c r="L854" s="197"/>
    </row>
    <row r="855" ht="15.75" customHeight="1">
      <c r="L855" s="197"/>
    </row>
    <row r="856" ht="15.75" customHeight="1">
      <c r="L856" s="197"/>
    </row>
    <row r="857" ht="15.75" customHeight="1">
      <c r="L857" s="197"/>
    </row>
    <row r="858" ht="15.75" customHeight="1">
      <c r="L858" s="197"/>
    </row>
    <row r="859" ht="15.75" customHeight="1">
      <c r="L859" s="197"/>
    </row>
    <row r="860" ht="15.75" customHeight="1">
      <c r="L860" s="197"/>
    </row>
    <row r="861" ht="15.75" customHeight="1">
      <c r="L861" s="197"/>
    </row>
    <row r="862" ht="15.75" customHeight="1">
      <c r="L862" s="197"/>
    </row>
    <row r="863" ht="15.75" customHeight="1">
      <c r="L863" s="197"/>
    </row>
    <row r="864" ht="15.75" customHeight="1">
      <c r="L864" s="197"/>
    </row>
    <row r="865" ht="15.75" customHeight="1">
      <c r="L865" s="197"/>
    </row>
    <row r="866" ht="15.75" customHeight="1">
      <c r="L866" s="197"/>
    </row>
    <row r="867" ht="15.75" customHeight="1">
      <c r="L867" s="197"/>
    </row>
    <row r="868" ht="15.75" customHeight="1">
      <c r="L868" s="197"/>
    </row>
    <row r="869" ht="15.75" customHeight="1">
      <c r="L869" s="197"/>
    </row>
    <row r="870" ht="15.75" customHeight="1">
      <c r="L870" s="197"/>
    </row>
    <row r="871" ht="15.75" customHeight="1">
      <c r="L871" s="197"/>
    </row>
    <row r="872" ht="15.75" customHeight="1">
      <c r="L872" s="197"/>
    </row>
    <row r="873" ht="15.75" customHeight="1">
      <c r="L873" s="197"/>
    </row>
    <row r="874" ht="15.75" customHeight="1">
      <c r="L874" s="197"/>
    </row>
    <row r="875" ht="15.75" customHeight="1">
      <c r="L875" s="197"/>
    </row>
    <row r="876" ht="15.75" customHeight="1">
      <c r="L876" s="197"/>
    </row>
    <row r="877" ht="15.75" customHeight="1">
      <c r="L877" s="197"/>
    </row>
    <row r="878" ht="15.75" customHeight="1">
      <c r="L878" s="197"/>
    </row>
    <row r="879" ht="15.75" customHeight="1">
      <c r="L879" s="197"/>
    </row>
    <row r="880" ht="15.75" customHeight="1">
      <c r="L880" s="197"/>
    </row>
    <row r="881" ht="15.75" customHeight="1">
      <c r="L881" s="197"/>
    </row>
    <row r="882" ht="15.75" customHeight="1">
      <c r="L882" s="197"/>
    </row>
    <row r="883" ht="15.75" customHeight="1">
      <c r="L883" s="197"/>
    </row>
    <row r="884" ht="15.75" customHeight="1">
      <c r="L884" s="197"/>
    </row>
    <row r="885" ht="15.75" customHeight="1">
      <c r="L885" s="197"/>
    </row>
    <row r="886" ht="15.75" customHeight="1">
      <c r="L886" s="197"/>
    </row>
    <row r="887" ht="15.75" customHeight="1">
      <c r="L887" s="197"/>
    </row>
    <row r="888" ht="15.75" customHeight="1">
      <c r="L888" s="197"/>
    </row>
    <row r="889" ht="15.75" customHeight="1">
      <c r="L889" s="197"/>
    </row>
    <row r="890" ht="15.75" customHeight="1">
      <c r="L890" s="197"/>
    </row>
    <row r="891" ht="15.75" customHeight="1">
      <c r="L891" s="197"/>
    </row>
    <row r="892" ht="15.75" customHeight="1">
      <c r="L892" s="197"/>
    </row>
    <row r="893" ht="15.75" customHeight="1">
      <c r="L893" s="197"/>
    </row>
    <row r="894" ht="15.75" customHeight="1">
      <c r="L894" s="197"/>
    </row>
    <row r="895" ht="15.75" customHeight="1">
      <c r="L895" s="197"/>
    </row>
    <row r="896" ht="15.75" customHeight="1">
      <c r="L896" s="197"/>
    </row>
    <row r="897" ht="15.75" customHeight="1">
      <c r="L897" s="197"/>
    </row>
    <row r="898" ht="15.75" customHeight="1">
      <c r="L898" s="197"/>
    </row>
    <row r="899" ht="15.75" customHeight="1">
      <c r="L899" s="197"/>
    </row>
    <row r="900" ht="15.75" customHeight="1">
      <c r="L900" s="197"/>
    </row>
    <row r="901" ht="15.75" customHeight="1">
      <c r="L901" s="197"/>
    </row>
    <row r="902" ht="15.75" customHeight="1">
      <c r="L902" s="197"/>
    </row>
    <row r="903" ht="15.75" customHeight="1">
      <c r="L903" s="197"/>
    </row>
    <row r="904" ht="15.75" customHeight="1">
      <c r="L904" s="197"/>
    </row>
    <row r="905" ht="15.75" customHeight="1">
      <c r="L905" s="197"/>
    </row>
    <row r="906" ht="15.75" customHeight="1">
      <c r="L906" s="197"/>
    </row>
    <row r="907" ht="15.75" customHeight="1">
      <c r="L907" s="197"/>
    </row>
    <row r="908" ht="15.75" customHeight="1">
      <c r="L908" s="197"/>
    </row>
    <row r="909" ht="15.75" customHeight="1">
      <c r="L909" s="197"/>
    </row>
    <row r="910" ht="15.75" customHeight="1">
      <c r="L910" s="197"/>
    </row>
    <row r="911" ht="15.75" customHeight="1">
      <c r="L911" s="197"/>
    </row>
    <row r="912" ht="15.75" customHeight="1">
      <c r="L912" s="197"/>
    </row>
    <row r="913" ht="15.75" customHeight="1">
      <c r="L913" s="197"/>
    </row>
    <row r="914" ht="15.75" customHeight="1">
      <c r="L914" s="197"/>
    </row>
    <row r="915" ht="15.75" customHeight="1">
      <c r="L915" s="197"/>
    </row>
    <row r="916" ht="15.75" customHeight="1">
      <c r="L916" s="197"/>
    </row>
    <row r="917" ht="15.75" customHeight="1">
      <c r="L917" s="197"/>
    </row>
    <row r="918" ht="15.75" customHeight="1">
      <c r="L918" s="197"/>
    </row>
    <row r="919" ht="15.75" customHeight="1">
      <c r="L919" s="197"/>
    </row>
    <row r="920" ht="15.75" customHeight="1">
      <c r="L920" s="197"/>
    </row>
    <row r="921" ht="15.75" customHeight="1">
      <c r="L921" s="197"/>
    </row>
    <row r="922" ht="15.75" customHeight="1">
      <c r="L922" s="197"/>
    </row>
    <row r="923" ht="15.75" customHeight="1">
      <c r="L923" s="197"/>
    </row>
    <row r="924" ht="15.75" customHeight="1">
      <c r="L924" s="197"/>
    </row>
    <row r="925" ht="15.75" customHeight="1">
      <c r="L925" s="197"/>
    </row>
    <row r="926" ht="15.75" customHeight="1">
      <c r="L926" s="197"/>
    </row>
    <row r="927" ht="15.75" customHeight="1">
      <c r="L927" s="197"/>
    </row>
    <row r="928" ht="15.75" customHeight="1">
      <c r="L928" s="197"/>
    </row>
    <row r="929" ht="15.75" customHeight="1">
      <c r="L929" s="197"/>
    </row>
    <row r="930" ht="15.75" customHeight="1">
      <c r="L930" s="197"/>
    </row>
    <row r="931" ht="15.75" customHeight="1">
      <c r="L931" s="197"/>
    </row>
    <row r="932" ht="15.75" customHeight="1">
      <c r="L932" s="197"/>
    </row>
    <row r="933" ht="15.75" customHeight="1">
      <c r="L933" s="197"/>
    </row>
    <row r="934" ht="15.75" customHeight="1">
      <c r="L934" s="197"/>
    </row>
    <row r="935" ht="15.75" customHeight="1">
      <c r="L935" s="197"/>
    </row>
    <row r="936" ht="15.75" customHeight="1">
      <c r="L936" s="197"/>
    </row>
    <row r="937" ht="15.75" customHeight="1">
      <c r="L937" s="197"/>
    </row>
    <row r="938" ht="15.75" customHeight="1">
      <c r="L938" s="197"/>
    </row>
    <row r="939" ht="15.75" customHeight="1">
      <c r="L939" s="197"/>
    </row>
    <row r="940" ht="15.75" customHeight="1">
      <c r="L940" s="197"/>
    </row>
    <row r="941" ht="15.75" customHeight="1">
      <c r="L941" s="197"/>
    </row>
    <row r="942" ht="15.75" customHeight="1">
      <c r="L942" s="197"/>
    </row>
    <row r="943" ht="15.75" customHeight="1">
      <c r="L943" s="197"/>
    </row>
    <row r="944" ht="15.75" customHeight="1">
      <c r="L944" s="197"/>
    </row>
    <row r="945" ht="15.75" customHeight="1">
      <c r="L945" s="197"/>
    </row>
    <row r="946" ht="15.75" customHeight="1">
      <c r="L946" s="197"/>
    </row>
    <row r="947" ht="15.75" customHeight="1">
      <c r="L947" s="197"/>
    </row>
    <row r="948" ht="15.75" customHeight="1">
      <c r="L948" s="197"/>
    </row>
    <row r="949" ht="15.75" customHeight="1">
      <c r="L949" s="197"/>
    </row>
    <row r="950" ht="15.75" customHeight="1">
      <c r="L950" s="197"/>
    </row>
    <row r="951" ht="15.75" customHeight="1">
      <c r="L951" s="197"/>
    </row>
    <row r="952" ht="15.75" customHeight="1">
      <c r="L952" s="197"/>
    </row>
    <row r="953" ht="15.75" customHeight="1">
      <c r="L953" s="197"/>
    </row>
    <row r="954" ht="15.75" customHeight="1">
      <c r="L954" s="197"/>
    </row>
    <row r="955" ht="15.75" customHeight="1">
      <c r="L955" s="197"/>
    </row>
    <row r="956" ht="15.75" customHeight="1">
      <c r="L956" s="197"/>
    </row>
    <row r="957" ht="15.75" customHeight="1">
      <c r="L957" s="197"/>
    </row>
    <row r="958" ht="15.75" customHeight="1">
      <c r="L958" s="197"/>
    </row>
    <row r="959" ht="15.75" customHeight="1">
      <c r="L959" s="197"/>
    </row>
    <row r="960" ht="15.75" customHeight="1">
      <c r="L960" s="197"/>
    </row>
    <row r="961" ht="15.75" customHeight="1">
      <c r="L961" s="197"/>
    </row>
    <row r="962" ht="15.75" customHeight="1">
      <c r="L962" s="197"/>
    </row>
    <row r="963" ht="15.75" customHeight="1">
      <c r="L963" s="197"/>
    </row>
    <row r="964" ht="15.75" customHeight="1">
      <c r="L964" s="197"/>
    </row>
    <row r="965" ht="15.75" customHeight="1">
      <c r="L965" s="197"/>
    </row>
    <row r="966" ht="15.75" customHeight="1">
      <c r="L966" s="197"/>
    </row>
    <row r="967" ht="15.75" customHeight="1">
      <c r="L967" s="197"/>
    </row>
    <row r="968" ht="15.75" customHeight="1">
      <c r="L968" s="197"/>
    </row>
    <row r="969" ht="15.75" customHeight="1">
      <c r="L969" s="197"/>
    </row>
    <row r="970" ht="15.75" customHeight="1">
      <c r="L970" s="197"/>
    </row>
    <row r="971" ht="15.75" customHeight="1">
      <c r="L971" s="197"/>
    </row>
    <row r="972" ht="15.75" customHeight="1">
      <c r="L972" s="197"/>
    </row>
    <row r="973" ht="15.75" customHeight="1">
      <c r="L973" s="197"/>
    </row>
    <row r="974" ht="15.75" customHeight="1">
      <c r="L974" s="197"/>
    </row>
    <row r="975" ht="15.75" customHeight="1">
      <c r="L975" s="197"/>
    </row>
    <row r="976" ht="15.75" customHeight="1">
      <c r="L976" s="197"/>
    </row>
    <row r="977" ht="15.75" customHeight="1">
      <c r="L977" s="197"/>
    </row>
    <row r="978" ht="15.75" customHeight="1">
      <c r="L978" s="197"/>
    </row>
    <row r="979" ht="15.75" customHeight="1">
      <c r="L979" s="197"/>
    </row>
    <row r="980" ht="15.75" customHeight="1">
      <c r="L980" s="197"/>
    </row>
    <row r="981" ht="15.75" customHeight="1">
      <c r="L981" s="197"/>
    </row>
    <row r="982" ht="15.75" customHeight="1">
      <c r="L982" s="197"/>
    </row>
    <row r="983" ht="15.75" customHeight="1">
      <c r="L983" s="197"/>
    </row>
    <row r="984" ht="15.75" customHeight="1">
      <c r="L984" s="197"/>
    </row>
    <row r="985" ht="15.75" customHeight="1">
      <c r="L985" s="197"/>
    </row>
    <row r="986" ht="15.75" customHeight="1">
      <c r="L986" s="197"/>
    </row>
    <row r="987" ht="15.75" customHeight="1">
      <c r="L987" s="197"/>
    </row>
    <row r="988" ht="15.75" customHeight="1">
      <c r="L988" s="197"/>
    </row>
    <row r="989" ht="15.75" customHeight="1">
      <c r="L989" s="197"/>
    </row>
    <row r="990" ht="15.75" customHeight="1">
      <c r="L990" s="197"/>
    </row>
    <row r="991" ht="15.75" customHeight="1">
      <c r="L991" s="197"/>
    </row>
    <row r="992" ht="15.75" customHeight="1">
      <c r="L992" s="197"/>
    </row>
    <row r="993" ht="15.75" customHeight="1">
      <c r="L993" s="197"/>
    </row>
    <row r="994" ht="15.75" customHeight="1">
      <c r="L994" s="197"/>
    </row>
    <row r="995" ht="15.75" customHeight="1">
      <c r="L995" s="197"/>
    </row>
    <row r="996" ht="15.75" customHeight="1">
      <c r="L996" s="197"/>
    </row>
    <row r="997" ht="15.75" customHeight="1">
      <c r="L997" s="197"/>
    </row>
    <row r="998" ht="15.75" customHeight="1">
      <c r="L998" s="197"/>
    </row>
    <row r="999" ht="15.75" customHeight="1">
      <c r="L999" s="197"/>
    </row>
    <row r="1000" ht="15.75" customHeight="1">
      <c r="L1000" s="197"/>
    </row>
  </sheetData>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34.43"/>
    <col customWidth="1" min="3" max="6" width="6.43"/>
    <col customWidth="1" min="7" max="30" width="6.86"/>
  </cols>
  <sheetData>
    <row r="1" ht="26.25" customHeight="1">
      <c r="A1" s="199" t="s">
        <v>1248</v>
      </c>
      <c r="B1" s="200" t="s">
        <v>1249</v>
      </c>
      <c r="C1" s="201" t="s">
        <v>18</v>
      </c>
      <c r="D1" s="202" t="s">
        <v>19</v>
      </c>
      <c r="E1" s="203" t="s">
        <v>20</v>
      </c>
      <c r="F1" s="204" t="s">
        <v>21</v>
      </c>
      <c r="G1" s="5"/>
      <c r="H1" s="205">
        <v>32.0</v>
      </c>
      <c r="I1" s="205"/>
      <c r="J1" s="5" t="s">
        <v>1250</v>
      </c>
      <c r="K1" s="5"/>
      <c r="L1" s="5"/>
      <c r="M1" s="5"/>
      <c r="N1" s="5"/>
      <c r="O1" s="5"/>
      <c r="P1" s="5"/>
      <c r="Q1" s="5"/>
      <c r="R1" s="5"/>
      <c r="S1" s="205" t="str">
        <f t="array" ref="S1">INDEX(Job_Title,$H$1)</f>
        <v>Pelayanan Perizinan dan Pengadministrasian KP dan TPS</v>
      </c>
      <c r="T1" s="205">
        <f t="array" ref="T1">INDEX(JD,$H$1)</f>
        <v>0</v>
      </c>
      <c r="U1" s="205">
        <f t="array" ref="U1">INDEX(JI,$H$1)</f>
        <v>-2</v>
      </c>
      <c r="V1" s="205">
        <f t="array" ref="V1">INDEX(JS,$H$1)</f>
        <v>2</v>
      </c>
      <c r="W1" s="205">
        <f t="array" ref="W1">INDEX(JC,$H$1)</f>
        <v>4</v>
      </c>
      <c r="X1" s="205"/>
      <c r="Y1" s="205"/>
      <c r="Z1" s="205"/>
      <c r="AA1" s="206" t="s">
        <v>1251</v>
      </c>
      <c r="AB1" s="206" t="s">
        <v>1252</v>
      </c>
      <c r="AC1" s="206" t="s">
        <v>1253</v>
      </c>
      <c r="AD1" s="206" t="s">
        <v>1254</v>
      </c>
    </row>
    <row r="2" ht="15.75" customHeight="1">
      <c r="A2" s="5" t="str">
        <f t="shared" ref="A2:A100" si="1">IF(MID(B2,1,1)&amp;RIGHT(B2,1)&amp;ABS(C2)&amp;ABS(D2)&amp;ABS(E2)&amp;ABS(F2)="0000","",MID(B2,1,1)&amp;RIGHT(B2,1)&amp;ABS(C2)&amp;ABS(D2)&amp;ABS(E2)&amp;ABS(F2))</f>
        <v>Pn9944</v>
      </c>
      <c r="B2" s="5" t="s">
        <v>1255</v>
      </c>
      <c r="C2" s="5">
        <v>-9.0</v>
      </c>
      <c r="D2" s="5">
        <v>-9.0</v>
      </c>
      <c r="E2" s="5">
        <v>4.0</v>
      </c>
      <c r="F2" s="5">
        <v>4.0</v>
      </c>
      <c r="G2" s="5"/>
      <c r="H2" s="5"/>
      <c r="I2" s="5"/>
      <c r="J2" s="5"/>
      <c r="K2" s="5"/>
      <c r="L2" s="5"/>
      <c r="M2" s="5"/>
      <c r="N2" s="5"/>
      <c r="O2" s="5"/>
      <c r="P2" s="5"/>
      <c r="Q2" s="5"/>
      <c r="R2" s="5"/>
      <c r="S2" s="5"/>
      <c r="T2" s="5"/>
      <c r="U2" s="5"/>
      <c r="V2" s="5"/>
      <c r="W2" s="5"/>
      <c r="X2" s="5"/>
      <c r="Y2" s="5"/>
      <c r="Z2" s="5"/>
      <c r="AA2" s="206">
        <v>3.0</v>
      </c>
      <c r="AB2" s="206">
        <v>6.0</v>
      </c>
      <c r="AC2" s="206">
        <v>5.0</v>
      </c>
      <c r="AD2" s="206">
        <v>6.0</v>
      </c>
    </row>
    <row r="3" ht="15.75" customHeight="1">
      <c r="A3" s="5" t="str">
        <f t="shared" si="1"/>
        <v>A 1215</v>
      </c>
      <c r="B3" s="5" t="s">
        <v>1256</v>
      </c>
      <c r="C3" s="5">
        <v>-1.0</v>
      </c>
      <c r="D3" s="5">
        <v>-2.0</v>
      </c>
      <c r="E3" s="5">
        <v>-1.0</v>
      </c>
      <c r="F3" s="5">
        <v>5.0</v>
      </c>
      <c r="G3" s="5"/>
      <c r="H3" s="5"/>
      <c r="I3" s="5"/>
      <c r="J3" s="5"/>
      <c r="K3" s="5"/>
      <c r="L3" s="5"/>
      <c r="M3" s="5"/>
      <c r="N3" s="5"/>
      <c r="O3" s="5"/>
      <c r="P3" s="5"/>
      <c r="Q3" s="5"/>
      <c r="R3" s="5"/>
      <c r="S3" s="5"/>
      <c r="T3" s="5"/>
      <c r="U3" s="5"/>
      <c r="V3" s="5"/>
      <c r="W3" s="5"/>
      <c r="X3" s="5"/>
      <c r="Y3" s="5"/>
      <c r="Z3" s="5"/>
      <c r="AA3" s="206">
        <v>3.0</v>
      </c>
      <c r="AB3" s="206">
        <v>7.0</v>
      </c>
      <c r="AC3" s="206">
        <v>6.0</v>
      </c>
      <c r="AD3" s="206">
        <v>4.0</v>
      </c>
    </row>
    <row r="4" ht="15.75" customHeight="1">
      <c r="A4" s="5" t="str">
        <f t="shared" si="1"/>
        <v>Cr4642</v>
      </c>
      <c r="B4" s="5" t="s">
        <v>237</v>
      </c>
      <c r="C4" s="5">
        <v>-4.0</v>
      </c>
      <c r="D4" s="5">
        <v>6.0</v>
      </c>
      <c r="E4" s="5">
        <v>4.0</v>
      </c>
      <c r="F4" s="5">
        <v>2.0</v>
      </c>
      <c r="G4" s="5"/>
      <c r="H4" s="5"/>
      <c r="I4" s="5"/>
      <c r="J4" s="5"/>
      <c r="K4" s="5"/>
      <c r="L4" s="5"/>
      <c r="M4" s="5"/>
      <c r="N4" s="5"/>
      <c r="O4" s="5"/>
      <c r="P4" s="5"/>
      <c r="Q4" s="5"/>
      <c r="R4" s="5"/>
      <c r="S4" s="5"/>
      <c r="T4" s="5"/>
      <c r="U4" s="5"/>
      <c r="V4" s="5"/>
      <c r="W4" s="5"/>
      <c r="X4" s="5"/>
      <c r="Y4" s="5"/>
      <c r="Z4" s="5"/>
      <c r="AA4" s="206">
        <v>3.0</v>
      </c>
      <c r="AB4" s="206">
        <v>4.0</v>
      </c>
      <c r="AC4" s="206">
        <v>7.0</v>
      </c>
      <c r="AD4" s="206">
        <v>6.0</v>
      </c>
    </row>
    <row r="5" ht="15.75" customHeight="1">
      <c r="A5" s="5" t="str">
        <f t="shared" si="1"/>
        <v>An21168</v>
      </c>
      <c r="B5" s="5" t="s">
        <v>1257</v>
      </c>
      <c r="C5" s="5">
        <v>-2.0</v>
      </c>
      <c r="D5" s="5">
        <v>-11.0</v>
      </c>
      <c r="E5" s="5">
        <v>6.0</v>
      </c>
      <c r="F5" s="5">
        <v>8.0</v>
      </c>
      <c r="G5" s="5"/>
      <c r="H5" s="5"/>
      <c r="I5" s="5"/>
      <c r="J5" s="5"/>
      <c r="K5" s="5"/>
      <c r="L5" s="5"/>
      <c r="M5" s="5"/>
      <c r="N5" s="5"/>
      <c r="O5" s="5"/>
      <c r="P5" s="5"/>
      <c r="Q5" s="5"/>
      <c r="R5" s="5"/>
      <c r="S5" s="5"/>
      <c r="T5" s="5"/>
      <c r="U5" s="5"/>
      <c r="V5" s="5"/>
      <c r="W5" s="5"/>
      <c r="X5" s="5"/>
      <c r="Y5" s="5"/>
      <c r="Z5" s="5"/>
      <c r="AA5" s="206">
        <v>5.0</v>
      </c>
      <c r="AB5" s="206">
        <v>5.0</v>
      </c>
      <c r="AC5" s="206">
        <v>5.0</v>
      </c>
      <c r="AD5" s="206">
        <v>5.0</v>
      </c>
    </row>
    <row r="6" ht="15.75" customHeight="1">
      <c r="A6" s="5" t="str">
        <f t="shared" si="1"/>
        <v>Ag78108</v>
      </c>
      <c r="B6" s="5" t="s">
        <v>1258</v>
      </c>
      <c r="C6" s="5">
        <v>-7.0</v>
      </c>
      <c r="D6" s="5">
        <v>-8.0</v>
      </c>
      <c r="E6" s="5">
        <v>10.0</v>
      </c>
      <c r="F6" s="5">
        <v>8.0</v>
      </c>
      <c r="G6" s="5"/>
      <c r="H6" s="5"/>
      <c r="I6" s="5"/>
      <c r="J6" s="5"/>
      <c r="K6" s="5"/>
      <c r="L6" s="5"/>
      <c r="M6" s="5"/>
      <c r="N6" s="5"/>
      <c r="O6" s="5"/>
      <c r="P6" s="5"/>
      <c r="Q6" s="5"/>
      <c r="R6" s="5"/>
      <c r="S6" s="5"/>
      <c r="T6" s="5"/>
      <c r="U6" s="5"/>
      <c r="V6" s="5"/>
      <c r="W6" s="5"/>
      <c r="X6" s="5"/>
      <c r="Y6" s="5"/>
      <c r="Z6" s="5"/>
      <c r="AA6" s="206">
        <v>5.0</v>
      </c>
      <c r="AB6" s="206">
        <v>5.0</v>
      </c>
      <c r="AC6" s="206">
        <v>5.0</v>
      </c>
      <c r="AD6" s="206">
        <v>5.0</v>
      </c>
    </row>
    <row r="7" ht="15.75" customHeight="1">
      <c r="A7" s="5" t="str">
        <f t="shared" si="1"/>
        <v>I)04103</v>
      </c>
      <c r="B7" s="5" t="s">
        <v>1259</v>
      </c>
      <c r="C7" s="5">
        <v>0.0</v>
      </c>
      <c r="D7" s="5">
        <v>4.0</v>
      </c>
      <c r="E7" s="5">
        <v>-10.0</v>
      </c>
      <c r="F7" s="5">
        <v>3.0</v>
      </c>
      <c r="G7" s="5"/>
      <c r="H7" s="5"/>
      <c r="I7" s="5"/>
      <c r="J7" s="5"/>
      <c r="K7" s="5"/>
      <c r="L7" s="5"/>
      <c r="M7" s="5"/>
      <c r="N7" s="5"/>
      <c r="O7" s="5"/>
      <c r="P7" s="5"/>
      <c r="Q7" s="5"/>
      <c r="R7" s="5"/>
      <c r="S7" s="5"/>
      <c r="T7" s="5"/>
      <c r="U7" s="5"/>
      <c r="V7" s="5"/>
      <c r="W7" s="5"/>
      <c r="X7" s="5"/>
      <c r="Y7" s="5"/>
      <c r="Z7" s="5"/>
      <c r="AA7" s="206">
        <v>5.0</v>
      </c>
      <c r="AB7" s="206">
        <v>5.0</v>
      </c>
      <c r="AC7" s="206">
        <v>5.0</v>
      </c>
      <c r="AD7" s="206">
        <v>5.0</v>
      </c>
    </row>
    <row r="8" ht="15.75" customHeight="1">
      <c r="A8" s="5" t="str">
        <f t="shared" si="1"/>
        <v>AW117106</v>
      </c>
      <c r="B8" s="5" t="s">
        <v>1260</v>
      </c>
      <c r="C8" s="5">
        <v>-11.0</v>
      </c>
      <c r="D8" s="5">
        <v>-7.0</v>
      </c>
      <c r="E8" s="5">
        <v>10.0</v>
      </c>
      <c r="F8" s="5">
        <v>6.0</v>
      </c>
      <c r="G8" s="5"/>
      <c r="H8" s="5"/>
      <c r="I8" s="5"/>
      <c r="J8" s="5"/>
      <c r="K8" s="5"/>
      <c r="L8" s="5"/>
      <c r="M8" s="5"/>
      <c r="N8" s="5"/>
      <c r="O8" s="5"/>
      <c r="P8" s="5"/>
      <c r="Q8" s="5"/>
      <c r="R8" s="5"/>
      <c r="S8" s="5"/>
      <c r="T8" s="5"/>
      <c r="U8" s="5"/>
      <c r="V8" s="5"/>
      <c r="W8" s="5"/>
      <c r="X8" s="5"/>
      <c r="Y8" s="5"/>
      <c r="Z8" s="5"/>
      <c r="AA8" s="206">
        <v>5.0</v>
      </c>
      <c r="AB8" s="206">
        <v>5.0</v>
      </c>
      <c r="AC8" s="206">
        <v>5.0</v>
      </c>
      <c r="AD8" s="206">
        <v>5.0</v>
      </c>
    </row>
    <row r="9" ht="15.75" customHeight="1">
      <c r="A9" s="5" t="str">
        <f t="shared" si="1"/>
        <v>An1210102</v>
      </c>
      <c r="B9" s="5" t="s">
        <v>1261</v>
      </c>
      <c r="C9" s="5">
        <v>-12.0</v>
      </c>
      <c r="D9" s="5">
        <v>-10.0</v>
      </c>
      <c r="E9" s="5">
        <v>10.0</v>
      </c>
      <c r="F9" s="5">
        <v>2.0</v>
      </c>
      <c r="G9" s="5"/>
      <c r="H9" s="5"/>
      <c r="I9" s="5"/>
      <c r="J9" s="5"/>
      <c r="K9" s="5"/>
      <c r="L9" s="5"/>
      <c r="M9" s="5"/>
      <c r="N9" s="5"/>
      <c r="O9" s="5"/>
      <c r="P9" s="5"/>
      <c r="Q9" s="5"/>
      <c r="R9" s="5"/>
      <c r="S9" s="5"/>
      <c r="T9" s="5"/>
      <c r="U9" s="5"/>
      <c r="V9" s="5"/>
      <c r="W9" s="5"/>
      <c r="X9" s="5"/>
      <c r="Y9" s="5"/>
      <c r="Z9" s="5"/>
      <c r="AA9" s="206">
        <v>5.0</v>
      </c>
      <c r="AB9" s="206">
        <v>5.0</v>
      </c>
      <c r="AC9" s="206">
        <v>5.0</v>
      </c>
      <c r="AD9" s="206">
        <v>5.0</v>
      </c>
    </row>
    <row r="10" ht="15.75" customHeight="1">
      <c r="A10" s="5" t="str">
        <f t="shared" si="1"/>
        <v>An4399</v>
      </c>
      <c r="B10" s="5" t="s">
        <v>1262</v>
      </c>
      <c r="C10" s="5">
        <v>-4.0</v>
      </c>
      <c r="D10" s="5">
        <v>-3.0</v>
      </c>
      <c r="E10" s="5">
        <v>9.0</v>
      </c>
      <c r="F10" s="5">
        <v>9.0</v>
      </c>
      <c r="G10" s="5"/>
      <c r="H10" s="5"/>
      <c r="I10" s="5"/>
      <c r="J10" s="5"/>
      <c r="K10" s="5"/>
      <c r="L10" s="5"/>
      <c r="M10" s="5"/>
      <c r="N10" s="5"/>
      <c r="O10" s="5"/>
      <c r="P10" s="5"/>
      <c r="Q10" s="5"/>
      <c r="R10" s="5"/>
      <c r="S10" s="5"/>
      <c r="T10" s="5"/>
      <c r="U10" s="5"/>
      <c r="V10" s="5"/>
      <c r="W10" s="5"/>
      <c r="X10" s="5"/>
      <c r="Y10" s="5"/>
      <c r="Z10" s="5"/>
      <c r="AA10" s="206">
        <v>5.0</v>
      </c>
      <c r="AB10" s="206">
        <v>5.0</v>
      </c>
      <c r="AC10" s="206">
        <v>5.0</v>
      </c>
      <c r="AD10" s="206">
        <v>5.0</v>
      </c>
    </row>
    <row r="11" ht="15.75" customHeight="1">
      <c r="A11" s="5" t="str">
        <f t="shared" si="1"/>
        <v>Pk1166</v>
      </c>
      <c r="B11" s="5" t="s">
        <v>1263</v>
      </c>
      <c r="C11" s="5">
        <v>-1.0</v>
      </c>
      <c r="D11" s="5">
        <v>-1.0</v>
      </c>
      <c r="E11" s="5">
        <v>6.0</v>
      </c>
      <c r="F11" s="5">
        <v>6.0</v>
      </c>
      <c r="G11" s="5"/>
      <c r="H11" s="5"/>
      <c r="I11" s="5"/>
      <c r="J11" s="5"/>
      <c r="K11" s="5"/>
      <c r="L11" s="5"/>
      <c r="M11" s="5"/>
      <c r="N11" s="5"/>
      <c r="O11" s="5"/>
      <c r="P11" s="5"/>
      <c r="Q11" s="5"/>
      <c r="R11" s="5"/>
      <c r="S11" s="5"/>
      <c r="T11" s="5"/>
      <c r="U11" s="5"/>
      <c r="V11" s="5"/>
      <c r="W11" s="5"/>
      <c r="X11" s="5"/>
      <c r="Y11" s="5"/>
      <c r="Z11" s="5"/>
      <c r="AA11" s="206">
        <v>5.0</v>
      </c>
      <c r="AB11" s="206">
        <v>5.0</v>
      </c>
      <c r="AC11" s="206">
        <v>5.0</v>
      </c>
      <c r="AD11" s="206">
        <v>5.0</v>
      </c>
    </row>
    <row r="12" ht="15.75" customHeight="1">
      <c r="A12" s="5" t="str">
        <f t="shared" si="1"/>
        <v>Pt12645</v>
      </c>
      <c r="B12" s="5" t="s">
        <v>1264</v>
      </c>
      <c r="C12" s="5">
        <v>-12.0</v>
      </c>
      <c r="D12" s="5">
        <v>-6.0</v>
      </c>
      <c r="E12" s="5">
        <v>4.0</v>
      </c>
      <c r="F12" s="5">
        <v>5.0</v>
      </c>
      <c r="G12" s="5"/>
      <c r="H12" s="5"/>
      <c r="I12" s="5"/>
      <c r="J12" s="5"/>
      <c r="K12" s="5"/>
      <c r="L12" s="5"/>
      <c r="M12" s="5"/>
      <c r="N12" s="5"/>
      <c r="O12" s="5"/>
      <c r="P12" s="5"/>
      <c r="Q12" s="5"/>
      <c r="R12" s="5"/>
      <c r="S12" s="5"/>
      <c r="T12" s="5"/>
      <c r="U12" s="5"/>
      <c r="V12" s="5"/>
      <c r="W12" s="5"/>
      <c r="X12" s="5"/>
      <c r="Y12" s="5"/>
      <c r="Z12" s="5"/>
      <c r="AA12" s="206">
        <v>5.0</v>
      </c>
      <c r="AB12" s="206">
        <v>5.0</v>
      </c>
      <c r="AC12" s="206">
        <v>5.0</v>
      </c>
      <c r="AD12" s="206">
        <v>5.0</v>
      </c>
    </row>
    <row r="13" ht="15.75" customHeight="1">
      <c r="A13" s="5" t="str">
        <f t="shared" si="1"/>
        <v>Cm0546</v>
      </c>
      <c r="B13" s="5" t="s">
        <v>1265</v>
      </c>
      <c r="C13" s="5">
        <v>0.0</v>
      </c>
      <c r="D13" s="5">
        <v>-5.0</v>
      </c>
      <c r="E13" s="5">
        <v>4.0</v>
      </c>
      <c r="F13" s="5">
        <v>6.0</v>
      </c>
      <c r="G13" s="5"/>
      <c r="H13" s="5"/>
      <c r="I13" s="5"/>
      <c r="J13" s="5"/>
      <c r="K13" s="5"/>
      <c r="L13" s="5"/>
      <c r="M13" s="5"/>
      <c r="N13" s="5"/>
      <c r="O13" s="5"/>
      <c r="P13" s="5"/>
      <c r="Q13" s="5"/>
      <c r="R13" s="5"/>
      <c r="S13" s="5"/>
      <c r="T13" s="5"/>
      <c r="U13" s="5"/>
      <c r="V13" s="5"/>
      <c r="W13" s="5"/>
      <c r="X13" s="5"/>
      <c r="Y13" s="5"/>
      <c r="Z13" s="5"/>
      <c r="AA13" s="206">
        <v>5.0</v>
      </c>
      <c r="AB13" s="206">
        <v>5.0</v>
      </c>
      <c r="AC13" s="206">
        <v>5.0</v>
      </c>
      <c r="AD13" s="206">
        <v>5.0</v>
      </c>
    </row>
    <row r="14" ht="15.75" customHeight="1">
      <c r="A14" s="5" t="str">
        <f t="shared" si="1"/>
        <v>Kl4117</v>
      </c>
      <c r="B14" s="5" t="s">
        <v>28</v>
      </c>
      <c r="C14" s="5">
        <v>4.0</v>
      </c>
      <c r="D14" s="5">
        <v>-1.0</v>
      </c>
      <c r="E14" s="5">
        <v>-1.0</v>
      </c>
      <c r="F14" s="5">
        <v>7.0</v>
      </c>
      <c r="G14" s="5"/>
      <c r="H14" s="5"/>
      <c r="I14" s="5"/>
      <c r="J14" s="5"/>
      <c r="K14" s="5"/>
      <c r="L14" s="5"/>
      <c r="M14" s="5"/>
      <c r="N14" s="5"/>
      <c r="O14" s="5"/>
      <c r="P14" s="5"/>
      <c r="Q14" s="5"/>
      <c r="R14" s="5"/>
      <c r="S14" s="5"/>
      <c r="T14" s="5"/>
      <c r="U14" s="5"/>
      <c r="V14" s="5"/>
      <c r="W14" s="5"/>
      <c r="X14" s="5"/>
      <c r="Y14" s="5"/>
      <c r="Z14" s="5"/>
      <c r="AA14" s="206">
        <v>5.0</v>
      </c>
      <c r="AB14" s="206">
        <v>5.0</v>
      </c>
      <c r="AC14" s="206">
        <v>5.0</v>
      </c>
      <c r="AD14" s="206">
        <v>5.0</v>
      </c>
    </row>
    <row r="15" ht="15.75" customHeight="1">
      <c r="A15" s="5" t="str">
        <f t="shared" si="1"/>
        <v>Pn1658</v>
      </c>
      <c r="B15" s="5" t="s">
        <v>1266</v>
      </c>
      <c r="C15" s="5">
        <v>1.0</v>
      </c>
      <c r="D15" s="5">
        <v>-6.0</v>
      </c>
      <c r="E15" s="5">
        <v>5.0</v>
      </c>
      <c r="F15" s="5">
        <v>8.0</v>
      </c>
      <c r="G15" s="5"/>
      <c r="H15" s="5"/>
      <c r="I15" s="5"/>
      <c r="J15" s="5"/>
      <c r="K15" s="5"/>
      <c r="L15" s="5"/>
      <c r="M15" s="5"/>
      <c r="N15" s="5"/>
      <c r="O15" s="5"/>
      <c r="P15" s="5"/>
      <c r="Q15" s="5"/>
      <c r="R15" s="5"/>
      <c r="S15" s="5"/>
      <c r="T15" s="5"/>
      <c r="U15" s="5"/>
      <c r="V15" s="5"/>
      <c r="W15" s="5"/>
      <c r="X15" s="5"/>
      <c r="Y15" s="5"/>
      <c r="Z15" s="5"/>
      <c r="AA15" s="206">
        <v>5.0</v>
      </c>
      <c r="AB15" s="206">
        <v>5.0</v>
      </c>
      <c r="AC15" s="206">
        <v>5.0</v>
      </c>
      <c r="AD15" s="206">
        <v>5.0</v>
      </c>
    </row>
    <row r="16" ht="15.75" customHeight="1">
      <c r="A16" s="5" t="str">
        <f t="shared" si="1"/>
        <v>Ja7033</v>
      </c>
      <c r="B16" s="5" t="s">
        <v>1267</v>
      </c>
      <c r="C16" s="5">
        <v>-7.0</v>
      </c>
      <c r="D16" s="5">
        <v>0.0</v>
      </c>
      <c r="E16" s="5">
        <v>3.0</v>
      </c>
      <c r="F16" s="5">
        <v>3.0</v>
      </c>
      <c r="G16" s="5"/>
      <c r="H16" s="5"/>
      <c r="I16" s="5"/>
      <c r="J16" s="5"/>
      <c r="K16" s="5"/>
      <c r="L16" s="5"/>
      <c r="M16" s="5"/>
      <c r="N16" s="5"/>
      <c r="O16" s="5"/>
      <c r="P16" s="5"/>
      <c r="Q16" s="5"/>
      <c r="R16" s="5"/>
      <c r="S16" s="5"/>
      <c r="T16" s="5"/>
      <c r="U16" s="5"/>
      <c r="V16" s="5"/>
      <c r="W16" s="5"/>
      <c r="X16" s="5"/>
      <c r="Y16" s="5"/>
      <c r="Z16" s="5"/>
      <c r="AA16" s="206">
        <v>5.0</v>
      </c>
      <c r="AB16" s="206">
        <v>5.0</v>
      </c>
      <c r="AC16" s="206">
        <v>5.0</v>
      </c>
      <c r="AD16" s="206">
        <v>5.0</v>
      </c>
    </row>
    <row r="17" ht="15.75" customHeight="1">
      <c r="A17" s="5" t="str">
        <f t="shared" si="1"/>
        <v>PE12893</v>
      </c>
      <c r="B17" s="5" t="s">
        <v>1268</v>
      </c>
      <c r="C17" s="5">
        <v>-12.0</v>
      </c>
      <c r="D17" s="5">
        <v>-8.0</v>
      </c>
      <c r="E17" s="5">
        <v>9.0</v>
      </c>
      <c r="F17" s="5">
        <v>3.0</v>
      </c>
      <c r="G17" s="5"/>
      <c r="H17" s="5"/>
      <c r="I17" s="5"/>
      <c r="J17" s="5"/>
      <c r="K17" s="5"/>
      <c r="L17" s="5"/>
      <c r="M17" s="5"/>
      <c r="N17" s="5"/>
      <c r="O17" s="5"/>
      <c r="P17" s="5"/>
      <c r="Q17" s="5"/>
      <c r="R17" s="5"/>
      <c r="S17" s="5"/>
      <c r="T17" s="5"/>
      <c r="U17" s="5"/>
      <c r="V17" s="5"/>
      <c r="W17" s="5"/>
      <c r="X17" s="5"/>
      <c r="Y17" s="5"/>
      <c r="Z17" s="5"/>
      <c r="AA17" s="206">
        <v>5.0</v>
      </c>
      <c r="AB17" s="206">
        <v>5.0</v>
      </c>
      <c r="AC17" s="206">
        <v>5.0</v>
      </c>
      <c r="AD17" s="206">
        <v>5.0</v>
      </c>
    </row>
    <row r="18" ht="15.75" customHeight="1">
      <c r="A18" s="5" t="str">
        <f t="shared" si="1"/>
        <v>Kr2450</v>
      </c>
      <c r="B18" s="5" t="s">
        <v>1269</v>
      </c>
      <c r="C18" s="5">
        <v>-2.0</v>
      </c>
      <c r="D18" s="5">
        <v>-4.0</v>
      </c>
      <c r="E18" s="5">
        <v>5.0</v>
      </c>
      <c r="F18" s="5">
        <v>0.0</v>
      </c>
      <c r="G18" s="5"/>
      <c r="H18" s="5"/>
      <c r="I18" s="5"/>
      <c r="J18" s="5"/>
      <c r="K18" s="5"/>
      <c r="L18" s="5"/>
      <c r="M18" s="5"/>
      <c r="N18" s="5"/>
      <c r="O18" s="5"/>
      <c r="P18" s="5"/>
      <c r="Q18" s="5"/>
      <c r="R18" s="5"/>
      <c r="S18" s="5"/>
      <c r="T18" s="5"/>
      <c r="U18" s="5"/>
      <c r="V18" s="5"/>
      <c r="W18" s="5"/>
      <c r="X18" s="5"/>
      <c r="Y18" s="5"/>
      <c r="Z18" s="5"/>
      <c r="AA18" s="206">
        <v>5.0</v>
      </c>
      <c r="AB18" s="206">
        <v>5.0</v>
      </c>
      <c r="AC18" s="206">
        <v>5.0</v>
      </c>
      <c r="AD18" s="206">
        <v>5.0</v>
      </c>
    </row>
    <row r="19" ht="15.75" customHeight="1">
      <c r="A19" s="5" t="str">
        <f t="shared" si="1"/>
        <v>B 91298</v>
      </c>
      <c r="B19" s="5" t="s">
        <v>1270</v>
      </c>
      <c r="C19" s="5">
        <v>-9.0</v>
      </c>
      <c r="D19" s="5">
        <v>-12.0</v>
      </c>
      <c r="E19" s="5">
        <v>9.0</v>
      </c>
      <c r="F19" s="5">
        <v>8.0</v>
      </c>
      <c r="G19" s="5"/>
      <c r="H19" s="5"/>
      <c r="I19" s="5"/>
      <c r="J19" s="5"/>
      <c r="K19" s="5"/>
      <c r="L19" s="5"/>
      <c r="M19" s="5"/>
      <c r="N19" s="5"/>
      <c r="O19" s="5"/>
      <c r="P19" s="5"/>
      <c r="Q19" s="5"/>
      <c r="R19" s="5"/>
      <c r="S19" s="5"/>
      <c r="T19" s="5"/>
      <c r="U19" s="5"/>
      <c r="V19" s="5"/>
      <c r="W19" s="5"/>
      <c r="X19" s="5"/>
      <c r="Y19" s="5"/>
      <c r="Z19" s="5"/>
      <c r="AA19" s="206">
        <v>5.0</v>
      </c>
      <c r="AB19" s="206">
        <v>5.0</v>
      </c>
      <c r="AC19" s="206">
        <v>5.0</v>
      </c>
      <c r="AD19" s="206">
        <v>5.0</v>
      </c>
    </row>
    <row r="20" ht="15.75" customHeight="1">
      <c r="A20" s="5" t="str">
        <f t="shared" si="1"/>
        <v>Pn49910</v>
      </c>
      <c r="B20" s="5" t="s">
        <v>1271</v>
      </c>
      <c r="C20" s="5">
        <v>-4.0</v>
      </c>
      <c r="D20" s="5">
        <v>-9.0</v>
      </c>
      <c r="E20" s="5">
        <v>9.0</v>
      </c>
      <c r="F20" s="5">
        <v>10.0</v>
      </c>
      <c r="G20" s="5"/>
      <c r="H20" s="5"/>
      <c r="I20" s="5"/>
      <c r="J20" s="5"/>
      <c r="K20" s="5"/>
      <c r="L20" s="5"/>
      <c r="M20" s="5"/>
      <c r="N20" s="5"/>
      <c r="O20" s="5"/>
      <c r="P20" s="5"/>
      <c r="Q20" s="5"/>
      <c r="R20" s="5"/>
      <c r="S20" s="5"/>
      <c r="T20" s="5"/>
      <c r="U20" s="5"/>
      <c r="V20" s="5"/>
      <c r="W20" s="5"/>
      <c r="X20" s="5"/>
      <c r="Y20" s="5"/>
      <c r="Z20" s="5"/>
      <c r="AA20" s="206">
        <v>5.0</v>
      </c>
      <c r="AB20" s="206">
        <v>5.0</v>
      </c>
      <c r="AC20" s="206">
        <v>5.0</v>
      </c>
      <c r="AD20" s="206">
        <v>5.0</v>
      </c>
    </row>
    <row r="21" ht="15.75" customHeight="1">
      <c r="A21" s="5" t="str">
        <f t="shared" si="1"/>
        <v>Pn0043</v>
      </c>
      <c r="B21" s="5" t="s">
        <v>1272</v>
      </c>
      <c r="C21" s="5">
        <v>0.0</v>
      </c>
      <c r="D21" s="5">
        <v>0.0</v>
      </c>
      <c r="E21" s="5">
        <v>4.0</v>
      </c>
      <c r="F21" s="5">
        <v>3.0</v>
      </c>
      <c r="G21" s="5"/>
      <c r="H21" s="5"/>
      <c r="I21" s="5"/>
      <c r="J21" s="5"/>
      <c r="K21" s="5"/>
      <c r="L21" s="5"/>
      <c r="M21" s="5"/>
      <c r="N21" s="5"/>
      <c r="O21" s="5"/>
      <c r="P21" s="5"/>
      <c r="Q21" s="5"/>
      <c r="R21" s="5"/>
      <c r="S21" s="5"/>
      <c r="T21" s="5"/>
      <c r="U21" s="5"/>
      <c r="V21" s="5"/>
      <c r="W21" s="5"/>
      <c r="X21" s="5"/>
      <c r="Y21" s="5"/>
      <c r="Z21" s="5"/>
      <c r="AA21" s="206">
        <v>5.0</v>
      </c>
      <c r="AB21" s="206">
        <v>5.0</v>
      </c>
      <c r="AC21" s="206">
        <v>5.0</v>
      </c>
      <c r="AD21" s="206">
        <v>5.0</v>
      </c>
    </row>
    <row r="22" ht="15.75" customHeight="1">
      <c r="A22" s="5" t="str">
        <f t="shared" si="1"/>
        <v>Ba0005</v>
      </c>
      <c r="B22" s="5" t="s">
        <v>1273</v>
      </c>
      <c r="C22" s="5">
        <v>0.0</v>
      </c>
      <c r="D22" s="5">
        <v>0.0</v>
      </c>
      <c r="E22" s="5">
        <v>0.0</v>
      </c>
      <c r="F22" s="5">
        <v>5.0</v>
      </c>
      <c r="G22" s="5"/>
      <c r="H22" s="5"/>
      <c r="I22" s="5"/>
      <c r="J22" s="5"/>
      <c r="K22" s="5"/>
      <c r="L22" s="5"/>
      <c r="M22" s="5"/>
      <c r="N22" s="5"/>
      <c r="O22" s="5"/>
      <c r="P22" s="5"/>
      <c r="Q22" s="5"/>
      <c r="R22" s="5"/>
      <c r="S22" s="5"/>
      <c r="T22" s="5"/>
      <c r="U22" s="5"/>
      <c r="V22" s="5"/>
      <c r="W22" s="5"/>
      <c r="X22" s="5"/>
      <c r="Y22" s="5"/>
      <c r="Z22" s="5"/>
      <c r="AA22" s="206">
        <v>5.0</v>
      </c>
      <c r="AB22" s="206">
        <v>5.0</v>
      </c>
      <c r="AC22" s="206">
        <v>5.0</v>
      </c>
      <c r="AD22" s="206">
        <v>5.0</v>
      </c>
    </row>
    <row r="23" ht="15.75" customHeight="1">
      <c r="A23" s="5" t="str">
        <f t="shared" si="1"/>
        <v>Pi6542</v>
      </c>
      <c r="B23" s="5" t="s">
        <v>1274</v>
      </c>
      <c r="C23" s="5">
        <v>-6.0</v>
      </c>
      <c r="D23" s="5">
        <v>5.0</v>
      </c>
      <c r="E23" s="5">
        <v>-4.0</v>
      </c>
      <c r="F23" s="5">
        <v>2.0</v>
      </c>
      <c r="G23" s="5"/>
      <c r="H23" s="5"/>
      <c r="I23" s="5"/>
      <c r="J23" s="5"/>
      <c r="K23" s="5"/>
      <c r="L23" s="5"/>
      <c r="M23" s="5"/>
      <c r="N23" s="5"/>
      <c r="O23" s="5"/>
      <c r="P23" s="5"/>
      <c r="Q23" s="5"/>
      <c r="R23" s="5"/>
      <c r="S23" s="5"/>
      <c r="T23" s="5"/>
      <c r="U23" s="5"/>
      <c r="V23" s="5"/>
      <c r="W23" s="5"/>
      <c r="X23" s="5"/>
      <c r="Y23" s="5"/>
      <c r="Z23" s="5"/>
      <c r="AA23" s="206">
        <v>5.0</v>
      </c>
      <c r="AB23" s="206">
        <v>5.0</v>
      </c>
      <c r="AC23" s="206">
        <v>5.0</v>
      </c>
      <c r="AD23" s="206">
        <v>5.0</v>
      </c>
    </row>
    <row r="24" ht="15.75" customHeight="1">
      <c r="A24" s="5" t="str">
        <f t="shared" si="1"/>
        <v>Er4700</v>
      </c>
      <c r="B24" s="5" t="s">
        <v>1275</v>
      </c>
      <c r="C24" s="5">
        <v>4.0</v>
      </c>
      <c r="D24" s="5">
        <v>7.0</v>
      </c>
      <c r="E24" s="5">
        <v>0.0</v>
      </c>
      <c r="F24" s="5">
        <v>0.0</v>
      </c>
      <c r="G24" s="5"/>
      <c r="H24" s="5"/>
      <c r="I24" s="5"/>
      <c r="J24" s="5"/>
      <c r="K24" s="5"/>
      <c r="L24" s="5"/>
      <c r="M24" s="5"/>
      <c r="N24" s="5"/>
      <c r="O24" s="5"/>
      <c r="P24" s="5"/>
      <c r="Q24" s="5"/>
      <c r="R24" s="5"/>
      <c r="S24" s="5"/>
      <c r="T24" s="5"/>
      <c r="U24" s="5"/>
      <c r="V24" s="5"/>
      <c r="W24" s="5"/>
      <c r="X24" s="5"/>
      <c r="Y24" s="5"/>
      <c r="Z24" s="5"/>
      <c r="AA24" s="206">
        <v>5.0</v>
      </c>
      <c r="AB24" s="206">
        <v>5.0</v>
      </c>
      <c r="AC24" s="206">
        <v>5.0</v>
      </c>
      <c r="AD24" s="206">
        <v>5.0</v>
      </c>
    </row>
    <row r="25" ht="15.75" customHeight="1">
      <c r="A25" s="5" t="str">
        <f t="shared" si="1"/>
        <v>Ka8632</v>
      </c>
      <c r="B25" s="5" t="s">
        <v>1276</v>
      </c>
      <c r="C25" s="5">
        <v>8.0</v>
      </c>
      <c r="D25" s="5">
        <v>6.0</v>
      </c>
      <c r="E25" s="5">
        <v>-3.0</v>
      </c>
      <c r="F25" s="5">
        <v>2.0</v>
      </c>
      <c r="G25" s="5"/>
      <c r="H25" s="5"/>
      <c r="I25" s="5"/>
      <c r="J25" s="5"/>
      <c r="K25" s="5"/>
      <c r="L25" s="5"/>
      <c r="M25" s="5"/>
      <c r="N25" s="5"/>
      <c r="O25" s="5"/>
      <c r="P25" s="5"/>
      <c r="Q25" s="5"/>
      <c r="R25" s="5"/>
      <c r="S25" s="5"/>
      <c r="T25" s="5"/>
      <c r="U25" s="5"/>
      <c r="V25" s="5"/>
      <c r="W25" s="5"/>
      <c r="X25" s="5"/>
      <c r="Y25" s="5"/>
      <c r="Z25" s="5"/>
      <c r="AA25" s="206">
        <v>5.0</v>
      </c>
      <c r="AB25" s="206">
        <v>5.0</v>
      </c>
      <c r="AC25" s="206">
        <v>5.0</v>
      </c>
      <c r="AD25" s="206">
        <v>5.0</v>
      </c>
    </row>
    <row r="26" ht="15.75" customHeight="1">
      <c r="A26" s="5" t="str">
        <f t="shared" si="1"/>
        <v>Pg1124</v>
      </c>
      <c r="B26" s="5" t="s">
        <v>1277</v>
      </c>
      <c r="C26" s="5">
        <v>-1.0</v>
      </c>
      <c r="D26" s="5">
        <v>1.0</v>
      </c>
      <c r="E26" s="5">
        <v>-2.0</v>
      </c>
      <c r="F26" s="5">
        <v>4.0</v>
      </c>
      <c r="G26" s="5"/>
      <c r="H26" s="5"/>
      <c r="I26" s="5"/>
      <c r="J26" s="5"/>
      <c r="K26" s="5"/>
      <c r="L26" s="5"/>
      <c r="M26" s="5"/>
      <c r="N26" s="5"/>
      <c r="O26" s="5"/>
      <c r="P26" s="5"/>
      <c r="Q26" s="5"/>
      <c r="R26" s="5"/>
      <c r="S26" s="5"/>
      <c r="T26" s="5"/>
      <c r="U26" s="5"/>
      <c r="V26" s="5"/>
      <c r="W26" s="5"/>
      <c r="X26" s="5"/>
      <c r="Y26" s="5"/>
      <c r="Z26" s="5"/>
      <c r="AA26" s="206">
        <v>5.0</v>
      </c>
      <c r="AB26" s="206">
        <v>5.0</v>
      </c>
      <c r="AC26" s="206">
        <v>5.0</v>
      </c>
      <c r="AD26" s="206">
        <v>5.0</v>
      </c>
    </row>
    <row r="27" ht="15.75" customHeight="1">
      <c r="A27" s="5" t="str">
        <f t="shared" si="1"/>
        <v>Pn11140</v>
      </c>
      <c r="B27" s="5" t="s">
        <v>1278</v>
      </c>
      <c r="C27" s="5">
        <v>-11.0</v>
      </c>
      <c r="D27" s="5">
        <v>-1.0</v>
      </c>
      <c r="E27" s="5">
        <v>4.0</v>
      </c>
      <c r="F27" s="5">
        <v>0.0</v>
      </c>
      <c r="G27" s="5"/>
      <c r="H27" s="5"/>
      <c r="I27" s="5"/>
      <c r="J27" s="5"/>
      <c r="K27" s="5"/>
      <c r="L27" s="5"/>
      <c r="M27" s="5"/>
      <c r="N27" s="5"/>
      <c r="O27" s="5"/>
      <c r="P27" s="5"/>
      <c r="Q27" s="5"/>
      <c r="R27" s="5"/>
      <c r="S27" s="5"/>
      <c r="T27" s="5"/>
      <c r="U27" s="5"/>
      <c r="V27" s="5"/>
      <c r="W27" s="5"/>
      <c r="X27" s="5"/>
      <c r="Y27" s="5"/>
      <c r="Z27" s="5"/>
      <c r="AA27" s="206">
        <v>5.0</v>
      </c>
      <c r="AB27" s="206">
        <v>5.0</v>
      </c>
      <c r="AC27" s="206">
        <v>5.0</v>
      </c>
      <c r="AD27" s="206">
        <v>5.0</v>
      </c>
    </row>
    <row r="28" ht="15.75" customHeight="1">
      <c r="A28" s="5" t="str">
        <f t="shared" si="1"/>
        <v>Pn3280</v>
      </c>
      <c r="B28" s="5" t="s">
        <v>1279</v>
      </c>
      <c r="C28" s="5">
        <v>-3.0</v>
      </c>
      <c r="D28" s="5">
        <v>-2.0</v>
      </c>
      <c r="E28" s="5">
        <v>8.0</v>
      </c>
      <c r="F28" s="5">
        <v>0.0</v>
      </c>
      <c r="G28" s="5"/>
      <c r="H28" s="5"/>
      <c r="I28" s="5"/>
      <c r="J28" s="5"/>
      <c r="K28" s="5"/>
      <c r="L28" s="5"/>
      <c r="M28" s="5"/>
      <c r="N28" s="5"/>
      <c r="O28" s="5"/>
      <c r="P28" s="5"/>
      <c r="Q28" s="5"/>
      <c r="R28" s="5"/>
      <c r="S28" s="5"/>
      <c r="T28" s="5"/>
      <c r="U28" s="5"/>
      <c r="V28" s="5"/>
      <c r="W28" s="5"/>
      <c r="X28" s="5"/>
      <c r="Y28" s="5"/>
      <c r="Z28" s="5"/>
      <c r="AA28" s="206">
        <v>5.0</v>
      </c>
      <c r="AB28" s="206">
        <v>5.0</v>
      </c>
      <c r="AC28" s="206">
        <v>5.0</v>
      </c>
      <c r="AD28" s="206">
        <v>5.0</v>
      </c>
    </row>
    <row r="29" ht="15.75" customHeight="1">
      <c r="A29" s="5" t="str">
        <f t="shared" si="1"/>
        <v>Ph61125</v>
      </c>
      <c r="B29" s="5" t="s">
        <v>1280</v>
      </c>
      <c r="C29" s="5">
        <v>-6.0</v>
      </c>
      <c r="D29" s="5">
        <v>-11.0</v>
      </c>
      <c r="E29" s="5">
        <v>2.0</v>
      </c>
      <c r="F29" s="5">
        <v>5.0</v>
      </c>
      <c r="G29" s="5"/>
      <c r="H29" s="5"/>
      <c r="I29" s="5"/>
      <c r="J29" s="5"/>
      <c r="K29" s="5"/>
      <c r="L29" s="5"/>
      <c r="M29" s="5"/>
      <c r="N29" s="5"/>
      <c r="O29" s="5"/>
      <c r="P29" s="5"/>
      <c r="Q29" s="5"/>
      <c r="R29" s="5"/>
      <c r="S29" s="5"/>
      <c r="T29" s="5"/>
      <c r="U29" s="5"/>
      <c r="V29" s="5"/>
      <c r="W29" s="5"/>
      <c r="X29" s="5"/>
      <c r="Y29" s="5"/>
      <c r="Z29" s="5"/>
      <c r="AA29" s="206">
        <v>5.0</v>
      </c>
      <c r="AB29" s="206">
        <v>5.0</v>
      </c>
      <c r="AC29" s="206">
        <v>5.0</v>
      </c>
      <c r="AD29" s="206">
        <v>5.0</v>
      </c>
    </row>
    <row r="30" ht="15.75" customHeight="1">
      <c r="A30" s="5" t="str">
        <f t="shared" si="1"/>
        <v>PB4242</v>
      </c>
      <c r="B30" s="5" t="s">
        <v>1281</v>
      </c>
      <c r="C30" s="5">
        <v>-4.0</v>
      </c>
      <c r="D30" s="5">
        <v>-2.0</v>
      </c>
      <c r="E30" s="5">
        <v>4.0</v>
      </c>
      <c r="F30" s="5">
        <v>2.0</v>
      </c>
      <c r="G30" s="5"/>
      <c r="H30" s="5"/>
      <c r="I30" s="5"/>
      <c r="J30" s="5"/>
      <c r="K30" s="5"/>
      <c r="L30" s="5"/>
      <c r="M30" s="5"/>
      <c r="N30" s="5"/>
      <c r="O30" s="5"/>
      <c r="P30" s="5"/>
      <c r="Q30" s="5"/>
      <c r="R30" s="5"/>
      <c r="S30" s="5"/>
      <c r="T30" s="5"/>
      <c r="U30" s="5"/>
      <c r="V30" s="5"/>
      <c r="W30" s="5"/>
      <c r="X30" s="5"/>
      <c r="Y30" s="5"/>
      <c r="Z30" s="5"/>
      <c r="AA30" s="206">
        <v>5.0</v>
      </c>
      <c r="AB30" s="206">
        <v>5.0</v>
      </c>
      <c r="AC30" s="206">
        <v>5.0</v>
      </c>
      <c r="AD30" s="206">
        <v>5.0</v>
      </c>
    </row>
    <row r="31" ht="15.75" customHeight="1">
      <c r="A31" s="5" t="str">
        <f t="shared" si="1"/>
        <v>P512862</v>
      </c>
      <c r="B31" s="5" t="s">
        <v>1282</v>
      </c>
      <c r="C31" s="5">
        <v>-12.0</v>
      </c>
      <c r="D31" s="5">
        <v>-8.0</v>
      </c>
      <c r="E31" s="5">
        <v>6.0</v>
      </c>
      <c r="F31" s="5">
        <v>2.0</v>
      </c>
      <c r="G31" s="5"/>
      <c r="H31" s="5"/>
      <c r="I31" s="5"/>
      <c r="J31" s="5"/>
      <c r="K31" s="5"/>
      <c r="L31" s="5"/>
      <c r="M31" s="5"/>
      <c r="N31" s="5"/>
      <c r="O31" s="5"/>
      <c r="P31" s="5"/>
      <c r="Q31" s="5"/>
      <c r="R31" s="5"/>
      <c r="S31" s="5"/>
      <c r="T31" s="5"/>
      <c r="U31" s="5"/>
      <c r="V31" s="5"/>
      <c r="W31" s="5"/>
      <c r="X31" s="5"/>
      <c r="Y31" s="5"/>
      <c r="Z31" s="5"/>
      <c r="AA31" s="206">
        <v>5.0</v>
      </c>
      <c r="AB31" s="206">
        <v>5.0</v>
      </c>
      <c r="AC31" s="206">
        <v>5.0</v>
      </c>
      <c r="AD31" s="206">
        <v>5.0</v>
      </c>
    </row>
    <row r="32" ht="15.75" customHeight="1">
      <c r="A32" s="5" t="str">
        <f t="shared" si="1"/>
        <v>PD5462</v>
      </c>
      <c r="B32" s="5" t="s">
        <v>1283</v>
      </c>
      <c r="C32" s="5">
        <v>-5.0</v>
      </c>
      <c r="D32" s="5">
        <v>-4.0</v>
      </c>
      <c r="E32" s="5">
        <v>6.0</v>
      </c>
      <c r="F32" s="5">
        <v>2.0</v>
      </c>
      <c r="G32" s="5"/>
      <c r="H32" s="5"/>
      <c r="I32" s="5"/>
      <c r="J32" s="5"/>
      <c r="K32" s="5"/>
      <c r="L32" s="5"/>
      <c r="M32" s="5"/>
      <c r="N32" s="5"/>
      <c r="O32" s="5"/>
      <c r="P32" s="5"/>
      <c r="Q32" s="5"/>
      <c r="R32" s="5"/>
      <c r="S32" s="5"/>
      <c r="T32" s="5"/>
      <c r="U32" s="5"/>
      <c r="V32" s="5"/>
      <c r="W32" s="5"/>
      <c r="X32" s="5"/>
      <c r="Y32" s="5"/>
      <c r="Z32" s="5"/>
      <c r="AA32" s="206">
        <v>5.0</v>
      </c>
      <c r="AB32" s="206">
        <v>5.0</v>
      </c>
      <c r="AC32" s="206">
        <v>5.0</v>
      </c>
      <c r="AD32" s="206">
        <v>5.0</v>
      </c>
    </row>
    <row r="33" ht="15.75" customHeight="1">
      <c r="A33" s="5" t="str">
        <f t="shared" si="1"/>
        <v>PS0224</v>
      </c>
      <c r="B33" s="5" t="s">
        <v>1284</v>
      </c>
      <c r="C33" s="5">
        <v>0.0</v>
      </c>
      <c r="D33" s="5">
        <v>-2.0</v>
      </c>
      <c r="E33" s="5">
        <v>2.0</v>
      </c>
      <c r="F33" s="5">
        <v>4.0</v>
      </c>
      <c r="G33" s="5"/>
      <c r="H33" s="5"/>
      <c r="I33" s="5"/>
      <c r="J33" s="5"/>
      <c r="K33" s="5"/>
      <c r="L33" s="5"/>
      <c r="M33" s="5"/>
      <c r="N33" s="5"/>
      <c r="O33" s="5"/>
      <c r="P33" s="5"/>
      <c r="Q33" s="5"/>
      <c r="R33" s="5"/>
      <c r="S33" s="5"/>
      <c r="T33" s="5"/>
      <c r="U33" s="5"/>
      <c r="V33" s="5"/>
      <c r="W33" s="5"/>
      <c r="X33" s="5"/>
      <c r="Y33" s="5"/>
      <c r="Z33" s="5"/>
      <c r="AA33" s="206">
        <v>5.0</v>
      </c>
      <c r="AB33" s="206">
        <v>5.0</v>
      </c>
      <c r="AC33" s="206">
        <v>5.0</v>
      </c>
      <c r="AD33" s="206">
        <v>5.0</v>
      </c>
    </row>
    <row r="34" ht="15.75" customHeight="1">
      <c r="A34" s="5" t="str">
        <f t="shared" si="1"/>
        <v>Pr8141</v>
      </c>
      <c r="B34" s="5" t="s">
        <v>1285</v>
      </c>
      <c r="C34" s="5">
        <v>-8.0</v>
      </c>
      <c r="D34" s="5">
        <v>-1.0</v>
      </c>
      <c r="E34" s="5">
        <v>4.0</v>
      </c>
      <c r="F34" s="5">
        <v>-1.0</v>
      </c>
      <c r="G34" s="5"/>
      <c r="H34" s="5"/>
      <c r="I34" s="5"/>
      <c r="J34" s="5"/>
      <c r="K34" s="5"/>
      <c r="L34" s="5"/>
      <c r="M34" s="5"/>
      <c r="N34" s="5"/>
      <c r="O34" s="5"/>
      <c r="P34" s="5"/>
      <c r="Q34" s="5"/>
      <c r="R34" s="5"/>
      <c r="S34" s="5"/>
      <c r="T34" s="5"/>
      <c r="U34" s="5"/>
      <c r="V34" s="5"/>
      <c r="W34" s="5"/>
      <c r="X34" s="5"/>
      <c r="Y34" s="5"/>
      <c r="Z34" s="5"/>
      <c r="AA34" s="206">
        <v>5.0</v>
      </c>
      <c r="AB34" s="206">
        <v>5.0</v>
      </c>
      <c r="AC34" s="206">
        <v>5.0</v>
      </c>
      <c r="AD34" s="206">
        <v>5.0</v>
      </c>
    </row>
    <row r="35" ht="15.75" customHeight="1">
      <c r="A35" s="5" t="str">
        <f t="shared" si="1"/>
        <v>Pt10561</v>
      </c>
      <c r="B35" s="5" t="s">
        <v>1286</v>
      </c>
      <c r="C35" s="5">
        <v>-10.0</v>
      </c>
      <c r="D35" s="5">
        <v>-5.0</v>
      </c>
      <c r="E35" s="5">
        <v>6.0</v>
      </c>
      <c r="F35" s="5">
        <v>-1.0</v>
      </c>
      <c r="G35" s="5"/>
      <c r="H35" s="5"/>
      <c r="I35" s="5"/>
      <c r="J35" s="5"/>
      <c r="K35" s="5"/>
      <c r="L35" s="5"/>
      <c r="M35" s="5"/>
      <c r="N35" s="5"/>
      <c r="O35" s="5"/>
      <c r="P35" s="5"/>
      <c r="Q35" s="5"/>
      <c r="R35" s="5"/>
      <c r="S35" s="5"/>
      <c r="T35" s="5"/>
      <c r="U35" s="5"/>
      <c r="V35" s="5"/>
      <c r="W35" s="5"/>
      <c r="X35" s="5"/>
      <c r="Y35" s="5"/>
      <c r="Z35" s="5"/>
      <c r="AA35" s="206">
        <v>5.0</v>
      </c>
      <c r="AB35" s="206">
        <v>5.0</v>
      </c>
      <c r="AC35" s="206">
        <v>5.0</v>
      </c>
      <c r="AD35" s="206">
        <v>5.0</v>
      </c>
    </row>
    <row r="36" ht="15.75" customHeight="1">
      <c r="A36" s="5" t="str">
        <f t="shared" si="1"/>
        <v>Pt111026</v>
      </c>
      <c r="B36" s="5" t="s">
        <v>1287</v>
      </c>
      <c r="C36" s="5">
        <v>-11.0</v>
      </c>
      <c r="D36" s="5">
        <v>-10.0</v>
      </c>
      <c r="E36" s="5">
        <v>2.0</v>
      </c>
      <c r="F36" s="5">
        <v>-6.0</v>
      </c>
      <c r="G36" s="5"/>
      <c r="H36" s="5"/>
      <c r="I36" s="5"/>
      <c r="J36" s="5"/>
      <c r="K36" s="5"/>
      <c r="L36" s="5"/>
      <c r="M36" s="5"/>
      <c r="N36" s="5"/>
      <c r="O36" s="5"/>
      <c r="P36" s="5"/>
      <c r="Q36" s="5"/>
      <c r="R36" s="5"/>
      <c r="S36" s="5"/>
      <c r="T36" s="5"/>
      <c r="U36" s="5"/>
      <c r="V36" s="5"/>
      <c r="W36" s="5"/>
      <c r="X36" s="5"/>
      <c r="Y36" s="5"/>
      <c r="Z36" s="5"/>
      <c r="AA36" s="206">
        <v>5.0</v>
      </c>
      <c r="AB36" s="206">
        <v>5.0</v>
      </c>
      <c r="AC36" s="206">
        <v>5.0</v>
      </c>
      <c r="AD36" s="206">
        <v>5.0</v>
      </c>
    </row>
    <row r="37" ht="15.75" customHeight="1">
      <c r="A37" s="5" t="str">
        <f t="shared" si="1"/>
        <v>PT101261</v>
      </c>
      <c r="B37" s="5" t="s">
        <v>1288</v>
      </c>
      <c r="C37" s="5">
        <v>-10.0</v>
      </c>
      <c r="D37" s="5">
        <v>-12.0</v>
      </c>
      <c r="E37" s="5">
        <v>6.0</v>
      </c>
      <c r="F37" s="5">
        <v>1.0</v>
      </c>
      <c r="G37" s="5"/>
      <c r="H37" s="5"/>
      <c r="I37" s="5"/>
      <c r="J37" s="5"/>
      <c r="K37" s="5"/>
      <c r="L37" s="5"/>
      <c r="M37" s="5"/>
      <c r="N37" s="5"/>
      <c r="O37" s="5"/>
      <c r="P37" s="5"/>
      <c r="Q37" s="5"/>
      <c r="R37" s="5"/>
      <c r="S37" s="5"/>
      <c r="T37" s="5"/>
      <c r="U37" s="5"/>
      <c r="V37" s="5"/>
      <c r="W37" s="5"/>
      <c r="X37" s="5"/>
      <c r="Y37" s="5"/>
      <c r="Z37" s="5"/>
      <c r="AA37" s="206">
        <v>5.0</v>
      </c>
      <c r="AB37" s="206">
        <v>5.0</v>
      </c>
      <c r="AC37" s="206">
        <v>5.0</v>
      </c>
      <c r="AD37" s="206">
        <v>5.0</v>
      </c>
    </row>
    <row r="38" ht="15.75" customHeight="1">
      <c r="A38" s="5" t="str">
        <f t="shared" si="1"/>
        <v>FF11762</v>
      </c>
      <c r="B38" s="5" t="s">
        <v>1289</v>
      </c>
      <c r="C38" s="5">
        <v>-11.0</v>
      </c>
      <c r="D38" s="5">
        <v>-7.0</v>
      </c>
      <c r="E38" s="5">
        <v>6.0</v>
      </c>
      <c r="F38" s="5">
        <v>-2.0</v>
      </c>
      <c r="G38" s="5"/>
      <c r="H38" s="5"/>
      <c r="I38" s="5"/>
      <c r="J38" s="5"/>
      <c r="K38" s="5"/>
      <c r="L38" s="5"/>
      <c r="M38" s="5"/>
      <c r="N38" s="5"/>
      <c r="O38" s="5"/>
      <c r="P38" s="5"/>
      <c r="Q38" s="5"/>
      <c r="R38" s="5"/>
      <c r="S38" s="5"/>
      <c r="T38" s="5"/>
      <c r="U38" s="5"/>
      <c r="V38" s="5"/>
      <c r="W38" s="5"/>
      <c r="X38" s="5"/>
      <c r="Y38" s="5"/>
      <c r="Z38" s="5"/>
      <c r="AA38" s="206">
        <v>5.0</v>
      </c>
      <c r="AB38" s="206">
        <v>5.0</v>
      </c>
      <c r="AC38" s="206">
        <v>5.0</v>
      </c>
      <c r="AD38" s="206">
        <v>5.0</v>
      </c>
    </row>
    <row r="39" ht="15.75" customHeight="1">
      <c r="A39" s="5" t="str">
        <f t="shared" si="1"/>
        <v>PD2494</v>
      </c>
      <c r="B39" s="5" t="s">
        <v>1290</v>
      </c>
      <c r="C39" s="5">
        <v>-2.0</v>
      </c>
      <c r="D39" s="5">
        <v>-4.0</v>
      </c>
      <c r="E39" s="5">
        <v>9.0</v>
      </c>
      <c r="F39" s="5">
        <v>4.0</v>
      </c>
      <c r="G39" s="5"/>
      <c r="H39" s="5"/>
      <c r="I39" s="5"/>
      <c r="J39" s="5"/>
      <c r="K39" s="5"/>
      <c r="L39" s="5"/>
      <c r="M39" s="5"/>
      <c r="N39" s="5"/>
      <c r="O39" s="5"/>
      <c r="P39" s="5"/>
      <c r="Q39" s="5"/>
      <c r="R39" s="5"/>
      <c r="S39" s="5"/>
      <c r="T39" s="5"/>
      <c r="U39" s="5"/>
      <c r="V39" s="5"/>
      <c r="W39" s="5"/>
      <c r="X39" s="5"/>
      <c r="Y39" s="5"/>
      <c r="Z39" s="5"/>
      <c r="AA39" s="206">
        <v>5.0</v>
      </c>
      <c r="AB39" s="206">
        <v>5.0</v>
      </c>
      <c r="AC39" s="206">
        <v>5.0</v>
      </c>
      <c r="AD39" s="206">
        <v>5.0</v>
      </c>
    </row>
    <row r="40" ht="15.75" customHeight="1">
      <c r="A40" s="5" t="str">
        <f t="shared" si="1"/>
        <v>PN4246</v>
      </c>
      <c r="B40" s="5" t="s">
        <v>1291</v>
      </c>
      <c r="C40" s="5">
        <v>-4.0</v>
      </c>
      <c r="D40" s="5">
        <v>-2.0</v>
      </c>
      <c r="E40" s="5">
        <v>-4.0</v>
      </c>
      <c r="F40" s="5">
        <v>6.0</v>
      </c>
      <c r="G40" s="5"/>
      <c r="H40" s="5"/>
      <c r="I40" s="5"/>
      <c r="J40" s="5"/>
      <c r="K40" s="5"/>
      <c r="L40" s="5"/>
      <c r="M40" s="5"/>
      <c r="N40" s="5"/>
      <c r="O40" s="5"/>
      <c r="P40" s="5"/>
      <c r="Q40" s="5"/>
      <c r="R40" s="5"/>
      <c r="S40" s="5"/>
      <c r="T40" s="5"/>
      <c r="U40" s="5"/>
      <c r="V40" s="5"/>
      <c r="W40" s="5"/>
      <c r="X40" s="5"/>
      <c r="Y40" s="5"/>
      <c r="Z40" s="5"/>
      <c r="AA40" s="206">
        <v>5.0</v>
      </c>
      <c r="AB40" s="206">
        <v>5.0</v>
      </c>
      <c r="AC40" s="206">
        <v>5.0</v>
      </c>
      <c r="AD40" s="206">
        <v>5.0</v>
      </c>
    </row>
    <row r="41" ht="15.75" customHeight="1">
      <c r="A41" s="5" t="str">
        <f t="shared" si="1"/>
        <v>AD4762</v>
      </c>
      <c r="B41" s="5" t="s">
        <v>1292</v>
      </c>
      <c r="C41" s="5">
        <v>-4.0</v>
      </c>
      <c r="D41" s="5">
        <v>-7.0</v>
      </c>
      <c r="E41" s="5">
        <v>6.0</v>
      </c>
      <c r="F41" s="5">
        <v>2.0</v>
      </c>
      <c r="G41" s="5"/>
      <c r="H41" s="5"/>
      <c r="I41" s="5"/>
      <c r="J41" s="5"/>
      <c r="K41" s="5"/>
      <c r="L41" s="5"/>
      <c r="M41" s="5"/>
      <c r="N41" s="5"/>
      <c r="O41" s="5"/>
      <c r="P41" s="5"/>
      <c r="Q41" s="5"/>
      <c r="R41" s="5"/>
      <c r="S41" s="5"/>
      <c r="T41" s="5"/>
      <c r="U41" s="5"/>
      <c r="V41" s="5"/>
      <c r="W41" s="5"/>
      <c r="X41" s="5"/>
      <c r="Y41" s="5"/>
      <c r="Z41" s="5"/>
      <c r="AA41" s="206">
        <v>5.0</v>
      </c>
      <c r="AB41" s="206">
        <v>5.0</v>
      </c>
      <c r="AC41" s="206">
        <v>5.0</v>
      </c>
      <c r="AD41" s="206">
        <v>5.0</v>
      </c>
    </row>
    <row r="42" ht="15.75" customHeight="1">
      <c r="A42" s="5" t="str">
        <f t="shared" si="1"/>
        <v>AN4762</v>
      </c>
      <c r="B42" s="5" t="s">
        <v>1293</v>
      </c>
      <c r="C42" s="5">
        <v>-4.0</v>
      </c>
      <c r="D42" s="5">
        <v>-7.0</v>
      </c>
      <c r="E42" s="5">
        <v>6.0</v>
      </c>
      <c r="F42" s="5">
        <v>2.0</v>
      </c>
      <c r="G42" s="5"/>
      <c r="H42" s="5"/>
      <c r="I42" s="5"/>
      <c r="J42" s="5"/>
      <c r="K42" s="5"/>
      <c r="L42" s="5"/>
      <c r="M42" s="5"/>
      <c r="N42" s="5"/>
      <c r="O42" s="5"/>
      <c r="P42" s="5"/>
      <c r="Q42" s="5"/>
      <c r="R42" s="5"/>
      <c r="S42" s="5"/>
      <c r="T42" s="5"/>
      <c r="U42" s="5"/>
      <c r="V42" s="5"/>
      <c r="W42" s="5"/>
      <c r="X42" s="5"/>
      <c r="Y42" s="5"/>
      <c r="Z42" s="5"/>
      <c r="AA42" s="206">
        <v>5.0</v>
      </c>
      <c r="AB42" s="206">
        <v>5.0</v>
      </c>
      <c r="AC42" s="206">
        <v>5.0</v>
      </c>
      <c r="AD42" s="206">
        <v>5.0</v>
      </c>
    </row>
    <row r="43" ht="15.75" customHeight="1">
      <c r="A43" s="5" t="str">
        <f t="shared" si="1"/>
        <v>AN8348</v>
      </c>
      <c r="B43" s="5" t="s">
        <v>1294</v>
      </c>
      <c r="C43" s="5">
        <v>-8.0</v>
      </c>
      <c r="D43" s="5">
        <v>-3.0</v>
      </c>
      <c r="E43" s="5">
        <v>4.0</v>
      </c>
      <c r="F43" s="5">
        <v>8.0</v>
      </c>
      <c r="G43" s="5"/>
      <c r="H43" s="5"/>
      <c r="I43" s="5"/>
      <c r="J43" s="5"/>
      <c r="K43" s="5"/>
      <c r="L43" s="5"/>
      <c r="M43" s="5"/>
      <c r="N43" s="5"/>
      <c r="O43" s="5"/>
      <c r="P43" s="5"/>
      <c r="Q43" s="5"/>
      <c r="R43" s="5"/>
      <c r="S43" s="5"/>
      <c r="T43" s="5"/>
      <c r="U43" s="5"/>
      <c r="V43" s="5"/>
      <c r="W43" s="5"/>
      <c r="X43" s="5"/>
      <c r="Y43" s="5"/>
      <c r="Z43" s="5"/>
      <c r="AA43" s="206">
        <v>5.0</v>
      </c>
      <c r="AB43" s="206">
        <v>5.0</v>
      </c>
      <c r="AC43" s="206">
        <v>5.0</v>
      </c>
      <c r="AD43" s="206">
        <v>5.0</v>
      </c>
    </row>
    <row r="44" ht="15.75" customHeight="1">
      <c r="A44" s="5" t="str">
        <f t="shared" si="1"/>
        <v>AN8326</v>
      </c>
      <c r="B44" s="5" t="s">
        <v>1295</v>
      </c>
      <c r="C44" s="5">
        <v>-8.0</v>
      </c>
      <c r="D44" s="5">
        <v>-3.0</v>
      </c>
      <c r="E44" s="5">
        <v>2.0</v>
      </c>
      <c r="F44" s="5">
        <v>6.0</v>
      </c>
      <c r="G44" s="5"/>
      <c r="H44" s="5"/>
      <c r="I44" s="5"/>
      <c r="J44" s="5"/>
      <c r="K44" s="5"/>
      <c r="L44" s="5"/>
      <c r="M44" s="5"/>
      <c r="N44" s="5"/>
      <c r="O44" s="5"/>
      <c r="P44" s="5"/>
      <c r="Q44" s="5"/>
      <c r="R44" s="5"/>
      <c r="S44" s="5"/>
      <c r="T44" s="5"/>
      <c r="U44" s="5"/>
      <c r="V44" s="5"/>
      <c r="W44" s="5"/>
      <c r="X44" s="5"/>
      <c r="Y44" s="5"/>
      <c r="Z44" s="5"/>
      <c r="AA44" s="206">
        <v>5.0</v>
      </c>
      <c r="AB44" s="206">
        <v>5.0</v>
      </c>
      <c r="AC44" s="206">
        <v>5.0</v>
      </c>
      <c r="AD44" s="206">
        <v>5.0</v>
      </c>
    </row>
    <row r="45" ht="15.75" customHeight="1">
      <c r="A45" s="5" t="str">
        <f t="shared" si="1"/>
        <v>AN6424</v>
      </c>
      <c r="B45" s="5" t="s">
        <v>1296</v>
      </c>
      <c r="C45" s="5">
        <v>-6.0</v>
      </c>
      <c r="D45" s="5">
        <v>-4.0</v>
      </c>
      <c r="E45" s="5">
        <v>2.0</v>
      </c>
      <c r="F45" s="5">
        <v>4.0</v>
      </c>
      <c r="G45" s="5"/>
      <c r="H45" s="5"/>
      <c r="I45" s="5"/>
      <c r="J45" s="5"/>
      <c r="K45" s="5"/>
      <c r="L45" s="5"/>
      <c r="M45" s="5"/>
      <c r="N45" s="5"/>
      <c r="O45" s="5"/>
      <c r="P45" s="5"/>
      <c r="Q45" s="5"/>
      <c r="R45" s="5"/>
      <c r="S45" s="5"/>
      <c r="T45" s="5"/>
      <c r="U45" s="5"/>
      <c r="V45" s="5"/>
      <c r="W45" s="5"/>
      <c r="X45" s="5"/>
      <c r="Y45" s="5"/>
      <c r="Z45" s="5"/>
      <c r="AA45" s="206">
        <v>5.0</v>
      </c>
      <c r="AB45" s="206">
        <v>5.0</v>
      </c>
      <c r="AC45" s="206">
        <v>5.0</v>
      </c>
      <c r="AD45" s="206">
        <v>5.0</v>
      </c>
    </row>
    <row r="46" ht="15.75" customHeight="1">
      <c r="A46" s="5" t="str">
        <f t="shared" si="1"/>
        <v>P)6426</v>
      </c>
      <c r="B46" s="5" t="s">
        <v>1297</v>
      </c>
      <c r="C46" s="5">
        <v>-6.0</v>
      </c>
      <c r="D46" s="5">
        <v>-4.0</v>
      </c>
      <c r="E46" s="5">
        <v>2.0</v>
      </c>
      <c r="F46" s="5">
        <v>6.0</v>
      </c>
      <c r="G46" s="5"/>
      <c r="H46" s="5"/>
      <c r="I46" s="5"/>
      <c r="J46" s="5"/>
      <c r="K46" s="5"/>
      <c r="L46" s="5"/>
      <c r="M46" s="5"/>
      <c r="N46" s="5"/>
      <c r="O46" s="5"/>
      <c r="P46" s="5"/>
      <c r="Q46" s="5"/>
      <c r="R46" s="5"/>
      <c r="S46" s="5"/>
      <c r="T46" s="5"/>
      <c r="U46" s="5"/>
      <c r="V46" s="5"/>
      <c r="W46" s="5"/>
      <c r="X46" s="5"/>
      <c r="Y46" s="5"/>
      <c r="Z46" s="5"/>
      <c r="AA46" s="206">
        <v>5.0</v>
      </c>
      <c r="AB46" s="206">
        <v>5.0</v>
      </c>
      <c r="AC46" s="206">
        <v>5.0</v>
      </c>
      <c r="AD46" s="206">
        <v>5.0</v>
      </c>
    </row>
    <row r="47" ht="15.75" customHeight="1">
      <c r="A47" s="5" t="str">
        <f t="shared" si="1"/>
        <v>P)4548</v>
      </c>
      <c r="B47" s="5" t="s">
        <v>1298</v>
      </c>
      <c r="C47" s="5">
        <v>-4.0</v>
      </c>
      <c r="D47" s="5">
        <v>-5.0</v>
      </c>
      <c r="E47" s="5">
        <v>4.0</v>
      </c>
      <c r="F47" s="5">
        <v>8.0</v>
      </c>
      <c r="G47" s="5"/>
      <c r="H47" s="5"/>
      <c r="I47" s="5"/>
      <c r="J47" s="5"/>
      <c r="K47" s="5"/>
      <c r="L47" s="5"/>
      <c r="M47" s="5"/>
      <c r="N47" s="5"/>
      <c r="O47" s="5"/>
      <c r="P47" s="5"/>
      <c r="Q47" s="5"/>
      <c r="R47" s="5"/>
      <c r="S47" s="5"/>
      <c r="T47" s="5"/>
      <c r="U47" s="5"/>
      <c r="V47" s="5"/>
      <c r="W47" s="5"/>
      <c r="X47" s="5"/>
      <c r="Y47" s="5"/>
      <c r="Z47" s="5"/>
      <c r="AA47" s="206">
        <v>5.0</v>
      </c>
      <c r="AB47" s="206">
        <v>5.0</v>
      </c>
      <c r="AC47" s="206">
        <v>5.0</v>
      </c>
      <c r="AD47" s="206">
        <v>5.0</v>
      </c>
    </row>
    <row r="48" ht="15.75" customHeight="1">
      <c r="A48" s="5" t="str">
        <f t="shared" si="1"/>
        <v>An6324</v>
      </c>
      <c r="B48" s="5" t="s">
        <v>1299</v>
      </c>
      <c r="C48" s="5">
        <v>-6.0</v>
      </c>
      <c r="D48" s="5">
        <v>-3.0</v>
      </c>
      <c r="E48" s="5">
        <v>2.0</v>
      </c>
      <c r="F48" s="5">
        <v>4.0</v>
      </c>
      <c r="G48" s="5"/>
      <c r="H48" s="5"/>
      <c r="I48" s="5"/>
      <c r="J48" s="5"/>
      <c r="K48" s="5"/>
      <c r="L48" s="5"/>
      <c r="M48" s="5"/>
      <c r="N48" s="5"/>
      <c r="O48" s="5"/>
      <c r="P48" s="5"/>
      <c r="Q48" s="5"/>
      <c r="R48" s="5"/>
      <c r="S48" s="5"/>
      <c r="T48" s="5"/>
      <c r="U48" s="5"/>
      <c r="V48" s="5"/>
      <c r="W48" s="5"/>
      <c r="X48" s="5"/>
      <c r="Y48" s="5"/>
      <c r="Z48" s="5"/>
      <c r="AA48" s="206">
        <v>5.0</v>
      </c>
      <c r="AB48" s="206">
        <v>5.0</v>
      </c>
      <c r="AC48" s="206">
        <v>5.0</v>
      </c>
      <c r="AD48" s="206">
        <v>5.0</v>
      </c>
    </row>
    <row r="49" ht="15.75" customHeight="1">
      <c r="A49" s="5" t="str">
        <f t="shared" si="1"/>
        <v>Pe121204</v>
      </c>
      <c r="B49" s="5" t="s">
        <v>1300</v>
      </c>
      <c r="C49" s="5">
        <v>-12.0</v>
      </c>
      <c r="D49" s="5">
        <v>-12.0</v>
      </c>
      <c r="E49" s="5">
        <v>0.0</v>
      </c>
      <c r="F49" s="5">
        <v>4.0</v>
      </c>
      <c r="G49" s="5"/>
      <c r="H49" s="5"/>
      <c r="I49" s="5"/>
      <c r="J49" s="5"/>
      <c r="K49" s="5"/>
      <c r="L49" s="5"/>
      <c r="M49" s="5"/>
      <c r="N49" s="5"/>
      <c r="O49" s="5"/>
      <c r="P49" s="5"/>
      <c r="Q49" s="5"/>
      <c r="R49" s="5"/>
      <c r="S49" s="5"/>
      <c r="T49" s="5"/>
      <c r="U49" s="5"/>
      <c r="V49" s="5"/>
      <c r="W49" s="5"/>
      <c r="X49" s="5"/>
      <c r="Y49" s="5"/>
      <c r="Z49" s="5"/>
      <c r="AA49" s="206">
        <v>5.0</v>
      </c>
      <c r="AB49" s="206">
        <v>5.0</v>
      </c>
      <c r="AC49" s="206">
        <v>5.0</v>
      </c>
      <c r="AD49" s="206">
        <v>5.0</v>
      </c>
    </row>
    <row r="50" ht="15.75" customHeight="1">
      <c r="A50" s="5" t="str">
        <f t="shared" si="1"/>
        <v>Pn4495</v>
      </c>
      <c r="B50" s="5" t="s">
        <v>1301</v>
      </c>
      <c r="C50" s="5">
        <v>-4.0</v>
      </c>
      <c r="D50" s="5">
        <v>-4.0</v>
      </c>
      <c r="E50" s="5">
        <v>9.0</v>
      </c>
      <c r="F50" s="5">
        <v>5.0</v>
      </c>
      <c r="G50" s="5"/>
      <c r="H50" s="5"/>
      <c r="I50" s="5"/>
      <c r="J50" s="5"/>
      <c r="K50" s="5"/>
      <c r="L50" s="5"/>
      <c r="M50" s="5"/>
      <c r="N50" s="5"/>
      <c r="O50" s="5"/>
      <c r="P50" s="5"/>
      <c r="Q50" s="5"/>
      <c r="R50" s="5"/>
      <c r="S50" s="5"/>
      <c r="T50" s="5"/>
      <c r="U50" s="5"/>
      <c r="V50" s="5"/>
      <c r="W50" s="5"/>
      <c r="X50" s="5"/>
      <c r="Y50" s="5"/>
      <c r="Z50" s="5"/>
      <c r="AA50" s="206">
        <v>5.0</v>
      </c>
      <c r="AB50" s="206">
        <v>5.0</v>
      </c>
      <c r="AC50" s="206">
        <v>5.0</v>
      </c>
      <c r="AD50" s="206">
        <v>5.0</v>
      </c>
    </row>
    <row r="51" ht="15.75" customHeight="1">
      <c r="A51" s="5" t="str">
        <f t="shared" si="1"/>
        <v>As001210</v>
      </c>
      <c r="B51" s="5" t="s">
        <v>1302</v>
      </c>
      <c r="C51" s="5">
        <v>0.0</v>
      </c>
      <c r="D51" s="5">
        <v>0.0</v>
      </c>
      <c r="E51" s="5">
        <v>12.0</v>
      </c>
      <c r="F51" s="5">
        <v>10.0</v>
      </c>
      <c r="G51" s="5"/>
      <c r="H51" s="5"/>
      <c r="I51" s="5"/>
      <c r="J51" s="5"/>
      <c r="K51" s="5"/>
      <c r="L51" s="5"/>
      <c r="M51" s="5"/>
      <c r="N51" s="5"/>
      <c r="O51" s="5"/>
      <c r="P51" s="5"/>
      <c r="Q51" s="5"/>
      <c r="R51" s="5"/>
      <c r="S51" s="5"/>
      <c r="T51" s="5"/>
      <c r="U51" s="5"/>
      <c r="V51" s="5"/>
      <c r="W51" s="5"/>
      <c r="X51" s="5"/>
      <c r="Y51" s="5"/>
      <c r="Z51" s="5"/>
      <c r="AA51" s="206">
        <v>5.0</v>
      </c>
      <c r="AB51" s="206">
        <v>5.0</v>
      </c>
      <c r="AC51" s="206">
        <v>5.0</v>
      </c>
      <c r="AD51" s="206">
        <v>5.0</v>
      </c>
    </row>
    <row r="52" ht="15.75" customHeight="1">
      <c r="A52" s="5" t="str">
        <f t="shared" si="1"/>
        <v>Ar2064</v>
      </c>
      <c r="B52" s="5" t="s">
        <v>1303</v>
      </c>
      <c r="C52" s="5">
        <v>-2.0</v>
      </c>
      <c r="D52" s="5">
        <v>0.0</v>
      </c>
      <c r="E52" s="5">
        <v>6.0</v>
      </c>
      <c r="F52" s="5">
        <v>4.0</v>
      </c>
      <c r="G52" s="5"/>
      <c r="H52" s="5"/>
      <c r="I52" s="5"/>
      <c r="J52" s="5"/>
      <c r="K52" s="5"/>
      <c r="L52" s="5"/>
      <c r="M52" s="5"/>
      <c r="N52" s="5"/>
      <c r="O52" s="5"/>
      <c r="P52" s="5"/>
      <c r="Q52" s="5"/>
      <c r="R52" s="5"/>
      <c r="S52" s="5"/>
      <c r="T52" s="5"/>
      <c r="U52" s="5"/>
      <c r="V52" s="5"/>
      <c r="W52" s="5"/>
      <c r="X52" s="5"/>
      <c r="Y52" s="5"/>
      <c r="Z52" s="5"/>
      <c r="AA52" s="206">
        <v>5.0</v>
      </c>
      <c r="AB52" s="206">
        <v>5.0</v>
      </c>
      <c r="AC52" s="206">
        <v>5.0</v>
      </c>
      <c r="AD52" s="206">
        <v>5.0</v>
      </c>
    </row>
    <row r="53" ht="15.75" customHeight="1">
      <c r="A53" s="5" t="str">
        <f t="shared" si="1"/>
        <v>Aa2475</v>
      </c>
      <c r="B53" s="5" t="s">
        <v>1304</v>
      </c>
      <c r="C53" s="5">
        <v>2.0</v>
      </c>
      <c r="D53" s="5">
        <v>-4.0</v>
      </c>
      <c r="E53" s="5">
        <v>-7.0</v>
      </c>
      <c r="F53" s="5">
        <v>5.0</v>
      </c>
      <c r="G53" s="5"/>
      <c r="H53" s="5"/>
      <c r="I53" s="5"/>
      <c r="J53" s="5"/>
      <c r="K53" s="5"/>
      <c r="L53" s="5"/>
      <c r="M53" s="5"/>
      <c r="N53" s="5"/>
      <c r="O53" s="5"/>
      <c r="P53" s="5"/>
      <c r="Q53" s="5"/>
      <c r="R53" s="5"/>
      <c r="S53" s="5"/>
      <c r="T53" s="5"/>
      <c r="U53" s="5"/>
      <c r="V53" s="5"/>
      <c r="W53" s="5"/>
      <c r="X53" s="5"/>
      <c r="Y53" s="5"/>
      <c r="Z53" s="5"/>
      <c r="AA53" s="206">
        <v>5.0</v>
      </c>
      <c r="AB53" s="206">
        <v>5.0</v>
      </c>
      <c r="AC53" s="206">
        <v>5.0</v>
      </c>
      <c r="AD53" s="206">
        <v>5.0</v>
      </c>
    </row>
    <row r="54" ht="15.75" customHeight="1">
      <c r="A54" s="5" t="str">
        <f t="shared" si="1"/>
        <v>SI02125</v>
      </c>
      <c r="B54" s="5" t="s">
        <v>1305</v>
      </c>
      <c r="C54" s="5">
        <v>0.0</v>
      </c>
      <c r="D54" s="5">
        <v>2.0</v>
      </c>
      <c r="E54" s="5">
        <v>-12.0</v>
      </c>
      <c r="F54" s="5">
        <v>5.0</v>
      </c>
      <c r="G54" s="5"/>
      <c r="H54" s="5"/>
      <c r="I54" s="5"/>
      <c r="J54" s="5"/>
      <c r="K54" s="5"/>
      <c r="L54" s="5"/>
      <c r="M54" s="5"/>
      <c r="N54" s="5"/>
      <c r="O54" s="5"/>
      <c r="P54" s="5"/>
      <c r="Q54" s="5"/>
      <c r="R54" s="5"/>
      <c r="S54" s="5"/>
      <c r="T54" s="5"/>
      <c r="U54" s="5"/>
      <c r="V54" s="5"/>
      <c r="W54" s="5"/>
      <c r="X54" s="5"/>
      <c r="Y54" s="5"/>
      <c r="Z54" s="5"/>
      <c r="AA54" s="206">
        <v>5.0</v>
      </c>
      <c r="AB54" s="206">
        <v>5.0</v>
      </c>
      <c r="AC54" s="206">
        <v>5.0</v>
      </c>
      <c r="AD54" s="206">
        <v>5.0</v>
      </c>
    </row>
    <row r="55" ht="15.75" customHeight="1">
      <c r="A55" s="5" t="str">
        <f t="shared" si="1"/>
        <v>PI12764</v>
      </c>
      <c r="B55" s="5" t="s">
        <v>1306</v>
      </c>
      <c r="C55" s="5">
        <v>12.0</v>
      </c>
      <c r="D55" s="5">
        <v>-7.0</v>
      </c>
      <c r="E55" s="5">
        <v>-6.0</v>
      </c>
      <c r="F55" s="5">
        <v>4.0</v>
      </c>
      <c r="G55" s="5"/>
      <c r="H55" s="5"/>
      <c r="I55" s="5"/>
      <c r="J55" s="5"/>
      <c r="K55" s="5"/>
      <c r="L55" s="5"/>
      <c r="M55" s="5"/>
      <c r="N55" s="5"/>
      <c r="O55" s="5"/>
      <c r="P55" s="5"/>
      <c r="Q55" s="5"/>
      <c r="R55" s="5"/>
      <c r="S55" s="5"/>
      <c r="T55" s="5"/>
      <c r="U55" s="5"/>
      <c r="V55" s="5"/>
      <c r="W55" s="5"/>
      <c r="X55" s="5"/>
      <c r="Y55" s="5"/>
      <c r="Z55" s="5"/>
      <c r="AA55" s="206">
        <v>5.0</v>
      </c>
      <c r="AB55" s="206">
        <v>5.0</v>
      </c>
      <c r="AC55" s="206">
        <v>5.0</v>
      </c>
      <c r="AD55" s="206">
        <v>5.0</v>
      </c>
    </row>
    <row r="56" ht="15.75" customHeight="1">
      <c r="A56" s="5" t="str">
        <f t="shared" si="1"/>
        <v>Ea2207</v>
      </c>
      <c r="B56" s="5" t="s">
        <v>1307</v>
      </c>
      <c r="C56" s="5">
        <v>-2.0</v>
      </c>
      <c r="D56" s="5">
        <v>2.0</v>
      </c>
      <c r="E56" s="5">
        <v>0.0</v>
      </c>
      <c r="F56" s="5">
        <v>7.0</v>
      </c>
      <c r="G56" s="5"/>
      <c r="H56" s="5"/>
      <c r="I56" s="5"/>
      <c r="J56" s="5"/>
      <c r="K56" s="5"/>
      <c r="L56" s="5"/>
      <c r="M56" s="5"/>
      <c r="N56" s="5"/>
      <c r="O56" s="5"/>
      <c r="P56" s="5"/>
      <c r="Q56" s="5"/>
      <c r="R56" s="5"/>
      <c r="S56" s="5"/>
      <c r="T56" s="5"/>
      <c r="U56" s="5"/>
      <c r="V56" s="5"/>
      <c r="W56" s="5"/>
      <c r="X56" s="5"/>
      <c r="Y56" s="5"/>
      <c r="Z56" s="5"/>
      <c r="AA56" s="206">
        <v>5.0</v>
      </c>
      <c r="AB56" s="206">
        <v>5.0</v>
      </c>
      <c r="AC56" s="206">
        <v>5.0</v>
      </c>
      <c r="AD56" s="206">
        <v>5.0</v>
      </c>
    </row>
    <row r="57" ht="15.75" customHeight="1">
      <c r="A57" s="5" t="str">
        <f t="shared" si="1"/>
        <v>TF2515</v>
      </c>
      <c r="B57" s="5" t="s">
        <v>1308</v>
      </c>
      <c r="C57" s="5">
        <v>2.0</v>
      </c>
      <c r="D57" s="5">
        <v>-5.0</v>
      </c>
      <c r="E57" s="5">
        <v>-1.0</v>
      </c>
      <c r="F57" s="5">
        <v>5.0</v>
      </c>
      <c r="G57" s="5"/>
      <c r="H57" s="5"/>
      <c r="I57" s="5"/>
      <c r="J57" s="5"/>
      <c r="K57" s="5"/>
      <c r="L57" s="5"/>
      <c r="M57" s="5"/>
      <c r="N57" s="5"/>
      <c r="O57" s="5"/>
      <c r="P57" s="5"/>
      <c r="Q57" s="5"/>
      <c r="R57" s="5"/>
      <c r="S57" s="5"/>
      <c r="T57" s="5"/>
      <c r="U57" s="5"/>
      <c r="V57" s="5"/>
      <c r="W57" s="5"/>
      <c r="X57" s="5"/>
      <c r="Y57" s="5"/>
      <c r="Z57" s="5"/>
      <c r="AA57" s="206">
        <v>5.0</v>
      </c>
      <c r="AB57" s="206">
        <v>5.0</v>
      </c>
      <c r="AC57" s="206">
        <v>5.0</v>
      </c>
      <c r="AD57" s="206">
        <v>5.0</v>
      </c>
    </row>
    <row r="58" ht="15.75" customHeight="1">
      <c r="A58" s="5" t="str">
        <f t="shared" si="1"/>
        <v>PF0224</v>
      </c>
      <c r="B58" s="5" t="s">
        <v>1309</v>
      </c>
      <c r="C58" s="5">
        <v>0.0</v>
      </c>
      <c r="D58" s="5">
        <v>2.0</v>
      </c>
      <c r="E58" s="5">
        <v>-2.0</v>
      </c>
      <c r="F58" s="5">
        <v>4.0</v>
      </c>
      <c r="G58" s="5"/>
      <c r="H58" s="5"/>
      <c r="I58" s="5"/>
      <c r="J58" s="5"/>
      <c r="K58" s="5"/>
      <c r="L58" s="5"/>
      <c r="M58" s="5"/>
      <c r="N58" s="5"/>
      <c r="O58" s="5"/>
      <c r="P58" s="5"/>
      <c r="Q58" s="5"/>
      <c r="R58" s="5"/>
      <c r="S58" s="5"/>
      <c r="T58" s="5"/>
      <c r="U58" s="5"/>
      <c r="V58" s="5"/>
      <c r="W58" s="5"/>
      <c r="X58" s="5"/>
      <c r="Y58" s="5"/>
      <c r="Z58" s="5"/>
      <c r="AA58" s="206">
        <v>5.0</v>
      </c>
      <c r="AB58" s="206">
        <v>5.0</v>
      </c>
      <c r="AC58" s="206">
        <v>5.0</v>
      </c>
      <c r="AD58" s="206">
        <v>5.0</v>
      </c>
    </row>
    <row r="59" ht="15.75" customHeight="1">
      <c r="A59" s="5" t="str">
        <f t="shared" si="1"/>
        <v>Pa7906</v>
      </c>
      <c r="B59" s="5" t="s">
        <v>1310</v>
      </c>
      <c r="C59" s="5">
        <v>-7.0</v>
      </c>
      <c r="D59" s="5">
        <v>-9.0</v>
      </c>
      <c r="E59" s="5">
        <v>0.0</v>
      </c>
      <c r="F59" s="5">
        <v>6.0</v>
      </c>
      <c r="G59" s="5"/>
      <c r="H59" s="5"/>
      <c r="I59" s="5"/>
      <c r="J59" s="5"/>
      <c r="K59" s="5"/>
      <c r="L59" s="5"/>
      <c r="M59" s="5"/>
      <c r="N59" s="5"/>
      <c r="O59" s="5"/>
      <c r="P59" s="5"/>
      <c r="Q59" s="5"/>
      <c r="R59" s="5"/>
      <c r="S59" s="5"/>
      <c r="T59" s="5"/>
      <c r="U59" s="5"/>
      <c r="V59" s="5"/>
      <c r="W59" s="5"/>
      <c r="X59" s="5"/>
      <c r="Y59" s="5"/>
      <c r="Z59" s="5"/>
      <c r="AA59" s="206">
        <v>5.0</v>
      </c>
      <c r="AB59" s="206">
        <v>5.0</v>
      </c>
      <c r="AC59" s="206">
        <v>5.0</v>
      </c>
      <c r="AD59" s="206">
        <v>5.0</v>
      </c>
    </row>
    <row r="60" ht="15.75" customHeight="1">
      <c r="A60" s="5" t="str">
        <f t="shared" si="1"/>
        <v>Tn2214</v>
      </c>
      <c r="B60" s="5" t="s">
        <v>1311</v>
      </c>
      <c r="C60" s="5">
        <v>-2.0</v>
      </c>
      <c r="D60" s="5">
        <v>2.0</v>
      </c>
      <c r="E60" s="5">
        <v>-1.0</v>
      </c>
      <c r="F60" s="5">
        <v>4.0</v>
      </c>
      <c r="G60" s="5"/>
      <c r="H60" s="5"/>
      <c r="I60" s="5"/>
      <c r="J60" s="5"/>
      <c r="K60" s="5"/>
      <c r="L60" s="5"/>
      <c r="M60" s="5"/>
      <c r="N60" s="5"/>
      <c r="O60" s="5"/>
      <c r="P60" s="5"/>
      <c r="Q60" s="5"/>
      <c r="R60" s="5"/>
      <c r="S60" s="5"/>
      <c r="T60" s="5"/>
      <c r="U60" s="5"/>
      <c r="V60" s="5"/>
      <c r="W60" s="5"/>
      <c r="X60" s="5"/>
      <c r="Y60" s="5"/>
      <c r="Z60" s="5"/>
      <c r="AA60" s="206">
        <v>5.0</v>
      </c>
      <c r="AB60" s="206">
        <v>5.0</v>
      </c>
      <c r="AC60" s="206">
        <v>5.0</v>
      </c>
      <c r="AD60" s="206">
        <v>5.0</v>
      </c>
    </row>
    <row r="61" ht="15.75" customHeight="1">
      <c r="A61" s="5" t="str">
        <f t="shared" si="1"/>
        <v>Mo3566</v>
      </c>
      <c r="B61" s="5" t="s">
        <v>1312</v>
      </c>
      <c r="C61" s="5">
        <v>-3.0</v>
      </c>
      <c r="D61" s="5">
        <v>-5.0</v>
      </c>
      <c r="E61" s="5">
        <v>-6.0</v>
      </c>
      <c r="F61" s="5">
        <v>6.0</v>
      </c>
      <c r="G61" s="5"/>
      <c r="H61" s="5"/>
      <c r="I61" s="5"/>
      <c r="J61" s="5"/>
      <c r="K61" s="5"/>
      <c r="L61" s="5"/>
      <c r="M61" s="5"/>
      <c r="N61" s="5"/>
      <c r="O61" s="5"/>
      <c r="P61" s="5"/>
      <c r="Q61" s="5"/>
      <c r="R61" s="5"/>
      <c r="S61" s="5"/>
      <c r="T61" s="5"/>
      <c r="U61" s="5"/>
      <c r="V61" s="5"/>
      <c r="W61" s="5"/>
      <c r="X61" s="5"/>
      <c r="Y61" s="5"/>
      <c r="Z61" s="5"/>
      <c r="AA61" s="206">
        <v>5.0</v>
      </c>
      <c r="AB61" s="206">
        <v>5.0</v>
      </c>
      <c r="AC61" s="206">
        <v>5.0</v>
      </c>
      <c r="AD61" s="206">
        <v>5.0</v>
      </c>
    </row>
    <row r="62" ht="15.75" customHeight="1">
      <c r="A62" s="5" t="str">
        <f t="shared" si="1"/>
        <v>Pr4256</v>
      </c>
      <c r="B62" s="5" t="s">
        <v>1313</v>
      </c>
      <c r="C62" s="5">
        <v>-4.0</v>
      </c>
      <c r="D62" s="5">
        <v>-2.0</v>
      </c>
      <c r="E62" s="5">
        <v>5.0</v>
      </c>
      <c r="F62" s="5">
        <v>6.0</v>
      </c>
      <c r="G62" s="5"/>
      <c r="H62" s="5"/>
      <c r="I62" s="5"/>
      <c r="J62" s="5"/>
      <c r="K62" s="5"/>
      <c r="L62" s="5"/>
      <c r="M62" s="5"/>
      <c r="N62" s="5"/>
      <c r="O62" s="5"/>
      <c r="P62" s="5"/>
      <c r="Q62" s="5"/>
      <c r="R62" s="5"/>
      <c r="S62" s="5"/>
      <c r="T62" s="5"/>
      <c r="U62" s="5"/>
      <c r="V62" s="5"/>
      <c r="W62" s="5"/>
      <c r="X62" s="5"/>
      <c r="Y62" s="5"/>
      <c r="Z62" s="5"/>
      <c r="AA62" s="206">
        <v>5.0</v>
      </c>
      <c r="AB62" s="206">
        <v>5.0</v>
      </c>
      <c r="AC62" s="206">
        <v>5.0</v>
      </c>
      <c r="AD62" s="206">
        <v>5.0</v>
      </c>
    </row>
    <row r="63" ht="15.75" customHeight="1">
      <c r="A63" s="5" t="str">
        <f t="shared" si="1"/>
        <v>Cr2104</v>
      </c>
      <c r="B63" s="5" t="s">
        <v>1314</v>
      </c>
      <c r="C63" s="5">
        <v>-2.0</v>
      </c>
      <c r="D63" s="5">
        <v>1.0</v>
      </c>
      <c r="E63" s="5">
        <v>0.0</v>
      </c>
      <c r="F63" s="5">
        <v>4.0</v>
      </c>
      <c r="G63" s="5"/>
      <c r="H63" s="5"/>
      <c r="I63" s="5"/>
      <c r="J63" s="5"/>
      <c r="K63" s="5"/>
      <c r="L63" s="5"/>
      <c r="M63" s="5"/>
      <c r="N63" s="5"/>
      <c r="O63" s="5"/>
      <c r="P63" s="5"/>
      <c r="Q63" s="5"/>
      <c r="R63" s="5"/>
      <c r="S63" s="5"/>
      <c r="T63" s="5"/>
      <c r="U63" s="5"/>
      <c r="V63" s="5"/>
      <c r="W63" s="5"/>
      <c r="X63" s="5"/>
      <c r="Y63" s="5"/>
      <c r="Z63" s="5"/>
      <c r="AA63" s="206">
        <v>5.0</v>
      </c>
      <c r="AB63" s="206">
        <v>5.0</v>
      </c>
      <c r="AC63" s="206">
        <v>5.0</v>
      </c>
      <c r="AD63" s="206">
        <v>5.0</v>
      </c>
    </row>
    <row r="64" ht="15.75" customHeight="1">
      <c r="A64" s="5" t="str">
        <f t="shared" si="1"/>
        <v>My71174</v>
      </c>
      <c r="B64" s="5" t="s">
        <v>1315</v>
      </c>
      <c r="C64" s="5">
        <v>-7.0</v>
      </c>
      <c r="D64" s="5">
        <v>11.0</v>
      </c>
      <c r="E64" s="5">
        <v>-7.0</v>
      </c>
      <c r="F64" s="5">
        <v>-4.0</v>
      </c>
      <c r="G64" s="5"/>
      <c r="H64" s="5"/>
      <c r="I64" s="5"/>
      <c r="J64" s="5"/>
      <c r="K64" s="5"/>
      <c r="L64" s="5"/>
      <c r="M64" s="5"/>
      <c r="N64" s="5"/>
      <c r="O64" s="5"/>
      <c r="P64" s="5"/>
      <c r="Q64" s="5"/>
      <c r="R64" s="5"/>
      <c r="S64" s="5"/>
      <c r="T64" s="5"/>
      <c r="U64" s="5"/>
      <c r="V64" s="5"/>
      <c r="W64" s="5"/>
      <c r="X64" s="5"/>
      <c r="Y64" s="5"/>
      <c r="Z64" s="5"/>
      <c r="AA64" s="206">
        <v>5.0</v>
      </c>
      <c r="AB64" s="206">
        <v>5.0</v>
      </c>
      <c r="AC64" s="206">
        <v>5.0</v>
      </c>
      <c r="AD64" s="206">
        <v>5.0</v>
      </c>
    </row>
    <row r="65" ht="15.75" customHeight="1">
      <c r="A65" s="5" t="str">
        <f t="shared" si="1"/>
        <v>Vr6264</v>
      </c>
      <c r="B65" s="5" t="s">
        <v>1316</v>
      </c>
      <c r="C65" s="5">
        <v>-6.0</v>
      </c>
      <c r="D65" s="5">
        <v>2.0</v>
      </c>
      <c r="E65" s="5">
        <v>-6.0</v>
      </c>
      <c r="F65" s="5">
        <v>4.0</v>
      </c>
      <c r="G65" s="5"/>
      <c r="H65" s="5"/>
      <c r="I65" s="5"/>
      <c r="J65" s="5"/>
      <c r="K65" s="5"/>
      <c r="L65" s="5"/>
      <c r="M65" s="5"/>
      <c r="N65" s="5"/>
      <c r="O65" s="5"/>
      <c r="P65" s="5"/>
      <c r="Q65" s="5"/>
      <c r="R65" s="5"/>
      <c r="S65" s="5"/>
      <c r="T65" s="5"/>
      <c r="U65" s="5"/>
      <c r="V65" s="5"/>
      <c r="W65" s="5"/>
      <c r="X65" s="5"/>
      <c r="Y65" s="5"/>
      <c r="Z65" s="5"/>
      <c r="AA65" s="206">
        <v>5.0</v>
      </c>
      <c r="AB65" s="206">
        <v>5.0</v>
      </c>
      <c r="AC65" s="206">
        <v>5.0</v>
      </c>
      <c r="AD65" s="206">
        <v>5.0</v>
      </c>
    </row>
    <row r="66" ht="15.75" customHeight="1">
      <c r="A66" s="5" t="str">
        <f t="shared" si="1"/>
        <v>Vr5626</v>
      </c>
      <c r="B66" s="5" t="s">
        <v>1317</v>
      </c>
      <c r="C66" s="5">
        <v>-5.0</v>
      </c>
      <c r="D66" s="5">
        <v>-6.0</v>
      </c>
      <c r="E66" s="5">
        <v>2.0</v>
      </c>
      <c r="F66" s="5">
        <v>6.0</v>
      </c>
      <c r="G66" s="5"/>
      <c r="H66" s="5"/>
      <c r="I66" s="5"/>
      <c r="J66" s="5"/>
      <c r="K66" s="5"/>
      <c r="L66" s="5"/>
      <c r="M66" s="5"/>
      <c r="N66" s="5"/>
      <c r="O66" s="5"/>
      <c r="P66" s="5"/>
      <c r="Q66" s="5"/>
      <c r="R66" s="5"/>
      <c r="S66" s="5"/>
      <c r="T66" s="5"/>
      <c r="U66" s="5"/>
      <c r="V66" s="5"/>
      <c r="W66" s="5"/>
      <c r="X66" s="5"/>
      <c r="Y66" s="5"/>
      <c r="Z66" s="5"/>
      <c r="AA66" s="206">
        <v>5.0</v>
      </c>
      <c r="AB66" s="206">
        <v>5.0</v>
      </c>
      <c r="AC66" s="206">
        <v>5.0</v>
      </c>
      <c r="AD66" s="206">
        <v>5.0</v>
      </c>
    </row>
    <row r="67" ht="15.75" customHeight="1">
      <c r="A67" s="5" t="str">
        <f t="shared" si="1"/>
        <v>Pn6424</v>
      </c>
      <c r="B67" s="5" t="s">
        <v>1318</v>
      </c>
      <c r="C67" s="5">
        <v>-6.0</v>
      </c>
      <c r="D67" s="5">
        <v>-4.0</v>
      </c>
      <c r="E67" s="5">
        <v>2.0</v>
      </c>
      <c r="F67" s="5">
        <v>4.0</v>
      </c>
      <c r="G67" s="5"/>
      <c r="H67" s="5"/>
      <c r="I67" s="5"/>
      <c r="J67" s="5"/>
      <c r="K67" s="5"/>
      <c r="L67" s="5"/>
      <c r="M67" s="5"/>
      <c r="N67" s="5"/>
      <c r="O67" s="5"/>
      <c r="P67" s="5"/>
      <c r="Q67" s="5"/>
      <c r="R67" s="5"/>
      <c r="S67" s="5"/>
      <c r="T67" s="5"/>
      <c r="U67" s="5"/>
      <c r="V67" s="5"/>
      <c r="W67" s="5"/>
      <c r="X67" s="5"/>
      <c r="Y67" s="5"/>
      <c r="Z67" s="5"/>
      <c r="AA67" s="206">
        <v>5.0</v>
      </c>
      <c r="AB67" s="206">
        <v>5.0</v>
      </c>
      <c r="AC67" s="206">
        <v>5.0</v>
      </c>
      <c r="AD67" s="206">
        <v>5.0</v>
      </c>
    </row>
    <row r="68" ht="15.75" customHeight="1">
      <c r="A68" s="5" t="str">
        <f t="shared" si="1"/>
        <v>Pn1005</v>
      </c>
      <c r="B68" s="5" t="s">
        <v>1319</v>
      </c>
      <c r="C68" s="5">
        <v>1.0</v>
      </c>
      <c r="D68" s="5">
        <v>0.0</v>
      </c>
      <c r="E68" s="5">
        <v>0.0</v>
      </c>
      <c r="F68" s="5">
        <v>5.0</v>
      </c>
      <c r="G68" s="5"/>
      <c r="H68" s="5"/>
      <c r="I68" s="5"/>
      <c r="J68" s="5"/>
      <c r="K68" s="5"/>
      <c r="L68" s="5"/>
      <c r="M68" s="5"/>
      <c r="N68" s="5"/>
      <c r="O68" s="5"/>
      <c r="P68" s="5"/>
      <c r="Q68" s="5"/>
      <c r="R68" s="5"/>
      <c r="S68" s="5"/>
      <c r="T68" s="5"/>
      <c r="U68" s="5"/>
      <c r="V68" s="5"/>
      <c r="W68" s="5"/>
      <c r="X68" s="5"/>
      <c r="Y68" s="5"/>
      <c r="Z68" s="5"/>
      <c r="AA68" s="206">
        <v>5.0</v>
      </c>
      <c r="AB68" s="206">
        <v>5.0</v>
      </c>
      <c r="AC68" s="206">
        <v>5.0</v>
      </c>
      <c r="AD68" s="206">
        <v>5.0</v>
      </c>
    </row>
    <row r="69" ht="15.75" customHeight="1">
      <c r="A69" s="5" t="str">
        <f t="shared" si="1"/>
        <v>PB4262</v>
      </c>
      <c r="B69" s="5" t="s">
        <v>1320</v>
      </c>
      <c r="C69" s="5">
        <v>-4.0</v>
      </c>
      <c r="D69" s="5">
        <v>-2.0</v>
      </c>
      <c r="E69" s="5">
        <v>6.0</v>
      </c>
      <c r="F69" s="5">
        <v>2.0</v>
      </c>
      <c r="G69" s="5"/>
      <c r="H69" s="5"/>
      <c r="I69" s="5"/>
      <c r="J69" s="5"/>
      <c r="K69" s="5"/>
      <c r="L69" s="5"/>
      <c r="M69" s="5"/>
      <c r="N69" s="5"/>
      <c r="O69" s="5"/>
      <c r="P69" s="5"/>
      <c r="Q69" s="5"/>
      <c r="R69" s="5"/>
      <c r="S69" s="5"/>
      <c r="T69" s="5"/>
      <c r="U69" s="5"/>
      <c r="V69" s="5"/>
      <c r="W69" s="5"/>
      <c r="X69" s="5"/>
      <c r="Y69" s="5"/>
      <c r="Z69" s="5"/>
      <c r="AA69" s="206">
        <v>5.0</v>
      </c>
      <c r="AB69" s="206">
        <v>5.0</v>
      </c>
      <c r="AC69" s="206">
        <v>5.0</v>
      </c>
      <c r="AD69" s="206">
        <v>5.0</v>
      </c>
    </row>
    <row r="70" ht="15.75" customHeight="1">
      <c r="A70" s="5" t="str">
        <f t="shared" si="1"/>
        <v>PE4262</v>
      </c>
      <c r="B70" s="5" t="s">
        <v>1321</v>
      </c>
      <c r="C70" s="5">
        <v>-4.0</v>
      </c>
      <c r="D70" s="5">
        <v>-2.0</v>
      </c>
      <c r="E70" s="5">
        <v>6.0</v>
      </c>
      <c r="F70" s="5">
        <v>2.0</v>
      </c>
      <c r="G70" s="5"/>
      <c r="H70" s="5"/>
      <c r="I70" s="5"/>
      <c r="J70" s="5"/>
      <c r="K70" s="5"/>
      <c r="L70" s="5"/>
      <c r="M70" s="5"/>
      <c r="N70" s="5"/>
      <c r="O70" s="5"/>
      <c r="P70" s="5"/>
      <c r="Q70" s="5"/>
      <c r="R70" s="5"/>
      <c r="S70" s="5"/>
      <c r="T70" s="5"/>
      <c r="U70" s="5"/>
      <c r="V70" s="5"/>
      <c r="W70" s="5"/>
      <c r="X70" s="5"/>
      <c r="Y70" s="5"/>
      <c r="Z70" s="5"/>
      <c r="AA70" s="206">
        <v>5.0</v>
      </c>
      <c r="AB70" s="206">
        <v>5.0</v>
      </c>
      <c r="AC70" s="206">
        <v>5.0</v>
      </c>
      <c r="AD70" s="206">
        <v>5.0</v>
      </c>
    </row>
    <row r="71" ht="15.75" customHeight="1">
      <c r="A71" s="5" t="str">
        <f t="shared" si="1"/>
        <v>Ts4226</v>
      </c>
      <c r="B71" s="5" t="s">
        <v>1322</v>
      </c>
      <c r="C71" s="5">
        <v>-4.0</v>
      </c>
      <c r="D71" s="5">
        <v>-2.0</v>
      </c>
      <c r="E71" s="5">
        <v>2.0</v>
      </c>
      <c r="F71" s="5">
        <v>6.0</v>
      </c>
      <c r="G71" s="5"/>
      <c r="H71" s="5"/>
      <c r="I71" s="5"/>
      <c r="J71" s="5"/>
      <c r="K71" s="5"/>
      <c r="L71" s="5"/>
      <c r="M71" s="5"/>
      <c r="N71" s="5"/>
      <c r="O71" s="5"/>
      <c r="P71" s="5"/>
      <c r="Q71" s="5"/>
      <c r="R71" s="5"/>
      <c r="S71" s="5"/>
      <c r="T71" s="5"/>
      <c r="U71" s="5"/>
      <c r="V71" s="5"/>
      <c r="W71" s="5"/>
      <c r="X71" s="5"/>
      <c r="Y71" s="5"/>
      <c r="Z71" s="5"/>
      <c r="AA71" s="206">
        <v>5.0</v>
      </c>
      <c r="AB71" s="206">
        <v>5.0</v>
      </c>
      <c r="AC71" s="206">
        <v>5.0</v>
      </c>
      <c r="AD71" s="206">
        <v>5.0</v>
      </c>
    </row>
    <row r="72" ht="15.75" customHeight="1">
      <c r="A72" s="5" t="str">
        <f t="shared" si="1"/>
        <v>Fr4203</v>
      </c>
      <c r="B72" s="5" t="s">
        <v>1323</v>
      </c>
      <c r="C72" s="5">
        <v>-4.0</v>
      </c>
      <c r="D72" s="5">
        <v>2.0</v>
      </c>
      <c r="E72" s="5">
        <v>0.0</v>
      </c>
      <c r="F72" s="5">
        <v>3.0</v>
      </c>
      <c r="G72" s="5"/>
      <c r="H72" s="5"/>
      <c r="I72" s="5"/>
      <c r="J72" s="5"/>
      <c r="K72" s="5"/>
      <c r="L72" s="5"/>
      <c r="M72" s="5"/>
      <c r="N72" s="5"/>
      <c r="O72" s="5"/>
      <c r="P72" s="5"/>
      <c r="Q72" s="5"/>
      <c r="R72" s="5"/>
      <c r="S72" s="5"/>
      <c r="T72" s="5"/>
      <c r="U72" s="5"/>
      <c r="V72" s="5"/>
      <c r="W72" s="5"/>
      <c r="X72" s="5"/>
      <c r="Y72" s="5"/>
      <c r="Z72" s="5"/>
      <c r="AA72" s="206">
        <v>5.0</v>
      </c>
      <c r="AB72" s="206">
        <v>5.0</v>
      </c>
      <c r="AC72" s="206">
        <v>5.0</v>
      </c>
      <c r="AD72" s="206">
        <v>5.0</v>
      </c>
    </row>
    <row r="73" ht="15.75" customHeight="1">
      <c r="A73" s="5" t="str">
        <f t="shared" si="1"/>
        <v>Ln6241</v>
      </c>
      <c r="B73" s="5" t="s">
        <v>1324</v>
      </c>
      <c r="C73" s="5">
        <v>-6.0</v>
      </c>
      <c r="D73" s="5">
        <v>-2.0</v>
      </c>
      <c r="E73" s="5">
        <v>4.0</v>
      </c>
      <c r="F73" s="5">
        <v>1.0</v>
      </c>
      <c r="G73" s="5"/>
      <c r="H73" s="5"/>
      <c r="I73" s="5"/>
      <c r="J73" s="5"/>
      <c r="K73" s="5"/>
      <c r="L73" s="5"/>
      <c r="M73" s="5"/>
      <c r="N73" s="5"/>
      <c r="O73" s="5"/>
      <c r="P73" s="5"/>
      <c r="Q73" s="5"/>
      <c r="R73" s="5"/>
      <c r="S73" s="5"/>
      <c r="T73" s="5"/>
      <c r="U73" s="5"/>
      <c r="V73" s="5"/>
      <c r="W73" s="5"/>
      <c r="X73" s="5"/>
      <c r="Y73" s="5"/>
      <c r="Z73" s="5"/>
      <c r="AA73" s="206">
        <v>5.0</v>
      </c>
      <c r="AB73" s="206">
        <v>5.0</v>
      </c>
      <c r="AC73" s="206">
        <v>5.0</v>
      </c>
      <c r="AD73" s="206">
        <v>5.0</v>
      </c>
    </row>
    <row r="74" ht="15.75" customHeight="1">
      <c r="A74" s="5" t="str">
        <f t="shared" si="1"/>
        <v>Pe7042</v>
      </c>
      <c r="B74" s="5" t="s">
        <v>1325</v>
      </c>
      <c r="C74" s="5">
        <v>-7.0</v>
      </c>
      <c r="D74" s="5">
        <v>0.0</v>
      </c>
      <c r="E74" s="5">
        <v>4.0</v>
      </c>
      <c r="F74" s="5">
        <v>2.0</v>
      </c>
      <c r="G74" s="5"/>
      <c r="H74" s="5"/>
      <c r="I74" s="5"/>
      <c r="J74" s="5"/>
      <c r="K74" s="5"/>
      <c r="L74" s="5"/>
      <c r="M74" s="5"/>
      <c r="N74" s="5"/>
      <c r="O74" s="5"/>
      <c r="P74" s="5"/>
      <c r="Q74" s="5"/>
      <c r="R74" s="5"/>
      <c r="S74" s="5"/>
      <c r="T74" s="5"/>
      <c r="U74" s="5"/>
      <c r="V74" s="5"/>
      <c r="W74" s="5"/>
      <c r="X74" s="5"/>
      <c r="Y74" s="5"/>
      <c r="Z74" s="5"/>
      <c r="AA74" s="206">
        <v>5.0</v>
      </c>
      <c r="AB74" s="206">
        <v>5.0</v>
      </c>
      <c r="AC74" s="206">
        <v>5.0</v>
      </c>
      <c r="AD74" s="206">
        <v>5.0</v>
      </c>
    </row>
    <row r="75" ht="15.75" customHeight="1">
      <c r="A75" s="5" t="str">
        <f t="shared" si="1"/>
        <v>P)3341</v>
      </c>
      <c r="B75" s="5" t="s">
        <v>1326</v>
      </c>
      <c r="C75" s="5">
        <v>-3.0</v>
      </c>
      <c r="D75" s="5">
        <v>-3.0</v>
      </c>
      <c r="E75" s="5">
        <v>4.0</v>
      </c>
      <c r="F75" s="5">
        <v>1.0</v>
      </c>
      <c r="G75" s="5"/>
      <c r="H75" s="5"/>
      <c r="I75" s="5"/>
      <c r="J75" s="5"/>
      <c r="K75" s="5"/>
      <c r="L75" s="5"/>
      <c r="M75" s="5"/>
      <c r="N75" s="5"/>
      <c r="O75" s="5"/>
      <c r="P75" s="5"/>
      <c r="Q75" s="5"/>
      <c r="R75" s="5"/>
      <c r="S75" s="5"/>
      <c r="T75" s="5"/>
      <c r="U75" s="5"/>
      <c r="V75" s="5"/>
      <c r="W75" s="5"/>
      <c r="X75" s="5"/>
      <c r="Y75" s="5"/>
      <c r="Z75" s="5"/>
      <c r="AA75" s="206">
        <v>5.0</v>
      </c>
      <c r="AB75" s="206">
        <v>5.0</v>
      </c>
      <c r="AC75" s="206">
        <v>5.0</v>
      </c>
      <c r="AD75" s="206">
        <v>5.0</v>
      </c>
    </row>
    <row r="76" ht="15.75" customHeight="1">
      <c r="A76" s="5" t="str">
        <f t="shared" si="1"/>
        <v>P)0162</v>
      </c>
      <c r="B76" s="5" t="s">
        <v>1327</v>
      </c>
      <c r="C76" s="5">
        <v>0.0</v>
      </c>
      <c r="D76" s="5">
        <v>-1.0</v>
      </c>
      <c r="E76" s="5">
        <v>6.0</v>
      </c>
      <c r="F76" s="5">
        <v>2.0</v>
      </c>
      <c r="G76" s="5"/>
      <c r="H76" s="5"/>
      <c r="I76" s="5"/>
      <c r="J76" s="5"/>
      <c r="K76" s="5"/>
      <c r="L76" s="5"/>
      <c r="M76" s="5"/>
      <c r="N76" s="5"/>
      <c r="O76" s="5"/>
      <c r="P76" s="5"/>
      <c r="Q76" s="5"/>
      <c r="R76" s="5"/>
      <c r="S76" s="5"/>
      <c r="T76" s="5"/>
      <c r="U76" s="5"/>
      <c r="V76" s="5"/>
      <c r="W76" s="5"/>
      <c r="X76" s="5"/>
      <c r="Y76" s="5"/>
      <c r="Z76" s="5"/>
      <c r="AA76" s="206">
        <v>5.0</v>
      </c>
      <c r="AB76" s="206">
        <v>5.0</v>
      </c>
      <c r="AC76" s="206">
        <v>5.0</v>
      </c>
      <c r="AD76" s="206">
        <v>5.0</v>
      </c>
    </row>
    <row r="77" ht="15.75" customHeight="1">
      <c r="A77" s="5" t="str">
        <f t="shared" si="1"/>
        <v>P)5241</v>
      </c>
      <c r="B77" s="5" t="s">
        <v>1328</v>
      </c>
      <c r="C77" s="5">
        <v>-5.0</v>
      </c>
      <c r="D77" s="5">
        <v>-2.0</v>
      </c>
      <c r="E77" s="5">
        <v>4.0</v>
      </c>
      <c r="F77" s="5">
        <v>1.0</v>
      </c>
      <c r="G77" s="5"/>
      <c r="H77" s="5"/>
      <c r="I77" s="5"/>
      <c r="J77" s="5"/>
      <c r="K77" s="5"/>
      <c r="L77" s="5"/>
      <c r="M77" s="5"/>
      <c r="N77" s="5"/>
      <c r="O77" s="5"/>
      <c r="P77" s="5"/>
      <c r="Q77" s="5"/>
      <c r="R77" s="5"/>
      <c r="S77" s="5"/>
      <c r="T77" s="5"/>
      <c r="U77" s="5"/>
      <c r="V77" s="5"/>
      <c r="W77" s="5"/>
      <c r="X77" s="5"/>
      <c r="Y77" s="5"/>
      <c r="Z77" s="5"/>
      <c r="AA77" s="206">
        <v>5.0</v>
      </c>
      <c r="AB77" s="206">
        <v>5.0</v>
      </c>
      <c r="AC77" s="206">
        <v>5.0</v>
      </c>
      <c r="AD77" s="206">
        <v>5.0</v>
      </c>
    </row>
    <row r="78" ht="15.75" customHeight="1">
      <c r="A78" s="5" t="str">
        <f t="shared" si="1"/>
        <v>P)2243</v>
      </c>
      <c r="B78" s="5" t="s">
        <v>1329</v>
      </c>
      <c r="C78" s="5">
        <v>-2.0</v>
      </c>
      <c r="D78" s="5">
        <v>-2.0</v>
      </c>
      <c r="E78" s="5">
        <v>4.0</v>
      </c>
      <c r="F78" s="5">
        <v>3.0</v>
      </c>
      <c r="G78" s="5"/>
      <c r="H78" s="5"/>
      <c r="I78" s="5"/>
      <c r="J78" s="5"/>
      <c r="K78" s="5"/>
      <c r="L78" s="5"/>
      <c r="M78" s="5"/>
      <c r="N78" s="5"/>
      <c r="O78" s="5"/>
      <c r="P78" s="5"/>
      <c r="Q78" s="5"/>
      <c r="R78" s="5"/>
      <c r="S78" s="5"/>
      <c r="T78" s="5"/>
      <c r="U78" s="5"/>
      <c r="V78" s="5"/>
      <c r="W78" s="5"/>
      <c r="X78" s="5"/>
      <c r="Y78" s="5"/>
      <c r="Z78" s="5"/>
      <c r="AA78" s="206">
        <v>5.0</v>
      </c>
      <c r="AB78" s="206">
        <v>5.0</v>
      </c>
      <c r="AC78" s="206">
        <v>5.0</v>
      </c>
      <c r="AD78" s="206">
        <v>5.0</v>
      </c>
    </row>
    <row r="79" ht="15.75" customHeight="1">
      <c r="A79" s="5" t="str">
        <f t="shared" si="1"/>
        <v>P)6242</v>
      </c>
      <c r="B79" s="5" t="s">
        <v>1330</v>
      </c>
      <c r="C79" s="5">
        <v>-6.0</v>
      </c>
      <c r="D79" s="5">
        <v>-2.0</v>
      </c>
      <c r="E79" s="5">
        <v>4.0</v>
      </c>
      <c r="F79" s="5">
        <v>2.0</v>
      </c>
      <c r="G79" s="5"/>
      <c r="H79" s="5"/>
      <c r="I79" s="5"/>
      <c r="J79" s="5"/>
      <c r="K79" s="5"/>
      <c r="L79" s="5"/>
      <c r="M79" s="5"/>
      <c r="N79" s="5"/>
      <c r="O79" s="5"/>
      <c r="P79" s="5"/>
      <c r="Q79" s="5"/>
      <c r="R79" s="5"/>
      <c r="S79" s="5"/>
      <c r="T79" s="5"/>
      <c r="U79" s="5"/>
      <c r="V79" s="5"/>
      <c r="W79" s="5"/>
      <c r="X79" s="5"/>
      <c r="Y79" s="5"/>
      <c r="Z79" s="5"/>
      <c r="AA79" s="206">
        <v>5.0</v>
      </c>
      <c r="AB79" s="206">
        <v>5.0</v>
      </c>
      <c r="AC79" s="206">
        <v>5.0</v>
      </c>
      <c r="AD79" s="206">
        <v>5.0</v>
      </c>
    </row>
    <row r="80" ht="15.75" customHeight="1">
      <c r="A80" s="5" t="str">
        <f t="shared" si="1"/>
        <v>P)5061</v>
      </c>
      <c r="B80" s="5" t="s">
        <v>1331</v>
      </c>
      <c r="C80" s="5">
        <v>-5.0</v>
      </c>
      <c r="D80" s="5">
        <v>0.0</v>
      </c>
      <c r="E80" s="5">
        <v>6.0</v>
      </c>
      <c r="F80" s="5">
        <v>1.0</v>
      </c>
      <c r="G80" s="5"/>
      <c r="H80" s="5"/>
      <c r="I80" s="5"/>
      <c r="J80" s="5"/>
      <c r="K80" s="5"/>
      <c r="L80" s="5"/>
      <c r="M80" s="5"/>
      <c r="N80" s="5"/>
      <c r="O80" s="5"/>
      <c r="P80" s="5"/>
      <c r="Q80" s="5"/>
      <c r="R80" s="5"/>
      <c r="S80" s="5"/>
      <c r="T80" s="5"/>
      <c r="U80" s="5"/>
      <c r="V80" s="5"/>
      <c r="W80" s="5"/>
      <c r="X80" s="5"/>
      <c r="Y80" s="5"/>
      <c r="Z80" s="5"/>
      <c r="AA80" s="206">
        <v>5.0</v>
      </c>
      <c r="AB80" s="206">
        <v>5.0</v>
      </c>
      <c r="AC80" s="206">
        <v>5.0</v>
      </c>
      <c r="AD80" s="206">
        <v>5.0</v>
      </c>
    </row>
    <row r="81" ht="15.75" customHeight="1">
      <c r="A81" s="5" t="str">
        <f t="shared" si="1"/>
        <v>Pk4242</v>
      </c>
      <c r="B81" s="5" t="s">
        <v>1332</v>
      </c>
      <c r="C81" s="5">
        <v>-4.0</v>
      </c>
      <c r="D81" s="5">
        <v>-2.0</v>
      </c>
      <c r="E81" s="5">
        <v>4.0</v>
      </c>
      <c r="F81" s="5">
        <v>2.0</v>
      </c>
      <c r="G81" s="5"/>
      <c r="H81" s="5"/>
      <c r="I81" s="5"/>
      <c r="J81" s="5"/>
      <c r="K81" s="5"/>
      <c r="L81" s="5"/>
      <c r="M81" s="5"/>
      <c r="N81" s="5"/>
      <c r="O81" s="5"/>
      <c r="P81" s="5"/>
      <c r="Q81" s="5"/>
      <c r="R81" s="5"/>
      <c r="S81" s="5"/>
      <c r="T81" s="5"/>
      <c r="U81" s="5"/>
      <c r="V81" s="5"/>
      <c r="W81" s="5"/>
      <c r="X81" s="5"/>
      <c r="Y81" s="5"/>
      <c r="Z81" s="5"/>
      <c r="AA81" s="206">
        <v>5.0</v>
      </c>
      <c r="AB81" s="206">
        <v>5.0</v>
      </c>
      <c r="AC81" s="206">
        <v>5.0</v>
      </c>
      <c r="AD81" s="206">
        <v>5.0</v>
      </c>
    </row>
    <row r="82" ht="15.75" customHeight="1">
      <c r="A82" s="5" t="str">
        <f t="shared" si="1"/>
        <v>P)6705</v>
      </c>
      <c r="B82" s="5" t="s">
        <v>1333</v>
      </c>
      <c r="C82" s="5">
        <v>-6.0</v>
      </c>
      <c r="D82" s="5">
        <v>-7.0</v>
      </c>
      <c r="E82" s="5">
        <v>0.0</v>
      </c>
      <c r="F82" s="5">
        <v>5.0</v>
      </c>
      <c r="G82" s="5"/>
      <c r="H82" s="5"/>
      <c r="I82" s="5"/>
      <c r="J82" s="5"/>
      <c r="K82" s="5"/>
      <c r="L82" s="5"/>
      <c r="M82" s="5"/>
      <c r="N82" s="5"/>
      <c r="O82" s="5"/>
      <c r="P82" s="5"/>
      <c r="Q82" s="5"/>
      <c r="R82" s="5"/>
      <c r="S82" s="5"/>
      <c r="T82" s="5"/>
      <c r="U82" s="5"/>
      <c r="V82" s="5"/>
      <c r="W82" s="5"/>
      <c r="X82" s="5"/>
      <c r="Y82" s="5"/>
      <c r="Z82" s="5"/>
      <c r="AA82" s="206">
        <v>5.0</v>
      </c>
      <c r="AB82" s="206">
        <v>5.0</v>
      </c>
      <c r="AC82" s="206">
        <v>5.0</v>
      </c>
      <c r="AD82" s="206">
        <v>5.0</v>
      </c>
    </row>
    <row r="83" ht="15.75" customHeight="1">
      <c r="A83" s="5" t="str">
        <f t="shared" si="1"/>
        <v>Pg4643</v>
      </c>
      <c r="B83" s="5" t="s">
        <v>1334</v>
      </c>
      <c r="C83" s="5">
        <v>-4.0</v>
      </c>
      <c r="D83" s="5">
        <v>-6.0</v>
      </c>
      <c r="E83" s="5">
        <v>4.0</v>
      </c>
      <c r="F83" s="5">
        <v>3.0</v>
      </c>
      <c r="G83" s="5"/>
      <c r="H83" s="5"/>
      <c r="I83" s="5"/>
      <c r="J83" s="5"/>
      <c r="K83" s="5"/>
      <c r="L83" s="5"/>
      <c r="M83" s="5"/>
      <c r="N83" s="5"/>
      <c r="O83" s="5"/>
      <c r="P83" s="5"/>
      <c r="Q83" s="5"/>
      <c r="R83" s="5"/>
      <c r="S83" s="5"/>
      <c r="T83" s="5"/>
      <c r="U83" s="5"/>
      <c r="V83" s="5"/>
      <c r="W83" s="5"/>
      <c r="X83" s="5"/>
      <c r="Y83" s="5"/>
      <c r="Z83" s="5"/>
      <c r="AA83" s="206">
        <v>5.0</v>
      </c>
      <c r="AB83" s="206">
        <v>5.0</v>
      </c>
      <c r="AC83" s="206">
        <v>5.0</v>
      </c>
      <c r="AD83" s="206">
        <v>5.0</v>
      </c>
    </row>
    <row r="84" ht="15.75" customHeight="1">
      <c r="A84" s="5" t="str">
        <f t="shared" si="1"/>
        <v>Ja2521</v>
      </c>
      <c r="B84" s="5" t="s">
        <v>1335</v>
      </c>
      <c r="C84" s="5">
        <v>2.0</v>
      </c>
      <c r="D84" s="5">
        <v>5.0</v>
      </c>
      <c r="E84" s="5">
        <v>-2.0</v>
      </c>
      <c r="F84" s="5">
        <v>-1.0</v>
      </c>
      <c r="G84" s="5"/>
      <c r="H84" s="5"/>
      <c r="I84" s="5"/>
      <c r="J84" s="5"/>
      <c r="K84" s="5"/>
      <c r="L84" s="5"/>
      <c r="M84" s="5"/>
      <c r="N84" s="5"/>
      <c r="O84" s="5"/>
      <c r="P84" s="5"/>
      <c r="Q84" s="5"/>
      <c r="R84" s="5"/>
      <c r="S84" s="5"/>
      <c r="T84" s="5"/>
      <c r="U84" s="5"/>
      <c r="V84" s="5"/>
      <c r="W84" s="5"/>
      <c r="X84" s="5"/>
      <c r="Y84" s="5"/>
      <c r="Z84" s="5"/>
      <c r="AA84" s="206">
        <v>5.0</v>
      </c>
      <c r="AB84" s="206">
        <v>5.0</v>
      </c>
      <c r="AC84" s="206">
        <v>5.0</v>
      </c>
      <c r="AD84" s="206">
        <v>5.0</v>
      </c>
    </row>
    <row r="85" ht="15.75" customHeight="1">
      <c r="A85" s="5" t="str">
        <f t="shared" si="1"/>
        <v>AN1024</v>
      </c>
      <c r="B85" s="5" t="s">
        <v>1336</v>
      </c>
      <c r="C85" s="5">
        <v>-1.0</v>
      </c>
      <c r="D85" s="5">
        <v>0.0</v>
      </c>
      <c r="E85" s="5">
        <v>2.0</v>
      </c>
      <c r="F85" s="5">
        <v>4.0</v>
      </c>
      <c r="G85" s="5"/>
      <c r="H85" s="5"/>
      <c r="I85" s="5"/>
      <c r="J85" s="5"/>
      <c r="K85" s="5"/>
      <c r="L85" s="5"/>
      <c r="M85" s="5"/>
      <c r="N85" s="5"/>
      <c r="O85" s="5"/>
      <c r="P85" s="5"/>
      <c r="Q85" s="5"/>
      <c r="R85" s="5"/>
      <c r="S85" s="5"/>
      <c r="T85" s="5"/>
      <c r="U85" s="5"/>
      <c r="V85" s="5"/>
      <c r="W85" s="5"/>
      <c r="X85" s="5"/>
      <c r="Y85" s="5"/>
      <c r="Z85" s="5"/>
      <c r="AA85" s="206">
        <v>5.0</v>
      </c>
      <c r="AB85" s="206">
        <v>5.0</v>
      </c>
      <c r="AC85" s="206">
        <v>5.0</v>
      </c>
      <c r="AD85" s="206">
        <v>5.0</v>
      </c>
    </row>
    <row r="86" ht="15.75" customHeight="1">
      <c r="A86" s="5" t="str">
        <f t="shared" si="1"/>
        <v>A)4142</v>
      </c>
      <c r="B86" s="5" t="s">
        <v>1337</v>
      </c>
      <c r="C86" s="5">
        <v>-4.0</v>
      </c>
      <c r="D86" s="5">
        <v>-1.0</v>
      </c>
      <c r="E86" s="5">
        <v>4.0</v>
      </c>
      <c r="F86" s="5">
        <v>2.0</v>
      </c>
      <c r="G86" s="5"/>
      <c r="H86" s="5"/>
      <c r="I86" s="5"/>
      <c r="J86" s="5"/>
      <c r="K86" s="5"/>
      <c r="L86" s="5"/>
      <c r="M86" s="5"/>
      <c r="N86" s="5"/>
      <c r="O86" s="5"/>
      <c r="P86" s="5"/>
      <c r="Q86" s="5"/>
      <c r="R86" s="5"/>
      <c r="S86" s="5"/>
      <c r="T86" s="5"/>
      <c r="U86" s="5"/>
      <c r="V86" s="5"/>
      <c r="W86" s="5"/>
      <c r="X86" s="5"/>
      <c r="Y86" s="5"/>
      <c r="Z86" s="5"/>
      <c r="AA86" s="206">
        <v>5.0</v>
      </c>
      <c r="AB86" s="206">
        <v>5.0</v>
      </c>
      <c r="AC86" s="206">
        <v>5.0</v>
      </c>
      <c r="AD86" s="206">
        <v>5.0</v>
      </c>
    </row>
    <row r="87" ht="15.75" customHeight="1">
      <c r="A87" s="5" t="str">
        <f t="shared" si="1"/>
        <v>Pr0427</v>
      </c>
      <c r="B87" s="5" t="s">
        <v>1338</v>
      </c>
      <c r="C87" s="5">
        <v>0.0</v>
      </c>
      <c r="D87" s="5">
        <v>-4.0</v>
      </c>
      <c r="E87" s="5">
        <v>2.0</v>
      </c>
      <c r="F87" s="5">
        <v>7.0</v>
      </c>
      <c r="G87" s="5"/>
      <c r="H87" s="5"/>
      <c r="I87" s="5"/>
      <c r="J87" s="5"/>
      <c r="K87" s="5"/>
      <c r="L87" s="5"/>
      <c r="M87" s="5"/>
      <c r="N87" s="5"/>
      <c r="O87" s="5"/>
      <c r="P87" s="5"/>
      <c r="Q87" s="5"/>
      <c r="R87" s="5"/>
      <c r="S87" s="5"/>
      <c r="T87" s="5"/>
      <c r="U87" s="5"/>
      <c r="V87" s="5"/>
      <c r="W87" s="5"/>
      <c r="X87" s="5"/>
      <c r="Y87" s="5"/>
      <c r="Z87" s="5"/>
      <c r="AA87" s="206">
        <v>5.0</v>
      </c>
      <c r="AB87" s="206">
        <v>5.0</v>
      </c>
      <c r="AC87" s="206">
        <v>5.0</v>
      </c>
      <c r="AD87" s="206">
        <v>5.0</v>
      </c>
    </row>
    <row r="88" ht="15.75" customHeight="1">
      <c r="A88" s="5" t="str">
        <f t="shared" si="1"/>
        <v/>
      </c>
      <c r="B88" s="5"/>
      <c r="C88" s="5"/>
      <c r="D88" s="5"/>
      <c r="E88" s="5"/>
      <c r="F88" s="5"/>
      <c r="G88" s="5"/>
      <c r="H88" s="5"/>
      <c r="I88" s="5"/>
      <c r="J88" s="5"/>
      <c r="K88" s="5"/>
      <c r="L88" s="5"/>
      <c r="M88" s="5"/>
      <c r="N88" s="5"/>
      <c r="O88" s="5"/>
      <c r="P88" s="5"/>
      <c r="Q88" s="5"/>
      <c r="R88" s="5"/>
      <c r="S88" s="5"/>
      <c r="T88" s="5"/>
      <c r="U88" s="5"/>
      <c r="V88" s="5"/>
      <c r="W88" s="5"/>
      <c r="X88" s="5"/>
      <c r="Y88" s="5"/>
      <c r="Z88" s="5"/>
      <c r="AA88" s="206">
        <v>5.0</v>
      </c>
      <c r="AB88" s="206">
        <v>5.0</v>
      </c>
      <c r="AC88" s="206">
        <v>5.0</v>
      </c>
      <c r="AD88" s="206">
        <v>5.0</v>
      </c>
    </row>
    <row r="89" ht="15.75" customHeight="1">
      <c r="A89" s="5" t="str">
        <f t="shared" si="1"/>
        <v/>
      </c>
      <c r="B89" s="5"/>
      <c r="C89" s="5"/>
      <c r="D89" s="5"/>
      <c r="E89" s="5"/>
      <c r="F89" s="5"/>
      <c r="G89" s="5"/>
      <c r="H89" s="5"/>
      <c r="I89" s="5"/>
      <c r="J89" s="5"/>
      <c r="K89" s="5"/>
      <c r="L89" s="5"/>
      <c r="M89" s="5"/>
      <c r="N89" s="5"/>
      <c r="O89" s="5"/>
      <c r="P89" s="5"/>
      <c r="Q89" s="5"/>
      <c r="R89" s="5"/>
      <c r="S89" s="5"/>
      <c r="T89" s="5"/>
      <c r="U89" s="5"/>
      <c r="V89" s="5"/>
      <c r="W89" s="5"/>
      <c r="X89" s="5"/>
      <c r="Y89" s="5"/>
      <c r="Z89" s="5"/>
      <c r="AA89" s="206">
        <v>5.0</v>
      </c>
      <c r="AB89" s="206">
        <v>5.0</v>
      </c>
      <c r="AC89" s="206">
        <v>5.0</v>
      </c>
      <c r="AD89" s="206">
        <v>5.0</v>
      </c>
    </row>
    <row r="90" ht="15.75" customHeight="1">
      <c r="A90" s="5" t="str">
        <f t="shared" si="1"/>
        <v/>
      </c>
      <c r="B90" s="5"/>
      <c r="C90" s="5"/>
      <c r="D90" s="5"/>
      <c r="E90" s="5"/>
      <c r="F90" s="5"/>
      <c r="G90" s="5"/>
      <c r="H90" s="5"/>
      <c r="I90" s="5"/>
      <c r="J90" s="5"/>
      <c r="K90" s="5"/>
      <c r="L90" s="5"/>
      <c r="M90" s="5"/>
      <c r="N90" s="5"/>
      <c r="O90" s="5"/>
      <c r="P90" s="5"/>
      <c r="Q90" s="5"/>
      <c r="R90" s="5"/>
      <c r="S90" s="5"/>
      <c r="T90" s="5"/>
      <c r="U90" s="5"/>
      <c r="V90" s="5"/>
      <c r="W90" s="5"/>
      <c r="X90" s="5"/>
      <c r="Y90" s="5"/>
      <c r="Z90" s="5"/>
      <c r="AA90" s="206">
        <v>5.0</v>
      </c>
      <c r="AB90" s="206">
        <v>5.0</v>
      </c>
      <c r="AC90" s="206">
        <v>5.0</v>
      </c>
      <c r="AD90" s="206">
        <v>5.0</v>
      </c>
    </row>
    <row r="91" ht="15.75" customHeight="1">
      <c r="A91" s="5" t="str">
        <f t="shared" si="1"/>
        <v/>
      </c>
      <c r="B91" s="5"/>
      <c r="C91" s="5"/>
      <c r="D91" s="5"/>
      <c r="E91" s="5"/>
      <c r="F91" s="5"/>
      <c r="G91" s="5"/>
      <c r="H91" s="5"/>
      <c r="I91" s="5"/>
      <c r="J91" s="5"/>
      <c r="K91" s="5"/>
      <c r="L91" s="5"/>
      <c r="M91" s="5"/>
      <c r="N91" s="5"/>
      <c r="O91" s="5"/>
      <c r="P91" s="5"/>
      <c r="Q91" s="5"/>
      <c r="R91" s="5"/>
      <c r="S91" s="5"/>
      <c r="T91" s="5"/>
      <c r="U91" s="5"/>
      <c r="V91" s="5"/>
      <c r="W91" s="5"/>
      <c r="X91" s="5"/>
      <c r="Y91" s="5"/>
      <c r="Z91" s="5"/>
      <c r="AA91" s="206">
        <v>5.0</v>
      </c>
      <c r="AB91" s="206">
        <v>5.0</v>
      </c>
      <c r="AC91" s="206">
        <v>5.0</v>
      </c>
      <c r="AD91" s="206">
        <v>5.0</v>
      </c>
    </row>
    <row r="92" ht="15.75" customHeight="1">
      <c r="A92" s="5" t="str">
        <f t="shared" si="1"/>
        <v/>
      </c>
      <c r="B92" s="5"/>
      <c r="C92" s="5"/>
      <c r="D92" s="5"/>
      <c r="E92" s="5"/>
      <c r="F92" s="5"/>
      <c r="G92" s="5"/>
      <c r="H92" s="5"/>
      <c r="I92" s="5"/>
      <c r="J92" s="5"/>
      <c r="K92" s="5"/>
      <c r="L92" s="5"/>
      <c r="M92" s="5"/>
      <c r="N92" s="5"/>
      <c r="O92" s="5"/>
      <c r="P92" s="5"/>
      <c r="Q92" s="5"/>
      <c r="R92" s="5"/>
      <c r="S92" s="5"/>
      <c r="T92" s="5"/>
      <c r="U92" s="5"/>
      <c r="V92" s="5"/>
      <c r="W92" s="5"/>
      <c r="X92" s="5"/>
      <c r="Y92" s="5"/>
      <c r="Z92" s="5"/>
      <c r="AA92" s="206">
        <v>5.0</v>
      </c>
      <c r="AB92" s="206">
        <v>5.0</v>
      </c>
      <c r="AC92" s="206">
        <v>5.0</v>
      </c>
      <c r="AD92" s="206">
        <v>5.0</v>
      </c>
    </row>
    <row r="93" ht="15.75" customHeight="1">
      <c r="A93" s="5" t="str">
        <f t="shared" si="1"/>
        <v/>
      </c>
      <c r="B93" s="5"/>
      <c r="C93" s="5"/>
      <c r="D93" s="5"/>
      <c r="E93" s="5"/>
      <c r="F93" s="5"/>
      <c r="G93" s="5"/>
      <c r="H93" s="5"/>
      <c r="I93" s="5"/>
      <c r="J93" s="5"/>
      <c r="K93" s="5"/>
      <c r="L93" s="5"/>
      <c r="M93" s="5"/>
      <c r="N93" s="5"/>
      <c r="O93" s="5"/>
      <c r="P93" s="5"/>
      <c r="Q93" s="5"/>
      <c r="R93" s="5"/>
      <c r="S93" s="5"/>
      <c r="T93" s="5"/>
      <c r="U93" s="5"/>
      <c r="V93" s="5"/>
      <c r="W93" s="5"/>
      <c r="X93" s="5"/>
      <c r="Y93" s="5"/>
      <c r="Z93" s="5"/>
      <c r="AA93" s="206">
        <v>5.0</v>
      </c>
      <c r="AB93" s="206">
        <v>5.0</v>
      </c>
      <c r="AC93" s="206">
        <v>5.0</v>
      </c>
      <c r="AD93" s="206">
        <v>5.0</v>
      </c>
    </row>
    <row r="94" ht="15.75" customHeight="1">
      <c r="A94" s="5" t="str">
        <f t="shared" si="1"/>
        <v/>
      </c>
      <c r="B94" s="5"/>
      <c r="C94" s="5"/>
      <c r="D94" s="5"/>
      <c r="E94" s="5"/>
      <c r="F94" s="5"/>
      <c r="G94" s="5"/>
      <c r="H94" s="5"/>
      <c r="I94" s="5"/>
      <c r="J94" s="5"/>
      <c r="K94" s="5"/>
      <c r="L94" s="5"/>
      <c r="M94" s="5"/>
      <c r="N94" s="5"/>
      <c r="O94" s="5"/>
      <c r="P94" s="5"/>
      <c r="Q94" s="5"/>
      <c r="R94" s="5"/>
      <c r="S94" s="5"/>
      <c r="T94" s="5"/>
      <c r="U94" s="5"/>
      <c r="V94" s="5"/>
      <c r="W94" s="5"/>
      <c r="X94" s="5"/>
      <c r="Y94" s="5"/>
      <c r="Z94" s="5"/>
      <c r="AA94" s="206">
        <v>5.0</v>
      </c>
      <c r="AB94" s="206">
        <v>5.0</v>
      </c>
      <c r="AC94" s="206">
        <v>5.0</v>
      </c>
      <c r="AD94" s="206">
        <v>5.0</v>
      </c>
    </row>
    <row r="95" ht="15.75" customHeight="1">
      <c r="A95" s="5" t="str">
        <f t="shared" si="1"/>
        <v/>
      </c>
      <c r="B95" s="5"/>
      <c r="C95" s="5"/>
      <c r="D95" s="5"/>
      <c r="E95" s="5"/>
      <c r="F95" s="5"/>
      <c r="G95" s="5"/>
      <c r="H95" s="5"/>
      <c r="I95" s="5"/>
      <c r="J95" s="5"/>
      <c r="K95" s="5"/>
      <c r="L95" s="5"/>
      <c r="M95" s="5"/>
      <c r="N95" s="5"/>
      <c r="O95" s="5"/>
      <c r="P95" s="5"/>
      <c r="Q95" s="5"/>
      <c r="R95" s="5"/>
      <c r="S95" s="5"/>
      <c r="T95" s="5"/>
      <c r="U95" s="5"/>
      <c r="V95" s="5"/>
      <c r="W95" s="5"/>
      <c r="X95" s="5"/>
      <c r="Y95" s="5"/>
      <c r="Z95" s="5"/>
      <c r="AA95" s="206" t="e">
        <v>#REF!</v>
      </c>
      <c r="AB95" s="206" t="e">
        <v>#REF!</v>
      </c>
      <c r="AC95" s="206" t="e">
        <v>#REF!</v>
      </c>
      <c r="AD95" s="206" t="e">
        <v>#REF!</v>
      </c>
    </row>
    <row r="96" ht="15.75" customHeight="1">
      <c r="A96" s="5" t="str">
        <f t="shared" si="1"/>
        <v/>
      </c>
      <c r="B96" s="5"/>
      <c r="C96" s="5"/>
      <c r="D96" s="5"/>
      <c r="E96" s="5"/>
      <c r="F96" s="5"/>
      <c r="G96" s="5"/>
      <c r="H96" s="5"/>
      <c r="I96" s="5"/>
      <c r="J96" s="5"/>
      <c r="K96" s="5"/>
      <c r="L96" s="5"/>
      <c r="M96" s="5"/>
      <c r="N96" s="5"/>
      <c r="O96" s="5"/>
      <c r="P96" s="5"/>
      <c r="Q96" s="5"/>
      <c r="R96" s="5"/>
      <c r="S96" s="5"/>
      <c r="T96" s="5"/>
      <c r="U96" s="5"/>
      <c r="V96" s="5"/>
      <c r="W96" s="5"/>
      <c r="X96" s="5"/>
      <c r="Y96" s="5"/>
      <c r="Z96" s="5"/>
      <c r="AA96" s="206" t="e">
        <v>#REF!</v>
      </c>
      <c r="AB96" s="206" t="e">
        <v>#REF!</v>
      </c>
      <c r="AC96" s="206" t="e">
        <v>#REF!</v>
      </c>
      <c r="AD96" s="206" t="e">
        <v>#REF!</v>
      </c>
    </row>
    <row r="97" ht="15.75" customHeight="1">
      <c r="A97" s="5" t="str">
        <f t="shared" si="1"/>
        <v/>
      </c>
      <c r="B97" s="5"/>
      <c r="C97" s="5"/>
      <c r="D97" s="5"/>
      <c r="E97" s="5"/>
      <c r="F97" s="5"/>
      <c r="G97" s="5"/>
      <c r="H97" s="5"/>
      <c r="I97" s="5"/>
      <c r="J97" s="5"/>
      <c r="K97" s="5"/>
      <c r="L97" s="5"/>
      <c r="M97" s="5"/>
      <c r="N97" s="5"/>
      <c r="O97" s="5"/>
      <c r="P97" s="5"/>
      <c r="Q97" s="5"/>
      <c r="R97" s="5"/>
      <c r="S97" s="5"/>
      <c r="T97" s="5"/>
      <c r="U97" s="5"/>
      <c r="V97" s="5"/>
      <c r="W97" s="5"/>
      <c r="X97" s="5"/>
      <c r="Y97" s="5"/>
      <c r="Z97" s="5"/>
      <c r="AA97" s="206"/>
      <c r="AB97" s="206"/>
      <c r="AC97" s="206"/>
      <c r="AD97" s="206"/>
    </row>
    <row r="98" ht="15.75" customHeight="1">
      <c r="A98" s="5" t="str">
        <f t="shared" si="1"/>
        <v/>
      </c>
      <c r="B98" s="5"/>
      <c r="C98" s="5"/>
      <c r="D98" s="5"/>
      <c r="E98" s="5"/>
      <c r="F98" s="5"/>
      <c r="G98" s="5"/>
      <c r="H98" s="5"/>
      <c r="I98" s="5"/>
      <c r="J98" s="5"/>
      <c r="K98" s="5"/>
      <c r="L98" s="5"/>
      <c r="M98" s="5"/>
      <c r="N98" s="5"/>
      <c r="O98" s="5"/>
      <c r="P98" s="5"/>
      <c r="Q98" s="5"/>
      <c r="R98" s="5"/>
      <c r="S98" s="5"/>
      <c r="T98" s="5"/>
      <c r="U98" s="5"/>
      <c r="V98" s="5"/>
      <c r="W98" s="5"/>
      <c r="X98" s="5"/>
      <c r="Y98" s="5"/>
      <c r="Z98" s="5"/>
      <c r="AA98" s="206"/>
      <c r="AB98" s="206"/>
      <c r="AC98" s="206"/>
      <c r="AD98" s="206"/>
    </row>
    <row r="99" ht="15.75" customHeight="1">
      <c r="A99" s="5" t="str">
        <f t="shared" si="1"/>
        <v/>
      </c>
      <c r="B99" s="5"/>
      <c r="C99" s="5"/>
      <c r="D99" s="5"/>
      <c r="E99" s="5"/>
      <c r="F99" s="5"/>
      <c r="G99" s="5"/>
      <c r="H99" s="5"/>
      <c r="I99" s="5"/>
      <c r="J99" s="5"/>
      <c r="K99" s="5"/>
      <c r="L99" s="5"/>
      <c r="M99" s="5"/>
      <c r="N99" s="5"/>
      <c r="O99" s="5"/>
      <c r="P99" s="5"/>
      <c r="Q99" s="5"/>
      <c r="R99" s="5"/>
      <c r="S99" s="5"/>
      <c r="T99" s="5"/>
      <c r="U99" s="5"/>
      <c r="V99" s="5"/>
      <c r="W99" s="5"/>
      <c r="X99" s="5"/>
      <c r="Y99" s="5"/>
      <c r="Z99" s="5"/>
      <c r="AA99" s="206"/>
      <c r="AB99" s="206"/>
      <c r="AC99" s="206"/>
      <c r="AD99" s="206"/>
    </row>
    <row r="100" ht="15.75" customHeight="1">
      <c r="A100" s="5" t="str">
        <f t="shared" si="1"/>
        <v/>
      </c>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206"/>
      <c r="AB100" s="206"/>
      <c r="AC100" s="206"/>
      <c r="AD100" s="206"/>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206"/>
      <c r="AB101" s="206"/>
      <c r="AC101" s="206"/>
      <c r="AD101" s="206"/>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206"/>
      <c r="AB102" s="206"/>
      <c r="AC102" s="206"/>
      <c r="AD102" s="206"/>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206"/>
      <c r="AB103" s="206"/>
      <c r="AC103" s="206"/>
      <c r="AD103" s="206"/>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206"/>
      <c r="AB104" s="206"/>
      <c r="AC104" s="206"/>
      <c r="AD104" s="206"/>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206"/>
      <c r="AB105" s="206"/>
      <c r="AC105" s="206"/>
      <c r="AD105" s="206"/>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206"/>
      <c r="AB106" s="206"/>
      <c r="AC106" s="206"/>
      <c r="AD106" s="206"/>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206"/>
      <c r="AB107" s="206"/>
      <c r="AC107" s="206"/>
      <c r="AD107" s="206"/>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206"/>
      <c r="AB108" s="206"/>
      <c r="AC108" s="206"/>
      <c r="AD108" s="206"/>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206"/>
      <c r="AB109" s="206"/>
      <c r="AC109" s="206"/>
      <c r="AD109" s="206"/>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206"/>
      <c r="AB110" s="206"/>
      <c r="AC110" s="206"/>
      <c r="AD110" s="206"/>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206"/>
      <c r="AB111" s="206"/>
      <c r="AC111" s="206"/>
      <c r="AD111" s="206"/>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206"/>
      <c r="AB112" s="206"/>
      <c r="AC112" s="206"/>
      <c r="AD112" s="206"/>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206"/>
      <c r="AB113" s="206"/>
      <c r="AC113" s="206"/>
      <c r="AD113" s="206"/>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206"/>
      <c r="AB114" s="206"/>
      <c r="AC114" s="206"/>
      <c r="AD114" s="206"/>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206"/>
      <c r="AB115" s="206"/>
      <c r="AC115" s="206"/>
      <c r="AD115" s="206"/>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206"/>
      <c r="AB116" s="206"/>
      <c r="AC116" s="206"/>
      <c r="AD116" s="206"/>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206"/>
      <c r="AB117" s="206"/>
      <c r="AC117" s="206"/>
      <c r="AD117" s="206"/>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206"/>
      <c r="AB118" s="206"/>
      <c r="AC118" s="206"/>
      <c r="AD118" s="206"/>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206"/>
      <c r="AB119" s="206"/>
      <c r="AC119" s="206"/>
      <c r="AD119" s="206"/>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206"/>
      <c r="AB120" s="206"/>
      <c r="AC120" s="206"/>
      <c r="AD120" s="206"/>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206"/>
      <c r="AB121" s="206"/>
      <c r="AC121" s="206"/>
      <c r="AD121" s="206"/>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206"/>
      <c r="AB122" s="206"/>
      <c r="AC122" s="206"/>
      <c r="AD122" s="206"/>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206"/>
      <c r="AB123" s="206"/>
      <c r="AC123" s="206"/>
      <c r="AD123" s="206"/>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206"/>
      <c r="AB124" s="206"/>
      <c r="AC124" s="206"/>
      <c r="AD124" s="206"/>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206"/>
      <c r="AB125" s="206"/>
      <c r="AC125" s="206"/>
      <c r="AD125" s="206"/>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206"/>
      <c r="AB126" s="206"/>
      <c r="AC126" s="206"/>
      <c r="AD126" s="206"/>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206"/>
      <c r="AB127" s="206"/>
      <c r="AC127" s="206"/>
      <c r="AD127" s="206"/>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206"/>
      <c r="AB128" s="206"/>
      <c r="AC128" s="206"/>
      <c r="AD128" s="206"/>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206"/>
      <c r="AB129" s="206"/>
      <c r="AC129" s="206"/>
      <c r="AD129" s="206"/>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206"/>
      <c r="AB130" s="206"/>
      <c r="AC130" s="206"/>
      <c r="AD130" s="206"/>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206"/>
      <c r="AB131" s="206"/>
      <c r="AC131" s="206"/>
      <c r="AD131" s="206"/>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206"/>
      <c r="AB132" s="206"/>
      <c r="AC132" s="206"/>
      <c r="AD132" s="206"/>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206"/>
      <c r="AB133" s="206"/>
      <c r="AC133" s="206"/>
      <c r="AD133" s="206"/>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206"/>
      <c r="AB134" s="206"/>
      <c r="AC134" s="206"/>
      <c r="AD134" s="206"/>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206"/>
      <c r="AB135" s="206"/>
      <c r="AC135" s="206"/>
      <c r="AD135" s="206"/>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206"/>
      <c r="AB136" s="206"/>
      <c r="AC136" s="206"/>
      <c r="AD136" s="206"/>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206"/>
      <c r="AB137" s="206"/>
      <c r="AC137" s="206"/>
      <c r="AD137" s="206"/>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206"/>
      <c r="AB138" s="206"/>
      <c r="AC138" s="206"/>
      <c r="AD138" s="206"/>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206"/>
      <c r="AB139" s="206"/>
      <c r="AC139" s="206"/>
      <c r="AD139" s="206"/>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206"/>
      <c r="AB140" s="206"/>
      <c r="AC140" s="206"/>
      <c r="AD140" s="206"/>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206"/>
      <c r="AB141" s="206"/>
      <c r="AC141" s="206"/>
      <c r="AD141" s="206"/>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206"/>
      <c r="AB142" s="206"/>
      <c r="AC142" s="206"/>
      <c r="AD142" s="206"/>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206"/>
      <c r="AB143" s="206"/>
      <c r="AC143" s="206"/>
      <c r="AD143" s="206"/>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206"/>
      <c r="AB144" s="206"/>
      <c r="AC144" s="206"/>
      <c r="AD144" s="206"/>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206"/>
      <c r="AB145" s="206"/>
      <c r="AC145" s="206"/>
      <c r="AD145" s="206"/>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206"/>
      <c r="AB146" s="206"/>
      <c r="AC146" s="206"/>
      <c r="AD146" s="206"/>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206"/>
      <c r="AB147" s="206"/>
      <c r="AC147" s="206"/>
      <c r="AD147" s="206"/>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206"/>
      <c r="AB148" s="206"/>
      <c r="AC148" s="206"/>
      <c r="AD148" s="206"/>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206"/>
      <c r="AB149" s="206"/>
      <c r="AC149" s="206"/>
      <c r="AD149" s="206"/>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206"/>
      <c r="AB150" s="206"/>
      <c r="AC150" s="206"/>
      <c r="AD150" s="206"/>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206"/>
      <c r="AB151" s="206"/>
      <c r="AC151" s="206"/>
      <c r="AD151" s="206"/>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206"/>
      <c r="AB152" s="206"/>
      <c r="AC152" s="206"/>
      <c r="AD152" s="206"/>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206"/>
      <c r="AB153" s="206"/>
      <c r="AC153" s="206"/>
      <c r="AD153" s="206"/>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206"/>
      <c r="AB154" s="206"/>
      <c r="AC154" s="206"/>
      <c r="AD154" s="206"/>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206"/>
      <c r="AB155" s="206"/>
      <c r="AC155" s="206"/>
      <c r="AD155" s="206"/>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206"/>
      <c r="AB156" s="206"/>
      <c r="AC156" s="206"/>
      <c r="AD156" s="206"/>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206"/>
      <c r="AB157" s="206"/>
      <c r="AC157" s="206"/>
      <c r="AD157" s="206"/>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206"/>
      <c r="AB158" s="206"/>
      <c r="AC158" s="206"/>
      <c r="AD158" s="206"/>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206"/>
      <c r="AB159" s="206"/>
      <c r="AC159" s="206"/>
      <c r="AD159" s="206"/>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206"/>
      <c r="AB160" s="206"/>
      <c r="AC160" s="206"/>
      <c r="AD160" s="206"/>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206"/>
      <c r="AB161" s="206"/>
      <c r="AC161" s="206"/>
      <c r="AD161" s="206"/>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206"/>
      <c r="AB162" s="206"/>
      <c r="AC162" s="206"/>
      <c r="AD162" s="206"/>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206"/>
      <c r="AB163" s="206"/>
      <c r="AC163" s="206"/>
      <c r="AD163" s="206"/>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206"/>
      <c r="AB164" s="206"/>
      <c r="AC164" s="206"/>
      <c r="AD164" s="206"/>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206"/>
      <c r="AB165" s="206"/>
      <c r="AC165" s="206"/>
      <c r="AD165" s="206"/>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206"/>
      <c r="AB166" s="206"/>
      <c r="AC166" s="206"/>
      <c r="AD166" s="206"/>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206"/>
      <c r="AB167" s="206"/>
      <c r="AC167" s="206"/>
      <c r="AD167" s="206"/>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206"/>
      <c r="AB168" s="206"/>
      <c r="AC168" s="206"/>
      <c r="AD168" s="206"/>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206"/>
      <c r="AB169" s="206"/>
      <c r="AC169" s="206"/>
      <c r="AD169" s="206"/>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206"/>
      <c r="AB170" s="206"/>
      <c r="AC170" s="206"/>
      <c r="AD170" s="206"/>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206"/>
      <c r="AB171" s="206"/>
      <c r="AC171" s="206"/>
      <c r="AD171" s="206"/>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206"/>
      <c r="AB172" s="206"/>
      <c r="AC172" s="206"/>
      <c r="AD172" s="206"/>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206"/>
      <c r="AB173" s="206"/>
      <c r="AC173" s="206"/>
      <c r="AD173" s="206"/>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206"/>
      <c r="AB174" s="206"/>
      <c r="AC174" s="206"/>
      <c r="AD174" s="206"/>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206"/>
      <c r="AB175" s="206"/>
      <c r="AC175" s="206"/>
      <c r="AD175" s="206"/>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206"/>
      <c r="AB176" s="206"/>
      <c r="AC176" s="206"/>
      <c r="AD176" s="206"/>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206"/>
      <c r="AB177" s="206"/>
      <c r="AC177" s="206"/>
      <c r="AD177" s="206"/>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206"/>
      <c r="AB178" s="206"/>
      <c r="AC178" s="206"/>
      <c r="AD178" s="206"/>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206"/>
      <c r="AB179" s="206"/>
      <c r="AC179" s="206"/>
      <c r="AD179" s="206"/>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206"/>
      <c r="AB180" s="206"/>
      <c r="AC180" s="206"/>
      <c r="AD180" s="206"/>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206"/>
      <c r="AB181" s="206"/>
      <c r="AC181" s="206"/>
      <c r="AD181" s="206"/>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206"/>
      <c r="AB182" s="206"/>
      <c r="AC182" s="206"/>
      <c r="AD182" s="206"/>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206"/>
      <c r="AB183" s="206"/>
      <c r="AC183" s="206"/>
      <c r="AD183" s="206"/>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206"/>
      <c r="AB184" s="206"/>
      <c r="AC184" s="206"/>
      <c r="AD184" s="206"/>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206"/>
      <c r="AB185" s="206"/>
      <c r="AC185" s="206"/>
      <c r="AD185" s="206"/>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206"/>
      <c r="AB186" s="206"/>
      <c r="AC186" s="206"/>
      <c r="AD186" s="206"/>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206"/>
      <c r="AB187" s="206"/>
      <c r="AC187" s="206"/>
      <c r="AD187" s="206"/>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206"/>
      <c r="AB188" s="206"/>
      <c r="AC188" s="206"/>
      <c r="AD188" s="206"/>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206"/>
      <c r="AB189" s="206"/>
      <c r="AC189" s="206"/>
      <c r="AD189" s="206"/>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206"/>
      <c r="AB190" s="206"/>
      <c r="AC190" s="206"/>
      <c r="AD190" s="206"/>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206"/>
      <c r="AB191" s="206"/>
      <c r="AC191" s="206"/>
      <c r="AD191" s="206"/>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206"/>
      <c r="AB192" s="206"/>
      <c r="AC192" s="206"/>
      <c r="AD192" s="206"/>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206"/>
      <c r="AB193" s="206"/>
      <c r="AC193" s="206"/>
      <c r="AD193" s="206"/>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206"/>
      <c r="AB194" s="206"/>
      <c r="AC194" s="206"/>
      <c r="AD194" s="206"/>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206"/>
      <c r="AB195" s="206"/>
      <c r="AC195" s="206"/>
      <c r="AD195" s="206"/>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206"/>
      <c r="AB196" s="206"/>
      <c r="AC196" s="206"/>
      <c r="AD196" s="206"/>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206"/>
      <c r="AB197" s="206"/>
      <c r="AC197" s="206"/>
      <c r="AD197" s="206"/>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206"/>
      <c r="AB198" s="206"/>
      <c r="AC198" s="206"/>
      <c r="AD198" s="206"/>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206"/>
      <c r="AB199" s="206"/>
      <c r="AC199" s="206"/>
      <c r="AD199" s="206"/>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206"/>
      <c r="AB200" s="206"/>
      <c r="AC200" s="206"/>
      <c r="AD200" s="206"/>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206"/>
      <c r="AB201" s="206"/>
      <c r="AC201" s="206"/>
      <c r="AD201" s="206"/>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206"/>
      <c r="AB202" s="206"/>
      <c r="AC202" s="206"/>
      <c r="AD202" s="206"/>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206"/>
      <c r="AB203" s="206"/>
      <c r="AC203" s="206"/>
      <c r="AD203" s="206"/>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206"/>
      <c r="AB204" s="206"/>
      <c r="AC204" s="206"/>
      <c r="AD204" s="206"/>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206"/>
      <c r="AB205" s="206"/>
      <c r="AC205" s="206"/>
      <c r="AD205" s="206"/>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206"/>
      <c r="AB206" s="206"/>
      <c r="AC206" s="206"/>
      <c r="AD206" s="206"/>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206"/>
      <c r="AB207" s="206"/>
      <c r="AC207" s="206"/>
      <c r="AD207" s="206"/>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206"/>
      <c r="AB208" s="206"/>
      <c r="AC208" s="206"/>
      <c r="AD208" s="206"/>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206"/>
      <c r="AB209" s="206"/>
      <c r="AC209" s="206"/>
      <c r="AD209" s="206"/>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206"/>
      <c r="AB210" s="206"/>
      <c r="AC210" s="206"/>
      <c r="AD210" s="206"/>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206"/>
      <c r="AB211" s="206"/>
      <c r="AC211" s="206"/>
      <c r="AD211" s="206"/>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206"/>
      <c r="AB212" s="206"/>
      <c r="AC212" s="206"/>
      <c r="AD212" s="206"/>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206"/>
      <c r="AB213" s="206"/>
      <c r="AC213" s="206"/>
      <c r="AD213" s="206"/>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206"/>
      <c r="AB214" s="206"/>
      <c r="AC214" s="206"/>
      <c r="AD214" s="206"/>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206"/>
      <c r="AB215" s="206"/>
      <c r="AC215" s="206"/>
      <c r="AD215" s="206"/>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206"/>
      <c r="AB216" s="206"/>
      <c r="AC216" s="206"/>
      <c r="AD216" s="206"/>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206"/>
      <c r="AB217" s="206"/>
      <c r="AC217" s="206"/>
      <c r="AD217" s="206"/>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206"/>
      <c r="AB218" s="206"/>
      <c r="AC218" s="206"/>
      <c r="AD218" s="206"/>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206"/>
      <c r="AB219" s="206"/>
      <c r="AC219" s="206"/>
      <c r="AD219" s="206"/>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206"/>
      <c r="AB220" s="206"/>
      <c r="AC220" s="206"/>
      <c r="AD220" s="206"/>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206"/>
      <c r="AB221" s="206"/>
      <c r="AC221" s="206"/>
      <c r="AD221" s="206"/>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206"/>
      <c r="AB222" s="206"/>
      <c r="AC222" s="206"/>
      <c r="AD222" s="206"/>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206"/>
      <c r="AB223" s="206"/>
      <c r="AC223" s="206"/>
      <c r="AD223" s="206"/>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206"/>
      <c r="AB224" s="206"/>
      <c r="AC224" s="206"/>
      <c r="AD224" s="206"/>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206"/>
      <c r="AB225" s="206"/>
      <c r="AC225" s="206"/>
      <c r="AD225" s="206"/>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206"/>
      <c r="AB226" s="206"/>
      <c r="AC226" s="206"/>
      <c r="AD226" s="206"/>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206"/>
      <c r="AB227" s="206"/>
      <c r="AC227" s="206"/>
      <c r="AD227" s="206"/>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206"/>
      <c r="AB228" s="206"/>
      <c r="AC228" s="206"/>
      <c r="AD228" s="206"/>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206"/>
      <c r="AB229" s="206"/>
      <c r="AC229" s="206"/>
      <c r="AD229" s="206"/>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206"/>
      <c r="AB230" s="206"/>
      <c r="AC230" s="206"/>
      <c r="AD230" s="206"/>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206"/>
      <c r="AB231" s="206"/>
      <c r="AC231" s="206"/>
      <c r="AD231" s="206"/>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206"/>
      <c r="AB232" s="206"/>
      <c r="AC232" s="206"/>
      <c r="AD232" s="206"/>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206"/>
      <c r="AB233" s="206"/>
      <c r="AC233" s="206"/>
      <c r="AD233" s="206"/>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206"/>
      <c r="AB234" s="206"/>
      <c r="AC234" s="206"/>
      <c r="AD234" s="206"/>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206"/>
      <c r="AB235" s="206"/>
      <c r="AC235" s="206"/>
      <c r="AD235" s="206"/>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206"/>
      <c r="AB236" s="206"/>
      <c r="AC236" s="206"/>
      <c r="AD236" s="206"/>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206"/>
      <c r="AB237" s="206"/>
      <c r="AC237" s="206"/>
      <c r="AD237" s="206"/>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206"/>
      <c r="AB238" s="206"/>
      <c r="AC238" s="206"/>
      <c r="AD238" s="206"/>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206"/>
      <c r="AB239" s="206"/>
      <c r="AC239" s="206"/>
      <c r="AD239" s="206"/>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206"/>
      <c r="AB240" s="206"/>
      <c r="AC240" s="206"/>
      <c r="AD240" s="206"/>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206"/>
      <c r="AB241" s="206"/>
      <c r="AC241" s="206"/>
      <c r="AD241" s="206"/>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206"/>
      <c r="AB242" s="206"/>
      <c r="AC242" s="206"/>
      <c r="AD242" s="206"/>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206"/>
      <c r="AB243" s="206"/>
      <c r="AC243" s="206"/>
      <c r="AD243" s="206"/>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206"/>
      <c r="AB244" s="206"/>
      <c r="AC244" s="206"/>
      <c r="AD244" s="206"/>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206"/>
      <c r="AB245" s="206"/>
      <c r="AC245" s="206"/>
      <c r="AD245" s="206"/>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206"/>
      <c r="AB246" s="206"/>
      <c r="AC246" s="206"/>
      <c r="AD246" s="206"/>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206"/>
      <c r="AB247" s="206"/>
      <c r="AC247" s="206"/>
      <c r="AD247" s="206"/>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206"/>
      <c r="AB248" s="206"/>
      <c r="AC248" s="206"/>
      <c r="AD248" s="206"/>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206"/>
      <c r="AB249" s="206"/>
      <c r="AC249" s="206"/>
      <c r="AD249" s="206"/>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206"/>
      <c r="AB250" s="206"/>
      <c r="AC250" s="206"/>
      <c r="AD250" s="206"/>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206"/>
      <c r="AB251" s="206"/>
      <c r="AC251" s="206"/>
      <c r="AD251" s="206"/>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206"/>
      <c r="AB252" s="206"/>
      <c r="AC252" s="206"/>
      <c r="AD252" s="206"/>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206"/>
      <c r="AB253" s="206"/>
      <c r="AC253" s="206"/>
      <c r="AD253" s="206"/>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206"/>
      <c r="AB254" s="206"/>
      <c r="AC254" s="206"/>
      <c r="AD254" s="206"/>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206"/>
      <c r="AB255" s="206"/>
      <c r="AC255" s="206"/>
      <c r="AD255" s="206"/>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206"/>
      <c r="AB256" s="206"/>
      <c r="AC256" s="206"/>
      <c r="AD256" s="206"/>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206"/>
      <c r="AB257" s="206"/>
      <c r="AC257" s="206"/>
      <c r="AD257" s="206"/>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206"/>
      <c r="AB258" s="206"/>
      <c r="AC258" s="206"/>
      <c r="AD258" s="206"/>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206"/>
      <c r="AB259" s="206"/>
      <c r="AC259" s="206"/>
      <c r="AD259" s="206"/>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206"/>
      <c r="AB260" s="206"/>
      <c r="AC260" s="206"/>
      <c r="AD260" s="206"/>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206"/>
      <c r="AB261" s="206"/>
      <c r="AC261" s="206"/>
      <c r="AD261" s="206"/>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206"/>
      <c r="AB262" s="206"/>
      <c r="AC262" s="206"/>
      <c r="AD262" s="206"/>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206"/>
      <c r="AB263" s="206"/>
      <c r="AC263" s="206"/>
      <c r="AD263" s="206"/>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206"/>
      <c r="AB264" s="206"/>
      <c r="AC264" s="206"/>
      <c r="AD264" s="206"/>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206"/>
      <c r="AB265" s="206"/>
      <c r="AC265" s="206"/>
      <c r="AD265" s="206"/>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206"/>
      <c r="AB266" s="206"/>
      <c r="AC266" s="206"/>
      <c r="AD266" s="206"/>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206"/>
      <c r="AB267" s="206"/>
      <c r="AC267" s="206"/>
      <c r="AD267" s="206"/>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206"/>
      <c r="AB268" s="206"/>
      <c r="AC268" s="206"/>
      <c r="AD268" s="206"/>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206"/>
      <c r="AB269" s="206"/>
      <c r="AC269" s="206"/>
      <c r="AD269" s="206"/>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206"/>
      <c r="AB270" s="206"/>
      <c r="AC270" s="206"/>
      <c r="AD270" s="206"/>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206"/>
      <c r="AB271" s="206"/>
      <c r="AC271" s="206"/>
      <c r="AD271" s="206"/>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206"/>
      <c r="AB272" s="206"/>
      <c r="AC272" s="206"/>
      <c r="AD272" s="206"/>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206"/>
      <c r="AB273" s="206"/>
      <c r="AC273" s="206"/>
      <c r="AD273" s="206"/>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206"/>
      <c r="AB274" s="206"/>
      <c r="AC274" s="206"/>
      <c r="AD274" s="206"/>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206"/>
      <c r="AB275" s="206"/>
      <c r="AC275" s="206"/>
      <c r="AD275" s="206"/>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206"/>
      <c r="AB276" s="206"/>
      <c r="AC276" s="206"/>
      <c r="AD276" s="206"/>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206"/>
      <c r="AB277" s="206"/>
      <c r="AC277" s="206"/>
      <c r="AD277" s="206"/>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206"/>
      <c r="AB278" s="206"/>
      <c r="AC278" s="206"/>
      <c r="AD278" s="206"/>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206"/>
      <c r="AB279" s="206"/>
      <c r="AC279" s="206"/>
      <c r="AD279" s="206"/>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206"/>
      <c r="AB280" s="206"/>
      <c r="AC280" s="206"/>
      <c r="AD280" s="206"/>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206"/>
      <c r="AB281" s="206"/>
      <c r="AC281" s="206"/>
      <c r="AD281" s="206"/>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206"/>
      <c r="AB282" s="206"/>
      <c r="AC282" s="206"/>
      <c r="AD282" s="206"/>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206"/>
      <c r="AB283" s="206"/>
      <c r="AC283" s="206"/>
      <c r="AD283" s="206"/>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206"/>
      <c r="AB284" s="206"/>
      <c r="AC284" s="206"/>
      <c r="AD284" s="206"/>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206"/>
      <c r="AB285" s="206"/>
      <c r="AC285" s="206"/>
      <c r="AD285" s="206"/>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206"/>
      <c r="AB286" s="206"/>
      <c r="AC286" s="206"/>
      <c r="AD286" s="206"/>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206"/>
      <c r="AB287" s="206"/>
      <c r="AC287" s="206"/>
      <c r="AD287" s="206"/>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206"/>
      <c r="AB288" s="206"/>
      <c r="AC288" s="206"/>
      <c r="AD288" s="206"/>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206"/>
      <c r="AB289" s="206"/>
      <c r="AC289" s="206"/>
      <c r="AD289" s="206"/>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206"/>
      <c r="AB290" s="206"/>
      <c r="AC290" s="206"/>
      <c r="AD290" s="206"/>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206"/>
      <c r="AB291" s="206"/>
      <c r="AC291" s="206"/>
      <c r="AD291" s="206"/>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206"/>
      <c r="AB292" s="206"/>
      <c r="AC292" s="206"/>
      <c r="AD292" s="206"/>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206"/>
      <c r="AB293" s="206"/>
      <c r="AC293" s="206"/>
      <c r="AD293" s="206"/>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206"/>
      <c r="AB294" s="206"/>
      <c r="AC294" s="206"/>
      <c r="AD294" s="206"/>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206"/>
      <c r="AB295" s="206"/>
      <c r="AC295" s="206"/>
      <c r="AD295" s="206"/>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206"/>
      <c r="AB296" s="206"/>
      <c r="AC296" s="206"/>
      <c r="AD296" s="206"/>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206"/>
      <c r="AB297" s="206"/>
      <c r="AC297" s="206"/>
      <c r="AD297" s="206"/>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206"/>
      <c r="AB298" s="206"/>
      <c r="AC298" s="206"/>
      <c r="AD298" s="206"/>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206"/>
      <c r="AB299" s="206"/>
      <c r="AC299" s="206"/>
      <c r="AD299" s="206"/>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206"/>
      <c r="AB300" s="206"/>
      <c r="AC300" s="206"/>
      <c r="AD300" s="206"/>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206"/>
      <c r="AB301" s="206"/>
      <c r="AC301" s="206"/>
      <c r="AD301" s="206"/>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206"/>
      <c r="AB302" s="206"/>
      <c r="AC302" s="206"/>
      <c r="AD302" s="206"/>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206"/>
      <c r="AB303" s="206"/>
      <c r="AC303" s="206"/>
      <c r="AD303" s="206"/>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206"/>
      <c r="AB304" s="206"/>
      <c r="AC304" s="206"/>
      <c r="AD304" s="206"/>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206"/>
      <c r="AB305" s="206"/>
      <c r="AC305" s="206"/>
      <c r="AD305" s="206"/>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206"/>
      <c r="AB306" s="206"/>
      <c r="AC306" s="206"/>
      <c r="AD306" s="206"/>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206"/>
      <c r="AB307" s="206"/>
      <c r="AC307" s="206"/>
      <c r="AD307" s="206"/>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206"/>
      <c r="AB308" s="206"/>
      <c r="AC308" s="206"/>
      <c r="AD308" s="206"/>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206"/>
      <c r="AB309" s="206"/>
      <c r="AC309" s="206"/>
      <c r="AD309" s="206"/>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206"/>
      <c r="AB310" s="206"/>
      <c r="AC310" s="206"/>
      <c r="AD310" s="206"/>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206"/>
      <c r="AB311" s="206"/>
      <c r="AC311" s="206"/>
      <c r="AD311" s="206"/>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206"/>
      <c r="AB312" s="206"/>
      <c r="AC312" s="206"/>
      <c r="AD312" s="206"/>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206"/>
      <c r="AB313" s="206"/>
      <c r="AC313" s="206"/>
      <c r="AD313" s="206"/>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206"/>
      <c r="AB314" s="206"/>
      <c r="AC314" s="206"/>
      <c r="AD314" s="206"/>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206"/>
      <c r="AB315" s="206"/>
      <c r="AC315" s="206"/>
      <c r="AD315" s="206"/>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206"/>
      <c r="AB316" s="206"/>
      <c r="AC316" s="206"/>
      <c r="AD316" s="206"/>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206"/>
      <c r="AB317" s="206"/>
      <c r="AC317" s="206"/>
      <c r="AD317" s="206"/>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206"/>
      <c r="AB318" s="206"/>
      <c r="AC318" s="206"/>
      <c r="AD318" s="206"/>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206"/>
      <c r="AB319" s="206"/>
      <c r="AC319" s="206"/>
      <c r="AD319" s="206"/>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206"/>
      <c r="AB320" s="206"/>
      <c r="AC320" s="206"/>
      <c r="AD320" s="206"/>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206"/>
      <c r="AB321" s="206"/>
      <c r="AC321" s="206"/>
      <c r="AD321" s="206"/>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206"/>
      <c r="AB322" s="206"/>
      <c r="AC322" s="206"/>
      <c r="AD322" s="206"/>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206"/>
      <c r="AB323" s="206"/>
      <c r="AC323" s="206"/>
      <c r="AD323" s="206"/>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206"/>
      <c r="AB324" s="206"/>
      <c r="AC324" s="206"/>
      <c r="AD324" s="206"/>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206"/>
      <c r="AB325" s="206"/>
      <c r="AC325" s="206"/>
      <c r="AD325" s="206"/>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206"/>
      <c r="AB326" s="206"/>
      <c r="AC326" s="206"/>
      <c r="AD326" s="206"/>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206"/>
      <c r="AB327" s="206"/>
      <c r="AC327" s="206"/>
      <c r="AD327" s="206"/>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206"/>
      <c r="AB328" s="206"/>
      <c r="AC328" s="206"/>
      <c r="AD328" s="206"/>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206"/>
      <c r="AB329" s="206"/>
      <c r="AC329" s="206"/>
      <c r="AD329" s="206"/>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206"/>
      <c r="AB330" s="206"/>
      <c r="AC330" s="206"/>
      <c r="AD330" s="206"/>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206"/>
      <c r="AB331" s="206"/>
      <c r="AC331" s="206"/>
      <c r="AD331" s="206"/>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206"/>
      <c r="AB332" s="206"/>
      <c r="AC332" s="206"/>
      <c r="AD332" s="206"/>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206"/>
      <c r="AB333" s="206"/>
      <c r="AC333" s="206"/>
      <c r="AD333" s="206"/>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206"/>
      <c r="AB334" s="206"/>
      <c r="AC334" s="206"/>
      <c r="AD334" s="206"/>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206"/>
      <c r="AB335" s="206"/>
      <c r="AC335" s="206"/>
      <c r="AD335" s="206"/>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206"/>
      <c r="AB336" s="206"/>
      <c r="AC336" s="206"/>
      <c r="AD336" s="206"/>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206"/>
      <c r="AB337" s="206"/>
      <c r="AC337" s="206"/>
      <c r="AD337" s="206"/>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206"/>
      <c r="AB338" s="206"/>
      <c r="AC338" s="206"/>
      <c r="AD338" s="206"/>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206"/>
      <c r="AB339" s="206"/>
      <c r="AC339" s="206"/>
      <c r="AD339" s="206"/>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206"/>
      <c r="AB340" s="206"/>
      <c r="AC340" s="206"/>
      <c r="AD340" s="206"/>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206"/>
      <c r="AB341" s="206"/>
      <c r="AC341" s="206"/>
      <c r="AD341" s="206"/>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206"/>
      <c r="AB342" s="206"/>
      <c r="AC342" s="206"/>
      <c r="AD342" s="206"/>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206"/>
      <c r="AB343" s="206"/>
      <c r="AC343" s="206"/>
      <c r="AD343" s="206"/>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206"/>
      <c r="AB344" s="206"/>
      <c r="AC344" s="206"/>
      <c r="AD344" s="206"/>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206"/>
      <c r="AB345" s="206"/>
      <c r="AC345" s="206"/>
      <c r="AD345" s="206"/>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206"/>
      <c r="AB346" s="206"/>
      <c r="AC346" s="206"/>
      <c r="AD346" s="206"/>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206"/>
      <c r="AB347" s="206"/>
      <c r="AC347" s="206"/>
      <c r="AD347" s="206"/>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206"/>
      <c r="AB348" s="206"/>
      <c r="AC348" s="206"/>
      <c r="AD348" s="206"/>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206"/>
      <c r="AB349" s="206"/>
      <c r="AC349" s="206"/>
      <c r="AD349" s="206"/>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206"/>
      <c r="AB350" s="206"/>
      <c r="AC350" s="206"/>
      <c r="AD350" s="206"/>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206"/>
      <c r="AB351" s="206"/>
      <c r="AC351" s="206"/>
      <c r="AD351" s="206"/>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206"/>
      <c r="AB352" s="206"/>
      <c r="AC352" s="206"/>
      <c r="AD352" s="206"/>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206"/>
      <c r="AB353" s="206"/>
      <c r="AC353" s="206"/>
      <c r="AD353" s="206"/>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206"/>
      <c r="AB354" s="206"/>
      <c r="AC354" s="206"/>
      <c r="AD354" s="206"/>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206"/>
      <c r="AB355" s="206"/>
      <c r="AC355" s="206"/>
      <c r="AD355" s="206"/>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206"/>
      <c r="AB356" s="206"/>
      <c r="AC356" s="206"/>
      <c r="AD356" s="206"/>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206"/>
      <c r="AB357" s="206"/>
      <c r="AC357" s="206"/>
      <c r="AD357" s="206"/>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206"/>
      <c r="AB358" s="206"/>
      <c r="AC358" s="206"/>
      <c r="AD358" s="206"/>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206"/>
      <c r="AB359" s="206"/>
      <c r="AC359" s="206"/>
      <c r="AD359" s="206"/>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206"/>
      <c r="AB360" s="206"/>
      <c r="AC360" s="206"/>
      <c r="AD360" s="206"/>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206"/>
      <c r="AB361" s="206"/>
      <c r="AC361" s="206"/>
      <c r="AD361" s="206"/>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206"/>
      <c r="AB362" s="206"/>
      <c r="AC362" s="206"/>
      <c r="AD362" s="206"/>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206"/>
      <c r="AB363" s="206"/>
      <c r="AC363" s="206"/>
      <c r="AD363" s="206"/>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206"/>
      <c r="AB364" s="206"/>
      <c r="AC364" s="206"/>
      <c r="AD364" s="206"/>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206"/>
      <c r="AB365" s="206"/>
      <c r="AC365" s="206"/>
      <c r="AD365" s="206"/>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206"/>
      <c r="AB366" s="206"/>
      <c r="AC366" s="206"/>
      <c r="AD366" s="206"/>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206"/>
      <c r="AB367" s="206"/>
      <c r="AC367" s="206"/>
      <c r="AD367" s="206"/>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206"/>
      <c r="AB368" s="206"/>
      <c r="AC368" s="206"/>
      <c r="AD368" s="206"/>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206"/>
      <c r="AB369" s="206"/>
      <c r="AC369" s="206"/>
      <c r="AD369" s="206"/>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206"/>
      <c r="AB370" s="206"/>
      <c r="AC370" s="206"/>
      <c r="AD370" s="206"/>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206"/>
      <c r="AB371" s="206"/>
      <c r="AC371" s="206"/>
      <c r="AD371" s="206"/>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206"/>
      <c r="AB372" s="206"/>
      <c r="AC372" s="206"/>
      <c r="AD372" s="206"/>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206"/>
      <c r="AB373" s="206"/>
      <c r="AC373" s="206"/>
      <c r="AD373" s="206"/>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206"/>
      <c r="AB374" s="206"/>
      <c r="AC374" s="206"/>
      <c r="AD374" s="206"/>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206"/>
      <c r="AB375" s="206"/>
      <c r="AC375" s="206"/>
      <c r="AD375" s="206"/>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206"/>
      <c r="AB376" s="206"/>
      <c r="AC376" s="206"/>
      <c r="AD376" s="206"/>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206"/>
      <c r="AB377" s="206"/>
      <c r="AC377" s="206"/>
      <c r="AD377" s="206"/>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206"/>
      <c r="AB378" s="206"/>
      <c r="AC378" s="206"/>
      <c r="AD378" s="206"/>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206"/>
      <c r="AB379" s="206"/>
      <c r="AC379" s="206"/>
      <c r="AD379" s="206"/>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206"/>
      <c r="AB380" s="206"/>
      <c r="AC380" s="206"/>
      <c r="AD380" s="206"/>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206"/>
      <c r="AB381" s="206"/>
      <c r="AC381" s="206"/>
      <c r="AD381" s="206"/>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206"/>
      <c r="AB382" s="206"/>
      <c r="AC382" s="206"/>
      <c r="AD382" s="206"/>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206"/>
      <c r="AB383" s="206"/>
      <c r="AC383" s="206"/>
      <c r="AD383" s="206"/>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206"/>
      <c r="AB384" s="206"/>
      <c r="AC384" s="206"/>
      <c r="AD384" s="206"/>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206"/>
      <c r="AB385" s="206"/>
      <c r="AC385" s="206"/>
      <c r="AD385" s="206"/>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206"/>
      <c r="AB386" s="206"/>
      <c r="AC386" s="206"/>
      <c r="AD386" s="206"/>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206"/>
      <c r="AB387" s="206"/>
      <c r="AC387" s="206"/>
      <c r="AD387" s="206"/>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206"/>
      <c r="AB388" s="206"/>
      <c r="AC388" s="206"/>
      <c r="AD388" s="206"/>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206"/>
      <c r="AB389" s="206"/>
      <c r="AC389" s="206"/>
      <c r="AD389" s="206"/>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206"/>
      <c r="AB390" s="206"/>
      <c r="AC390" s="206"/>
      <c r="AD390" s="206"/>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206"/>
      <c r="AB391" s="206"/>
      <c r="AC391" s="206"/>
      <c r="AD391" s="206"/>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206"/>
      <c r="AB392" s="206"/>
      <c r="AC392" s="206"/>
      <c r="AD392" s="206"/>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206"/>
      <c r="AB393" s="206"/>
      <c r="AC393" s="206"/>
      <c r="AD393" s="206"/>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206"/>
      <c r="AB394" s="206"/>
      <c r="AC394" s="206"/>
      <c r="AD394" s="206"/>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206"/>
      <c r="AB395" s="206"/>
      <c r="AC395" s="206"/>
      <c r="AD395" s="206"/>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206"/>
      <c r="AB396" s="206"/>
      <c r="AC396" s="206"/>
      <c r="AD396" s="206"/>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206"/>
      <c r="AB397" s="206"/>
      <c r="AC397" s="206"/>
      <c r="AD397" s="206"/>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206"/>
      <c r="AB398" s="206"/>
      <c r="AC398" s="206"/>
      <c r="AD398" s="206"/>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206"/>
      <c r="AB399" s="206"/>
      <c r="AC399" s="206"/>
      <c r="AD399" s="206"/>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206"/>
      <c r="AB400" s="206"/>
      <c r="AC400" s="206"/>
      <c r="AD400" s="206"/>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206"/>
      <c r="AB401" s="206"/>
      <c r="AC401" s="206"/>
      <c r="AD401" s="206"/>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206"/>
      <c r="AB402" s="206"/>
      <c r="AC402" s="206"/>
      <c r="AD402" s="206"/>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206"/>
      <c r="AB403" s="206"/>
      <c r="AC403" s="206"/>
      <c r="AD403" s="206"/>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206"/>
      <c r="AB404" s="206"/>
      <c r="AC404" s="206"/>
      <c r="AD404" s="206"/>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206"/>
      <c r="AB405" s="206"/>
      <c r="AC405" s="206"/>
      <c r="AD405" s="206"/>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206"/>
      <c r="AB406" s="206"/>
      <c r="AC406" s="206"/>
      <c r="AD406" s="206"/>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206"/>
      <c r="AB407" s="206"/>
      <c r="AC407" s="206"/>
      <c r="AD407" s="206"/>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206"/>
      <c r="AB408" s="206"/>
      <c r="AC408" s="206"/>
      <c r="AD408" s="206"/>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206"/>
      <c r="AB409" s="206"/>
      <c r="AC409" s="206"/>
      <c r="AD409" s="206"/>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206"/>
      <c r="AB410" s="206"/>
      <c r="AC410" s="206"/>
      <c r="AD410" s="206"/>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206"/>
      <c r="AB411" s="206"/>
      <c r="AC411" s="206"/>
      <c r="AD411" s="206"/>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206"/>
      <c r="AB412" s="206"/>
      <c r="AC412" s="206"/>
      <c r="AD412" s="206"/>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206"/>
      <c r="AB413" s="206"/>
      <c r="AC413" s="206"/>
      <c r="AD413" s="206"/>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206"/>
      <c r="AB414" s="206"/>
      <c r="AC414" s="206"/>
      <c r="AD414" s="206"/>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206"/>
      <c r="AB415" s="206"/>
      <c r="AC415" s="206"/>
      <c r="AD415" s="206"/>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206"/>
      <c r="AB416" s="206"/>
      <c r="AC416" s="206"/>
      <c r="AD416" s="206"/>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206"/>
      <c r="AB417" s="206"/>
      <c r="AC417" s="206"/>
      <c r="AD417" s="206"/>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206"/>
      <c r="AB418" s="206"/>
      <c r="AC418" s="206"/>
      <c r="AD418" s="206"/>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206"/>
      <c r="AB419" s="206"/>
      <c r="AC419" s="206"/>
      <c r="AD419" s="206"/>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206"/>
      <c r="AB420" s="206"/>
      <c r="AC420" s="206"/>
      <c r="AD420" s="206"/>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206"/>
      <c r="AB421" s="206"/>
      <c r="AC421" s="206"/>
      <c r="AD421" s="206"/>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206"/>
      <c r="AB422" s="206"/>
      <c r="AC422" s="206"/>
      <c r="AD422" s="206"/>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206"/>
      <c r="AB423" s="206"/>
      <c r="AC423" s="206"/>
      <c r="AD423" s="206"/>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206"/>
      <c r="AB424" s="206"/>
      <c r="AC424" s="206"/>
      <c r="AD424" s="206"/>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206"/>
      <c r="AB425" s="206"/>
      <c r="AC425" s="206"/>
      <c r="AD425" s="206"/>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206"/>
      <c r="AB426" s="206"/>
      <c r="AC426" s="206"/>
      <c r="AD426" s="206"/>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206"/>
      <c r="AB427" s="206"/>
      <c r="AC427" s="206"/>
      <c r="AD427" s="206"/>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206"/>
      <c r="AB428" s="206"/>
      <c r="AC428" s="206"/>
      <c r="AD428" s="206"/>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206"/>
      <c r="AB429" s="206"/>
      <c r="AC429" s="206"/>
      <c r="AD429" s="206"/>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206"/>
      <c r="AB430" s="206"/>
      <c r="AC430" s="206"/>
      <c r="AD430" s="206"/>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206"/>
      <c r="AB431" s="206"/>
      <c r="AC431" s="206"/>
      <c r="AD431" s="206"/>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206"/>
      <c r="AB432" s="206"/>
      <c r="AC432" s="206"/>
      <c r="AD432" s="206"/>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206"/>
      <c r="AB433" s="206"/>
      <c r="AC433" s="206"/>
      <c r="AD433" s="206"/>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206"/>
      <c r="AB434" s="206"/>
      <c r="AC434" s="206"/>
      <c r="AD434" s="206"/>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206"/>
      <c r="AB435" s="206"/>
      <c r="AC435" s="206"/>
      <c r="AD435" s="206"/>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206"/>
      <c r="AB436" s="206"/>
      <c r="AC436" s="206"/>
      <c r="AD436" s="206"/>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206"/>
      <c r="AB437" s="206"/>
      <c r="AC437" s="206"/>
      <c r="AD437" s="206"/>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206"/>
      <c r="AB438" s="206"/>
      <c r="AC438" s="206"/>
      <c r="AD438" s="206"/>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206"/>
      <c r="AB439" s="206"/>
      <c r="AC439" s="206"/>
      <c r="AD439" s="206"/>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206"/>
      <c r="AB440" s="206"/>
      <c r="AC440" s="206"/>
      <c r="AD440" s="206"/>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206"/>
      <c r="AB441" s="206"/>
      <c r="AC441" s="206"/>
      <c r="AD441" s="206"/>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206"/>
      <c r="AB442" s="206"/>
      <c r="AC442" s="206"/>
      <c r="AD442" s="206"/>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206"/>
      <c r="AB443" s="206"/>
      <c r="AC443" s="206"/>
      <c r="AD443" s="206"/>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206"/>
      <c r="AB444" s="206"/>
      <c r="AC444" s="206"/>
      <c r="AD444" s="206"/>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206"/>
      <c r="AB445" s="206"/>
      <c r="AC445" s="206"/>
      <c r="AD445" s="206"/>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206"/>
      <c r="AB446" s="206"/>
      <c r="AC446" s="206"/>
      <c r="AD446" s="206"/>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206"/>
      <c r="AB447" s="206"/>
      <c r="AC447" s="206"/>
      <c r="AD447" s="206"/>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206"/>
      <c r="AB448" s="206"/>
      <c r="AC448" s="206"/>
      <c r="AD448" s="206"/>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206"/>
      <c r="AB449" s="206"/>
      <c r="AC449" s="206"/>
      <c r="AD449" s="206"/>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206"/>
      <c r="AB450" s="206"/>
      <c r="AC450" s="206"/>
      <c r="AD450" s="206"/>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206"/>
      <c r="AB451" s="206"/>
      <c r="AC451" s="206"/>
      <c r="AD451" s="206"/>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206"/>
      <c r="AB452" s="206"/>
      <c r="AC452" s="206"/>
      <c r="AD452" s="206"/>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206"/>
      <c r="AB453" s="206"/>
      <c r="AC453" s="206"/>
      <c r="AD453" s="206"/>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206"/>
      <c r="AB454" s="206"/>
      <c r="AC454" s="206"/>
      <c r="AD454" s="206"/>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206"/>
      <c r="AB455" s="206"/>
      <c r="AC455" s="206"/>
      <c r="AD455" s="206"/>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206"/>
      <c r="AB456" s="206"/>
      <c r="AC456" s="206"/>
      <c r="AD456" s="206"/>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206"/>
      <c r="AB457" s="206"/>
      <c r="AC457" s="206"/>
      <c r="AD457" s="206"/>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206"/>
      <c r="AB458" s="206"/>
      <c r="AC458" s="206"/>
      <c r="AD458" s="206"/>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206"/>
      <c r="AB459" s="206"/>
      <c r="AC459" s="206"/>
      <c r="AD459" s="206"/>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206"/>
      <c r="AB460" s="206"/>
      <c r="AC460" s="206"/>
      <c r="AD460" s="206"/>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206"/>
      <c r="AB461" s="206"/>
      <c r="AC461" s="206"/>
      <c r="AD461" s="206"/>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206"/>
      <c r="AB462" s="206"/>
      <c r="AC462" s="206"/>
      <c r="AD462" s="206"/>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206"/>
      <c r="AB463" s="206"/>
      <c r="AC463" s="206"/>
      <c r="AD463" s="206"/>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206"/>
      <c r="AB464" s="206"/>
      <c r="AC464" s="206"/>
      <c r="AD464" s="206"/>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206"/>
      <c r="AB465" s="206"/>
      <c r="AC465" s="206"/>
      <c r="AD465" s="206"/>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206"/>
      <c r="AB466" s="206"/>
      <c r="AC466" s="206"/>
      <c r="AD466" s="206"/>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206"/>
      <c r="AB467" s="206"/>
      <c r="AC467" s="206"/>
      <c r="AD467" s="206"/>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206"/>
      <c r="AB468" s="206"/>
      <c r="AC468" s="206"/>
      <c r="AD468" s="206"/>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206"/>
      <c r="AB469" s="206"/>
      <c r="AC469" s="206"/>
      <c r="AD469" s="206"/>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206"/>
      <c r="AB470" s="206"/>
      <c r="AC470" s="206"/>
      <c r="AD470" s="206"/>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206"/>
      <c r="AB471" s="206"/>
      <c r="AC471" s="206"/>
      <c r="AD471" s="206"/>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206"/>
      <c r="AB472" s="206"/>
      <c r="AC472" s="206"/>
      <c r="AD472" s="206"/>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206"/>
      <c r="AB473" s="206"/>
      <c r="AC473" s="206"/>
      <c r="AD473" s="206"/>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206"/>
      <c r="AB474" s="206"/>
      <c r="AC474" s="206"/>
      <c r="AD474" s="206"/>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206"/>
      <c r="AB475" s="206"/>
      <c r="AC475" s="206"/>
      <c r="AD475" s="206"/>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206"/>
      <c r="AB476" s="206"/>
      <c r="AC476" s="206"/>
      <c r="AD476" s="206"/>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206"/>
      <c r="AB477" s="206"/>
      <c r="AC477" s="206"/>
      <c r="AD477" s="206"/>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206"/>
      <c r="AB478" s="206"/>
      <c r="AC478" s="206"/>
      <c r="AD478" s="206"/>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206"/>
      <c r="AB479" s="206"/>
      <c r="AC479" s="206"/>
      <c r="AD479" s="206"/>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206"/>
      <c r="AB480" s="206"/>
      <c r="AC480" s="206"/>
      <c r="AD480" s="206"/>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206"/>
      <c r="AB481" s="206"/>
      <c r="AC481" s="206"/>
      <c r="AD481" s="206"/>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206"/>
      <c r="AB482" s="206"/>
      <c r="AC482" s="206"/>
      <c r="AD482" s="206"/>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206"/>
      <c r="AB483" s="206"/>
      <c r="AC483" s="206"/>
      <c r="AD483" s="206"/>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206"/>
      <c r="AB484" s="206"/>
      <c r="AC484" s="206"/>
      <c r="AD484" s="206"/>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206"/>
      <c r="AB485" s="206"/>
      <c r="AC485" s="206"/>
      <c r="AD485" s="206"/>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206"/>
      <c r="AB486" s="206"/>
      <c r="AC486" s="206"/>
      <c r="AD486" s="206"/>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206"/>
      <c r="AB487" s="206"/>
      <c r="AC487" s="206"/>
      <c r="AD487" s="206"/>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206"/>
      <c r="AB488" s="206"/>
      <c r="AC488" s="206"/>
      <c r="AD488" s="206"/>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206"/>
      <c r="AB489" s="206"/>
      <c r="AC489" s="206"/>
      <c r="AD489" s="206"/>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206"/>
      <c r="AB490" s="206"/>
      <c r="AC490" s="206"/>
      <c r="AD490" s="206"/>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206"/>
      <c r="AB491" s="206"/>
      <c r="AC491" s="206"/>
      <c r="AD491" s="206"/>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206"/>
      <c r="AB492" s="206"/>
      <c r="AC492" s="206"/>
      <c r="AD492" s="206"/>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206"/>
      <c r="AB493" s="206"/>
      <c r="AC493" s="206"/>
      <c r="AD493" s="206"/>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206"/>
      <c r="AB494" s="206"/>
      <c r="AC494" s="206"/>
      <c r="AD494" s="206"/>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206"/>
      <c r="AB495" s="206"/>
      <c r="AC495" s="206"/>
      <c r="AD495" s="206"/>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206"/>
      <c r="AB496" s="206"/>
      <c r="AC496" s="206"/>
      <c r="AD496" s="206"/>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206"/>
      <c r="AB497" s="206"/>
      <c r="AC497" s="206"/>
      <c r="AD497" s="206"/>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206"/>
      <c r="AB498" s="206"/>
      <c r="AC498" s="206"/>
      <c r="AD498" s="206"/>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206"/>
      <c r="AB499" s="206"/>
      <c r="AC499" s="206"/>
      <c r="AD499" s="206"/>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206"/>
      <c r="AB500" s="206"/>
      <c r="AC500" s="206"/>
      <c r="AD500" s="206"/>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206"/>
      <c r="AB501" s="206"/>
      <c r="AC501" s="206"/>
      <c r="AD501" s="206"/>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206"/>
      <c r="AB502" s="206"/>
      <c r="AC502" s="206"/>
      <c r="AD502" s="206"/>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206"/>
      <c r="AB503" s="206"/>
      <c r="AC503" s="206"/>
      <c r="AD503" s="206"/>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206"/>
      <c r="AB504" s="206"/>
      <c r="AC504" s="206"/>
      <c r="AD504" s="206"/>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206"/>
      <c r="AB505" s="206"/>
      <c r="AC505" s="206"/>
      <c r="AD505" s="206"/>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206"/>
      <c r="AB506" s="206"/>
      <c r="AC506" s="206"/>
      <c r="AD506" s="206"/>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206"/>
      <c r="AB507" s="206"/>
      <c r="AC507" s="206"/>
      <c r="AD507" s="206"/>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206"/>
      <c r="AB508" s="206"/>
      <c r="AC508" s="206"/>
      <c r="AD508" s="206"/>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206"/>
      <c r="AB509" s="206"/>
      <c r="AC509" s="206"/>
      <c r="AD509" s="206"/>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206"/>
      <c r="AB510" s="206"/>
      <c r="AC510" s="206"/>
      <c r="AD510" s="206"/>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206"/>
      <c r="AB511" s="206"/>
      <c r="AC511" s="206"/>
      <c r="AD511" s="206"/>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206"/>
      <c r="AB512" s="206"/>
      <c r="AC512" s="206"/>
      <c r="AD512" s="206"/>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206"/>
      <c r="AB513" s="206"/>
      <c r="AC513" s="206"/>
      <c r="AD513" s="206"/>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206"/>
      <c r="AB514" s="206"/>
      <c r="AC514" s="206"/>
      <c r="AD514" s="206"/>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206"/>
      <c r="AB515" s="206"/>
      <c r="AC515" s="206"/>
      <c r="AD515" s="206"/>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206"/>
      <c r="AB516" s="206"/>
      <c r="AC516" s="206"/>
      <c r="AD516" s="206"/>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206"/>
      <c r="AB517" s="206"/>
      <c r="AC517" s="206"/>
      <c r="AD517" s="206"/>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206"/>
      <c r="AB518" s="206"/>
      <c r="AC518" s="206"/>
      <c r="AD518" s="206"/>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206"/>
      <c r="AB519" s="206"/>
      <c r="AC519" s="206"/>
      <c r="AD519" s="206"/>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206"/>
      <c r="AB520" s="206"/>
      <c r="AC520" s="206"/>
      <c r="AD520" s="206"/>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206"/>
      <c r="AB521" s="206"/>
      <c r="AC521" s="206"/>
      <c r="AD521" s="206"/>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206"/>
      <c r="AB522" s="206"/>
      <c r="AC522" s="206"/>
      <c r="AD522" s="206"/>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206"/>
      <c r="AB523" s="206"/>
      <c r="AC523" s="206"/>
      <c r="AD523" s="206"/>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206"/>
      <c r="AB524" s="206"/>
      <c r="AC524" s="206"/>
      <c r="AD524" s="206"/>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206"/>
      <c r="AB525" s="206"/>
      <c r="AC525" s="206"/>
      <c r="AD525" s="206"/>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206"/>
      <c r="AB526" s="206"/>
      <c r="AC526" s="206"/>
      <c r="AD526" s="206"/>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206"/>
      <c r="AB527" s="206"/>
      <c r="AC527" s="206"/>
      <c r="AD527" s="206"/>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206"/>
      <c r="AB528" s="206"/>
      <c r="AC528" s="206"/>
      <c r="AD528" s="206"/>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206"/>
      <c r="AB529" s="206"/>
      <c r="AC529" s="206"/>
      <c r="AD529" s="206"/>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206"/>
      <c r="AB530" s="206"/>
      <c r="AC530" s="206"/>
      <c r="AD530" s="206"/>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206"/>
      <c r="AB531" s="206"/>
      <c r="AC531" s="206"/>
      <c r="AD531" s="206"/>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206"/>
      <c r="AB532" s="206"/>
      <c r="AC532" s="206"/>
      <c r="AD532" s="206"/>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206"/>
      <c r="AB533" s="206"/>
      <c r="AC533" s="206"/>
      <c r="AD533" s="206"/>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206"/>
      <c r="AB534" s="206"/>
      <c r="AC534" s="206"/>
      <c r="AD534" s="206"/>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206"/>
      <c r="AB535" s="206"/>
      <c r="AC535" s="206"/>
      <c r="AD535" s="206"/>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206"/>
      <c r="AB536" s="206"/>
      <c r="AC536" s="206"/>
      <c r="AD536" s="206"/>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206"/>
      <c r="AB537" s="206"/>
      <c r="AC537" s="206"/>
      <c r="AD537" s="206"/>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206"/>
      <c r="AB538" s="206"/>
      <c r="AC538" s="206"/>
      <c r="AD538" s="206"/>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206"/>
      <c r="AB539" s="206"/>
      <c r="AC539" s="206"/>
      <c r="AD539" s="206"/>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206"/>
      <c r="AB540" s="206"/>
      <c r="AC540" s="206"/>
      <c r="AD540" s="206"/>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206"/>
      <c r="AB541" s="206"/>
      <c r="AC541" s="206"/>
      <c r="AD541" s="206"/>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206"/>
      <c r="AB542" s="206"/>
      <c r="AC542" s="206"/>
      <c r="AD542" s="206"/>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206"/>
      <c r="AB543" s="206"/>
      <c r="AC543" s="206"/>
      <c r="AD543" s="206"/>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206"/>
      <c r="AB544" s="206"/>
      <c r="AC544" s="206"/>
      <c r="AD544" s="206"/>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206"/>
      <c r="AB545" s="206"/>
      <c r="AC545" s="206"/>
      <c r="AD545" s="206"/>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206"/>
      <c r="AB546" s="206"/>
      <c r="AC546" s="206"/>
      <c r="AD546" s="206"/>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206"/>
      <c r="AB547" s="206"/>
      <c r="AC547" s="206"/>
      <c r="AD547" s="206"/>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206"/>
      <c r="AB548" s="206"/>
      <c r="AC548" s="206"/>
      <c r="AD548" s="206"/>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206"/>
      <c r="AB549" s="206"/>
      <c r="AC549" s="206"/>
      <c r="AD549" s="206"/>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206"/>
      <c r="AB550" s="206"/>
      <c r="AC550" s="206"/>
      <c r="AD550" s="206"/>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206"/>
      <c r="AB551" s="206"/>
      <c r="AC551" s="206"/>
      <c r="AD551" s="206"/>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206"/>
      <c r="AB552" s="206"/>
      <c r="AC552" s="206"/>
      <c r="AD552" s="206"/>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206"/>
      <c r="AB553" s="206"/>
      <c r="AC553" s="206"/>
      <c r="AD553" s="206"/>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206"/>
      <c r="AB554" s="206"/>
      <c r="AC554" s="206"/>
      <c r="AD554" s="206"/>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206"/>
      <c r="AB555" s="206"/>
      <c r="AC555" s="206"/>
      <c r="AD555" s="206"/>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206"/>
      <c r="AB556" s="206"/>
      <c r="AC556" s="206"/>
      <c r="AD556" s="206"/>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206"/>
      <c r="AB557" s="206"/>
      <c r="AC557" s="206"/>
      <c r="AD557" s="206"/>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206"/>
      <c r="AB558" s="206"/>
      <c r="AC558" s="206"/>
      <c r="AD558" s="206"/>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206"/>
      <c r="AB559" s="206"/>
      <c r="AC559" s="206"/>
      <c r="AD559" s="206"/>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206"/>
      <c r="AB560" s="206"/>
      <c r="AC560" s="206"/>
      <c r="AD560" s="206"/>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206"/>
      <c r="AB561" s="206"/>
      <c r="AC561" s="206"/>
      <c r="AD561" s="206"/>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206"/>
      <c r="AB562" s="206"/>
      <c r="AC562" s="206"/>
      <c r="AD562" s="206"/>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206"/>
      <c r="AB563" s="206"/>
      <c r="AC563" s="206"/>
      <c r="AD563" s="206"/>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206"/>
      <c r="AB564" s="206"/>
      <c r="AC564" s="206"/>
      <c r="AD564" s="206"/>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206"/>
      <c r="AB565" s="206"/>
      <c r="AC565" s="206"/>
      <c r="AD565" s="206"/>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206"/>
      <c r="AB566" s="206"/>
      <c r="AC566" s="206"/>
      <c r="AD566" s="206"/>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206"/>
      <c r="AB567" s="206"/>
      <c r="AC567" s="206"/>
      <c r="AD567" s="206"/>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206"/>
      <c r="AB568" s="206"/>
      <c r="AC568" s="206"/>
      <c r="AD568" s="206"/>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206"/>
      <c r="AB569" s="206"/>
      <c r="AC569" s="206"/>
      <c r="AD569" s="206"/>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206"/>
      <c r="AB570" s="206"/>
      <c r="AC570" s="206"/>
      <c r="AD570" s="206"/>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206"/>
      <c r="AB571" s="206"/>
      <c r="AC571" s="206"/>
      <c r="AD571" s="206"/>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206"/>
      <c r="AB572" s="206"/>
      <c r="AC572" s="206"/>
      <c r="AD572" s="206"/>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206"/>
      <c r="AB573" s="206"/>
      <c r="AC573" s="206"/>
      <c r="AD573" s="206"/>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206"/>
      <c r="AB574" s="206"/>
      <c r="AC574" s="206"/>
      <c r="AD574" s="206"/>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206"/>
      <c r="AB575" s="206"/>
      <c r="AC575" s="206"/>
      <c r="AD575" s="206"/>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206"/>
      <c r="AB576" s="206"/>
      <c r="AC576" s="206"/>
      <c r="AD576" s="206"/>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206"/>
      <c r="AB577" s="206"/>
      <c r="AC577" s="206"/>
      <c r="AD577" s="206"/>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206"/>
      <c r="AB578" s="206"/>
      <c r="AC578" s="206"/>
      <c r="AD578" s="206"/>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206"/>
      <c r="AB579" s="206"/>
      <c r="AC579" s="206"/>
      <c r="AD579" s="206"/>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206"/>
      <c r="AB580" s="206"/>
      <c r="AC580" s="206"/>
      <c r="AD580" s="206"/>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206"/>
      <c r="AB581" s="206"/>
      <c r="AC581" s="206"/>
      <c r="AD581" s="206"/>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206"/>
      <c r="AB582" s="206"/>
      <c r="AC582" s="206"/>
      <c r="AD582" s="206"/>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206"/>
      <c r="AB583" s="206"/>
      <c r="AC583" s="206"/>
      <c r="AD583" s="206"/>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206"/>
      <c r="AB584" s="206"/>
      <c r="AC584" s="206"/>
      <c r="AD584" s="206"/>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206"/>
      <c r="AB585" s="206"/>
      <c r="AC585" s="206"/>
      <c r="AD585" s="206"/>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206"/>
      <c r="AB586" s="206"/>
      <c r="AC586" s="206"/>
      <c r="AD586" s="206"/>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206"/>
      <c r="AB587" s="206"/>
      <c r="AC587" s="206"/>
      <c r="AD587" s="206"/>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206"/>
      <c r="AB588" s="206"/>
      <c r="AC588" s="206"/>
      <c r="AD588" s="206"/>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206"/>
      <c r="AB589" s="206"/>
      <c r="AC589" s="206"/>
      <c r="AD589" s="206"/>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206"/>
      <c r="AB590" s="206"/>
      <c r="AC590" s="206"/>
      <c r="AD590" s="206"/>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206"/>
      <c r="AB591" s="206"/>
      <c r="AC591" s="206"/>
      <c r="AD591" s="206"/>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206"/>
      <c r="AB592" s="206"/>
      <c r="AC592" s="206"/>
      <c r="AD592" s="206"/>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206"/>
      <c r="AB593" s="206"/>
      <c r="AC593" s="206"/>
      <c r="AD593" s="206"/>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206"/>
      <c r="AB594" s="206"/>
      <c r="AC594" s="206"/>
      <c r="AD594" s="206"/>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206"/>
      <c r="AB595" s="206"/>
      <c r="AC595" s="206"/>
      <c r="AD595" s="206"/>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206"/>
      <c r="AB596" s="206"/>
      <c r="AC596" s="206"/>
      <c r="AD596" s="206"/>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206"/>
      <c r="AB597" s="206"/>
      <c r="AC597" s="206"/>
      <c r="AD597" s="206"/>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206"/>
      <c r="AB598" s="206"/>
      <c r="AC598" s="206"/>
      <c r="AD598" s="206"/>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206"/>
      <c r="AB599" s="206"/>
      <c r="AC599" s="206"/>
      <c r="AD599" s="206"/>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206"/>
      <c r="AB600" s="206"/>
      <c r="AC600" s="206"/>
      <c r="AD600" s="206"/>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206"/>
      <c r="AB601" s="206"/>
      <c r="AC601" s="206"/>
      <c r="AD601" s="206"/>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206"/>
      <c r="AB602" s="206"/>
      <c r="AC602" s="206"/>
      <c r="AD602" s="206"/>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206"/>
      <c r="AB603" s="206"/>
      <c r="AC603" s="206"/>
      <c r="AD603" s="206"/>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206"/>
      <c r="AB604" s="206"/>
      <c r="AC604" s="206"/>
      <c r="AD604" s="206"/>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206"/>
      <c r="AB605" s="206"/>
      <c r="AC605" s="206"/>
      <c r="AD605" s="206"/>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206"/>
      <c r="AB606" s="206"/>
      <c r="AC606" s="206"/>
      <c r="AD606" s="206"/>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206"/>
      <c r="AB607" s="206"/>
      <c r="AC607" s="206"/>
      <c r="AD607" s="206"/>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206"/>
      <c r="AB608" s="206"/>
      <c r="AC608" s="206"/>
      <c r="AD608" s="206"/>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206"/>
      <c r="AB609" s="206"/>
      <c r="AC609" s="206"/>
      <c r="AD609" s="206"/>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206"/>
      <c r="AB610" s="206"/>
      <c r="AC610" s="206"/>
      <c r="AD610" s="206"/>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206"/>
      <c r="AB611" s="206"/>
      <c r="AC611" s="206"/>
      <c r="AD611" s="206"/>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206"/>
      <c r="AB612" s="206"/>
      <c r="AC612" s="206"/>
      <c r="AD612" s="206"/>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206"/>
      <c r="AB613" s="206"/>
      <c r="AC613" s="206"/>
      <c r="AD613" s="206"/>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206"/>
      <c r="AB614" s="206"/>
      <c r="AC614" s="206"/>
      <c r="AD614" s="206"/>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206"/>
      <c r="AB615" s="206"/>
      <c r="AC615" s="206"/>
      <c r="AD615" s="206"/>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206"/>
      <c r="AB616" s="206"/>
      <c r="AC616" s="206"/>
      <c r="AD616" s="206"/>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206"/>
      <c r="AB617" s="206"/>
      <c r="AC617" s="206"/>
      <c r="AD617" s="206"/>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206"/>
      <c r="AB618" s="206"/>
      <c r="AC618" s="206"/>
      <c r="AD618" s="206"/>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206"/>
      <c r="AB619" s="206"/>
      <c r="AC619" s="206"/>
      <c r="AD619" s="206"/>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206"/>
      <c r="AB620" s="206"/>
      <c r="AC620" s="206"/>
      <c r="AD620" s="206"/>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206"/>
      <c r="AB621" s="206"/>
      <c r="AC621" s="206"/>
      <c r="AD621" s="206"/>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206"/>
      <c r="AB622" s="206"/>
      <c r="AC622" s="206"/>
      <c r="AD622" s="206"/>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206"/>
      <c r="AB623" s="206"/>
      <c r="AC623" s="206"/>
      <c r="AD623" s="206"/>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206"/>
      <c r="AB624" s="206"/>
      <c r="AC624" s="206"/>
      <c r="AD624" s="206"/>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206"/>
      <c r="AB625" s="206"/>
      <c r="AC625" s="206"/>
      <c r="AD625" s="206"/>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206"/>
      <c r="AB626" s="206"/>
      <c r="AC626" s="206"/>
      <c r="AD626" s="206"/>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206"/>
      <c r="AB627" s="206"/>
      <c r="AC627" s="206"/>
      <c r="AD627" s="206"/>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206"/>
      <c r="AB628" s="206"/>
      <c r="AC628" s="206"/>
      <c r="AD628" s="206"/>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206"/>
      <c r="AB629" s="206"/>
      <c r="AC629" s="206"/>
      <c r="AD629" s="206"/>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206"/>
      <c r="AB630" s="206"/>
      <c r="AC630" s="206"/>
      <c r="AD630" s="206"/>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206"/>
      <c r="AB631" s="206"/>
      <c r="AC631" s="206"/>
      <c r="AD631" s="206"/>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206"/>
      <c r="AB632" s="206"/>
      <c r="AC632" s="206"/>
      <c r="AD632" s="206"/>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206"/>
      <c r="AB633" s="206"/>
      <c r="AC633" s="206"/>
      <c r="AD633" s="206"/>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206"/>
      <c r="AB634" s="206"/>
      <c r="AC634" s="206"/>
      <c r="AD634" s="206"/>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206"/>
      <c r="AB635" s="206"/>
      <c r="AC635" s="206"/>
      <c r="AD635" s="206"/>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206"/>
      <c r="AB636" s="206"/>
      <c r="AC636" s="206"/>
      <c r="AD636" s="206"/>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206"/>
      <c r="AB637" s="206"/>
      <c r="AC637" s="206"/>
      <c r="AD637" s="206"/>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206"/>
      <c r="AB638" s="206"/>
      <c r="AC638" s="206"/>
      <c r="AD638" s="206"/>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206"/>
      <c r="AB639" s="206"/>
      <c r="AC639" s="206"/>
      <c r="AD639" s="206"/>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206"/>
      <c r="AB640" s="206"/>
      <c r="AC640" s="206"/>
      <c r="AD640" s="206"/>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206"/>
      <c r="AB641" s="206"/>
      <c r="AC641" s="206"/>
      <c r="AD641" s="206"/>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206"/>
      <c r="AB642" s="206"/>
      <c r="AC642" s="206"/>
      <c r="AD642" s="206"/>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206"/>
      <c r="AB643" s="206"/>
      <c r="AC643" s="206"/>
      <c r="AD643" s="206"/>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206"/>
      <c r="AB644" s="206"/>
      <c r="AC644" s="206"/>
      <c r="AD644" s="206"/>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206"/>
      <c r="AB645" s="206"/>
      <c r="AC645" s="206"/>
      <c r="AD645" s="206"/>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206"/>
      <c r="AB646" s="206"/>
      <c r="AC646" s="206"/>
      <c r="AD646" s="206"/>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206"/>
      <c r="AB647" s="206"/>
      <c r="AC647" s="206"/>
      <c r="AD647" s="206"/>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206"/>
      <c r="AB648" s="206"/>
      <c r="AC648" s="206"/>
      <c r="AD648" s="206"/>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206"/>
      <c r="AB649" s="206"/>
      <c r="AC649" s="206"/>
      <c r="AD649" s="206"/>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206"/>
      <c r="AB650" s="206"/>
      <c r="AC650" s="206"/>
      <c r="AD650" s="206"/>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206"/>
      <c r="AB651" s="206"/>
      <c r="AC651" s="206"/>
      <c r="AD651" s="206"/>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206"/>
      <c r="AB652" s="206"/>
      <c r="AC652" s="206"/>
      <c r="AD652" s="206"/>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206"/>
      <c r="AB653" s="206"/>
      <c r="AC653" s="206"/>
      <c r="AD653" s="206"/>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206"/>
      <c r="AB654" s="206"/>
      <c r="AC654" s="206"/>
      <c r="AD654" s="206"/>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206"/>
      <c r="AB655" s="206"/>
      <c r="AC655" s="206"/>
      <c r="AD655" s="206"/>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206"/>
      <c r="AB656" s="206"/>
      <c r="AC656" s="206"/>
      <c r="AD656" s="206"/>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206"/>
      <c r="AB657" s="206"/>
      <c r="AC657" s="206"/>
      <c r="AD657" s="206"/>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206"/>
      <c r="AB658" s="206"/>
      <c r="AC658" s="206"/>
      <c r="AD658" s="206"/>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206"/>
      <c r="AB659" s="206"/>
      <c r="AC659" s="206"/>
      <c r="AD659" s="206"/>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206"/>
      <c r="AB660" s="206"/>
      <c r="AC660" s="206"/>
      <c r="AD660" s="206"/>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206"/>
      <c r="AB661" s="206"/>
      <c r="AC661" s="206"/>
      <c r="AD661" s="206"/>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206"/>
      <c r="AB662" s="206"/>
      <c r="AC662" s="206"/>
      <c r="AD662" s="206"/>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206"/>
      <c r="AB663" s="206"/>
      <c r="AC663" s="206"/>
      <c r="AD663" s="206"/>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206"/>
      <c r="AB664" s="206"/>
      <c r="AC664" s="206"/>
      <c r="AD664" s="206"/>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206"/>
      <c r="AB665" s="206"/>
      <c r="AC665" s="206"/>
      <c r="AD665" s="206"/>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206"/>
      <c r="AB666" s="206"/>
      <c r="AC666" s="206"/>
      <c r="AD666" s="206"/>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206"/>
      <c r="AB667" s="206"/>
      <c r="AC667" s="206"/>
      <c r="AD667" s="206"/>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206"/>
      <c r="AB668" s="206"/>
      <c r="AC668" s="206"/>
      <c r="AD668" s="206"/>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206"/>
      <c r="AB669" s="206"/>
      <c r="AC669" s="206"/>
      <c r="AD669" s="206"/>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206"/>
      <c r="AB670" s="206"/>
      <c r="AC670" s="206"/>
      <c r="AD670" s="206"/>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206"/>
      <c r="AB671" s="206"/>
      <c r="AC671" s="206"/>
      <c r="AD671" s="206"/>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206"/>
      <c r="AB672" s="206"/>
      <c r="AC672" s="206"/>
      <c r="AD672" s="206"/>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206"/>
      <c r="AB673" s="206"/>
      <c r="AC673" s="206"/>
      <c r="AD673" s="206"/>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206"/>
      <c r="AB674" s="206"/>
      <c r="AC674" s="206"/>
      <c r="AD674" s="206"/>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206"/>
      <c r="AB675" s="206"/>
      <c r="AC675" s="206"/>
      <c r="AD675" s="206"/>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206"/>
      <c r="AB676" s="206"/>
      <c r="AC676" s="206"/>
      <c r="AD676" s="206"/>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206"/>
      <c r="AB677" s="206"/>
      <c r="AC677" s="206"/>
      <c r="AD677" s="206"/>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206"/>
      <c r="AB678" s="206"/>
      <c r="AC678" s="206"/>
      <c r="AD678" s="206"/>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206"/>
      <c r="AB679" s="206"/>
      <c r="AC679" s="206"/>
      <c r="AD679" s="206"/>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206"/>
      <c r="AB680" s="206"/>
      <c r="AC680" s="206"/>
      <c r="AD680" s="206"/>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206"/>
      <c r="AB681" s="206"/>
      <c r="AC681" s="206"/>
      <c r="AD681" s="206"/>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206"/>
      <c r="AB682" s="206"/>
      <c r="AC682" s="206"/>
      <c r="AD682" s="206"/>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206"/>
      <c r="AB683" s="206"/>
      <c r="AC683" s="206"/>
      <c r="AD683" s="206"/>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206"/>
      <c r="AB684" s="206"/>
      <c r="AC684" s="206"/>
      <c r="AD684" s="206"/>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206"/>
      <c r="AB685" s="206"/>
      <c r="AC685" s="206"/>
      <c r="AD685" s="206"/>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206"/>
      <c r="AB686" s="206"/>
      <c r="AC686" s="206"/>
      <c r="AD686" s="206"/>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206"/>
      <c r="AB687" s="206"/>
      <c r="AC687" s="206"/>
      <c r="AD687" s="206"/>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206"/>
      <c r="AB688" s="206"/>
      <c r="AC688" s="206"/>
      <c r="AD688" s="206"/>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206"/>
      <c r="AB689" s="206"/>
      <c r="AC689" s="206"/>
      <c r="AD689" s="206"/>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206"/>
      <c r="AB690" s="206"/>
      <c r="AC690" s="206"/>
      <c r="AD690" s="206"/>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206"/>
      <c r="AB691" s="206"/>
      <c r="AC691" s="206"/>
      <c r="AD691" s="206"/>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206"/>
      <c r="AB692" s="206"/>
      <c r="AC692" s="206"/>
      <c r="AD692" s="206"/>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206"/>
      <c r="AB693" s="206"/>
      <c r="AC693" s="206"/>
      <c r="AD693" s="206"/>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206"/>
      <c r="AB694" s="206"/>
      <c r="AC694" s="206"/>
      <c r="AD694" s="206"/>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206"/>
      <c r="AB695" s="206"/>
      <c r="AC695" s="206"/>
      <c r="AD695" s="206"/>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206"/>
      <c r="AB696" s="206"/>
      <c r="AC696" s="206"/>
      <c r="AD696" s="206"/>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206"/>
      <c r="AB697" s="206"/>
      <c r="AC697" s="206"/>
      <c r="AD697" s="206"/>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206"/>
      <c r="AB698" s="206"/>
      <c r="AC698" s="206"/>
      <c r="AD698" s="206"/>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206"/>
      <c r="AB699" s="206"/>
      <c r="AC699" s="206"/>
      <c r="AD699" s="206"/>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206"/>
      <c r="AB700" s="206"/>
      <c r="AC700" s="206"/>
      <c r="AD700" s="206"/>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206"/>
      <c r="AB701" s="206"/>
      <c r="AC701" s="206"/>
      <c r="AD701" s="206"/>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206"/>
      <c r="AB702" s="206"/>
      <c r="AC702" s="206"/>
      <c r="AD702" s="206"/>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206"/>
      <c r="AB703" s="206"/>
      <c r="AC703" s="206"/>
      <c r="AD703" s="206"/>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206"/>
      <c r="AB704" s="206"/>
      <c r="AC704" s="206"/>
      <c r="AD704" s="206"/>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206"/>
      <c r="AB705" s="206"/>
      <c r="AC705" s="206"/>
      <c r="AD705" s="206"/>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206"/>
      <c r="AB706" s="206"/>
      <c r="AC706" s="206"/>
      <c r="AD706" s="206"/>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206"/>
      <c r="AB707" s="206"/>
      <c r="AC707" s="206"/>
      <c r="AD707" s="206"/>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206"/>
      <c r="AB708" s="206"/>
      <c r="AC708" s="206"/>
      <c r="AD708" s="206"/>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206"/>
      <c r="AB709" s="206"/>
      <c r="AC709" s="206"/>
      <c r="AD709" s="206"/>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206"/>
      <c r="AB710" s="206"/>
      <c r="AC710" s="206"/>
      <c r="AD710" s="206"/>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206"/>
      <c r="AB711" s="206"/>
      <c r="AC711" s="206"/>
      <c r="AD711" s="206"/>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206"/>
      <c r="AB712" s="206"/>
      <c r="AC712" s="206"/>
      <c r="AD712" s="206"/>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206"/>
      <c r="AB713" s="206"/>
      <c r="AC713" s="206"/>
      <c r="AD713" s="206"/>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206"/>
      <c r="AB714" s="206"/>
      <c r="AC714" s="206"/>
      <c r="AD714" s="206"/>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206"/>
      <c r="AB715" s="206"/>
      <c r="AC715" s="206"/>
      <c r="AD715" s="206"/>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206"/>
      <c r="AB716" s="206"/>
      <c r="AC716" s="206"/>
      <c r="AD716" s="206"/>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206"/>
      <c r="AB717" s="206"/>
      <c r="AC717" s="206"/>
      <c r="AD717" s="206"/>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206"/>
      <c r="AB718" s="206"/>
      <c r="AC718" s="206"/>
      <c r="AD718" s="206"/>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206"/>
      <c r="AB719" s="206"/>
      <c r="AC719" s="206"/>
      <c r="AD719" s="206"/>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206"/>
      <c r="AB720" s="206"/>
      <c r="AC720" s="206"/>
      <c r="AD720" s="206"/>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206"/>
      <c r="AB721" s="206"/>
      <c r="AC721" s="206"/>
      <c r="AD721" s="206"/>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206"/>
      <c r="AB722" s="206"/>
      <c r="AC722" s="206"/>
      <c r="AD722" s="206"/>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206"/>
      <c r="AB723" s="206"/>
      <c r="AC723" s="206"/>
      <c r="AD723" s="206"/>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206"/>
      <c r="AB724" s="206"/>
      <c r="AC724" s="206"/>
      <c r="AD724" s="206"/>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206"/>
      <c r="AB725" s="206"/>
      <c r="AC725" s="206"/>
      <c r="AD725" s="206"/>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206"/>
      <c r="AB726" s="206"/>
      <c r="AC726" s="206"/>
      <c r="AD726" s="206"/>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206"/>
      <c r="AB727" s="206"/>
      <c r="AC727" s="206"/>
      <c r="AD727" s="206"/>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206"/>
      <c r="AB728" s="206"/>
      <c r="AC728" s="206"/>
      <c r="AD728" s="206"/>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206"/>
      <c r="AB729" s="206"/>
      <c r="AC729" s="206"/>
      <c r="AD729" s="206"/>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206"/>
      <c r="AB730" s="206"/>
      <c r="AC730" s="206"/>
      <c r="AD730" s="206"/>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206"/>
      <c r="AB731" s="206"/>
      <c r="AC731" s="206"/>
      <c r="AD731" s="206"/>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206"/>
      <c r="AB732" s="206"/>
      <c r="AC732" s="206"/>
      <c r="AD732" s="206"/>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206"/>
      <c r="AB733" s="206"/>
      <c r="AC733" s="206"/>
      <c r="AD733" s="206"/>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206"/>
      <c r="AB734" s="206"/>
      <c r="AC734" s="206"/>
      <c r="AD734" s="206"/>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206"/>
      <c r="AB735" s="206"/>
      <c r="AC735" s="206"/>
      <c r="AD735" s="206"/>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206"/>
      <c r="AB736" s="206"/>
      <c r="AC736" s="206"/>
      <c r="AD736" s="206"/>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206"/>
      <c r="AB737" s="206"/>
      <c r="AC737" s="206"/>
      <c r="AD737" s="206"/>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206"/>
      <c r="AB738" s="206"/>
      <c r="AC738" s="206"/>
      <c r="AD738" s="206"/>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206"/>
      <c r="AB739" s="206"/>
      <c r="AC739" s="206"/>
      <c r="AD739" s="206"/>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206"/>
      <c r="AB740" s="206"/>
      <c r="AC740" s="206"/>
      <c r="AD740" s="206"/>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206"/>
      <c r="AB741" s="206"/>
      <c r="AC741" s="206"/>
      <c r="AD741" s="206"/>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206"/>
      <c r="AB742" s="206"/>
      <c r="AC742" s="206"/>
      <c r="AD742" s="206"/>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206"/>
      <c r="AB743" s="206"/>
      <c r="AC743" s="206"/>
      <c r="AD743" s="206"/>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206"/>
      <c r="AB744" s="206"/>
      <c r="AC744" s="206"/>
      <c r="AD744" s="206"/>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206"/>
      <c r="AB745" s="206"/>
      <c r="AC745" s="206"/>
      <c r="AD745" s="206"/>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206"/>
      <c r="AB746" s="206"/>
      <c r="AC746" s="206"/>
      <c r="AD746" s="206"/>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206"/>
      <c r="AB747" s="206"/>
      <c r="AC747" s="206"/>
      <c r="AD747" s="206"/>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206"/>
      <c r="AB748" s="206"/>
      <c r="AC748" s="206"/>
      <c r="AD748" s="206"/>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206"/>
      <c r="AB749" s="206"/>
      <c r="AC749" s="206"/>
      <c r="AD749" s="206"/>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206"/>
      <c r="AB750" s="206"/>
      <c r="AC750" s="206"/>
      <c r="AD750" s="206"/>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206"/>
      <c r="AB751" s="206"/>
      <c r="AC751" s="206"/>
      <c r="AD751" s="206"/>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206"/>
      <c r="AB752" s="206"/>
      <c r="AC752" s="206"/>
      <c r="AD752" s="206"/>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206"/>
      <c r="AB753" s="206"/>
      <c r="AC753" s="206"/>
      <c r="AD753" s="206"/>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206"/>
      <c r="AB754" s="206"/>
      <c r="AC754" s="206"/>
      <c r="AD754" s="206"/>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206"/>
      <c r="AB755" s="206"/>
      <c r="AC755" s="206"/>
      <c r="AD755" s="206"/>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206"/>
      <c r="AB756" s="206"/>
      <c r="AC756" s="206"/>
      <c r="AD756" s="206"/>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206"/>
      <c r="AB757" s="206"/>
      <c r="AC757" s="206"/>
      <c r="AD757" s="206"/>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206"/>
      <c r="AB758" s="206"/>
      <c r="AC758" s="206"/>
      <c r="AD758" s="206"/>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206"/>
      <c r="AB759" s="206"/>
      <c r="AC759" s="206"/>
      <c r="AD759" s="206"/>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206"/>
      <c r="AB760" s="206"/>
      <c r="AC760" s="206"/>
      <c r="AD760" s="206"/>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206"/>
      <c r="AB761" s="206"/>
      <c r="AC761" s="206"/>
      <c r="AD761" s="206"/>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206"/>
      <c r="AB762" s="206"/>
      <c r="AC762" s="206"/>
      <c r="AD762" s="206"/>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206"/>
      <c r="AB763" s="206"/>
      <c r="AC763" s="206"/>
      <c r="AD763" s="206"/>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206"/>
      <c r="AB764" s="206"/>
      <c r="AC764" s="206"/>
      <c r="AD764" s="206"/>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206"/>
      <c r="AB765" s="206"/>
      <c r="AC765" s="206"/>
      <c r="AD765" s="206"/>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206"/>
      <c r="AB766" s="206"/>
      <c r="AC766" s="206"/>
      <c r="AD766" s="206"/>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206"/>
      <c r="AB767" s="206"/>
      <c r="AC767" s="206"/>
      <c r="AD767" s="206"/>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206"/>
      <c r="AB768" s="206"/>
      <c r="AC768" s="206"/>
      <c r="AD768" s="206"/>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206"/>
      <c r="AB769" s="206"/>
      <c r="AC769" s="206"/>
      <c r="AD769" s="206"/>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206"/>
      <c r="AB770" s="206"/>
      <c r="AC770" s="206"/>
      <c r="AD770" s="206"/>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206"/>
      <c r="AB771" s="206"/>
      <c r="AC771" s="206"/>
      <c r="AD771" s="206"/>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206"/>
      <c r="AB772" s="206"/>
      <c r="AC772" s="206"/>
      <c r="AD772" s="206"/>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206"/>
      <c r="AB773" s="206"/>
      <c r="AC773" s="206"/>
      <c r="AD773" s="206"/>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206"/>
      <c r="AB774" s="206"/>
      <c r="AC774" s="206"/>
      <c r="AD774" s="206"/>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206"/>
      <c r="AB775" s="206"/>
      <c r="AC775" s="206"/>
      <c r="AD775" s="206"/>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206"/>
      <c r="AB776" s="206"/>
      <c r="AC776" s="206"/>
      <c r="AD776" s="206"/>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206"/>
      <c r="AB777" s="206"/>
      <c r="AC777" s="206"/>
      <c r="AD777" s="206"/>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206"/>
      <c r="AB778" s="206"/>
      <c r="AC778" s="206"/>
      <c r="AD778" s="206"/>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206"/>
      <c r="AB779" s="206"/>
      <c r="AC779" s="206"/>
      <c r="AD779" s="206"/>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206"/>
      <c r="AB780" s="206"/>
      <c r="AC780" s="206"/>
      <c r="AD780" s="206"/>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206"/>
      <c r="AB781" s="206"/>
      <c r="AC781" s="206"/>
      <c r="AD781" s="206"/>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206"/>
      <c r="AB782" s="206"/>
      <c r="AC782" s="206"/>
      <c r="AD782" s="206"/>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206"/>
      <c r="AB783" s="206"/>
      <c r="AC783" s="206"/>
      <c r="AD783" s="206"/>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206"/>
      <c r="AB784" s="206"/>
      <c r="AC784" s="206"/>
      <c r="AD784" s="206"/>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206"/>
      <c r="AB785" s="206"/>
      <c r="AC785" s="206"/>
      <c r="AD785" s="206"/>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206"/>
      <c r="AB786" s="206"/>
      <c r="AC786" s="206"/>
      <c r="AD786" s="206"/>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206"/>
      <c r="AB787" s="206"/>
      <c r="AC787" s="206"/>
      <c r="AD787" s="206"/>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206"/>
      <c r="AB788" s="206"/>
      <c r="AC788" s="206"/>
      <c r="AD788" s="206"/>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206"/>
      <c r="AB789" s="206"/>
      <c r="AC789" s="206"/>
      <c r="AD789" s="206"/>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206"/>
      <c r="AB790" s="206"/>
      <c r="AC790" s="206"/>
      <c r="AD790" s="206"/>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206"/>
      <c r="AB791" s="206"/>
      <c r="AC791" s="206"/>
      <c r="AD791" s="206"/>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206"/>
      <c r="AB792" s="206"/>
      <c r="AC792" s="206"/>
      <c r="AD792" s="206"/>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206"/>
      <c r="AB793" s="206"/>
      <c r="AC793" s="206"/>
      <c r="AD793" s="206"/>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206"/>
      <c r="AB794" s="206"/>
      <c r="AC794" s="206"/>
      <c r="AD794" s="206"/>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206"/>
      <c r="AB795" s="206"/>
      <c r="AC795" s="206"/>
      <c r="AD795" s="206"/>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206"/>
      <c r="AB796" s="206"/>
      <c r="AC796" s="206"/>
      <c r="AD796" s="206"/>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206"/>
      <c r="AB797" s="206"/>
      <c r="AC797" s="206"/>
      <c r="AD797" s="206"/>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206"/>
      <c r="AB798" s="206"/>
      <c r="AC798" s="206"/>
      <c r="AD798" s="206"/>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206"/>
      <c r="AB799" s="206"/>
      <c r="AC799" s="206"/>
      <c r="AD799" s="206"/>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206"/>
      <c r="AB800" s="206"/>
      <c r="AC800" s="206"/>
      <c r="AD800" s="206"/>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206"/>
      <c r="AB801" s="206"/>
      <c r="AC801" s="206"/>
      <c r="AD801" s="206"/>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206"/>
      <c r="AB802" s="206"/>
      <c r="AC802" s="206"/>
      <c r="AD802" s="206"/>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206"/>
      <c r="AB803" s="206"/>
      <c r="AC803" s="206"/>
      <c r="AD803" s="206"/>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206"/>
      <c r="AB804" s="206"/>
      <c r="AC804" s="206"/>
      <c r="AD804" s="206"/>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206"/>
      <c r="AB805" s="206"/>
      <c r="AC805" s="206"/>
      <c r="AD805" s="206"/>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206"/>
      <c r="AB806" s="206"/>
      <c r="AC806" s="206"/>
      <c r="AD806" s="206"/>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206"/>
      <c r="AB807" s="206"/>
      <c r="AC807" s="206"/>
      <c r="AD807" s="206"/>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206"/>
      <c r="AB808" s="206"/>
      <c r="AC808" s="206"/>
      <c r="AD808" s="206"/>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206"/>
      <c r="AB809" s="206"/>
      <c r="AC809" s="206"/>
      <c r="AD809" s="206"/>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206"/>
      <c r="AB810" s="206"/>
      <c r="AC810" s="206"/>
      <c r="AD810" s="206"/>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206"/>
      <c r="AB811" s="206"/>
      <c r="AC811" s="206"/>
      <c r="AD811" s="206"/>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206"/>
      <c r="AB812" s="206"/>
      <c r="AC812" s="206"/>
      <c r="AD812" s="206"/>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206"/>
      <c r="AB813" s="206"/>
      <c r="AC813" s="206"/>
      <c r="AD813" s="206"/>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206"/>
      <c r="AB814" s="206"/>
      <c r="AC814" s="206"/>
      <c r="AD814" s="206"/>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206"/>
      <c r="AB815" s="206"/>
      <c r="AC815" s="206"/>
      <c r="AD815" s="206"/>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206"/>
      <c r="AB816" s="206"/>
      <c r="AC816" s="206"/>
      <c r="AD816" s="206"/>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206"/>
      <c r="AB817" s="206"/>
      <c r="AC817" s="206"/>
      <c r="AD817" s="206"/>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206"/>
      <c r="AB818" s="206"/>
      <c r="AC818" s="206"/>
      <c r="AD818" s="206"/>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206"/>
      <c r="AB819" s="206"/>
      <c r="AC819" s="206"/>
      <c r="AD819" s="206"/>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206"/>
      <c r="AB820" s="206"/>
      <c r="AC820" s="206"/>
      <c r="AD820" s="206"/>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206"/>
      <c r="AB821" s="206"/>
      <c r="AC821" s="206"/>
      <c r="AD821" s="206"/>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206"/>
      <c r="AB822" s="206"/>
      <c r="AC822" s="206"/>
      <c r="AD822" s="206"/>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206"/>
      <c r="AB823" s="206"/>
      <c r="AC823" s="206"/>
      <c r="AD823" s="206"/>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206"/>
      <c r="AB824" s="206"/>
      <c r="AC824" s="206"/>
      <c r="AD824" s="206"/>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206"/>
      <c r="AB825" s="206"/>
      <c r="AC825" s="206"/>
      <c r="AD825" s="206"/>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206"/>
      <c r="AB826" s="206"/>
      <c r="AC826" s="206"/>
      <c r="AD826" s="206"/>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206"/>
      <c r="AB827" s="206"/>
      <c r="AC827" s="206"/>
      <c r="AD827" s="206"/>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206"/>
      <c r="AB828" s="206"/>
      <c r="AC828" s="206"/>
      <c r="AD828" s="206"/>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206"/>
      <c r="AB829" s="206"/>
      <c r="AC829" s="206"/>
      <c r="AD829" s="206"/>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206"/>
      <c r="AB830" s="206"/>
      <c r="AC830" s="206"/>
      <c r="AD830" s="206"/>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206"/>
      <c r="AB831" s="206"/>
      <c r="AC831" s="206"/>
      <c r="AD831" s="206"/>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206"/>
      <c r="AB832" s="206"/>
      <c r="AC832" s="206"/>
      <c r="AD832" s="206"/>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206"/>
      <c r="AB833" s="206"/>
      <c r="AC833" s="206"/>
      <c r="AD833" s="206"/>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206"/>
      <c r="AB834" s="206"/>
      <c r="AC834" s="206"/>
      <c r="AD834" s="206"/>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206"/>
      <c r="AB835" s="206"/>
      <c r="AC835" s="206"/>
      <c r="AD835" s="206"/>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206"/>
      <c r="AB836" s="206"/>
      <c r="AC836" s="206"/>
      <c r="AD836" s="206"/>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206"/>
      <c r="AB837" s="206"/>
      <c r="AC837" s="206"/>
      <c r="AD837" s="206"/>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206"/>
      <c r="AB838" s="206"/>
      <c r="AC838" s="206"/>
      <c r="AD838" s="206"/>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206"/>
      <c r="AB839" s="206"/>
      <c r="AC839" s="206"/>
      <c r="AD839" s="206"/>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206"/>
      <c r="AB840" s="206"/>
      <c r="AC840" s="206"/>
      <c r="AD840" s="206"/>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206"/>
      <c r="AB841" s="206"/>
      <c r="AC841" s="206"/>
      <c r="AD841" s="206"/>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206"/>
      <c r="AB842" s="206"/>
      <c r="AC842" s="206"/>
      <c r="AD842" s="206"/>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206"/>
      <c r="AB843" s="206"/>
      <c r="AC843" s="206"/>
      <c r="AD843" s="206"/>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206"/>
      <c r="AB844" s="206"/>
      <c r="AC844" s="206"/>
      <c r="AD844" s="206"/>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206"/>
      <c r="AB845" s="206"/>
      <c r="AC845" s="206"/>
      <c r="AD845" s="206"/>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206"/>
      <c r="AB846" s="206"/>
      <c r="AC846" s="206"/>
      <c r="AD846" s="206"/>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206"/>
      <c r="AB847" s="206"/>
      <c r="AC847" s="206"/>
      <c r="AD847" s="206"/>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206"/>
      <c r="AB848" s="206"/>
      <c r="AC848" s="206"/>
      <c r="AD848" s="206"/>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206"/>
      <c r="AB849" s="206"/>
      <c r="AC849" s="206"/>
      <c r="AD849" s="206"/>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206"/>
      <c r="AB850" s="206"/>
      <c r="AC850" s="206"/>
      <c r="AD850" s="206"/>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206"/>
      <c r="AB851" s="206"/>
      <c r="AC851" s="206"/>
      <c r="AD851" s="206"/>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206"/>
      <c r="AB852" s="206"/>
      <c r="AC852" s="206"/>
      <c r="AD852" s="206"/>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206"/>
      <c r="AB853" s="206"/>
      <c r="AC853" s="206"/>
      <c r="AD853" s="206"/>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206"/>
      <c r="AB854" s="206"/>
      <c r="AC854" s="206"/>
      <c r="AD854" s="206"/>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206"/>
      <c r="AB855" s="206"/>
      <c r="AC855" s="206"/>
      <c r="AD855" s="206"/>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206"/>
      <c r="AB856" s="206"/>
      <c r="AC856" s="206"/>
      <c r="AD856" s="206"/>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206"/>
      <c r="AB857" s="206"/>
      <c r="AC857" s="206"/>
      <c r="AD857" s="206"/>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206"/>
      <c r="AB858" s="206"/>
      <c r="AC858" s="206"/>
      <c r="AD858" s="206"/>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206"/>
      <c r="AB859" s="206"/>
      <c r="AC859" s="206"/>
      <c r="AD859" s="206"/>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206"/>
      <c r="AB860" s="206"/>
      <c r="AC860" s="206"/>
      <c r="AD860" s="206"/>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206"/>
      <c r="AB861" s="206"/>
      <c r="AC861" s="206"/>
      <c r="AD861" s="206"/>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206"/>
      <c r="AB862" s="206"/>
      <c r="AC862" s="206"/>
      <c r="AD862" s="206"/>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206"/>
      <c r="AB863" s="206"/>
      <c r="AC863" s="206"/>
      <c r="AD863" s="206"/>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206"/>
      <c r="AB864" s="206"/>
      <c r="AC864" s="206"/>
      <c r="AD864" s="206"/>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206"/>
      <c r="AB865" s="206"/>
      <c r="AC865" s="206"/>
      <c r="AD865" s="206"/>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206"/>
      <c r="AB866" s="206"/>
      <c r="AC866" s="206"/>
      <c r="AD866" s="206"/>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206"/>
      <c r="AB867" s="206"/>
      <c r="AC867" s="206"/>
      <c r="AD867" s="206"/>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206"/>
      <c r="AB868" s="206"/>
      <c r="AC868" s="206"/>
      <c r="AD868" s="206"/>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206"/>
      <c r="AB869" s="206"/>
      <c r="AC869" s="206"/>
      <c r="AD869" s="206"/>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206"/>
      <c r="AB870" s="206"/>
      <c r="AC870" s="206"/>
      <c r="AD870" s="206"/>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206"/>
      <c r="AB871" s="206"/>
      <c r="AC871" s="206"/>
      <c r="AD871" s="206"/>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206"/>
      <c r="AB872" s="206"/>
      <c r="AC872" s="206"/>
      <c r="AD872" s="206"/>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206"/>
      <c r="AB873" s="206"/>
      <c r="AC873" s="206"/>
      <c r="AD873" s="206"/>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206"/>
      <c r="AB874" s="206"/>
      <c r="AC874" s="206"/>
      <c r="AD874" s="206"/>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206"/>
      <c r="AB875" s="206"/>
      <c r="AC875" s="206"/>
      <c r="AD875" s="206"/>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206"/>
      <c r="AB876" s="206"/>
      <c r="AC876" s="206"/>
      <c r="AD876" s="206"/>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206"/>
      <c r="AB877" s="206"/>
      <c r="AC877" s="206"/>
      <c r="AD877" s="206"/>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206"/>
      <c r="AB878" s="206"/>
      <c r="AC878" s="206"/>
      <c r="AD878" s="206"/>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206"/>
      <c r="AB879" s="206"/>
      <c r="AC879" s="206"/>
      <c r="AD879" s="206"/>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206"/>
      <c r="AB880" s="206"/>
      <c r="AC880" s="206"/>
      <c r="AD880" s="206"/>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206"/>
      <c r="AB881" s="206"/>
      <c r="AC881" s="206"/>
      <c r="AD881" s="206"/>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206"/>
      <c r="AB882" s="206"/>
      <c r="AC882" s="206"/>
      <c r="AD882" s="206"/>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206"/>
      <c r="AB883" s="206"/>
      <c r="AC883" s="206"/>
      <c r="AD883" s="206"/>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206"/>
      <c r="AB884" s="206"/>
      <c r="AC884" s="206"/>
      <c r="AD884" s="206"/>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206"/>
      <c r="AB885" s="206"/>
      <c r="AC885" s="206"/>
      <c r="AD885" s="206"/>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206"/>
      <c r="AB886" s="206"/>
      <c r="AC886" s="206"/>
      <c r="AD886" s="206"/>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206"/>
      <c r="AB887" s="206"/>
      <c r="AC887" s="206"/>
      <c r="AD887" s="206"/>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206"/>
      <c r="AB888" s="206"/>
      <c r="AC888" s="206"/>
      <c r="AD888" s="206"/>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206"/>
      <c r="AB889" s="206"/>
      <c r="AC889" s="206"/>
      <c r="AD889" s="206"/>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206"/>
      <c r="AB890" s="206"/>
      <c r="AC890" s="206"/>
      <c r="AD890" s="206"/>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206"/>
      <c r="AB891" s="206"/>
      <c r="AC891" s="206"/>
      <c r="AD891" s="206"/>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206"/>
      <c r="AB892" s="206"/>
      <c r="AC892" s="206"/>
      <c r="AD892" s="206"/>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206"/>
      <c r="AB893" s="206"/>
      <c r="AC893" s="206"/>
      <c r="AD893" s="206"/>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206"/>
      <c r="AB894" s="206"/>
      <c r="AC894" s="206"/>
      <c r="AD894" s="206"/>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206"/>
      <c r="AB895" s="206"/>
      <c r="AC895" s="206"/>
      <c r="AD895" s="206"/>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206"/>
      <c r="AB896" s="206"/>
      <c r="AC896" s="206"/>
      <c r="AD896" s="206"/>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206"/>
      <c r="AB897" s="206"/>
      <c r="AC897" s="206"/>
      <c r="AD897" s="206"/>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206"/>
      <c r="AB898" s="206"/>
      <c r="AC898" s="206"/>
      <c r="AD898" s="206"/>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206"/>
      <c r="AB899" s="206"/>
      <c r="AC899" s="206"/>
      <c r="AD899" s="206"/>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206"/>
      <c r="AB900" s="206"/>
      <c r="AC900" s="206"/>
      <c r="AD900" s="206"/>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206"/>
      <c r="AB901" s="206"/>
      <c r="AC901" s="206"/>
      <c r="AD901" s="206"/>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206"/>
      <c r="AB902" s="206"/>
      <c r="AC902" s="206"/>
      <c r="AD902" s="206"/>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206"/>
      <c r="AB903" s="206"/>
      <c r="AC903" s="206"/>
      <c r="AD903" s="206"/>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206"/>
      <c r="AB904" s="206"/>
      <c r="AC904" s="206"/>
      <c r="AD904" s="206"/>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206"/>
      <c r="AB905" s="206"/>
      <c r="AC905" s="206"/>
      <c r="AD905" s="206"/>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206"/>
      <c r="AB906" s="206"/>
      <c r="AC906" s="206"/>
      <c r="AD906" s="206"/>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206"/>
      <c r="AB907" s="206"/>
      <c r="AC907" s="206"/>
      <c r="AD907" s="206"/>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206"/>
      <c r="AB908" s="206"/>
      <c r="AC908" s="206"/>
      <c r="AD908" s="206"/>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206"/>
      <c r="AB909" s="206"/>
      <c r="AC909" s="206"/>
      <c r="AD909" s="206"/>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206"/>
      <c r="AB910" s="206"/>
      <c r="AC910" s="206"/>
      <c r="AD910" s="206"/>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206"/>
      <c r="AB911" s="206"/>
      <c r="AC911" s="206"/>
      <c r="AD911" s="206"/>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206"/>
      <c r="AB912" s="206"/>
      <c r="AC912" s="206"/>
      <c r="AD912" s="206"/>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206"/>
      <c r="AB913" s="206"/>
      <c r="AC913" s="206"/>
      <c r="AD913" s="206"/>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206"/>
      <c r="AB914" s="206"/>
      <c r="AC914" s="206"/>
      <c r="AD914" s="206"/>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206"/>
      <c r="AB915" s="206"/>
      <c r="AC915" s="206"/>
      <c r="AD915" s="206"/>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206"/>
      <c r="AB916" s="206"/>
      <c r="AC916" s="206"/>
      <c r="AD916" s="206"/>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206"/>
      <c r="AB917" s="206"/>
      <c r="AC917" s="206"/>
      <c r="AD917" s="206"/>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206"/>
      <c r="AB918" s="206"/>
      <c r="AC918" s="206"/>
      <c r="AD918" s="206"/>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206"/>
      <c r="AB919" s="206"/>
      <c r="AC919" s="206"/>
      <c r="AD919" s="206"/>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206"/>
      <c r="AB920" s="206"/>
      <c r="AC920" s="206"/>
      <c r="AD920" s="206"/>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206"/>
      <c r="AB921" s="206"/>
      <c r="AC921" s="206"/>
      <c r="AD921" s="206"/>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206"/>
      <c r="AB922" s="206"/>
      <c r="AC922" s="206"/>
      <c r="AD922" s="206"/>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206"/>
      <c r="AB923" s="206"/>
      <c r="AC923" s="206"/>
      <c r="AD923" s="206"/>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206"/>
      <c r="AB924" s="206"/>
      <c r="AC924" s="206"/>
      <c r="AD924" s="206"/>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206"/>
      <c r="AB925" s="206"/>
      <c r="AC925" s="206"/>
      <c r="AD925" s="206"/>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206"/>
      <c r="AB926" s="206"/>
      <c r="AC926" s="206"/>
      <c r="AD926" s="206"/>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206"/>
      <c r="AB927" s="206"/>
      <c r="AC927" s="206"/>
      <c r="AD927" s="206"/>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206"/>
      <c r="AB928" s="206"/>
      <c r="AC928" s="206"/>
      <c r="AD928" s="206"/>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206"/>
      <c r="AB929" s="206"/>
      <c r="AC929" s="206"/>
      <c r="AD929" s="206"/>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206"/>
      <c r="AB930" s="206"/>
      <c r="AC930" s="206"/>
      <c r="AD930" s="206"/>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206"/>
      <c r="AB931" s="206"/>
      <c r="AC931" s="206"/>
      <c r="AD931" s="206"/>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206"/>
      <c r="AB932" s="206"/>
      <c r="AC932" s="206"/>
      <c r="AD932" s="206"/>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206"/>
      <c r="AB933" s="206"/>
      <c r="AC933" s="206"/>
      <c r="AD933" s="206"/>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206"/>
      <c r="AB934" s="206"/>
      <c r="AC934" s="206"/>
      <c r="AD934" s="206"/>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206"/>
      <c r="AB935" s="206"/>
      <c r="AC935" s="206"/>
      <c r="AD935" s="206"/>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206"/>
      <c r="AB936" s="206"/>
      <c r="AC936" s="206"/>
      <c r="AD936" s="206"/>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206"/>
      <c r="AB937" s="206"/>
      <c r="AC937" s="206"/>
      <c r="AD937" s="206"/>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206"/>
      <c r="AB938" s="206"/>
      <c r="AC938" s="206"/>
      <c r="AD938" s="206"/>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206"/>
      <c r="AB939" s="206"/>
      <c r="AC939" s="206"/>
      <c r="AD939" s="206"/>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206"/>
      <c r="AB940" s="206"/>
      <c r="AC940" s="206"/>
      <c r="AD940" s="206"/>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206"/>
      <c r="AB941" s="206"/>
      <c r="AC941" s="206"/>
      <c r="AD941" s="206"/>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206"/>
      <c r="AB942" s="206"/>
      <c r="AC942" s="206"/>
      <c r="AD942" s="206"/>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206"/>
      <c r="AB943" s="206"/>
      <c r="AC943" s="206"/>
      <c r="AD943" s="206"/>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206"/>
      <c r="AB944" s="206"/>
      <c r="AC944" s="206"/>
      <c r="AD944" s="206"/>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206"/>
      <c r="AB945" s="206"/>
      <c r="AC945" s="206"/>
      <c r="AD945" s="206"/>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206"/>
      <c r="AB946" s="206"/>
      <c r="AC946" s="206"/>
      <c r="AD946" s="206"/>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206"/>
      <c r="AB947" s="206"/>
      <c r="AC947" s="206"/>
      <c r="AD947" s="206"/>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206"/>
      <c r="AB948" s="206"/>
      <c r="AC948" s="206"/>
      <c r="AD948" s="206"/>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206"/>
      <c r="AB949" s="206"/>
      <c r="AC949" s="206"/>
      <c r="AD949" s="206"/>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206"/>
      <c r="AB950" s="206"/>
      <c r="AC950" s="206"/>
      <c r="AD950" s="206"/>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206"/>
      <c r="AB951" s="206"/>
      <c r="AC951" s="206"/>
      <c r="AD951" s="206"/>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206"/>
      <c r="AB952" s="206"/>
      <c r="AC952" s="206"/>
      <c r="AD952" s="206"/>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206"/>
      <c r="AB953" s="206"/>
      <c r="AC953" s="206"/>
      <c r="AD953" s="206"/>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206"/>
      <c r="AB954" s="206"/>
      <c r="AC954" s="206"/>
      <c r="AD954" s="206"/>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206"/>
      <c r="AB955" s="206"/>
      <c r="AC955" s="206"/>
      <c r="AD955" s="206"/>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206"/>
      <c r="AB956" s="206"/>
      <c r="AC956" s="206"/>
      <c r="AD956" s="206"/>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206"/>
      <c r="AB957" s="206"/>
      <c r="AC957" s="206"/>
      <c r="AD957" s="206"/>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206"/>
      <c r="AB958" s="206"/>
      <c r="AC958" s="206"/>
      <c r="AD958" s="206"/>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206"/>
      <c r="AB959" s="206"/>
      <c r="AC959" s="206"/>
      <c r="AD959" s="206"/>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206"/>
      <c r="AB960" s="206"/>
      <c r="AC960" s="206"/>
      <c r="AD960" s="206"/>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206"/>
      <c r="AB961" s="206"/>
      <c r="AC961" s="206"/>
      <c r="AD961" s="206"/>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206"/>
      <c r="AB962" s="206"/>
      <c r="AC962" s="206"/>
      <c r="AD962" s="206"/>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206"/>
      <c r="AB963" s="206"/>
      <c r="AC963" s="206"/>
      <c r="AD963" s="206"/>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206"/>
      <c r="AB964" s="206"/>
      <c r="AC964" s="206"/>
      <c r="AD964" s="206"/>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206"/>
      <c r="AB965" s="206"/>
      <c r="AC965" s="206"/>
      <c r="AD965" s="206"/>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206"/>
      <c r="AB966" s="206"/>
      <c r="AC966" s="206"/>
      <c r="AD966" s="206"/>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206"/>
      <c r="AB967" s="206"/>
      <c r="AC967" s="206"/>
      <c r="AD967" s="206"/>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206"/>
      <c r="AB968" s="206"/>
      <c r="AC968" s="206"/>
      <c r="AD968" s="206"/>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206"/>
      <c r="AB969" s="206"/>
      <c r="AC969" s="206"/>
      <c r="AD969" s="206"/>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206"/>
      <c r="AB970" s="206"/>
      <c r="AC970" s="206"/>
      <c r="AD970" s="206"/>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206"/>
      <c r="AB971" s="206"/>
      <c r="AC971" s="206"/>
      <c r="AD971" s="206"/>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206"/>
      <c r="AB972" s="206"/>
      <c r="AC972" s="206"/>
      <c r="AD972" s="206"/>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206"/>
      <c r="AB973" s="206"/>
      <c r="AC973" s="206"/>
      <c r="AD973" s="206"/>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206"/>
      <c r="AB974" s="206"/>
      <c r="AC974" s="206"/>
      <c r="AD974" s="206"/>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206"/>
      <c r="AB975" s="206"/>
      <c r="AC975" s="206"/>
      <c r="AD975" s="206"/>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206"/>
      <c r="AB976" s="206"/>
      <c r="AC976" s="206"/>
      <c r="AD976" s="206"/>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206"/>
      <c r="AB977" s="206"/>
      <c r="AC977" s="206"/>
      <c r="AD977" s="206"/>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206"/>
      <c r="AB978" s="206"/>
      <c r="AC978" s="206"/>
      <c r="AD978" s="206"/>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206"/>
      <c r="AB979" s="206"/>
      <c r="AC979" s="206"/>
      <c r="AD979" s="206"/>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206"/>
      <c r="AB980" s="206"/>
      <c r="AC980" s="206"/>
      <c r="AD980" s="206"/>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206"/>
      <c r="AB981" s="206"/>
      <c r="AC981" s="206"/>
      <c r="AD981" s="206"/>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206"/>
      <c r="AB982" s="206"/>
      <c r="AC982" s="206"/>
      <c r="AD982" s="206"/>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206"/>
      <c r="AB983" s="206"/>
      <c r="AC983" s="206"/>
      <c r="AD983" s="206"/>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206"/>
      <c r="AB984" s="206"/>
      <c r="AC984" s="206"/>
      <c r="AD984" s="206"/>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206"/>
      <c r="AB985" s="206"/>
      <c r="AC985" s="206"/>
      <c r="AD985" s="206"/>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206"/>
      <c r="AB986" s="206"/>
      <c r="AC986" s="206"/>
      <c r="AD986" s="206"/>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206"/>
      <c r="AB987" s="206"/>
      <c r="AC987" s="206"/>
      <c r="AD987" s="206"/>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206"/>
      <c r="AB988" s="206"/>
      <c r="AC988" s="206"/>
      <c r="AD988" s="206"/>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206"/>
      <c r="AB989" s="206"/>
      <c r="AC989" s="206"/>
      <c r="AD989" s="206"/>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206"/>
      <c r="AB990" s="206"/>
      <c r="AC990" s="206"/>
      <c r="AD990" s="206"/>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206"/>
      <c r="AB991" s="206"/>
      <c r="AC991" s="206"/>
      <c r="AD991" s="206"/>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206"/>
      <c r="AB992" s="206"/>
      <c r="AC992" s="206"/>
      <c r="AD992" s="206"/>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206"/>
      <c r="AB993" s="206"/>
      <c r="AC993" s="206"/>
      <c r="AD993" s="206"/>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206"/>
      <c r="AB994" s="206"/>
      <c r="AC994" s="206"/>
      <c r="AD994" s="206"/>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206"/>
      <c r="AB995" s="206"/>
      <c r="AC995" s="206"/>
      <c r="AD995" s="206"/>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206"/>
      <c r="AB996" s="206"/>
      <c r="AC996" s="206"/>
      <c r="AD996" s="206"/>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206"/>
      <c r="AB997" s="206"/>
      <c r="AC997" s="206"/>
      <c r="AD997" s="206"/>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206"/>
      <c r="AB998" s="206"/>
      <c r="AC998" s="206"/>
      <c r="AD998" s="206"/>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206"/>
      <c r="AB999" s="206"/>
      <c r="AC999" s="206"/>
      <c r="AD999" s="206"/>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206"/>
      <c r="AB1000" s="206"/>
      <c r="AC1000" s="206"/>
      <c r="AD1000" s="206"/>
    </row>
  </sheetData>
  <dataValidations>
    <dataValidation type="decimal" allowBlank="1" showInputMessage="1" showErrorMessage="1" prompt="Data Error - Angka yang harus dimasukkan antara -12 sampai dengan +12" sqref="C2:F5">
      <formula1>-12.0</formula1>
      <formula2>12.0</formula2>
    </dataValidation>
    <dataValidation type="decimal" allowBlank="1" showErrorMessage="1" sqref="C6:F17 C18:D18 C19:F95">
      <formula1>-12.0</formula1>
      <formula2>12.0</formula2>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71"/>
    <col customWidth="1" min="2" max="7" width="5.43"/>
    <col customWidth="1" min="8" max="26" width="5.14"/>
    <col customWidth="1" min="27" max="30" width="4.71"/>
  </cols>
  <sheetData>
    <row r="1">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c r="A2" s="7"/>
      <c r="B2" s="7"/>
      <c r="C2" s="7"/>
      <c r="D2" s="7"/>
      <c r="E2" s="7"/>
      <c r="F2" s="7"/>
      <c r="G2" s="7"/>
      <c r="H2" s="7"/>
      <c r="I2" s="7"/>
      <c r="J2" s="7"/>
      <c r="K2" s="207" t="s">
        <v>1339</v>
      </c>
      <c r="U2" s="7"/>
      <c r="V2" s="7"/>
      <c r="W2" s="7"/>
      <c r="X2" s="7"/>
      <c r="Y2" s="208"/>
      <c r="Z2" s="208"/>
      <c r="AA2" s="208"/>
      <c r="AB2" s="208"/>
      <c r="AC2" s="7"/>
      <c r="AD2" s="7"/>
    </row>
    <row r="3" ht="16.5" customHeight="1">
      <c r="A3" s="7">
        <v>1.0</v>
      </c>
      <c r="B3" s="209" t="s">
        <v>1340</v>
      </c>
      <c r="C3" s="88"/>
      <c r="D3" s="88"/>
      <c r="E3" s="86"/>
      <c r="F3" s="7"/>
      <c r="G3" s="7"/>
      <c r="H3" s="7"/>
      <c r="I3" s="7"/>
      <c r="J3" s="7"/>
      <c r="K3" s="7"/>
      <c r="L3" s="7"/>
      <c r="M3" s="7"/>
      <c r="N3" s="7"/>
      <c r="O3" s="7"/>
      <c r="P3" s="7"/>
      <c r="Q3" s="7"/>
      <c r="R3" s="7"/>
      <c r="S3" s="7"/>
      <c r="T3" s="7"/>
      <c r="U3" s="7"/>
      <c r="V3" s="7"/>
      <c r="W3" s="7"/>
      <c r="X3" s="7"/>
      <c r="Y3" s="7"/>
      <c r="Z3" s="7"/>
      <c r="AA3" s="7"/>
      <c r="AB3" s="7"/>
      <c r="AC3" s="7"/>
      <c r="AD3" s="7"/>
    </row>
    <row r="4" ht="16.5" customHeight="1">
      <c r="A4" s="7"/>
      <c r="B4" s="7"/>
      <c r="C4" s="7"/>
      <c r="D4" s="7"/>
      <c r="E4" s="7"/>
      <c r="F4" s="7"/>
      <c r="G4" s="7"/>
      <c r="H4" s="7"/>
      <c r="I4" s="7" t="s">
        <v>14</v>
      </c>
      <c r="J4" s="7"/>
      <c r="K4" s="210" t="str">
        <f>H103</f>
        <v/>
      </c>
      <c r="P4" s="7"/>
      <c r="Q4" s="7"/>
      <c r="R4" s="7" t="s">
        <v>16</v>
      </c>
      <c r="S4" s="7"/>
      <c r="T4" s="211" t="str">
        <f>F101</f>
        <v>Pengolah Database Kepegawaian</v>
      </c>
      <c r="AA4" s="7"/>
      <c r="AB4" s="7"/>
      <c r="AC4" s="7"/>
      <c r="AD4" s="7"/>
    </row>
    <row r="5" ht="16.5" customHeight="1">
      <c r="A5" s="7"/>
      <c r="B5" s="7"/>
      <c r="C5" s="7"/>
      <c r="D5" s="7"/>
      <c r="E5" s="7"/>
      <c r="F5" s="212"/>
      <c r="G5" s="7"/>
      <c r="H5" s="7"/>
      <c r="I5" s="7" t="s">
        <v>12</v>
      </c>
      <c r="J5" s="7"/>
      <c r="K5" s="210" t="str">
        <f>UPPER(F103)</f>
        <v>ANDRE SETIAWAN</v>
      </c>
      <c r="P5" s="7"/>
      <c r="Q5" s="7"/>
      <c r="R5" s="7"/>
      <c r="S5" s="7"/>
      <c r="AA5" s="7"/>
      <c r="AB5" s="7"/>
      <c r="AC5" s="7"/>
      <c r="AD5" s="7"/>
    </row>
    <row r="6" ht="16.5" customHeight="1">
      <c r="A6" s="7">
        <v>1.0</v>
      </c>
      <c r="B6" s="213" t="s">
        <v>1341</v>
      </c>
      <c r="C6" s="88"/>
      <c r="D6" s="88"/>
      <c r="E6" s="86"/>
      <c r="F6" s="7"/>
      <c r="G6" s="7"/>
      <c r="H6" s="7"/>
      <c r="I6" s="7" t="s">
        <v>7</v>
      </c>
      <c r="J6" s="7"/>
      <c r="K6" s="214">
        <f>I103</f>
        <v>44291</v>
      </c>
      <c r="P6" s="7"/>
      <c r="Q6" s="7"/>
      <c r="R6" s="7" t="s">
        <v>17</v>
      </c>
      <c r="S6" s="7"/>
      <c r="T6" s="215" t="str">
        <f>K103</f>
        <v>profiling</v>
      </c>
      <c r="AA6" s="7"/>
      <c r="AB6" s="7"/>
      <c r="AC6" s="7"/>
      <c r="AD6" s="7"/>
    </row>
    <row r="7" ht="16.5" customHeight="1">
      <c r="A7" s="7"/>
      <c r="B7" s="7"/>
      <c r="C7" s="7"/>
      <c r="D7" s="7"/>
      <c r="E7" s="7"/>
      <c r="F7" s="7"/>
      <c r="G7" s="7"/>
      <c r="H7" s="7"/>
      <c r="I7" s="104"/>
      <c r="L7" s="7"/>
      <c r="M7" s="7"/>
      <c r="N7" s="7"/>
      <c r="O7" s="214"/>
      <c r="P7" s="7"/>
      <c r="Q7" s="7"/>
      <c r="R7" s="7"/>
      <c r="S7" s="7"/>
      <c r="AA7" s="7"/>
      <c r="AB7" s="7"/>
      <c r="AC7" s="7"/>
      <c r="AD7" s="7"/>
    </row>
    <row r="8" ht="16.5" customHeight="1">
      <c r="A8" s="7"/>
      <c r="B8" s="7"/>
      <c r="C8" s="7"/>
      <c r="D8" s="7"/>
      <c r="E8" s="7"/>
      <c r="F8" s="7"/>
      <c r="G8" s="7"/>
      <c r="H8" s="7"/>
      <c r="I8" s="216"/>
      <c r="M8" s="216"/>
      <c r="Q8" s="216"/>
      <c r="U8" s="7"/>
      <c r="V8" s="217"/>
      <c r="W8" s="217" t="s">
        <v>1342</v>
      </c>
      <c r="X8" s="218">
        <f>AD103</f>
        <v>0.62</v>
      </c>
      <c r="Z8" s="7"/>
      <c r="AA8" s="7"/>
      <c r="AB8" s="7"/>
      <c r="AC8" s="7"/>
      <c r="AD8" s="7"/>
    </row>
    <row r="9" ht="16.5" customHeight="1">
      <c r="A9" s="7"/>
      <c r="B9" s="7"/>
      <c r="C9" s="7"/>
      <c r="D9" s="7"/>
      <c r="E9" s="7"/>
      <c r="F9" s="7"/>
      <c r="G9" s="7"/>
      <c r="H9" s="7"/>
      <c r="I9" s="219"/>
      <c r="J9" s="219"/>
      <c r="K9" s="219"/>
      <c r="L9" s="101"/>
      <c r="M9" s="219"/>
      <c r="N9" s="219"/>
      <c r="O9" s="219"/>
      <c r="P9" s="7"/>
      <c r="Q9" s="7"/>
      <c r="R9" s="220"/>
      <c r="S9" s="220"/>
      <c r="T9" s="220"/>
      <c r="U9" s="220"/>
      <c r="V9" s="220"/>
      <c r="W9" s="7"/>
      <c r="X9" s="7"/>
      <c r="Y9" s="219"/>
      <c r="Z9" s="219"/>
      <c r="AA9" s="219"/>
      <c r="AB9" s="7"/>
      <c r="AC9" s="7"/>
      <c r="AD9" s="7"/>
    </row>
    <row r="10" ht="16.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ht="16.5" customHeight="1">
      <c r="A11" s="7"/>
      <c r="B11" s="7"/>
      <c r="C11" s="7"/>
      <c r="D11" s="7"/>
      <c r="E11" s="7"/>
      <c r="F11" s="7"/>
      <c r="G11" s="7"/>
      <c r="H11" s="7"/>
      <c r="I11" s="7"/>
      <c r="J11" s="7"/>
      <c r="K11" s="7"/>
      <c r="L11" s="7"/>
      <c r="M11" s="7"/>
      <c r="N11" s="7"/>
      <c r="O11" s="7"/>
      <c r="P11" s="7"/>
      <c r="Q11" s="7"/>
      <c r="R11" s="7"/>
      <c r="S11" s="7"/>
      <c r="T11" s="7"/>
      <c r="U11" s="7"/>
      <c r="V11" s="101"/>
      <c r="W11" s="7"/>
      <c r="X11" s="7"/>
      <c r="Y11" s="7"/>
      <c r="Z11" s="7"/>
      <c r="AA11" s="7"/>
      <c r="AB11" s="7"/>
      <c r="AC11" s="7"/>
      <c r="AD11" s="7"/>
    </row>
    <row r="12" ht="16.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ht="16.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ht="16.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ht="16.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ht="16.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ht="16.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ht="16.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c r="A19" s="7"/>
      <c r="B19" s="7"/>
      <c r="C19" s="7"/>
      <c r="D19" s="7"/>
      <c r="E19" s="7"/>
      <c r="F19" s="7"/>
      <c r="G19" s="7"/>
      <c r="H19" s="7"/>
      <c r="I19" s="221" t="b">
        <v>0</v>
      </c>
      <c r="J19" s="222" t="s">
        <v>1342</v>
      </c>
      <c r="K19" s="222" t="str">
        <f>IF(AA103="N/A","N/A",AA103/100)</f>
        <v>N/A</v>
      </c>
      <c r="L19" s="7"/>
      <c r="M19" s="221" t="b">
        <v>0</v>
      </c>
      <c r="N19" s="222" t="s">
        <v>1342</v>
      </c>
      <c r="O19" s="222" t="str">
        <f>IF(AA105="N/A","N/A",AA105/100)</f>
        <v>N/A</v>
      </c>
      <c r="P19" s="7"/>
      <c r="Q19" s="221" t="b">
        <v>1</v>
      </c>
      <c r="R19" s="222" t="s">
        <v>1342</v>
      </c>
      <c r="S19" s="222">
        <f>IF(AA104="N/A","N/A",AA104/100)</f>
        <v>0.62</v>
      </c>
      <c r="T19" s="7"/>
      <c r="U19" s="223"/>
      <c r="V19" s="7"/>
      <c r="W19" s="7"/>
      <c r="X19" s="7"/>
      <c r="Y19" s="7"/>
      <c r="Z19" s="7"/>
      <c r="AA19" s="7"/>
      <c r="AB19" s="7"/>
      <c r="AC19" s="7"/>
      <c r="AD19" s="7"/>
    </row>
    <row r="20">
      <c r="A20" s="7"/>
      <c r="B20" s="7"/>
      <c r="C20" s="7"/>
      <c r="D20" s="7"/>
      <c r="E20" s="7"/>
      <c r="F20" s="7"/>
      <c r="G20" s="7"/>
      <c r="H20" s="7"/>
      <c r="I20" s="7"/>
      <c r="J20" s="3" t="s">
        <v>1343</v>
      </c>
      <c r="K20" s="223">
        <v>1.0</v>
      </c>
      <c r="L20" s="7"/>
      <c r="M20" s="7"/>
      <c r="N20" s="3" t="s">
        <v>1343</v>
      </c>
      <c r="O20" s="223">
        <v>1.0</v>
      </c>
      <c r="P20" s="7"/>
      <c r="Q20" s="7"/>
      <c r="R20" s="3" t="s">
        <v>1343</v>
      </c>
      <c r="S20" s="223">
        <v>1.0</v>
      </c>
      <c r="T20" s="7"/>
      <c r="U20" s="7"/>
      <c r="V20" s="7"/>
      <c r="W20" s="7"/>
      <c r="X20" s="7"/>
      <c r="Y20" s="7"/>
      <c r="Z20" s="7"/>
      <c r="AA20" s="7"/>
      <c r="AB20" s="7"/>
      <c r="AC20" s="7"/>
      <c r="AD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ht="15.75" customHeight="1">
      <c r="A99" s="7"/>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row>
    <row r="100" ht="15.75" customHeight="1">
      <c r="A100" s="7"/>
      <c r="B100" s="225" t="s">
        <v>1344</v>
      </c>
      <c r="C100" s="225" t="s">
        <v>1345</v>
      </c>
      <c r="D100" s="225" t="s">
        <v>1346</v>
      </c>
      <c r="E100" s="225" t="s">
        <v>1347</v>
      </c>
      <c r="F100" s="224" t="s">
        <v>1348</v>
      </c>
      <c r="G100" s="224"/>
      <c r="H100" s="224"/>
      <c r="I100" s="224"/>
      <c r="J100" s="224"/>
      <c r="K100" s="224"/>
      <c r="L100" s="224" t="s">
        <v>1349</v>
      </c>
      <c r="M100" s="224"/>
      <c r="N100" s="224"/>
      <c r="O100" s="224"/>
      <c r="P100" s="224" t="s">
        <v>1350</v>
      </c>
      <c r="Q100" s="224"/>
      <c r="R100" s="224" t="s">
        <v>1351</v>
      </c>
      <c r="S100" s="224"/>
      <c r="T100" s="224"/>
      <c r="U100" s="224"/>
      <c r="V100" s="224"/>
      <c r="W100" s="224" t="s">
        <v>1352</v>
      </c>
      <c r="X100" s="224"/>
      <c r="Y100" s="224"/>
      <c r="Z100" s="224" t="s">
        <v>1342</v>
      </c>
      <c r="AA100" s="224"/>
      <c r="AB100" s="224"/>
      <c r="AC100" s="224"/>
      <c r="AD100" s="224"/>
    </row>
    <row r="101" ht="15.75" customHeight="1">
      <c r="A101" s="7" t="s">
        <v>1353</v>
      </c>
      <c r="B101" s="225">
        <f t="array" ref="B101">INDEX(JD,$A$3)</f>
        <v>-9</v>
      </c>
      <c r="C101" s="225">
        <f t="array" ref="C101">INDEX(JI,$A$3)</f>
        <v>-9</v>
      </c>
      <c r="D101" s="225">
        <f t="array" ref="D101">INDEX(JS,$A$3)</f>
        <v>4</v>
      </c>
      <c r="E101" s="225">
        <f t="array" ref="E101">INDEX(JC,$A$3)</f>
        <v>4</v>
      </c>
      <c r="F101" s="224" t="str">
        <f t="array" ref="F101">INDEX(Job_Title,$A$3)</f>
        <v>Pengolah Database Kepegawaian</v>
      </c>
      <c r="G101" s="224"/>
      <c r="H101" s="224"/>
      <c r="I101" s="224"/>
      <c r="J101" s="224"/>
      <c r="K101" s="224"/>
      <c r="L101" s="225">
        <f>VLOOKUP(B101,key!$J$3:$L$27,3,0)</f>
        <v>1</v>
      </c>
      <c r="M101" s="225">
        <f>VLOOKUP(C101,key!$J$3:$L$27,3,0)</f>
        <v>1</v>
      </c>
      <c r="N101" s="225">
        <f>VLOOKUP(D101,key!$J$3:$L$27,3,0)</f>
        <v>6</v>
      </c>
      <c r="O101" s="225">
        <f>VLOOKUP(E101,key!$J$3:$L$27,3,0)</f>
        <v>6</v>
      </c>
      <c r="P101" s="224"/>
      <c r="Q101" s="224"/>
      <c r="R101" s="224"/>
      <c r="S101" s="224"/>
      <c r="T101" s="224"/>
      <c r="U101" s="224"/>
      <c r="V101" s="224"/>
      <c r="W101" s="224"/>
      <c r="X101" s="224"/>
      <c r="Y101" s="224"/>
      <c r="Z101" s="224"/>
      <c r="AA101" s="224"/>
      <c r="AB101" s="224"/>
      <c r="AC101" s="224"/>
      <c r="AD101" s="224"/>
    </row>
    <row r="102" ht="15.75" customHeight="1">
      <c r="A102" s="7"/>
      <c r="B102" s="225"/>
      <c r="C102" s="225"/>
      <c r="D102" s="225"/>
      <c r="E102" s="225"/>
      <c r="F102" s="224" t="str">
        <f t="array" ref="F102:K102">data2!A2:F2</f>
        <v>Nama</v>
      </c>
      <c r="G102" s="224" t="s">
        <v>13</v>
      </c>
      <c r="H102" s="226" t="s">
        <v>14</v>
      </c>
      <c r="I102" s="227" t="s">
        <v>15</v>
      </c>
      <c r="J102" s="224" t="s">
        <v>16</v>
      </c>
      <c r="K102" s="224" t="s">
        <v>17</v>
      </c>
      <c r="L102" s="225"/>
      <c r="M102" s="225"/>
      <c r="N102" s="225"/>
      <c r="O102" s="225"/>
      <c r="P102" s="224"/>
      <c r="Q102" s="224"/>
      <c r="R102" s="224"/>
      <c r="S102" s="224"/>
      <c r="T102" s="224"/>
      <c r="U102" s="224"/>
      <c r="V102" s="224"/>
      <c r="W102" s="224"/>
      <c r="X102" s="224"/>
      <c r="Y102" s="224"/>
      <c r="Z102" s="224"/>
      <c r="AA102" s="224"/>
      <c r="AB102" s="224" t="str">
        <f t="array" ref="AB102">INDEX(CEKGRAF,ijpm!$A$6)</f>
        <v>444</v>
      </c>
      <c r="AC102" s="224"/>
      <c r="AD102" s="224"/>
    </row>
    <row r="103" ht="15.75" customHeight="1">
      <c r="A103" s="7" t="s">
        <v>1354</v>
      </c>
      <c r="B103" s="225">
        <f t="array" ref="B103">INDEX(most_col_d,ijpm!$A$6)</f>
        <v>2</v>
      </c>
      <c r="C103" s="225">
        <f t="array" ref="C103">INDEX(most_col_i,ijpm!$A$6)</f>
        <v>0</v>
      </c>
      <c r="D103" s="225">
        <f t="array" ref="D103">INDEX(most_col_s,ijpm!$A$6)</f>
        <v>4</v>
      </c>
      <c r="E103" s="225">
        <f t="array" ref="E103">INDEX(most_col_c,ijpm!$A$6)</f>
        <v>10</v>
      </c>
      <c r="F103" s="224" t="str">
        <f t="array" ref="F103">INDEX(Nama,ijpm!$A$6)</f>
        <v>Andre Setiawan</v>
      </c>
      <c r="G103" s="224" t="str">
        <f t="array" ref="G103">INDEX(Kelamin,ijpm!$A$6)</f>
        <v>Pria</v>
      </c>
      <c r="H103" s="224" t="str">
        <f t="array" ref="H103">INDEX(Nomor,ijpm!$A$6)</f>
        <v/>
      </c>
      <c r="I103" s="227">
        <f t="array" ref="I103">INDEX(Tes,ijpm!$A$6)</f>
        <v>44291</v>
      </c>
      <c r="J103" s="224" t="str">
        <f t="array" ref="J103">INDEX(Posisi,ijpm!$A$6)</f>
        <v/>
      </c>
      <c r="K103" s="224" t="str">
        <f t="array" ref="K103">INDEX(Tujuan,ijpm!$A$6)</f>
        <v>profiling</v>
      </c>
      <c r="L103" s="225">
        <f>VLOOKUP(B103,tableD1,3,0)</f>
        <v>3</v>
      </c>
      <c r="M103" s="225">
        <f>VLOOKUP(C103,tableI1,3,0)</f>
        <v>1</v>
      </c>
      <c r="N103" s="225">
        <f>VLOOKUP(D103,table1S,3,0)</f>
        <v>4</v>
      </c>
      <c r="O103" s="225">
        <f>VLOOKUP(E103,table1C,3,0)</f>
        <v>8</v>
      </c>
      <c r="P103" s="224">
        <f t="array" ref="P103">INDEX(cek1_,ijpm!$A$6)</f>
        <v>4</v>
      </c>
      <c r="Q103" s="224" t="str">
        <f t="shared" ref="Q103:Q105" si="1">IF(P103=4,"TRUE","FALSE")</f>
        <v>TRUE</v>
      </c>
      <c r="R103" s="224">
        <f>VLOOKUP(L103,tabel_jpm,ijpm!L$101+1,0)</f>
        <v>20</v>
      </c>
      <c r="S103" s="224">
        <f>VLOOKUP(M103,tabel_jpm,ijpm!M$101+1,0)</f>
        <v>28</v>
      </c>
      <c r="T103" s="224">
        <f>VLOOKUP(N103,tabel_jpm,ijpm!N$101+1,0)</f>
        <v>20</v>
      </c>
      <c r="U103" s="224">
        <f>VLOOKUP(O103,tabel_jpm,ijpm!O$101+1,0)</f>
        <v>20</v>
      </c>
      <c r="V103" s="224"/>
      <c r="W103" s="224">
        <f t="shared" ref="W103:W105" si="2">AVERAGE(R103:U103)</f>
        <v>22</v>
      </c>
      <c r="X103" s="224">
        <f>IF($G$103="Pria",VLOOKUP(W103,agreement_p,4),VLOOKUP(W103,agreement_w,4))</f>
        <v>72</v>
      </c>
      <c r="Y103" s="224">
        <f>K20</f>
        <v>1</v>
      </c>
      <c r="Z103" s="228" t="b">
        <f>I19</f>
        <v>0</v>
      </c>
      <c r="AA103" s="228" t="str">
        <f t="shared" ref="AA103:AA105" si="3">IF(AND(Q103="TRUE",Z103=TRUE),((X103*Y103)/Y103),"N/A")</f>
        <v>N/A</v>
      </c>
      <c r="AB103" s="228">
        <f t="shared" ref="AB103:AB105" si="4">IF(ISNUMBER(AA103)=TRUE,1,0)</f>
        <v>0</v>
      </c>
      <c r="AC103" s="229">
        <f t="shared" ref="AC103:AC105" si="5">IF(AB103=1,AA103/100,0)</f>
        <v>0</v>
      </c>
      <c r="AD103" s="230">
        <f>$AC$106/$AB$106</f>
        <v>0.62</v>
      </c>
    </row>
    <row r="104" ht="15.75" customHeight="1">
      <c r="A104" s="7" t="s">
        <v>1355</v>
      </c>
      <c r="B104" s="225">
        <f t="array" ref="B104">INDEX(change_col_d,ijpm!$A$6)</f>
        <v>-4</v>
      </c>
      <c r="C104" s="225">
        <f t="array" ref="C104">INDEX(change_col_i,ijpm!$A$6)</f>
        <v>-7</v>
      </c>
      <c r="D104" s="225">
        <f t="array" ref="D104">INDEX(change_col_s,ijpm!$A$6)</f>
        <v>1</v>
      </c>
      <c r="E104" s="225">
        <f t="array" ref="E104">INDEX(change_col_c,ijpm!$A$6)</f>
        <v>9</v>
      </c>
      <c r="F104" s="224"/>
      <c r="G104" s="224"/>
      <c r="H104" s="224"/>
      <c r="I104" s="224"/>
      <c r="J104" s="224"/>
      <c r="K104" s="224"/>
      <c r="L104" s="225">
        <f>VLOOKUP(B104,table3D,3,0)</f>
        <v>4</v>
      </c>
      <c r="M104" s="225">
        <f>VLOOKUP(C104,table3I,3,0)</f>
        <v>2</v>
      </c>
      <c r="N104" s="225">
        <f>VLOOKUP(D104,table3S,3,0)</f>
        <v>5</v>
      </c>
      <c r="O104" s="225">
        <f>VLOOKUP(E104,table3C,3,0)</f>
        <v>8</v>
      </c>
      <c r="P104" s="224">
        <f t="array" ref="P104">INDEX(cek2_,ijpm!$A$6)</f>
        <v>4</v>
      </c>
      <c r="Q104" s="224" t="str">
        <f t="shared" si="1"/>
        <v>TRUE</v>
      </c>
      <c r="R104" s="224">
        <f>VLOOKUP(L104,tabel_jpm,ijpm!L$101+1,0)</f>
        <v>16</v>
      </c>
      <c r="S104" s="224">
        <f>VLOOKUP(M104,tabel_jpm,ijpm!M$101+1,0)</f>
        <v>24</v>
      </c>
      <c r="T104" s="224">
        <f>VLOOKUP(N104,tabel_jpm,ijpm!N$101+1,0)</f>
        <v>24</v>
      </c>
      <c r="U104" s="224">
        <f>VLOOKUP(O104,tabel_jpm,ijpm!O$101+1,0)</f>
        <v>20</v>
      </c>
      <c r="V104" s="224"/>
      <c r="W104" s="224">
        <f t="shared" si="2"/>
        <v>21</v>
      </c>
      <c r="X104" s="224">
        <f>IF($G$103="Pria",VLOOKUP(W104,agreement_p,4),VLOOKUP(W104,agreement_w,4))</f>
        <v>62</v>
      </c>
      <c r="Y104" s="224">
        <f>S20</f>
        <v>1</v>
      </c>
      <c r="Z104" s="228" t="b">
        <f>Q19</f>
        <v>1</v>
      </c>
      <c r="AA104" s="228">
        <f t="shared" si="3"/>
        <v>62</v>
      </c>
      <c r="AB104" s="228">
        <f t="shared" si="4"/>
        <v>1</v>
      </c>
      <c r="AC104" s="229">
        <f t="shared" si="5"/>
        <v>0.62</v>
      </c>
      <c r="AD104" s="224"/>
    </row>
    <row r="105" ht="15.75" customHeight="1">
      <c r="A105" s="7" t="s">
        <v>1356</v>
      </c>
      <c r="B105" s="225">
        <f t="array" ref="B105">INDEX(least_col_d,ijpm!$A$6)</f>
        <v>6</v>
      </c>
      <c r="C105" s="225">
        <f t="array" ref="C105">INDEX(least_col_i,ijpm!$A$6)</f>
        <v>7</v>
      </c>
      <c r="D105" s="225">
        <f t="array" ref="D105">INDEX(least_col_s,ijpm!$A$6)</f>
        <v>3</v>
      </c>
      <c r="E105" s="225">
        <f t="array" ref="E105">INDEX(least_col_c,ijpm!$A$6)</f>
        <v>1</v>
      </c>
      <c r="F105" s="224"/>
      <c r="G105" s="224"/>
      <c r="H105" s="224"/>
      <c r="I105" s="224"/>
      <c r="J105" s="224"/>
      <c r="K105" s="224"/>
      <c r="L105" s="225">
        <f>VLOOKUP(B105,table2D,3,0)</f>
        <v>4</v>
      </c>
      <c r="M105" s="225">
        <f>VLOOKUP(C105,table2I,3,0)</f>
        <v>3</v>
      </c>
      <c r="N105" s="225">
        <f>VLOOKUP(D105,table2S,3,0)</f>
        <v>6</v>
      </c>
      <c r="O105" s="225">
        <f>VLOOKUP(E105,table2C,3,0)</f>
        <v>8</v>
      </c>
      <c r="P105" s="224">
        <f t="array" ref="P105">INDEX(cek3_,ijpm!$A$6)</f>
        <v>4</v>
      </c>
      <c r="Q105" s="224" t="str">
        <f t="shared" si="1"/>
        <v>TRUE</v>
      </c>
      <c r="R105" s="224">
        <f>VLOOKUP(L105,tabel_jpm,ijpm!L$101+1,0)</f>
        <v>16</v>
      </c>
      <c r="S105" s="224">
        <f>VLOOKUP(M105,tabel_jpm,ijpm!M$101+1,0)</f>
        <v>20</v>
      </c>
      <c r="T105" s="224">
        <f>VLOOKUP(N105,tabel_jpm,ijpm!N$101+1,0)</f>
        <v>28</v>
      </c>
      <c r="U105" s="224">
        <f>VLOOKUP(O105,tabel_jpm,ijpm!O$101+1,0)</f>
        <v>20</v>
      </c>
      <c r="V105" s="224"/>
      <c r="W105" s="224">
        <f t="shared" si="2"/>
        <v>21</v>
      </c>
      <c r="X105" s="224">
        <f>IF($G$103="Pria",VLOOKUP(W105,agreement_p,4),VLOOKUP(W105,agreement_w,4))</f>
        <v>62</v>
      </c>
      <c r="Y105" s="224">
        <f>O20</f>
        <v>1</v>
      </c>
      <c r="Z105" s="228" t="b">
        <f>M19</f>
        <v>0</v>
      </c>
      <c r="AA105" s="228" t="str">
        <f t="shared" si="3"/>
        <v>N/A</v>
      </c>
      <c r="AB105" s="228">
        <f t="shared" si="4"/>
        <v>0</v>
      </c>
      <c r="AC105" s="229">
        <f t="shared" si="5"/>
        <v>0</v>
      </c>
      <c r="AD105" s="224"/>
    </row>
    <row r="106" ht="15.75" customHeight="1">
      <c r="A106" s="7"/>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f>SUM(Y103:Y105)</f>
        <v>3</v>
      </c>
      <c r="Z106" s="224"/>
      <c r="AA106" s="224"/>
      <c r="AB106" s="224">
        <f t="shared" ref="AB106:AC106" si="6">SUM(AB103:AB105)</f>
        <v>1</v>
      </c>
      <c r="AC106" s="230">
        <f t="shared" si="6"/>
        <v>0.62</v>
      </c>
      <c r="AD106" s="224"/>
    </row>
    <row r="107" ht="15.75" customHeight="1">
      <c r="A107" s="7"/>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row>
    <row r="108" ht="15.75" customHeight="1">
      <c r="A108" s="7"/>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row>
    <row r="109" ht="15.75" customHeight="1">
      <c r="A109" s="7"/>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row>
    <row r="110" ht="15.75" customHeight="1">
      <c r="A110" s="7"/>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row>
    <row r="111" ht="15.75" customHeight="1">
      <c r="A111" s="7"/>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row>
    <row r="112" ht="15.75" customHeight="1">
      <c r="A112" s="7"/>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row>
    <row r="113" ht="15.75" customHeight="1">
      <c r="A113" s="7"/>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row>
    <row r="114" ht="15.75" customHeight="1">
      <c r="A114" s="7"/>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row>
    <row r="115" ht="15.75" customHeight="1">
      <c r="A115" s="7"/>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row>
    <row r="116" ht="15.75" customHeight="1">
      <c r="A116" s="7"/>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row>
    <row r="117" ht="15.75" customHeight="1">
      <c r="A117" s="7"/>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row>
    <row r="118" ht="15.75" customHeight="1">
      <c r="A118" s="7"/>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row>
    <row r="119" ht="15.75" customHeight="1">
      <c r="A119" s="7"/>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c r="AA119" s="221"/>
      <c r="AB119" s="221"/>
      <c r="AC119" s="221"/>
      <c r="AD119" s="221"/>
    </row>
    <row r="120" ht="15.75" customHeight="1">
      <c r="A120" s="7"/>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c r="AA120" s="221"/>
      <c r="AB120" s="221"/>
      <c r="AC120" s="221"/>
      <c r="AD120" s="221"/>
    </row>
    <row r="121" ht="15.75" customHeight="1">
      <c r="A121" s="7"/>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c r="AA121" s="221"/>
      <c r="AB121" s="221"/>
      <c r="AC121" s="221"/>
      <c r="AD121" s="221"/>
    </row>
    <row r="122" ht="15.75" customHeight="1">
      <c r="A122" s="7"/>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c r="AA122" s="221"/>
      <c r="AB122" s="221"/>
      <c r="AC122" s="221"/>
      <c r="AD122" s="221"/>
    </row>
    <row r="123" ht="15.75" customHeight="1">
      <c r="A123" s="7"/>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c r="AA123" s="221"/>
      <c r="AB123" s="221"/>
      <c r="AC123" s="221"/>
      <c r="AD123" s="221"/>
    </row>
    <row r="124" ht="15.75" customHeight="1">
      <c r="A124" s="7"/>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c r="AA124" s="221"/>
      <c r="AB124" s="221"/>
      <c r="AC124" s="221"/>
      <c r="AD124" s="221"/>
    </row>
    <row r="125" ht="15.75" customHeight="1">
      <c r="A125" s="7"/>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c r="AA125" s="221"/>
      <c r="AB125" s="221"/>
      <c r="AC125" s="221"/>
      <c r="AD125" s="221"/>
    </row>
    <row r="126" ht="15.75" customHeight="1">
      <c r="A126" s="7"/>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c r="AA126" s="221"/>
      <c r="AB126" s="221"/>
      <c r="AC126" s="221"/>
      <c r="AD126" s="221"/>
    </row>
    <row r="127" ht="15.75" customHeight="1">
      <c r="A127" s="7"/>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c r="AA127" s="221"/>
      <c r="AB127" s="221"/>
      <c r="AC127" s="221"/>
      <c r="AD127" s="221"/>
    </row>
    <row r="128" ht="15.75" customHeight="1">
      <c r="A128" s="7"/>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c r="AA128" s="221"/>
      <c r="AB128" s="221"/>
      <c r="AC128" s="221"/>
      <c r="AD128" s="221"/>
    </row>
    <row r="129" ht="15.75" customHeight="1">
      <c r="A129" s="7"/>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c r="AA129" s="221"/>
      <c r="AB129" s="221"/>
      <c r="AC129" s="221"/>
      <c r="AD129" s="221"/>
    </row>
    <row r="130" ht="15.75" customHeight="1">
      <c r="A130" s="7"/>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c r="AA130" s="221"/>
      <c r="AB130" s="221"/>
      <c r="AC130" s="221"/>
      <c r="AD130" s="221"/>
    </row>
    <row r="131" ht="15.75" customHeight="1">
      <c r="A131" s="7"/>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1"/>
    </row>
    <row r="132" ht="15.75" customHeight="1">
      <c r="A132" s="7"/>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c r="AA132" s="221"/>
      <c r="AB132" s="221"/>
      <c r="AC132" s="221"/>
      <c r="AD132" s="221"/>
    </row>
    <row r="133" ht="15.75" customHeight="1">
      <c r="A133" s="7"/>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c r="AA133" s="221"/>
      <c r="AB133" s="221"/>
      <c r="AC133" s="221"/>
      <c r="AD133" s="221"/>
    </row>
    <row r="134" ht="15.75" customHeight="1">
      <c r="A134" s="7"/>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c r="AA134" s="221"/>
      <c r="AB134" s="221"/>
      <c r="AC134" s="221"/>
      <c r="AD134" s="221"/>
    </row>
    <row r="135" ht="15.75" customHeight="1">
      <c r="A135" s="7"/>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c r="AA135" s="221"/>
      <c r="AB135" s="221"/>
      <c r="AC135" s="221"/>
      <c r="AD135" s="221"/>
    </row>
    <row r="136" ht="15.75" customHeight="1">
      <c r="A136" s="7"/>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c r="AA136" s="221"/>
      <c r="AB136" s="221"/>
      <c r="AC136" s="221"/>
      <c r="AD136" s="221"/>
    </row>
    <row r="137" ht="15.75" customHeight="1">
      <c r="A137" s="7"/>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c r="AA137" s="221"/>
      <c r="AB137" s="221"/>
      <c r="AC137" s="221"/>
      <c r="AD137" s="221"/>
    </row>
    <row r="138" ht="15.75" customHeight="1">
      <c r="A138" s="7"/>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c r="AA138" s="221"/>
      <c r="AB138" s="221"/>
      <c r="AC138" s="221"/>
      <c r="AD138" s="221"/>
    </row>
    <row r="139" ht="15.75" customHeight="1">
      <c r="A139" s="7"/>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c r="AA139" s="221"/>
      <c r="AB139" s="221"/>
      <c r="AC139" s="221"/>
      <c r="AD139" s="221"/>
    </row>
    <row r="140" ht="15.75" customHeight="1">
      <c r="A140" s="7"/>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c r="AA140" s="221"/>
      <c r="AB140" s="221"/>
      <c r="AC140" s="221"/>
      <c r="AD140" s="221"/>
    </row>
    <row r="141" ht="15.75" customHeight="1">
      <c r="A141" s="7"/>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c r="AA141" s="221"/>
      <c r="AB141" s="221"/>
      <c r="AC141" s="221"/>
      <c r="AD141" s="221"/>
    </row>
    <row r="142" ht="15.75" customHeight="1">
      <c r="A142" s="7"/>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c r="AA142" s="221"/>
      <c r="AB142" s="221"/>
      <c r="AC142" s="221"/>
      <c r="AD142" s="221"/>
    </row>
    <row r="143" ht="15.75" customHeight="1">
      <c r="A143" s="7"/>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c r="AA143" s="221"/>
      <c r="AB143" s="221"/>
      <c r="AC143" s="221"/>
      <c r="AD143" s="221"/>
    </row>
    <row r="144" ht="15.75" customHeight="1">
      <c r="A144" s="7"/>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c r="AA144" s="221"/>
      <c r="AB144" s="221"/>
      <c r="AC144" s="221"/>
      <c r="AD144" s="221"/>
    </row>
    <row r="145" ht="15.75" customHeight="1">
      <c r="A145" s="7"/>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c r="AA145" s="221"/>
      <c r="AB145" s="221"/>
      <c r="AC145" s="221"/>
      <c r="AD145" s="221"/>
    </row>
    <row r="146" ht="15.75" customHeight="1">
      <c r="A146" s="7"/>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c r="AA146" s="221"/>
      <c r="AB146" s="221"/>
      <c r="AC146" s="221"/>
      <c r="AD146" s="221"/>
    </row>
    <row r="147" ht="15.75" customHeight="1">
      <c r="A147" s="7"/>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c r="AA147" s="221"/>
      <c r="AB147" s="221"/>
      <c r="AC147" s="221"/>
      <c r="AD147" s="221"/>
    </row>
    <row r="148" ht="15.75" customHeight="1">
      <c r="A148" s="7"/>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c r="AA148" s="221"/>
      <c r="AB148" s="221"/>
      <c r="AC148" s="221"/>
      <c r="AD148" s="221"/>
    </row>
    <row r="149" ht="15.75" customHeight="1">
      <c r="A149" s="7"/>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c r="AA149" s="221"/>
      <c r="AB149" s="221"/>
      <c r="AC149" s="221"/>
      <c r="AD149" s="221"/>
    </row>
    <row r="150" ht="15.75" customHeight="1">
      <c r="A150" s="7"/>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c r="AA150" s="221"/>
      <c r="AB150" s="221"/>
      <c r="AC150" s="221"/>
      <c r="AD150" s="221"/>
    </row>
    <row r="151" ht="15.75" customHeight="1">
      <c r="A151" s="7"/>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c r="AA151" s="221"/>
      <c r="AB151" s="221"/>
      <c r="AC151" s="221"/>
      <c r="AD151" s="221"/>
    </row>
    <row r="152" ht="15.75" customHeight="1">
      <c r="A152" s="7"/>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c r="AA152" s="221"/>
      <c r="AB152" s="221"/>
      <c r="AC152" s="221"/>
      <c r="AD152" s="221"/>
    </row>
    <row r="153" ht="15.75" customHeight="1">
      <c r="A153" s="7"/>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c r="AA153" s="221"/>
      <c r="AB153" s="221"/>
      <c r="AC153" s="221"/>
      <c r="AD153" s="221"/>
    </row>
    <row r="154" ht="15.75" customHeight="1">
      <c r="A154" s="7"/>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c r="AA154" s="221"/>
      <c r="AB154" s="221"/>
      <c r="AC154" s="221"/>
      <c r="AD154" s="221"/>
    </row>
    <row r="155" ht="15.75" customHeight="1">
      <c r="A155" s="7"/>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c r="AA155" s="221"/>
      <c r="AB155" s="221"/>
      <c r="AC155" s="221"/>
      <c r="AD155" s="221"/>
    </row>
    <row r="156" ht="15.75" customHeight="1">
      <c r="A156" s="7"/>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c r="AA156" s="221"/>
      <c r="AB156" s="221"/>
      <c r="AC156" s="221"/>
      <c r="AD156" s="221"/>
    </row>
    <row r="157" ht="15.75" customHeight="1">
      <c r="A157" s="7"/>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c r="AA157" s="221"/>
      <c r="AB157" s="221"/>
      <c r="AC157" s="221"/>
      <c r="AD157" s="221"/>
    </row>
    <row r="158" ht="15.75" customHeight="1">
      <c r="A158" s="7"/>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c r="AA158" s="221"/>
      <c r="AB158" s="221"/>
      <c r="AC158" s="221"/>
      <c r="AD158" s="221"/>
    </row>
    <row r="159" ht="15.75" customHeight="1">
      <c r="A159" s="7"/>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c r="AA159" s="221"/>
      <c r="AB159" s="221"/>
      <c r="AC159" s="221"/>
      <c r="AD159" s="221"/>
    </row>
    <row r="160" ht="15.75" customHeight="1">
      <c r="A160" s="7"/>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row>
    <row r="161" ht="15.75" customHeight="1">
      <c r="A161" s="7"/>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c r="AA161" s="221"/>
      <c r="AB161" s="221"/>
      <c r="AC161" s="221"/>
      <c r="AD161" s="221"/>
    </row>
    <row r="162" ht="15.75" customHeight="1">
      <c r="A162" s="7"/>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c r="AA162" s="221"/>
      <c r="AB162" s="221"/>
      <c r="AC162" s="221"/>
      <c r="AD162" s="221"/>
    </row>
    <row r="163" ht="15.75" customHeight="1">
      <c r="A163" s="7"/>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c r="AA163" s="221"/>
      <c r="AB163" s="221"/>
      <c r="AC163" s="221"/>
      <c r="AD163" s="221"/>
    </row>
    <row r="164" ht="15.75" customHeight="1">
      <c r="A164" s="7"/>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c r="AA164" s="221"/>
      <c r="AB164" s="221"/>
      <c r="AC164" s="221"/>
      <c r="AD164" s="221"/>
    </row>
    <row r="165" ht="15.75" customHeight="1">
      <c r="A165" s="7"/>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c r="AA165" s="221"/>
      <c r="AB165" s="221"/>
      <c r="AC165" s="221"/>
      <c r="AD165" s="221"/>
    </row>
    <row r="166" ht="15.75" customHeight="1">
      <c r="A166" s="7"/>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c r="AA166" s="221"/>
      <c r="AB166" s="221"/>
      <c r="AC166" s="221"/>
      <c r="AD166" s="221"/>
    </row>
    <row r="167" ht="15.75" customHeight="1">
      <c r="A167" s="7"/>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c r="AA167" s="221"/>
      <c r="AB167" s="221"/>
      <c r="AC167" s="221"/>
      <c r="AD167" s="221"/>
    </row>
    <row r="168" ht="15.75" customHeight="1">
      <c r="A168" s="7"/>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c r="AA168" s="221"/>
      <c r="AB168" s="221"/>
      <c r="AC168" s="221"/>
      <c r="AD168" s="221"/>
    </row>
    <row r="169" ht="15.75" customHeight="1">
      <c r="A169" s="7"/>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c r="AA169" s="221"/>
      <c r="AB169" s="221"/>
      <c r="AC169" s="221"/>
      <c r="AD169" s="221"/>
    </row>
    <row r="170" ht="15.75" customHeight="1">
      <c r="A170" s="7"/>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c r="AA170" s="221"/>
      <c r="AB170" s="221"/>
      <c r="AC170" s="221"/>
      <c r="AD170" s="221"/>
    </row>
    <row r="171" ht="15.75" customHeight="1">
      <c r="A171" s="7"/>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c r="AA171" s="221"/>
      <c r="AB171" s="221"/>
      <c r="AC171" s="221"/>
      <c r="AD171" s="221"/>
    </row>
    <row r="172" ht="15.75" customHeight="1">
      <c r="A172" s="7"/>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c r="AA172" s="221"/>
      <c r="AB172" s="221"/>
      <c r="AC172" s="221"/>
      <c r="AD172" s="221"/>
    </row>
    <row r="173" ht="15.75" customHeight="1">
      <c r="A173" s="7"/>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c r="AA173" s="221"/>
      <c r="AB173" s="221"/>
      <c r="AC173" s="221"/>
      <c r="AD173" s="221"/>
    </row>
    <row r="174" ht="15.75" customHeight="1">
      <c r="A174" s="7"/>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c r="AA174" s="221"/>
      <c r="AB174" s="221"/>
      <c r="AC174" s="221"/>
      <c r="AD174" s="221"/>
    </row>
    <row r="175" ht="15.75" customHeight="1">
      <c r="A175" s="7"/>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c r="AA175" s="221"/>
      <c r="AB175" s="221"/>
      <c r="AC175" s="221"/>
      <c r="AD175" s="221"/>
    </row>
    <row r="176" ht="15.75" customHeight="1">
      <c r="A176" s="7"/>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c r="AA176" s="221"/>
      <c r="AB176" s="221"/>
      <c r="AC176" s="221"/>
      <c r="AD176" s="221"/>
    </row>
    <row r="177" ht="15.75" customHeight="1">
      <c r="A177" s="7"/>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c r="AA177" s="221"/>
      <c r="AB177" s="221"/>
      <c r="AC177" s="221"/>
      <c r="AD177" s="221"/>
    </row>
    <row r="178" ht="15.75" customHeight="1">
      <c r="A178" s="7"/>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c r="AA178" s="221"/>
      <c r="AB178" s="221"/>
      <c r="AC178" s="221"/>
      <c r="AD178" s="221"/>
    </row>
    <row r="179" ht="15.75" customHeight="1">
      <c r="A179" s="7"/>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c r="AA179" s="221"/>
      <c r="AB179" s="221"/>
      <c r="AC179" s="221"/>
      <c r="AD179" s="221"/>
    </row>
    <row r="180" ht="15.75" customHeight="1">
      <c r="A180" s="7"/>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c r="AA180" s="221"/>
      <c r="AB180" s="221"/>
      <c r="AC180" s="221"/>
      <c r="AD180" s="221"/>
    </row>
    <row r="181" ht="15.75" customHeight="1">
      <c r="A181" s="7"/>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c r="AA181" s="221"/>
      <c r="AB181" s="221"/>
      <c r="AC181" s="221"/>
      <c r="AD181" s="221"/>
    </row>
    <row r="182" ht="15.75" customHeight="1">
      <c r="A182" s="7"/>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c r="AA182" s="221"/>
      <c r="AB182" s="221"/>
      <c r="AC182" s="221"/>
      <c r="AD182" s="221"/>
    </row>
    <row r="183" ht="15.75" customHeight="1">
      <c r="A183" s="7"/>
      <c r="B183" s="7"/>
      <c r="C183" s="7"/>
      <c r="D183" s="7"/>
      <c r="E183" s="7"/>
      <c r="F183" s="7"/>
      <c r="G183" s="7"/>
      <c r="H183" s="7"/>
      <c r="I183" s="7"/>
      <c r="J183" s="7"/>
      <c r="K183" s="7"/>
      <c r="L183" s="7"/>
      <c r="M183" s="7"/>
      <c r="N183" s="7"/>
      <c r="O183" s="7"/>
      <c r="P183" s="7"/>
      <c r="Q183" s="7"/>
      <c r="R183" s="7"/>
      <c r="S183" s="221"/>
      <c r="T183" s="221"/>
      <c r="U183" s="221"/>
      <c r="V183" s="221"/>
      <c r="W183" s="7"/>
      <c r="X183" s="7"/>
      <c r="Y183" s="7"/>
      <c r="Z183" s="7"/>
      <c r="AA183" s="7"/>
      <c r="AB183" s="7"/>
      <c r="AC183" s="7"/>
      <c r="AD183" s="7"/>
    </row>
    <row r="184" ht="15.75" customHeight="1">
      <c r="A184" s="7"/>
      <c r="B184" s="7"/>
      <c r="C184" s="7"/>
      <c r="D184" s="7"/>
      <c r="E184" s="7"/>
      <c r="F184" s="7"/>
      <c r="G184" s="7"/>
      <c r="H184" s="7"/>
      <c r="I184" s="7"/>
      <c r="J184" s="7"/>
      <c r="K184" s="7"/>
      <c r="L184" s="7"/>
      <c r="M184" s="7"/>
      <c r="N184" s="7"/>
      <c r="O184" s="7"/>
      <c r="P184" s="7"/>
      <c r="Q184" s="7"/>
      <c r="R184" s="7"/>
      <c r="S184" s="221"/>
      <c r="T184" s="221"/>
      <c r="U184" s="221"/>
      <c r="V184" s="221"/>
      <c r="W184" s="7"/>
      <c r="X184" s="7"/>
      <c r="Y184" s="7"/>
      <c r="Z184" s="7"/>
      <c r="AA184" s="7"/>
      <c r="AB184" s="7"/>
      <c r="AC184" s="7"/>
      <c r="AD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mergeCells count="13">
    <mergeCell ref="K6:O6"/>
    <mergeCell ref="I7:K7"/>
    <mergeCell ref="I8:L8"/>
    <mergeCell ref="M8:P8"/>
    <mergeCell ref="Q8:T8"/>
    <mergeCell ref="X8:Y8"/>
    <mergeCell ref="K2:T2"/>
    <mergeCell ref="B3:E3"/>
    <mergeCell ref="K4:O4"/>
    <mergeCell ref="T4:Z5"/>
    <mergeCell ref="K5:O5"/>
    <mergeCell ref="B6:E6"/>
    <mergeCell ref="T6:Z7"/>
  </mergeCells>
  <printOptions/>
  <pageMargins bottom="0.75" footer="0.0" header="0.0" left="0.25" right="0.25" top="0.75"/>
  <pageSetup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29"/>
    <col customWidth="1" min="3" max="3" width="4.0"/>
    <col customWidth="1" min="4" max="4" width="4.86"/>
    <col customWidth="1" min="5" max="6" width="6.71"/>
    <col customWidth="1" min="7" max="7" width="4.86"/>
    <col customWidth="1" min="8" max="8" width="4.71"/>
    <col customWidth="1" min="9" max="9" width="4.86"/>
    <col customWidth="1" min="10" max="12" width="4.71"/>
    <col customWidth="1" min="13" max="15" width="4.86"/>
    <col customWidth="1" min="16" max="16" width="5.57"/>
    <col customWidth="1" min="17" max="17" width="4.86"/>
    <col customWidth="1" min="18" max="19" width="4.71"/>
    <col customWidth="1" min="20" max="20" width="4.86"/>
    <col customWidth="1" min="21" max="21" width="8.29"/>
    <col customWidth="1" min="22" max="23" width="4.86"/>
    <col customWidth="1" min="24" max="24" width="4.71"/>
    <col customWidth="1" min="25" max="25" width="5.71"/>
    <col customWidth="1" min="26" max="27" width="4.86"/>
    <col customWidth="1" min="28" max="28" width="5.43"/>
    <col customWidth="1" min="29" max="29" width="4.86"/>
    <col customWidth="1" min="30" max="30" width="7.86"/>
    <col customWidth="1" min="31" max="31" width="4.71"/>
    <col customWidth="1" min="32" max="32" width="5.14"/>
    <col customWidth="1" min="33" max="34" width="4.86"/>
  </cols>
  <sheetData>
    <row r="1" ht="17.25" customHeight="1">
      <c r="A1" s="221"/>
      <c r="B1" s="221"/>
      <c r="C1" s="221"/>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row>
    <row r="2" ht="17.25" customHeight="1">
      <c r="A2" s="221"/>
      <c r="B2" s="231" t="s">
        <v>1340</v>
      </c>
      <c r="C2" s="221"/>
      <c r="D2" s="232" t="s">
        <v>1357</v>
      </c>
      <c r="E2" s="233"/>
      <c r="F2" s="233"/>
      <c r="G2" s="233"/>
      <c r="H2" s="233"/>
      <c r="I2" s="234"/>
      <c r="J2" s="7"/>
      <c r="K2" s="7" t="s">
        <v>1358</v>
      </c>
      <c r="L2" s="7"/>
      <c r="M2" s="235" t="str">
        <f>UPPER(C109)</f>
        <v>ANDRE SETIAWAN</v>
      </c>
      <c r="T2" s="236" t="s">
        <v>1359</v>
      </c>
      <c r="U2" s="84"/>
      <c r="V2" s="7"/>
      <c r="W2" s="7"/>
      <c r="X2" s="7"/>
      <c r="Y2" s="7"/>
      <c r="Z2" s="7"/>
      <c r="AA2" s="7"/>
      <c r="AB2" s="7"/>
      <c r="AC2" s="7"/>
      <c r="AD2" s="7"/>
      <c r="AE2" s="7"/>
      <c r="AF2" s="7"/>
      <c r="AG2" s="7"/>
      <c r="AH2" s="7"/>
    </row>
    <row r="3" ht="17.25" customHeight="1">
      <c r="A3" s="221">
        <v>5.0</v>
      </c>
      <c r="B3" s="221"/>
      <c r="C3" s="221"/>
      <c r="D3" s="237"/>
      <c r="E3" s="238"/>
      <c r="F3" s="238"/>
      <c r="G3" s="238"/>
      <c r="H3" s="238"/>
      <c r="I3" s="239"/>
      <c r="J3" s="7"/>
      <c r="K3" s="7"/>
      <c r="L3" s="7"/>
      <c r="T3" s="84"/>
      <c r="U3" s="84" t="str">
        <f>IF($K$107&lt;&gt;"444","",VLOOKUP($C$12,profile_eng!$A$3:$I$42,MID(misc!$D$28,1,1)+1,FALSE))</f>
        <v>Slow to change</v>
      </c>
      <c r="V3" s="7"/>
      <c r="W3" s="7"/>
      <c r="X3" s="7"/>
      <c r="Y3" s="7"/>
      <c r="Z3" s="7"/>
      <c r="AA3" s="7"/>
      <c r="AB3" s="7"/>
      <c r="AC3" s="7"/>
      <c r="AD3" s="7"/>
      <c r="AE3" s="7"/>
      <c r="AF3" s="7"/>
      <c r="AG3" s="7"/>
      <c r="AH3" s="7"/>
    </row>
    <row r="4" ht="17.25" customHeight="1">
      <c r="A4" s="221"/>
      <c r="B4" s="221"/>
      <c r="C4" s="221"/>
      <c r="D4" s="240"/>
      <c r="E4" s="241"/>
      <c r="F4" s="241"/>
      <c r="G4" s="241"/>
      <c r="H4" s="241"/>
      <c r="I4" s="242"/>
      <c r="J4" s="7"/>
      <c r="K4" s="7" t="s">
        <v>1360</v>
      </c>
      <c r="L4" s="7"/>
      <c r="M4" s="243" t="str">
        <f>IF(D109="Pria","Male","Female")</f>
        <v>Male</v>
      </c>
      <c r="T4" s="84"/>
      <c r="U4" s="84" t="str">
        <f>IF($K$107&lt;&gt;"444","",VLOOKUP($C$12,profile_eng!$A$3:$I$42,MID(misc!$D$28,2,1)+1,FALSE))</f>
        <v>Predictable</v>
      </c>
      <c r="V4" s="7"/>
      <c r="W4" s="7"/>
      <c r="X4" s="7"/>
      <c r="Y4" s="7"/>
      <c r="Z4" s="7"/>
      <c r="AA4" s="7"/>
      <c r="AB4" s="7"/>
      <c r="AC4" s="7"/>
      <c r="AD4" s="7"/>
      <c r="AE4" s="7"/>
      <c r="AF4" s="7"/>
      <c r="AG4" s="7"/>
      <c r="AH4" s="7"/>
    </row>
    <row r="5" ht="17.25" customHeight="1">
      <c r="A5" s="221"/>
      <c r="B5" s="221"/>
      <c r="C5" s="221"/>
      <c r="D5" s="240"/>
      <c r="E5" s="241"/>
      <c r="F5" s="241"/>
      <c r="G5" s="241"/>
      <c r="H5" s="241"/>
      <c r="I5" s="242"/>
      <c r="J5" s="7"/>
      <c r="K5" s="7" t="s">
        <v>1361</v>
      </c>
      <c r="L5" s="7"/>
      <c r="M5" s="243" t="str">
        <f>E109</f>
        <v/>
      </c>
      <c r="T5" s="84"/>
      <c r="U5" s="84" t="str">
        <f>IF($K$107&lt;&gt;"444","",VLOOKUP($C$12,profile_eng!$A$3:$I$42,MID(misc!$D$28,3,1)+1,FALSE))</f>
        <v>Sensitive</v>
      </c>
      <c r="V5" s="7"/>
      <c r="W5" s="7"/>
      <c r="X5" s="7"/>
      <c r="Y5" s="7"/>
      <c r="Z5" s="7"/>
      <c r="AA5" s="7"/>
      <c r="AB5" s="7"/>
      <c r="AC5" s="7"/>
      <c r="AD5" s="7"/>
      <c r="AE5" s="7"/>
      <c r="AF5" s="7"/>
      <c r="AG5" s="7"/>
      <c r="AH5" s="7"/>
    </row>
    <row r="6" ht="17.25" customHeight="1">
      <c r="A6" s="221">
        <v>1.0</v>
      </c>
      <c r="B6" s="231" t="s">
        <v>1341</v>
      </c>
      <c r="C6" s="221"/>
      <c r="D6" s="240"/>
      <c r="E6" s="241"/>
      <c r="F6" s="241"/>
      <c r="G6" s="241"/>
      <c r="H6" s="241"/>
      <c r="I6" s="242"/>
      <c r="J6" s="7"/>
      <c r="K6" s="7" t="s">
        <v>1362</v>
      </c>
      <c r="L6" s="7"/>
      <c r="M6" s="244">
        <f>F109</f>
        <v>44291</v>
      </c>
      <c r="T6" s="7"/>
      <c r="U6" s="84" t="str">
        <f>IF($K$107&lt;&gt;"444","",VLOOKUP($C$12,profile_eng!$A$3:$I$42,MID(misc!$D$28,4,1)+1,FALSE))</f>
        <v>Possessive</v>
      </c>
      <c r="V6" s="7"/>
      <c r="W6" s="7"/>
      <c r="X6" s="7"/>
      <c r="Y6" s="7"/>
      <c r="Z6" s="7"/>
      <c r="AA6" s="7"/>
      <c r="AB6" s="7"/>
      <c r="AC6" s="7"/>
      <c r="AD6" s="7"/>
      <c r="AE6" s="7"/>
      <c r="AF6" s="7"/>
      <c r="AG6" s="7"/>
      <c r="AH6" s="7"/>
    </row>
    <row r="7" ht="17.25" customHeight="1">
      <c r="A7" s="221"/>
      <c r="B7" s="221"/>
      <c r="C7" s="221"/>
      <c r="D7" s="240"/>
      <c r="E7" s="241"/>
      <c r="F7" s="241"/>
      <c r="G7" s="241"/>
      <c r="H7" s="241"/>
      <c r="I7" s="242"/>
      <c r="J7" s="7"/>
      <c r="K7" s="7" t="s">
        <v>1363</v>
      </c>
      <c r="L7" s="7"/>
      <c r="M7" s="245" t="str">
        <f>G109</f>
        <v/>
      </c>
      <c r="T7" s="7"/>
      <c r="U7" s="84" t="str">
        <f>IF($K$107&lt;&gt;"444","",VLOOKUP($C$12,profile_eng!$A$3:$I$42,MID(misc!$D$28,5,1)+1,FALSE))</f>
        <v>Beware</v>
      </c>
      <c r="V7" s="7"/>
      <c r="W7" s="7"/>
      <c r="X7" s="7"/>
      <c r="Y7" s="7"/>
      <c r="Z7" s="7"/>
      <c r="AA7" s="7"/>
      <c r="AB7" s="7"/>
      <c r="AC7" s="7"/>
      <c r="AD7" s="7"/>
      <c r="AE7" s="7"/>
      <c r="AF7" s="7"/>
      <c r="AG7" s="7"/>
      <c r="AH7" s="7"/>
    </row>
    <row r="8" ht="17.25" customHeight="1">
      <c r="A8" s="221"/>
      <c r="B8" s="221"/>
      <c r="C8" s="221"/>
      <c r="D8" s="246" t="str">
        <f>C106</f>
        <v>Analis Keberatan dan Banding</v>
      </c>
      <c r="E8" s="247"/>
      <c r="F8" s="247"/>
      <c r="G8" s="247"/>
      <c r="H8" s="247"/>
      <c r="I8" s="248"/>
      <c r="J8" s="7"/>
      <c r="K8" s="7"/>
      <c r="L8" s="7"/>
      <c r="T8" s="7"/>
      <c r="U8" s="7"/>
      <c r="V8" s="7"/>
      <c r="W8" s="7"/>
      <c r="X8" s="7"/>
      <c r="Y8" s="7"/>
      <c r="Z8" s="7"/>
      <c r="AA8" s="7"/>
      <c r="AB8" s="7"/>
      <c r="AC8" s="7"/>
      <c r="AD8" s="7"/>
      <c r="AE8" s="7"/>
      <c r="AF8" s="7"/>
      <c r="AG8" s="7"/>
      <c r="AH8" s="7"/>
    </row>
    <row r="9" ht="17.25" customHeight="1">
      <c r="A9" s="221"/>
      <c r="B9" s="221"/>
      <c r="C9" s="221" t="b">
        <v>1</v>
      </c>
      <c r="D9" s="162"/>
      <c r="E9" s="249"/>
      <c r="F9" s="249"/>
      <c r="G9" s="249"/>
      <c r="H9" s="249"/>
      <c r="I9" s="163"/>
      <c r="J9" s="7"/>
      <c r="K9" s="7" t="s">
        <v>1364</v>
      </c>
      <c r="L9" s="7"/>
      <c r="M9" s="243" t="str">
        <f>H109</f>
        <v>profiling</v>
      </c>
      <c r="T9" s="236" t="s">
        <v>1365</v>
      </c>
      <c r="U9" s="7"/>
      <c r="V9" s="7"/>
      <c r="W9" s="7"/>
      <c r="X9" s="7"/>
      <c r="Y9" s="7"/>
      <c r="Z9" s="7"/>
      <c r="AA9" s="7"/>
      <c r="AB9" s="7"/>
      <c r="AC9" s="7"/>
      <c r="AD9" s="7"/>
      <c r="AE9" s="7"/>
      <c r="AF9" s="7"/>
      <c r="AG9" s="7"/>
      <c r="AH9" s="7"/>
    </row>
    <row r="10" ht="17.25" customHeight="1">
      <c r="A10" s="221"/>
      <c r="B10" s="221"/>
      <c r="C10" s="221" t="b">
        <v>1</v>
      </c>
      <c r="D10" s="250"/>
      <c r="E10" s="250"/>
      <c r="F10" s="250"/>
      <c r="G10" s="250"/>
      <c r="H10" s="250"/>
      <c r="I10" s="250"/>
      <c r="J10" s="7"/>
      <c r="K10" s="7" t="s">
        <v>1342</v>
      </c>
      <c r="L10" s="7"/>
      <c r="M10" s="222">
        <f>AG110</f>
        <v>0.6866666667</v>
      </c>
      <c r="N10" s="7"/>
      <c r="O10" s="7"/>
      <c r="P10" s="7"/>
      <c r="Q10" s="7"/>
      <c r="R10" s="7"/>
      <c r="S10" s="7"/>
      <c r="T10" s="7"/>
      <c r="U10" s="84" t="str">
        <f>IF($K$107&lt;&gt;"444","",VLOOKUP(MID(C12,1,1),kekuatan_e,MID(misc!$D$29,1,1)+1,FALSE))</f>
        <v>Avoiding trouble</v>
      </c>
      <c r="V10" s="7"/>
      <c r="W10" s="7"/>
      <c r="X10" s="7"/>
      <c r="Y10" s="7"/>
      <c r="Z10" s="7"/>
      <c r="AA10" s="7"/>
      <c r="AB10" s="7"/>
      <c r="AC10" s="7"/>
      <c r="AD10" s="7"/>
      <c r="AE10" s="7"/>
      <c r="AF10" s="7"/>
      <c r="AG10" s="7"/>
      <c r="AH10" s="7"/>
    </row>
    <row r="11" ht="17.25" customHeight="1">
      <c r="A11" s="221"/>
      <c r="B11" s="221"/>
      <c r="C11" s="221" t="b">
        <v>1</v>
      </c>
      <c r="D11" s="236" t="s">
        <v>1366</v>
      </c>
      <c r="E11" s="7"/>
      <c r="F11" s="7"/>
      <c r="G11" s="7"/>
      <c r="H11" s="7"/>
      <c r="I11" s="7"/>
      <c r="J11" s="7"/>
      <c r="K11" s="7"/>
      <c r="L11" s="251"/>
      <c r="M11" s="251"/>
      <c r="N11" s="251"/>
      <c r="O11" s="251"/>
      <c r="P11" s="251"/>
      <c r="Q11" s="7"/>
      <c r="R11" s="7"/>
      <c r="S11" s="7"/>
      <c r="T11" s="7"/>
      <c r="U11" s="84" t="str">
        <f>IF($K$107&lt;&gt;"444","",VLOOKUP(MID(C12,1,1),kekuatan_e,MID(misc!$D$29,2,1)+1,FALSE))</f>
        <v>Checking for accuracy</v>
      </c>
      <c r="V11" s="7"/>
      <c r="W11" s="7"/>
      <c r="X11" s="7"/>
      <c r="Y11" s="7"/>
      <c r="Z11" s="7"/>
      <c r="AA11" s="7"/>
      <c r="AB11" s="7"/>
      <c r="AC11" s="7"/>
      <c r="AD11" s="7"/>
      <c r="AE11" s="7"/>
      <c r="AF11" s="7"/>
      <c r="AG11" s="7"/>
      <c r="AH11" s="7"/>
    </row>
    <row r="12" ht="17.25" customHeight="1">
      <c r="A12" s="221"/>
      <c r="B12" s="221"/>
      <c r="C12" s="221" t="str">
        <f t="array" ref="C12">INDEX(prof3,A6)</f>
        <v>CS</v>
      </c>
      <c r="D12" s="245" t="str">
        <f>"Sdr. " &amp;PROPER(M2)&amp;" "&amp;IF($K$107="444",VLOOKUP($C$12,profile_eng!$A$65:$D$104,3,TRUE),VLOOKUP($K$107,problem!$A$28:$C$91,3,0))</f>
        <v>Sdr. Andre Setiawan is a systematic thinker who tends to follow procedures in both personal and business life.  Proceeding in an orderly, predetermined manner, he/she is precise and attentive to detail.  He/She acts in a highly tactful, diplomatic fashion and rarely antagonizes his/her associates consciously.  He/She is extremely conscientious, He/She painstakingly requires accuracy in work and maintains high standards.  He/She may tend to get bogged down in details, particularly when decisions must be made.  He/She wants standard operating procedures and no sudden changes.   </v>
      </c>
      <c r="S12" s="7"/>
      <c r="T12" s="7"/>
      <c r="U12" s="84" t="str">
        <f>IF($K$107&lt;&gt;"444","",VLOOKUP(MID(C12,1,1),kekuatan_e,MID(misc!$D$29,3,1)+1,FALSE))</f>
        <v>Concentrating on detail</v>
      </c>
      <c r="V12" s="7"/>
      <c r="W12" s="7"/>
      <c r="X12" s="252"/>
      <c r="Y12" s="252"/>
      <c r="Z12" s="252"/>
      <c r="AA12" s="252"/>
      <c r="AB12" s="252"/>
      <c r="AC12" s="252"/>
      <c r="AD12" s="252"/>
      <c r="AE12" s="252"/>
      <c r="AF12" s="7"/>
      <c r="AG12" s="7"/>
      <c r="AH12" s="7"/>
    </row>
    <row r="13" ht="17.25" customHeight="1">
      <c r="A13" s="221"/>
      <c r="B13" s="221"/>
      <c r="C13" s="221">
        <f t="array" ref="C13">INDEX(profile_eng!M3:M42,MATCH(eng!$C$12,profile_eng!$A$3:$A$42,0))</f>
        <v>5</v>
      </c>
      <c r="S13" s="7"/>
      <c r="T13" s="7"/>
      <c r="U13" s="84" t="str">
        <f>IF($K$107&lt;&gt;"444","",VLOOKUP(MID(C12,2,1),kekuatan_e,MID(misc!$D$29,1,1)+1,FALSE))</f>
        <v>Reflecting composure</v>
      </c>
      <c r="V13" s="7"/>
      <c r="W13" s="7"/>
      <c r="X13" s="252"/>
      <c r="Y13" s="252"/>
      <c r="Z13" s="252"/>
      <c r="AA13" s="252"/>
      <c r="AB13" s="252"/>
      <c r="AC13" s="252"/>
      <c r="AD13" s="252"/>
      <c r="AE13" s="252"/>
      <c r="AF13" s="7"/>
      <c r="AG13" s="7"/>
      <c r="AH13" s="7"/>
    </row>
    <row r="14" ht="17.25" customHeight="1">
      <c r="A14" s="221"/>
      <c r="B14" s="221"/>
      <c r="C14" s="221"/>
      <c r="S14" s="7"/>
      <c r="T14" s="7"/>
      <c r="U14" s="84" t="str">
        <f>IF($K$107&lt;&gt;"444","",VLOOKUP(MID(C12,2,1),kekuatan_e,MID(misc!$D$29,2,1)+1,FALSE))</f>
        <v>Concentrating on work</v>
      </c>
      <c r="V14" s="7"/>
      <c r="W14" s="7"/>
      <c r="X14" s="252"/>
      <c r="Y14" s="252"/>
      <c r="Z14" s="252"/>
      <c r="AA14" s="252"/>
      <c r="AB14" s="252"/>
      <c r="AC14" s="252"/>
      <c r="AD14" s="252"/>
      <c r="AE14" s="252"/>
      <c r="AF14" s="7"/>
      <c r="AG14" s="7"/>
      <c r="AH14" s="7"/>
    </row>
    <row r="15" ht="17.25" customHeight="1">
      <c r="A15" s="221"/>
      <c r="B15" s="221"/>
      <c r="C15" s="221"/>
      <c r="S15" s="7"/>
      <c r="T15" s="7"/>
      <c r="U15" s="252"/>
      <c r="V15" s="7"/>
      <c r="W15" s="7"/>
      <c r="X15" s="252"/>
      <c r="Y15" s="252"/>
      <c r="Z15" s="252"/>
      <c r="AA15" s="252"/>
      <c r="AB15" s="252"/>
      <c r="AC15" s="252"/>
      <c r="AD15" s="252"/>
      <c r="AE15" s="252"/>
      <c r="AF15" s="7"/>
      <c r="AG15" s="7"/>
      <c r="AH15" s="7"/>
    </row>
    <row r="16" ht="17.25" customHeight="1">
      <c r="A16" s="221"/>
      <c r="B16" s="221"/>
      <c r="C16" s="221"/>
      <c r="S16" s="7"/>
      <c r="T16" s="236" t="s">
        <v>1367</v>
      </c>
      <c r="U16" s="7"/>
      <c r="V16" s="7"/>
      <c r="W16" s="7"/>
      <c r="X16" s="252"/>
      <c r="Y16" s="252"/>
      <c r="Z16" s="252"/>
      <c r="AA16" s="252"/>
      <c r="AB16" s="252"/>
      <c r="AC16" s="252"/>
      <c r="AD16" s="252"/>
      <c r="AE16" s="252"/>
      <c r="AF16" s="7"/>
      <c r="AG16" s="7"/>
      <c r="AH16" s="7"/>
    </row>
    <row r="17" ht="17.25" customHeight="1">
      <c r="A17" s="221"/>
      <c r="B17" s="221"/>
      <c r="C17" s="221"/>
      <c r="S17" s="7"/>
      <c r="T17" s="7"/>
      <c r="U17" s="84" t="str">
        <f>IF($K$107&lt;&gt;"444","",VLOOKUP(MID(C12,1,1),kelemahan_e,MID(misc!$D$30,1,1)+1,FALSE))</f>
        <v>Pass the buck</v>
      </c>
      <c r="V17" s="7"/>
      <c r="W17" s="252"/>
      <c r="X17" s="252"/>
      <c r="Y17" s="252"/>
      <c r="Z17" s="252"/>
      <c r="AA17" s="252"/>
      <c r="AB17" s="252"/>
      <c r="AC17" s="252"/>
      <c r="AD17" s="252"/>
      <c r="AE17" s="252"/>
      <c r="AF17" s="7"/>
      <c r="AG17" s="7"/>
      <c r="AH17" s="7"/>
    </row>
    <row r="18" ht="17.25" customHeight="1">
      <c r="A18" s="221"/>
      <c r="B18" s="221"/>
      <c r="C18" s="221"/>
      <c r="S18" s="252"/>
      <c r="T18" s="7"/>
      <c r="U18" s="84" t="str">
        <f>IF($K$107&lt;&gt;"444","",VLOOKUP(MID(C12,1,1),kelemahan_e,MID(misc!$D$30,2,1)+1,FALSE))</f>
        <v>Over Sensitive</v>
      </c>
      <c r="V18" s="7"/>
      <c r="W18" s="252"/>
      <c r="X18" s="252"/>
      <c r="Y18" s="252"/>
      <c r="Z18" s="252"/>
      <c r="AA18" s="252"/>
      <c r="AB18" s="252"/>
      <c r="AC18" s="252"/>
      <c r="AD18" s="252"/>
      <c r="AE18" s="252"/>
      <c r="AF18" s="7"/>
      <c r="AG18" s="7"/>
      <c r="AH18" s="7"/>
    </row>
    <row r="19" ht="17.25" customHeight="1">
      <c r="A19" s="221"/>
      <c r="B19" s="221"/>
      <c r="C19" s="221"/>
      <c r="S19" s="252"/>
      <c r="T19" s="7"/>
      <c r="U19" s="84" t="str">
        <f>IF($K$107&lt;&gt;"444","",VLOOKUP(MID(C12,1,1),kelemahan_e,MID(misc!$D$30,3,1)+1,FALSE))</f>
        <v>Be defensive when threatened</v>
      </c>
      <c r="V19" s="7"/>
      <c r="W19" s="252"/>
      <c r="X19" s="252"/>
      <c r="Y19" s="252"/>
      <c r="Z19" s="252"/>
      <c r="AA19" s="252"/>
      <c r="AB19" s="252"/>
      <c r="AC19" s="252"/>
      <c r="AD19" s="252"/>
      <c r="AE19" s="252"/>
      <c r="AF19" s="7"/>
      <c r="AG19" s="7"/>
      <c r="AH19" s="7"/>
    </row>
    <row r="20" ht="17.25" customHeight="1">
      <c r="A20" s="221"/>
      <c r="B20" s="221"/>
      <c r="C20" s="221"/>
      <c r="S20" s="252"/>
      <c r="T20" s="7"/>
      <c r="U20" s="84" t="str">
        <f>IF($K$107&lt;&gt;"444","",VLOOKUP(MID(C12,2,1),kelemahan_e,MID(misc!$D$30,1,1)+1,FALSE))</f>
        <v>Wait for orders before acting</v>
      </c>
      <c r="V20" s="7"/>
      <c r="W20" s="252"/>
      <c r="X20" s="252"/>
      <c r="Y20" s="252"/>
      <c r="Z20" s="252"/>
      <c r="AA20" s="252"/>
      <c r="AB20" s="252"/>
      <c r="AC20" s="252"/>
      <c r="AD20" s="252"/>
      <c r="AE20" s="252"/>
      <c r="AF20" s="7"/>
      <c r="AG20" s="7"/>
      <c r="AH20" s="7"/>
    </row>
    <row r="21" ht="17.25" customHeight="1">
      <c r="A21" s="221"/>
      <c r="B21" s="221"/>
      <c r="C21" s="221"/>
      <c r="S21" s="252"/>
      <c r="T21" s="7"/>
      <c r="U21" s="84" t="str">
        <f>IF($K$107&lt;&gt;"444","",VLOOKUP(MID(C12,2,1),kelemahan_e,MID(misc!$D$30,2,1)+1,FALSE))</f>
        <v>Hold a gruge</v>
      </c>
      <c r="V21" s="7"/>
      <c r="W21" s="252"/>
      <c r="X21" s="252"/>
      <c r="Y21" s="252"/>
      <c r="Z21" s="252"/>
      <c r="AA21" s="252"/>
      <c r="AB21" s="252"/>
      <c r="AC21" s="252"/>
      <c r="AD21" s="252"/>
      <c r="AE21" s="252"/>
      <c r="AF21" s="7"/>
      <c r="AG21" s="7"/>
      <c r="AH21" s="7"/>
    </row>
    <row r="22" ht="17.25" customHeight="1">
      <c r="A22" s="221"/>
      <c r="B22" s="221"/>
      <c r="C22" s="221"/>
      <c r="S22" s="252"/>
      <c r="T22" s="252"/>
      <c r="U22" s="252"/>
      <c r="V22" s="7"/>
      <c r="W22" s="252"/>
      <c r="X22" s="7"/>
      <c r="Y22" s="7"/>
      <c r="Z22" s="7"/>
      <c r="AA22" s="7"/>
      <c r="AB22" s="7"/>
      <c r="AC22" s="7"/>
      <c r="AD22" s="7"/>
      <c r="AE22" s="7"/>
      <c r="AF22" s="7"/>
      <c r="AG22" s="7"/>
      <c r="AH22" s="7"/>
    </row>
    <row r="23" ht="17.25" customHeight="1">
      <c r="A23" s="221"/>
      <c r="B23" s="221"/>
      <c r="C23" s="221"/>
      <c r="S23" s="252"/>
      <c r="T23" s="236" t="s">
        <v>1368</v>
      </c>
      <c r="U23" s="84"/>
      <c r="V23" s="7"/>
      <c r="W23" s="252"/>
      <c r="X23" s="7"/>
      <c r="Y23" s="7"/>
      <c r="Z23" s="7"/>
      <c r="AA23" s="7"/>
      <c r="AB23" s="7"/>
      <c r="AC23" s="7"/>
      <c r="AD23" s="7"/>
      <c r="AE23" s="7"/>
      <c r="AF23" s="7"/>
      <c r="AG23" s="7"/>
      <c r="AH23" s="7"/>
    </row>
    <row r="24" ht="17.25" customHeight="1">
      <c r="A24" s="221"/>
      <c r="B24" s="221"/>
      <c r="C24" s="221"/>
      <c r="S24" s="252"/>
      <c r="T24" s="84"/>
      <c r="U24" s="84" t="str">
        <f>IF($K$107&lt;&gt;"444","",VLOOKUP(MID(C12,1,1),profile_eng!PEK_YG_SESUAI_e,MID(misc!$D$31,1,1)+1,FALSE))</f>
        <v>Gathering detailed information</v>
      </c>
      <c r="V24" s="7"/>
      <c r="W24" s="252"/>
      <c r="X24" s="7"/>
      <c r="Y24" s="7"/>
      <c r="Z24" s="7"/>
      <c r="AA24" s="7"/>
      <c r="AB24" s="7"/>
      <c r="AC24" s="7"/>
      <c r="AD24" s="7"/>
      <c r="AE24" s="7"/>
      <c r="AF24" s="7"/>
      <c r="AG24" s="7"/>
      <c r="AH24" s="7"/>
    </row>
    <row r="25" ht="17.25" customHeight="1">
      <c r="A25" s="221"/>
      <c r="B25" s="221"/>
      <c r="C25" s="221"/>
      <c r="S25" s="252"/>
      <c r="T25" s="251"/>
      <c r="U25" s="84" t="str">
        <f>IF($K$107&lt;&gt;"444","",VLOOKUP(MID(C12,1,1),profile_eng!PEK_YG_SESUAI_e,MID(misc!$D$31,2,1)+1,FALSE))</f>
        <v>Jobs requires accuracy</v>
      </c>
      <c r="V25" s="7"/>
      <c r="W25" s="252"/>
      <c r="X25" s="7"/>
      <c r="Y25" s="7"/>
      <c r="Z25" s="7"/>
      <c r="AA25" s="7"/>
      <c r="AB25" s="7"/>
      <c r="AC25" s="7"/>
      <c r="AD25" s="7"/>
      <c r="AE25" s="7"/>
      <c r="AF25" s="7"/>
      <c r="AG25" s="7"/>
      <c r="AH25" s="7"/>
    </row>
    <row r="26" ht="17.25" customHeight="1">
      <c r="A26" s="221"/>
      <c r="B26" s="221"/>
      <c r="C26" s="221"/>
      <c r="S26" s="252"/>
      <c r="T26" s="251"/>
      <c r="U26" s="84" t="str">
        <f>IF($K$107&lt;&gt;"444","",VLOOKUP(MID(C12,1,1),profile_eng!PEK_YG_SESUAI_e,MID(misc!$D$31,3,1)+1,FALSE))</f>
        <v>Explain task thoroughly and systematically</v>
      </c>
      <c r="V26" s="7"/>
      <c r="W26" s="252"/>
      <c r="X26" s="7"/>
      <c r="Y26" s="7"/>
      <c r="Z26" s="7"/>
      <c r="AA26" s="7"/>
      <c r="AB26" s="7"/>
      <c r="AC26" s="7"/>
      <c r="AD26" s="7"/>
      <c r="AE26" s="7"/>
      <c r="AF26" s="7"/>
      <c r="AG26" s="7"/>
      <c r="AH26" s="7"/>
    </row>
    <row r="27" ht="17.25" customHeight="1">
      <c r="A27" s="221"/>
      <c r="B27" s="221"/>
      <c r="C27" s="221"/>
      <c r="S27" s="252"/>
      <c r="T27" s="7"/>
      <c r="U27" s="84" t="str">
        <f>IF($K$107&lt;&gt;"444","",VLOOKUP(MID(C12,2,1),profile_eng!PEK_YG_SESUAI_e,MID(misc!$D$31,1,1)+1,FALSE))</f>
        <v>Routine work and administratively</v>
      </c>
      <c r="V27" s="7"/>
      <c r="W27" s="252"/>
      <c r="X27" s="7"/>
      <c r="Y27" s="7"/>
      <c r="Z27" s="7"/>
      <c r="AA27" s="7"/>
      <c r="AB27" s="7"/>
      <c r="AC27" s="7"/>
      <c r="AD27" s="7"/>
      <c r="AE27" s="7"/>
      <c r="AF27" s="7"/>
      <c r="AG27" s="7"/>
      <c r="AH27" s="7"/>
    </row>
    <row r="28" ht="17.25" customHeight="1">
      <c r="A28" s="221"/>
      <c r="B28" s="221"/>
      <c r="C28" s="221"/>
      <c r="S28" s="252"/>
      <c r="T28" s="7"/>
      <c r="U28" s="84" t="str">
        <f>IF($K$107&lt;&gt;"444","",VLOOKUP(MID(C12,2,1),profile_eng!PEK_YG_SESUAI_e,MID(misc!$D$31,2,1)+1,FALSE))</f>
        <v>Jobs that require patience</v>
      </c>
      <c r="V28" s="7"/>
      <c r="W28" s="252"/>
      <c r="X28" s="7"/>
      <c r="Y28" s="7"/>
      <c r="Z28" s="7"/>
      <c r="AA28" s="7"/>
      <c r="AB28" s="7"/>
      <c r="AC28" s="7"/>
      <c r="AD28" s="7"/>
      <c r="AE28" s="7"/>
      <c r="AF28" s="7"/>
      <c r="AG28" s="7"/>
      <c r="AH28" s="7"/>
    </row>
    <row r="29" ht="17.25" customHeight="1">
      <c r="A29" s="221"/>
      <c r="B29" s="221"/>
      <c r="C29" s="221"/>
      <c r="S29" s="252"/>
      <c r="T29" s="252"/>
      <c r="U29" s="7"/>
      <c r="V29" s="7"/>
      <c r="W29" s="252"/>
      <c r="X29" s="7"/>
      <c r="Y29" s="7"/>
      <c r="Z29" s="7"/>
      <c r="AA29" s="7"/>
      <c r="AB29" s="7"/>
      <c r="AC29" s="7"/>
      <c r="AD29" s="7"/>
      <c r="AE29" s="7"/>
      <c r="AF29" s="7"/>
      <c r="AG29" s="7"/>
      <c r="AH29" s="7"/>
    </row>
    <row r="30" ht="17.25" customHeight="1">
      <c r="A30" s="221"/>
      <c r="B30" s="221"/>
      <c r="C30" s="221"/>
      <c r="D30" s="252"/>
      <c r="E30" s="252"/>
      <c r="F30" s="252"/>
      <c r="G30" s="252"/>
      <c r="H30" s="252"/>
      <c r="I30" s="252"/>
      <c r="J30" s="252"/>
      <c r="K30" s="252"/>
      <c r="L30" s="252"/>
      <c r="M30" s="252"/>
      <c r="N30" s="252"/>
      <c r="O30" s="252"/>
      <c r="P30" s="252"/>
      <c r="Q30" s="252"/>
      <c r="R30" s="252"/>
      <c r="S30" s="252"/>
      <c r="T30" s="252"/>
      <c r="U30" s="7"/>
      <c r="V30" s="7"/>
      <c r="W30" s="252"/>
      <c r="X30" s="7"/>
      <c r="Y30" s="7"/>
      <c r="Z30" s="7"/>
      <c r="AA30" s="7"/>
      <c r="AB30" s="7"/>
      <c r="AC30" s="7"/>
      <c r="AD30" s="7"/>
      <c r="AE30" s="7"/>
      <c r="AF30" s="7"/>
      <c r="AG30" s="7"/>
      <c r="AH30" s="7"/>
    </row>
    <row r="31" ht="17.25" customHeight="1">
      <c r="A31" s="221"/>
      <c r="B31" s="221"/>
      <c r="C31" s="221"/>
      <c r="D31" s="252"/>
      <c r="E31" s="252"/>
      <c r="F31" s="252"/>
      <c r="G31" s="252"/>
      <c r="H31" s="252"/>
      <c r="I31" s="252"/>
      <c r="J31" s="252"/>
      <c r="K31" s="252"/>
      <c r="L31" s="252"/>
      <c r="M31" s="252"/>
      <c r="N31" s="252"/>
      <c r="O31" s="252"/>
      <c r="P31" s="252"/>
      <c r="Q31" s="252"/>
      <c r="R31" s="252"/>
      <c r="S31" s="252"/>
      <c r="T31" s="252"/>
      <c r="U31" s="252"/>
      <c r="V31" s="252"/>
      <c r="W31" s="252"/>
      <c r="X31" s="7"/>
      <c r="Y31" s="7"/>
      <c r="Z31" s="7"/>
      <c r="AA31" s="7"/>
      <c r="AB31" s="7"/>
      <c r="AC31" s="7"/>
      <c r="AD31" s="7"/>
      <c r="AE31" s="7"/>
      <c r="AF31" s="7"/>
      <c r="AG31" s="7"/>
      <c r="AH31" s="7"/>
    </row>
    <row r="32" ht="17.25" customHeight="1">
      <c r="A32" s="221"/>
      <c r="B32" s="221"/>
      <c r="C32" s="221"/>
      <c r="D32" s="252"/>
      <c r="E32" s="252"/>
      <c r="F32" s="252"/>
      <c r="G32" s="252"/>
      <c r="H32" s="252"/>
      <c r="I32" s="252"/>
      <c r="J32" s="252"/>
      <c r="K32" s="252"/>
      <c r="L32" s="252"/>
      <c r="M32" s="252"/>
      <c r="N32" s="252"/>
      <c r="O32" s="252"/>
      <c r="P32" s="252"/>
      <c r="Q32" s="252"/>
      <c r="R32" s="252"/>
      <c r="S32" s="252"/>
      <c r="T32" s="252"/>
      <c r="U32" s="252"/>
      <c r="V32" s="252"/>
      <c r="W32" s="252"/>
      <c r="X32" s="7"/>
      <c r="Y32" s="7"/>
      <c r="Z32" s="7"/>
      <c r="AA32" s="7"/>
      <c r="AB32" s="7"/>
      <c r="AC32" s="7"/>
      <c r="AD32" s="7"/>
      <c r="AE32" s="7"/>
      <c r="AF32" s="7"/>
      <c r="AG32" s="7"/>
      <c r="AH32" s="7"/>
    </row>
    <row r="33" ht="17.25" customHeight="1">
      <c r="A33" s="221"/>
      <c r="B33" s="221"/>
      <c r="C33" s="221"/>
      <c r="D33" s="252"/>
      <c r="E33" s="252"/>
      <c r="F33" s="252"/>
      <c r="G33" s="252"/>
      <c r="H33" s="252"/>
      <c r="I33" s="252"/>
      <c r="J33" s="252"/>
      <c r="K33" s="252"/>
      <c r="L33" s="252"/>
      <c r="M33" s="252"/>
      <c r="N33" s="252"/>
      <c r="O33" s="252"/>
      <c r="P33" s="252"/>
      <c r="Q33" s="252"/>
      <c r="R33" s="252"/>
      <c r="S33" s="252"/>
      <c r="T33" s="252"/>
      <c r="U33" s="252"/>
      <c r="V33" s="252"/>
      <c r="W33" s="252"/>
      <c r="X33" s="7"/>
      <c r="Y33" s="7"/>
      <c r="Z33" s="7"/>
      <c r="AA33" s="7"/>
      <c r="AB33" s="7"/>
      <c r="AC33" s="7"/>
      <c r="AD33" s="7"/>
      <c r="AE33" s="7"/>
      <c r="AF33" s="7"/>
      <c r="AG33" s="7"/>
      <c r="AH33" s="7"/>
    </row>
    <row r="34" ht="17.25" customHeight="1">
      <c r="A34" s="221"/>
      <c r="B34" s="221"/>
      <c r="C34" s="253"/>
      <c r="D34" s="7"/>
      <c r="E34" s="7"/>
      <c r="F34" s="84"/>
      <c r="G34" s="84"/>
      <c r="H34" s="7"/>
      <c r="I34" s="7"/>
      <c r="J34" s="7"/>
      <c r="K34" s="251"/>
      <c r="L34" s="251"/>
      <c r="M34" s="251"/>
      <c r="N34" s="251"/>
      <c r="O34" s="7"/>
      <c r="P34" s="7"/>
      <c r="Q34" s="7"/>
      <c r="R34" s="251"/>
      <c r="S34" s="251"/>
      <c r="T34" s="251"/>
      <c r="U34" s="251"/>
      <c r="V34" s="251"/>
      <c r="W34" s="251"/>
      <c r="X34" s="7"/>
      <c r="Y34" s="7"/>
      <c r="Z34" s="7"/>
      <c r="AA34" s="7"/>
      <c r="AB34" s="7"/>
      <c r="AC34" s="7"/>
      <c r="AD34" s="7"/>
      <c r="AE34" s="7"/>
      <c r="AF34" s="7"/>
      <c r="AG34" s="7"/>
      <c r="AH34" s="7"/>
    </row>
    <row r="35" ht="17.25" customHeight="1">
      <c r="A35" s="221"/>
      <c r="B35" s="221"/>
      <c r="C35" s="221"/>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ht="17.25" customHeight="1">
      <c r="A36" s="221"/>
      <c r="B36" s="221"/>
      <c r="C36" s="221"/>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ht="17.25" customHeight="1">
      <c r="A37" s="221"/>
      <c r="B37" s="221"/>
      <c r="C37" s="221"/>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ht="17.25" customHeight="1">
      <c r="A38" s="221"/>
      <c r="B38" s="221"/>
      <c r="C38" s="221"/>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ht="17.25" customHeight="1">
      <c r="A39" s="221"/>
      <c r="B39" s="221"/>
      <c r="C39" s="221"/>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ht="17.25" customHeight="1">
      <c r="A40" s="221"/>
      <c r="B40" s="221"/>
      <c r="C40" s="221"/>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ht="17.25" customHeight="1">
      <c r="A41" s="221"/>
      <c r="B41" s="221"/>
      <c r="C41" s="221"/>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ht="17.25" customHeight="1">
      <c r="A42" s="221"/>
      <c r="B42" s="221"/>
      <c r="C42" s="221"/>
      <c r="D42" s="7"/>
      <c r="E42" s="7"/>
      <c r="F42" s="251"/>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ht="17.25" customHeight="1">
      <c r="A43" s="221"/>
      <c r="B43" s="221"/>
      <c r="C43" s="221"/>
      <c r="D43" s="7"/>
      <c r="E43" s="7"/>
      <c r="F43" s="251"/>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ht="17.25" customHeight="1">
      <c r="A44" s="221"/>
      <c r="B44" s="221"/>
      <c r="C44" s="221"/>
      <c r="D44" s="7"/>
      <c r="E44" s="7"/>
      <c r="F44" s="251"/>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ht="17.25" customHeight="1">
      <c r="A45" s="221"/>
      <c r="B45" s="221"/>
      <c r="C45" s="221"/>
      <c r="D45" s="7"/>
      <c r="E45" s="7"/>
      <c r="F45" s="251"/>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ht="17.25" customHeight="1">
      <c r="A46" s="221"/>
      <c r="B46" s="221"/>
      <c r="C46" s="221"/>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ht="17.25" customHeight="1">
      <c r="A47" s="221"/>
      <c r="B47" s="221"/>
      <c r="C47" s="221"/>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ht="17.25" customHeight="1">
      <c r="A48" s="221"/>
      <c r="B48" s="221"/>
      <c r="C48" s="221"/>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ht="17.25" customHeight="1">
      <c r="A49" s="221"/>
      <c r="B49" s="221"/>
      <c r="C49" s="221"/>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ht="17.25" customHeight="1">
      <c r="A50" s="221"/>
      <c r="B50" s="221"/>
      <c r="C50" s="221"/>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ht="17.25" customHeight="1">
      <c r="A51" s="221"/>
      <c r="B51" s="221"/>
      <c r="C51" s="221"/>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ht="17.25" customHeight="1">
      <c r="A52" s="221"/>
      <c r="B52" s="221"/>
      <c r="C52" s="22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ht="17.25" customHeight="1">
      <c r="A53" s="221"/>
      <c r="B53" s="221"/>
      <c r="C53" s="221"/>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ht="17.25" customHeight="1">
      <c r="A54" s="221"/>
      <c r="B54" s="221"/>
      <c r="C54" s="221"/>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ht="17.25" customHeight="1">
      <c r="A55" s="221"/>
      <c r="B55" s="221"/>
      <c r="C55" s="221"/>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ht="17.25" customHeight="1">
      <c r="A56" s="221"/>
      <c r="B56" s="221"/>
      <c r="C56" s="221"/>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ht="17.25" customHeight="1">
      <c r="A57" s="221"/>
      <c r="B57" s="221"/>
      <c r="C57" s="221"/>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ht="17.25" customHeight="1">
      <c r="A58" s="221"/>
      <c r="B58" s="221"/>
      <c r="C58" s="221"/>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ht="17.25" customHeight="1">
      <c r="A59" s="221"/>
      <c r="B59" s="221"/>
      <c r="C59" s="221"/>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ht="17.25" customHeight="1">
      <c r="A60" s="221"/>
      <c r="B60" s="221"/>
      <c r="C60" s="221"/>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ht="17.25" customHeight="1">
      <c r="A61" s="221"/>
      <c r="B61" s="221"/>
      <c r="C61" s="221"/>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ht="17.25" customHeight="1">
      <c r="A62" s="221"/>
      <c r="B62" s="221"/>
      <c r="C62" s="221"/>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ht="17.25" customHeight="1">
      <c r="A63" s="221"/>
      <c r="B63" s="221"/>
      <c r="C63" s="221"/>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ht="17.25" customHeight="1">
      <c r="A64" s="221"/>
      <c r="B64" s="221"/>
      <c r="C64" s="221"/>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ht="17.25" customHeight="1">
      <c r="A65" s="221"/>
      <c r="B65" s="221"/>
      <c r="C65" s="221"/>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ht="17.25" customHeight="1">
      <c r="A66" s="221"/>
      <c r="B66" s="221"/>
      <c r="C66" s="221"/>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ht="17.25" customHeight="1">
      <c r="A67" s="221"/>
      <c r="B67" s="221"/>
      <c r="C67" s="221"/>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ht="17.25" customHeight="1">
      <c r="A68" s="221"/>
      <c r="B68" s="221"/>
      <c r="C68" s="221"/>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ht="17.25" customHeight="1">
      <c r="A69" s="221"/>
      <c r="B69" s="221"/>
      <c r="C69" s="221"/>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ht="17.25" customHeight="1">
      <c r="A70" s="221"/>
      <c r="B70" s="221"/>
      <c r="C70" s="221"/>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ht="17.25" customHeight="1">
      <c r="A71" s="221"/>
      <c r="B71" s="221"/>
      <c r="C71" s="221"/>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ht="17.25" customHeight="1">
      <c r="A72" s="221"/>
      <c r="B72" s="221"/>
      <c r="C72" s="221"/>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ht="17.25" customHeight="1">
      <c r="A73" s="221"/>
      <c r="B73" s="221"/>
      <c r="C73" s="221"/>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ht="17.25" customHeight="1">
      <c r="A74" s="221"/>
      <c r="B74" s="221"/>
      <c r="C74" s="221"/>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ht="17.25" customHeight="1">
      <c r="A75" s="221"/>
      <c r="B75" s="221"/>
      <c r="C75" s="221"/>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ht="17.25" customHeight="1">
      <c r="A76" s="221"/>
      <c r="B76" s="221"/>
      <c r="C76" s="221"/>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ht="17.25" customHeight="1">
      <c r="A77" s="221"/>
      <c r="B77" s="221"/>
      <c r="C77" s="221"/>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ht="17.25" customHeight="1">
      <c r="A78" s="221"/>
      <c r="B78" s="221"/>
      <c r="C78" s="221"/>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ht="17.25" customHeight="1">
      <c r="A79" s="221"/>
      <c r="B79" s="221"/>
      <c r="C79" s="221"/>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ht="17.25" customHeight="1">
      <c r="A80" s="221"/>
      <c r="B80" s="221"/>
      <c r="C80" s="221"/>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ht="17.25" customHeight="1">
      <c r="A81" s="221"/>
      <c r="B81" s="221"/>
      <c r="C81" s="221"/>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ht="17.25" customHeight="1">
      <c r="A82" s="221"/>
      <c r="B82" s="221"/>
      <c r="C82" s="221"/>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ht="17.25" customHeight="1">
      <c r="A83" s="221"/>
      <c r="B83" s="221"/>
      <c r="C83" s="221"/>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ht="17.25" customHeight="1">
      <c r="A84" s="221"/>
      <c r="B84" s="221"/>
      <c r="C84" s="221"/>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ht="17.25" customHeight="1">
      <c r="A85" s="221"/>
      <c r="B85" s="221"/>
      <c r="C85" s="221"/>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ht="17.25" customHeight="1">
      <c r="A86" s="221"/>
      <c r="B86" s="221"/>
      <c r="C86" s="221"/>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ht="17.25" customHeight="1">
      <c r="A87" s="221"/>
      <c r="B87" s="221"/>
      <c r="C87" s="221"/>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ht="17.25" customHeight="1">
      <c r="A88" s="221"/>
      <c r="B88" s="221"/>
      <c r="C88" s="221"/>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ht="17.25" customHeight="1">
      <c r="A89" s="221"/>
      <c r="B89" s="221"/>
      <c r="C89" s="221"/>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ht="17.25" customHeight="1">
      <c r="A90" s="221"/>
      <c r="B90" s="221"/>
      <c r="C90" s="221"/>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ht="17.25" customHeight="1">
      <c r="A91" s="221"/>
      <c r="B91" s="221"/>
      <c r="C91" s="221"/>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ht="17.25" customHeight="1">
      <c r="A92" s="221"/>
      <c r="B92" s="221"/>
      <c r="C92" s="221"/>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ht="17.25" customHeight="1">
      <c r="A93" s="221"/>
      <c r="B93" s="221"/>
      <c r="C93" s="221"/>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ht="17.25" customHeight="1">
      <c r="A94" s="221"/>
      <c r="B94" s="221"/>
      <c r="C94" s="221"/>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ht="17.25" customHeight="1">
      <c r="A95" s="221"/>
      <c r="B95" s="221"/>
      <c r="C95" s="22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ht="17.25" customHeight="1">
      <c r="A96" s="221"/>
      <c r="B96" s="221"/>
      <c r="C96" s="22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ht="17.25" customHeight="1">
      <c r="A97" s="221"/>
      <c r="B97" s="221"/>
      <c r="C97" s="22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ht="17.25" customHeight="1">
      <c r="A98" s="221"/>
      <c r="B98" s="221"/>
      <c r="C98" s="221"/>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ht="17.25" customHeight="1">
      <c r="A99" s="221"/>
      <c r="B99" s="221"/>
      <c r="C99" s="221"/>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ht="17.25" customHeight="1">
      <c r="A100" s="221"/>
      <c r="B100" s="221"/>
      <c r="C100" s="22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ht="17.25" customHeight="1">
      <c r="A101" s="221"/>
      <c r="B101" s="221"/>
      <c r="C101" s="22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ht="17.25" customHeight="1">
      <c r="A102" s="221"/>
      <c r="B102" s="221"/>
      <c r="C102" s="22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ht="17.25" customHeight="1">
      <c r="A103" s="221"/>
      <c r="B103" s="221"/>
      <c r="C103" s="22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ht="17.25" customHeight="1">
      <c r="A104" s="221"/>
      <c r="B104" s="221"/>
      <c r="C104" s="22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ht="17.25" customHeight="1">
      <c r="A105" s="221"/>
      <c r="B105" s="221"/>
      <c r="C105" s="221" t="s">
        <v>1369</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ht="17.25" customHeight="1">
      <c r="A106" s="221"/>
      <c r="B106" s="221"/>
      <c r="C106" s="221" t="str">
        <f t="array" ref="C106">INDEX(Job_Title,A3)</f>
        <v>Analis Keberatan dan Banding</v>
      </c>
      <c r="D106" s="7">
        <f t="array" ref="D106">VLOOKUP(INDEX(JD,$A$3),JOBPROFILETO8,3,0)</f>
        <v>2</v>
      </c>
      <c r="E106" s="7">
        <f t="array" ref="E106">VLOOKUP(INDEX(JI,$A$3),JOBPROFILETO8,3,0)</f>
        <v>2</v>
      </c>
      <c r="F106" s="7">
        <f t="array" ref="F106">VLOOKUP(INDEX(JS,$A$3),JOBPROFILETO8,3,0)</f>
        <v>8</v>
      </c>
      <c r="G106" s="7">
        <f t="array" ref="G106">VLOOKUP(INDEX(JC,$A$3),JOBPROFILETO8,3,0)</f>
        <v>7</v>
      </c>
      <c r="H106" s="7"/>
      <c r="I106" s="7" t="s">
        <v>1370</v>
      </c>
      <c r="J106" s="7"/>
      <c r="K106" s="7" t="s">
        <v>1371</v>
      </c>
      <c r="L106" s="7"/>
      <c r="M106" s="7"/>
      <c r="N106" s="7"/>
      <c r="O106" s="7"/>
      <c r="P106" s="7"/>
      <c r="Q106" s="7"/>
      <c r="R106" s="7"/>
      <c r="S106" s="7"/>
      <c r="T106" s="7"/>
      <c r="U106" s="7"/>
      <c r="V106" s="7"/>
      <c r="W106" s="7"/>
      <c r="X106" s="7"/>
      <c r="Y106" s="7"/>
      <c r="Z106" s="7"/>
      <c r="AA106" s="7"/>
      <c r="AB106" s="7"/>
      <c r="AC106" s="7"/>
      <c r="AD106" s="7"/>
      <c r="AE106" s="7"/>
      <c r="AF106" s="7"/>
      <c r="AG106" s="7"/>
      <c r="AH106" s="7"/>
    </row>
    <row r="107" ht="17.25" customHeight="1">
      <c r="A107" s="221"/>
      <c r="B107" s="221"/>
      <c r="C107" s="221" t="s">
        <v>1372</v>
      </c>
      <c r="D107" s="7"/>
      <c r="E107" s="7"/>
      <c r="F107" s="7"/>
      <c r="G107" s="7">
        <f>onejob!$C$1</f>
        <v>5</v>
      </c>
      <c r="H107" s="7"/>
      <c r="I107" s="7">
        <f t="array" ref="I107">INDEX(cek3_,A6)</f>
        <v>4</v>
      </c>
      <c r="J107" s="7"/>
      <c r="K107" s="3" t="str">
        <f t="array" ref="K107">TEXT(INDEX(CEKGRAF,A6),"000")</f>
        <v>444</v>
      </c>
      <c r="L107" s="7"/>
      <c r="M107" s="7"/>
      <c r="N107" s="7"/>
      <c r="O107" s="7"/>
      <c r="P107" s="7"/>
      <c r="Q107" s="7"/>
      <c r="R107" s="7"/>
      <c r="S107" s="7"/>
      <c r="T107" s="7"/>
      <c r="U107" s="7"/>
      <c r="V107" s="7"/>
      <c r="W107" s="7"/>
      <c r="X107" s="7"/>
      <c r="Y107" s="7"/>
      <c r="Z107" s="7"/>
      <c r="AA107" s="7"/>
      <c r="AB107" s="7"/>
      <c r="AC107" s="7"/>
      <c r="AD107" s="7"/>
      <c r="AE107" s="7"/>
      <c r="AF107" s="7"/>
      <c r="AG107" s="7"/>
      <c r="AH107" s="7"/>
    </row>
    <row r="108" ht="17.25" customHeight="1">
      <c r="A108" s="221"/>
      <c r="B108" s="221"/>
      <c r="C108" s="221" t="s">
        <v>12</v>
      </c>
      <c r="D108" s="7" t="s">
        <v>13</v>
      </c>
      <c r="E108" s="7" t="s">
        <v>14</v>
      </c>
      <c r="F108" s="7" t="s">
        <v>15</v>
      </c>
      <c r="G108" s="7" t="s">
        <v>16</v>
      </c>
      <c r="H108" s="7" t="s">
        <v>17</v>
      </c>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ht="17.25" customHeight="1">
      <c r="A109" s="221"/>
      <c r="B109" s="221"/>
      <c r="C109" s="221" t="str">
        <f t="array" ref="C109">INDEX(Nama,A6)</f>
        <v>Andre Setiawan</v>
      </c>
      <c r="D109" s="7" t="str">
        <f t="array" ref="D109">INDEX(Kelamin,A6)</f>
        <v>Pria</v>
      </c>
      <c r="E109" s="7" t="str">
        <f t="array" ref="E109">INDEX(Nomor,A6)</f>
        <v/>
      </c>
      <c r="F109" s="254">
        <f t="array" ref="F109">INDEX(Tes,A6)</f>
        <v>44291</v>
      </c>
      <c r="G109" s="7" t="str">
        <f t="array" ref="G109">INDEX(Posisi,A6)</f>
        <v/>
      </c>
      <c r="H109" s="7" t="str">
        <f t="array" ref="H109">INDEX(Tujuan,A6)</f>
        <v>profiling</v>
      </c>
      <c r="I109" s="7"/>
      <c r="J109" s="7"/>
      <c r="K109" s="7"/>
      <c r="L109" s="7"/>
      <c r="M109" s="7"/>
      <c r="N109" s="7"/>
      <c r="O109" s="7"/>
      <c r="P109" s="7"/>
      <c r="Q109" s="7"/>
      <c r="R109" s="7"/>
      <c r="S109" s="7"/>
      <c r="T109" s="7"/>
      <c r="U109" s="7"/>
      <c r="V109" s="7"/>
      <c r="W109" s="7"/>
      <c r="X109" s="7"/>
      <c r="Y109" s="7" t="s">
        <v>222</v>
      </c>
      <c r="Z109" s="7"/>
      <c r="AA109" s="7"/>
      <c r="AB109" s="7"/>
      <c r="AC109" s="7"/>
      <c r="AD109" s="7"/>
      <c r="AE109" s="7"/>
      <c r="AF109" s="7"/>
      <c r="AG109" s="7"/>
      <c r="AH109" s="7"/>
    </row>
    <row r="110" ht="17.25" customHeight="1">
      <c r="A110" s="221"/>
      <c r="B110" s="221"/>
      <c r="C110" s="221" t="s">
        <v>1354</v>
      </c>
      <c r="D110" s="7">
        <f t="array" ref="D110">INDEX(most_col_d,A6)</f>
        <v>2</v>
      </c>
      <c r="E110" s="7">
        <f t="array" ref="E110">INDEX(most_col_i,A6)</f>
        <v>0</v>
      </c>
      <c r="F110" s="7">
        <f t="array" ref="F110">INDEX(most_col_s,A6)</f>
        <v>4</v>
      </c>
      <c r="G110" s="7">
        <f t="array" ref="G110">INDEX(most_col_c,A6)</f>
        <v>10</v>
      </c>
      <c r="H110" s="7"/>
      <c r="I110" s="7"/>
      <c r="J110" s="7"/>
      <c r="K110" s="7"/>
      <c r="L110" s="7"/>
      <c r="M110" s="7"/>
      <c r="N110" s="225">
        <f>VLOOKUP(D110,tableD1,3,0)</f>
        <v>3</v>
      </c>
      <c r="O110" s="225">
        <f>VLOOKUP(E110,tableI1,3,0)</f>
        <v>1</v>
      </c>
      <c r="P110" s="225">
        <f>VLOOKUP(F110,table1S,3,0)</f>
        <v>4</v>
      </c>
      <c r="Q110" s="225">
        <f>VLOOKUP(G110,table1C,3,0)</f>
        <v>8</v>
      </c>
      <c r="R110" s="7"/>
      <c r="S110" s="7"/>
      <c r="T110" s="7">
        <f>VLOOKUP(D$106,tabel_jpm,N110+1,0)</f>
        <v>24</v>
      </c>
      <c r="U110" s="7">
        <f>VLOOKUP(E$106,tabel_jpm,O110+1,0)</f>
        <v>24</v>
      </c>
      <c r="V110" s="7">
        <f>VLOOKUP(F$106,tabel_jpm,P110+1,0)</f>
        <v>12</v>
      </c>
      <c r="W110" s="7">
        <f>VLOOKUP(G$106,tabel_jpm,Q110+1,0)</f>
        <v>24</v>
      </c>
      <c r="X110" s="7"/>
      <c r="Y110" s="224">
        <f t="shared" ref="Y110:Y112" si="1">AVERAGE(T110:W110)</f>
        <v>21</v>
      </c>
      <c r="Z110" s="224">
        <f>IF($D$109="Pria",VLOOKUP(Y110,agreement_p,4),VLOOKUP(Y110,agreement_w,4))</f>
        <v>62</v>
      </c>
      <c r="AA110" s="224" t="b">
        <f t="shared" ref="AA110:AA112" si="2">C9</f>
        <v>1</v>
      </c>
      <c r="AB110" s="7">
        <f t="shared" ref="AB110:AB112" si="3">IF(AA110=TRUE,(Z110*AA110)/AA110)</f>
        <v>62</v>
      </c>
      <c r="AC110" s="7">
        <f t="shared" ref="AC110:AC112" si="4">IF(ISNUMBER(AB110)=TRUE,1,0)</f>
        <v>1</v>
      </c>
      <c r="AD110" s="7">
        <f>IF(I107=4,((AB110+AB111+AB112)/(AC113*100)),"N/A")</f>
        <v>0.6866666667</v>
      </c>
      <c r="AE110" s="7"/>
      <c r="AF110" s="222">
        <v>1.0</v>
      </c>
      <c r="AG110" s="230">
        <f>AD110</f>
        <v>0.6866666667</v>
      </c>
      <c r="AH110" s="222">
        <f>AF110-AG110</f>
        <v>0.3133333333</v>
      </c>
    </row>
    <row r="111" ht="17.25" customHeight="1">
      <c r="A111" s="221"/>
      <c r="B111" s="221"/>
      <c r="C111" s="221" t="s">
        <v>1356</v>
      </c>
      <c r="D111" s="7">
        <f t="array" ref="D111">INDEX(least_col_d,A6)</f>
        <v>6</v>
      </c>
      <c r="E111" s="7">
        <f t="array" ref="E111">INDEX(least_col_i,A6)</f>
        <v>7</v>
      </c>
      <c r="F111" s="7">
        <f t="array" ref="F111">INDEX(least_col_s,A6)</f>
        <v>3</v>
      </c>
      <c r="G111" s="7">
        <f t="array" ref="G111">INDEX(least_col_c,A6)</f>
        <v>1</v>
      </c>
      <c r="H111" s="7"/>
      <c r="I111" s="7"/>
      <c r="J111" s="7"/>
      <c r="K111" s="7"/>
      <c r="L111" s="7"/>
      <c r="M111" s="7"/>
      <c r="N111" s="225">
        <f>VLOOKUP(D111,table2D,3,0)</f>
        <v>4</v>
      </c>
      <c r="O111" s="225">
        <f>VLOOKUP(E111,table2I,3,0)</f>
        <v>3</v>
      </c>
      <c r="P111" s="225">
        <f>VLOOKUP(F111,table2S,3,0)</f>
        <v>6</v>
      </c>
      <c r="Q111" s="225">
        <f>VLOOKUP(G111,table2C,3,0)</f>
        <v>8</v>
      </c>
      <c r="R111" s="7"/>
      <c r="S111" s="7"/>
      <c r="T111" s="7">
        <f>VLOOKUP(D$106,tabel_jpm,N111+1,0)</f>
        <v>20</v>
      </c>
      <c r="U111" s="7">
        <f>VLOOKUP(E$106,tabel_jpm,O111+1,0)</f>
        <v>24</v>
      </c>
      <c r="V111" s="7">
        <f>VLOOKUP(F$106,tabel_jpm,P111+1,0)</f>
        <v>20</v>
      </c>
      <c r="W111" s="7">
        <f>VLOOKUP(G$106,tabel_jpm,Q111+1,0)</f>
        <v>24</v>
      </c>
      <c r="X111" s="7"/>
      <c r="Y111" s="224">
        <f t="shared" si="1"/>
        <v>22</v>
      </c>
      <c r="Z111" s="224">
        <f>IF($D$109="Pria",VLOOKUP(Y111,agreement_p,4),VLOOKUP(Y111,agreement_w,4))</f>
        <v>72</v>
      </c>
      <c r="AA111" s="224" t="b">
        <f t="shared" si="2"/>
        <v>1</v>
      </c>
      <c r="AB111" s="7">
        <f t="shared" si="3"/>
        <v>72</v>
      </c>
      <c r="AC111" s="7">
        <f t="shared" si="4"/>
        <v>1</v>
      </c>
      <c r="AD111" s="7"/>
      <c r="AE111" s="7"/>
      <c r="AF111" s="7"/>
      <c r="AG111" s="7"/>
      <c r="AH111" s="7"/>
    </row>
    <row r="112" ht="17.25" customHeight="1">
      <c r="A112" s="221"/>
      <c r="B112" s="221"/>
      <c r="C112" s="221" t="s">
        <v>1355</v>
      </c>
      <c r="D112" s="7">
        <f t="array" ref="D112">INDEX(change_col_d,A6)</f>
        <v>-4</v>
      </c>
      <c r="E112" s="7">
        <f t="array" ref="E112">INDEX(change_col_i,A6)</f>
        <v>-7</v>
      </c>
      <c r="F112" s="7">
        <f t="array" ref="F112">INDEX(change_col_s,A6)</f>
        <v>1</v>
      </c>
      <c r="G112" s="7">
        <f t="array" ref="G112">INDEX(change_col_c,A6)</f>
        <v>9</v>
      </c>
      <c r="H112" s="7"/>
      <c r="I112" s="7"/>
      <c r="J112" s="7"/>
      <c r="K112" s="7"/>
      <c r="L112" s="7"/>
      <c r="M112" s="7"/>
      <c r="N112" s="225">
        <f>VLOOKUP(D112,table3D,3,0)</f>
        <v>4</v>
      </c>
      <c r="O112" s="225">
        <f>VLOOKUP(E112,table3I,3,0)</f>
        <v>2</v>
      </c>
      <c r="P112" s="225">
        <f>VLOOKUP(F112,table3S,3,0)</f>
        <v>5</v>
      </c>
      <c r="Q112" s="225">
        <f>VLOOKUP(G112,table3C,3,0)</f>
        <v>8</v>
      </c>
      <c r="R112" s="7"/>
      <c r="S112" s="7"/>
      <c r="T112" s="7">
        <f>VLOOKUP(D$106,tabel_jpm,N112+1,0)</f>
        <v>20</v>
      </c>
      <c r="U112" s="7">
        <f>VLOOKUP(E$106,tabel_jpm,O112+1,0)</f>
        <v>28</v>
      </c>
      <c r="V112" s="7">
        <f>VLOOKUP(F$106,tabel_jpm,P112+1,0)</f>
        <v>16</v>
      </c>
      <c r="W112" s="7">
        <f>VLOOKUP(G$106,tabel_jpm,Q112+1,0)</f>
        <v>24</v>
      </c>
      <c r="X112" s="7"/>
      <c r="Y112" s="224">
        <f t="shared" si="1"/>
        <v>22</v>
      </c>
      <c r="Z112" s="224">
        <f>IF($D$109="Pria",VLOOKUP(Y112,agreement_p,4),VLOOKUP(Y112,agreement_w,4))</f>
        <v>72</v>
      </c>
      <c r="AA112" s="224" t="b">
        <f t="shared" si="2"/>
        <v>1</v>
      </c>
      <c r="AB112" s="7">
        <f t="shared" si="3"/>
        <v>72</v>
      </c>
      <c r="AC112" s="7">
        <f t="shared" si="4"/>
        <v>1</v>
      </c>
      <c r="AD112" s="7"/>
      <c r="AE112" s="7"/>
      <c r="AF112" s="7"/>
      <c r="AG112" s="7"/>
      <c r="AH112" s="7"/>
    </row>
    <row r="113" ht="17.25" customHeight="1">
      <c r="A113" s="221"/>
      <c r="B113" s="221"/>
      <c r="C113" s="221"/>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f>SUM(AC110:AC112)</f>
        <v>3</v>
      </c>
      <c r="AD113" s="7"/>
      <c r="AE113" s="7"/>
      <c r="AF113" s="7"/>
      <c r="AG113" s="7"/>
      <c r="AH113" s="7"/>
    </row>
    <row r="114" ht="17.25" customHeight="1">
      <c r="A114" s="221"/>
      <c r="B114" s="221"/>
      <c r="C114" s="221"/>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ht="17.25" customHeight="1">
      <c r="A115" s="221"/>
      <c r="B115" s="221"/>
      <c r="C115" s="221"/>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ht="17.25" customHeight="1">
      <c r="A116" s="221"/>
      <c r="B116" s="221"/>
      <c r="C116" s="22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ht="17.25" customHeight="1">
      <c r="A117" s="221"/>
      <c r="B117" s="221"/>
      <c r="C117" s="22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ht="17.25" customHeight="1">
      <c r="A118" s="221"/>
      <c r="B118" s="221"/>
      <c r="C118" s="22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ht="17.25" customHeight="1">
      <c r="A119" s="221"/>
      <c r="B119" s="221"/>
      <c r="C119" s="22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ht="17.25" customHeight="1">
      <c r="A120" s="221"/>
      <c r="B120" s="221"/>
      <c r="C120" s="22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ht="17.25" customHeight="1">
      <c r="A121" s="221"/>
      <c r="B121" s="221"/>
      <c r="C121" s="22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ht="17.25" customHeight="1">
      <c r="A122" s="221"/>
      <c r="B122" s="221"/>
      <c r="C122" s="22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ht="17.25" customHeight="1">
      <c r="A123" s="221"/>
      <c r="B123" s="221"/>
      <c r="C123" s="22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ht="17.25" customHeight="1">
      <c r="A124" s="221"/>
      <c r="B124" s="221"/>
      <c r="C124" s="22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row>
    <row r="125" ht="17.25" customHeight="1">
      <c r="A125" s="221"/>
      <c r="B125" s="221"/>
      <c r="C125" s="22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ht="17.25" customHeight="1">
      <c r="A126" s="221"/>
      <c r="B126" s="221"/>
      <c r="C126" s="22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row>
    <row r="127" ht="17.25" customHeight="1">
      <c r="A127" s="221"/>
      <c r="B127" s="221"/>
      <c r="C127" s="22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ht="17.25" customHeight="1">
      <c r="A128" s="221"/>
      <c r="B128" s="221"/>
      <c r="C128" s="22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ht="17.25" customHeight="1">
      <c r="A129" s="221"/>
      <c r="B129" s="221"/>
      <c r="C129" s="22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ht="17.25" customHeight="1">
      <c r="A130" s="221"/>
      <c r="B130" s="221"/>
      <c r="C130" s="22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row>
    <row r="131" ht="17.25" customHeight="1">
      <c r="A131" s="221"/>
      <c r="B131" s="221"/>
      <c r="C131" s="22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row>
    <row r="132" ht="17.25" customHeight="1">
      <c r="A132" s="221"/>
      <c r="B132" s="221"/>
      <c r="C132" s="22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row>
    <row r="133" ht="17.25" customHeight="1">
      <c r="A133" s="221"/>
      <c r="B133" s="221"/>
      <c r="C133" s="22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row>
    <row r="134" ht="17.25" customHeight="1">
      <c r="A134" s="221"/>
      <c r="B134" s="221"/>
      <c r="C134" s="22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row>
    <row r="135" ht="17.25" customHeight="1">
      <c r="A135" s="221"/>
      <c r="B135" s="221"/>
      <c r="C135" s="22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row>
    <row r="136" ht="17.25" customHeight="1">
      <c r="A136" s="221"/>
      <c r="B136" s="221"/>
      <c r="C136" s="22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row>
    <row r="137" ht="17.25" customHeight="1">
      <c r="A137" s="221"/>
      <c r="B137" s="221"/>
      <c r="C137" s="22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row>
    <row r="138" ht="17.25" customHeight="1">
      <c r="A138" s="221"/>
      <c r="B138" s="221"/>
      <c r="C138" s="22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ht="17.25" customHeight="1">
      <c r="A139" s="221"/>
      <c r="B139" s="221"/>
      <c r="C139" s="22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ht="17.25" customHeight="1">
      <c r="A140" s="221"/>
      <c r="B140" s="221"/>
      <c r="C140" s="221"/>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ht="17.25" customHeight="1">
      <c r="A141" s="221"/>
      <c r="B141" s="221"/>
      <c r="C141" s="221"/>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ht="17.25" customHeight="1">
      <c r="A142" s="221"/>
      <c r="B142" s="221"/>
      <c r="C142" s="221"/>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ht="17.25" customHeight="1">
      <c r="A143" s="221"/>
      <c r="B143" s="221"/>
      <c r="C143" s="221"/>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ht="17.25" customHeight="1">
      <c r="A144" s="221"/>
      <c r="B144" s="221"/>
      <c r="C144" s="22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ht="17.25" customHeight="1">
      <c r="A145" s="221"/>
      <c r="B145" s="221"/>
      <c r="C145" s="221"/>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ht="17.25" customHeight="1">
      <c r="A146" s="221"/>
      <c r="B146" s="221"/>
      <c r="C146" s="221"/>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ht="17.25" customHeight="1">
      <c r="A147" s="221"/>
      <c r="B147" s="221"/>
      <c r="C147" s="221"/>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ht="17.25" customHeight="1">
      <c r="A148" s="221"/>
      <c r="B148" s="221"/>
      <c r="C148" s="221"/>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ht="17.25" customHeight="1">
      <c r="A149" s="221"/>
      <c r="B149" s="221"/>
      <c r="C149" s="22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row>
    <row r="150" ht="17.25" customHeight="1">
      <c r="A150" s="221"/>
      <c r="B150" s="221"/>
      <c r="C150" s="221"/>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ht="17.25" customHeight="1">
      <c r="A151" s="221"/>
      <c r="B151" s="221"/>
      <c r="C151" s="221"/>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ht="17.25" customHeight="1">
      <c r="A152" s="221"/>
      <c r="B152" s="221"/>
      <c r="C152" s="221"/>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ht="17.25" customHeight="1">
      <c r="A153" s="221"/>
      <c r="B153" s="221"/>
      <c r="C153" s="221"/>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ht="17.25" customHeight="1">
      <c r="A154" s="221"/>
      <c r="B154" s="221"/>
      <c r="C154" s="221"/>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ht="17.25" customHeight="1">
      <c r="A155" s="221"/>
      <c r="B155" s="221"/>
      <c r="C155" s="221"/>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ht="17.25" customHeight="1">
      <c r="A156" s="221"/>
      <c r="B156" s="221"/>
      <c r="C156" s="221"/>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ht="17.25" customHeight="1">
      <c r="A157" s="221"/>
      <c r="B157" s="221"/>
      <c r="C157" s="221"/>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ht="17.25" customHeight="1">
      <c r="A158" s="221"/>
      <c r="B158" s="221"/>
      <c r="C158" s="221"/>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ht="17.25" customHeight="1">
      <c r="A159" s="221"/>
      <c r="B159" s="221"/>
      <c r="C159" s="221"/>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ht="17.25" customHeight="1">
      <c r="A160" s="221"/>
      <c r="B160" s="221"/>
      <c r="C160" s="221"/>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ht="17.25" customHeight="1">
      <c r="A161" s="221"/>
      <c r="B161" s="221"/>
      <c r="C161" s="221"/>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ht="17.25" customHeight="1">
      <c r="A162" s="221"/>
      <c r="B162" s="221"/>
      <c r="C162" s="221"/>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ht="17.25" customHeight="1">
      <c r="A163" s="221"/>
      <c r="B163" s="221"/>
      <c r="C163" s="221"/>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ht="17.25" customHeight="1">
      <c r="A164" s="221"/>
      <c r="B164" s="221"/>
      <c r="C164" s="221"/>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ht="17.25" customHeight="1">
      <c r="A165" s="221"/>
      <c r="B165" s="221"/>
      <c r="C165" s="221"/>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ht="17.25" customHeight="1">
      <c r="A166" s="221"/>
      <c r="B166" s="221"/>
      <c r="C166" s="221"/>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ht="17.25" customHeight="1">
      <c r="A167" s="221"/>
      <c r="B167" s="221"/>
      <c r="C167" s="221"/>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ht="17.25" customHeight="1">
      <c r="A168" s="221"/>
      <c r="B168" s="221"/>
      <c r="C168" s="221"/>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ht="17.25" customHeight="1">
      <c r="A169" s="221"/>
      <c r="B169" s="221"/>
      <c r="C169" s="221"/>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ht="17.25" customHeight="1">
      <c r="A170" s="221"/>
      <c r="B170" s="221"/>
      <c r="C170" s="221"/>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ht="17.25" customHeight="1">
      <c r="A171" s="221"/>
      <c r="B171" s="221"/>
      <c r="C171" s="221"/>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ht="17.25" customHeight="1">
      <c r="A172" s="221"/>
      <c r="B172" s="221"/>
      <c r="C172" s="221"/>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ht="17.25" customHeight="1">
      <c r="A173" s="221"/>
      <c r="B173" s="221"/>
      <c r="C173" s="221"/>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ht="17.25" customHeight="1">
      <c r="A174" s="221"/>
      <c r="B174" s="221"/>
      <c r="C174" s="221"/>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ht="17.25" customHeight="1">
      <c r="A175" s="221"/>
      <c r="B175" s="221"/>
      <c r="C175" s="221"/>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ht="17.25" customHeight="1">
      <c r="A176" s="221"/>
      <c r="B176" s="221"/>
      <c r="C176" s="221"/>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ht="17.25" customHeight="1">
      <c r="A177" s="221"/>
      <c r="B177" s="221"/>
      <c r="C177" s="221"/>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ht="17.25" customHeight="1">
      <c r="A178" s="221"/>
      <c r="B178" s="221"/>
      <c r="C178" s="221"/>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ht="17.25" customHeight="1">
      <c r="A179" s="221"/>
      <c r="B179" s="221"/>
      <c r="C179" s="221"/>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ht="17.25" customHeight="1">
      <c r="A180" s="221"/>
      <c r="B180" s="221"/>
      <c r="C180" s="221"/>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ht="17.25" customHeight="1">
      <c r="A181" s="221"/>
      <c r="B181" s="221"/>
      <c r="C181" s="221"/>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ht="17.25" customHeight="1">
      <c r="A182" s="221"/>
      <c r="B182" s="221"/>
      <c r="C182" s="221"/>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ht="17.25" customHeight="1">
      <c r="A183" s="221"/>
      <c r="B183" s="221"/>
      <c r="C183" s="221"/>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ht="17.25" customHeight="1">
      <c r="A184" s="221"/>
      <c r="B184" s="221"/>
      <c r="C184" s="221"/>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ht="17.25" customHeight="1">
      <c r="A185" s="221"/>
      <c r="B185" s="221"/>
      <c r="C185" s="221"/>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ht="17.25" customHeight="1">
      <c r="A186" s="221"/>
      <c r="B186" s="221"/>
      <c r="C186" s="221"/>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ht="17.25" customHeight="1">
      <c r="A187" s="221"/>
      <c r="B187" s="221"/>
      <c r="C187" s="221"/>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ht="17.25" customHeight="1">
      <c r="A188" s="221"/>
      <c r="B188" s="221"/>
      <c r="C188" s="221"/>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ht="17.25" customHeight="1">
      <c r="A189" s="221"/>
      <c r="B189" s="221"/>
      <c r="C189" s="221"/>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ht="17.25" customHeight="1">
      <c r="A190" s="221"/>
      <c r="B190" s="221"/>
      <c r="C190" s="221"/>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ht="17.25" customHeight="1">
      <c r="A191" s="221"/>
      <c r="B191" s="221"/>
      <c r="C191" s="221"/>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ht="17.25" customHeight="1">
      <c r="A192" s="221"/>
      <c r="B192" s="221"/>
      <c r="C192" s="221"/>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ht="17.25" customHeight="1">
      <c r="A193" s="221"/>
      <c r="B193" s="221"/>
      <c r="C193" s="221"/>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ht="17.25" customHeight="1">
      <c r="A194" s="221"/>
      <c r="B194" s="221"/>
      <c r="C194" s="221"/>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ht="17.25" customHeight="1">
      <c r="A195" s="221"/>
      <c r="B195" s="221"/>
      <c r="C195" s="221"/>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ht="17.25" customHeight="1">
      <c r="A196" s="221"/>
      <c r="B196" s="221"/>
      <c r="C196" s="221"/>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ht="17.25" customHeight="1">
      <c r="A197" s="221"/>
      <c r="B197" s="221"/>
      <c r="C197" s="221"/>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ht="17.25" customHeight="1">
      <c r="A198" s="221"/>
      <c r="B198" s="221"/>
      <c r="C198" s="221"/>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ht="17.25" customHeight="1">
      <c r="A199" s="221"/>
      <c r="B199" s="221"/>
      <c r="C199" s="221"/>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ht="17.25" customHeight="1">
      <c r="A200" s="221"/>
      <c r="B200" s="221"/>
      <c r="C200" s="221"/>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ht="17.25" customHeight="1">
      <c r="A201" s="221"/>
      <c r="B201" s="221"/>
      <c r="C201" s="221"/>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ht="17.25" customHeight="1">
      <c r="A202" s="221"/>
      <c r="B202" s="221"/>
      <c r="C202" s="221"/>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ht="17.25" customHeight="1">
      <c r="A203" s="221"/>
      <c r="B203" s="221"/>
      <c r="C203" s="221"/>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ht="17.25" customHeight="1">
      <c r="A204" s="221"/>
      <c r="B204" s="221"/>
      <c r="C204" s="221"/>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ht="17.25" customHeight="1">
      <c r="A205" s="221"/>
      <c r="B205" s="221"/>
      <c r="C205" s="221"/>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ht="17.25" customHeight="1">
      <c r="A206" s="221"/>
      <c r="B206" s="221"/>
      <c r="C206" s="221"/>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ht="17.25" customHeight="1">
      <c r="A207" s="221"/>
      <c r="B207" s="221"/>
      <c r="C207" s="221"/>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row>
    <row r="208" ht="17.25" customHeight="1">
      <c r="A208" s="221"/>
      <c r="B208" s="221"/>
      <c r="C208" s="221"/>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ht="17.25" customHeight="1">
      <c r="A209" s="221"/>
      <c r="B209" s="221"/>
      <c r="C209" s="221"/>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ht="17.25" customHeight="1">
      <c r="A210" s="221"/>
      <c r="B210" s="221"/>
      <c r="C210" s="221"/>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ht="17.25" customHeight="1">
      <c r="A211" s="221"/>
      <c r="B211" s="221"/>
      <c r="C211" s="221"/>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ht="17.25" customHeight="1">
      <c r="A212" s="221"/>
      <c r="B212" s="221"/>
      <c r="C212" s="221"/>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ht="17.25" customHeight="1">
      <c r="A213" s="221"/>
      <c r="B213" s="221"/>
      <c r="C213" s="221"/>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ht="17.25" customHeight="1">
      <c r="A214" s="221"/>
      <c r="B214" s="221"/>
      <c r="C214" s="221"/>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ht="17.25" customHeight="1">
      <c r="A215" s="221"/>
      <c r="B215" s="221"/>
      <c r="C215" s="221"/>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ht="17.25" customHeight="1">
      <c r="A216" s="221"/>
      <c r="B216" s="221"/>
      <c r="C216" s="221"/>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ht="17.25" customHeight="1">
      <c r="A217" s="221"/>
      <c r="B217" s="221"/>
      <c r="C217" s="221"/>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ht="17.25" customHeight="1">
      <c r="A218" s="221"/>
      <c r="B218" s="221"/>
      <c r="C218" s="221"/>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ht="17.25" customHeight="1">
      <c r="A219" s="221"/>
      <c r="B219" s="221"/>
      <c r="C219" s="221"/>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ht="17.25" customHeight="1">
      <c r="A220" s="221"/>
      <c r="B220" s="221"/>
      <c r="C220" s="221"/>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ht="17.25" customHeight="1">
      <c r="A221" s="221"/>
      <c r="B221" s="221"/>
      <c r="C221" s="221"/>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ht="17.25" customHeight="1">
      <c r="A222" s="221"/>
      <c r="B222" s="221"/>
      <c r="C222" s="221"/>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ht="17.25" customHeight="1">
      <c r="A223" s="221"/>
      <c r="B223" s="221"/>
      <c r="C223" s="221"/>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ht="17.25" customHeight="1">
      <c r="A224" s="221"/>
      <c r="B224" s="221"/>
      <c r="C224" s="221"/>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ht="17.25" customHeight="1">
      <c r="A225" s="221"/>
      <c r="B225" s="221"/>
      <c r="C225" s="221"/>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ht="17.25" customHeight="1">
      <c r="A226" s="221"/>
      <c r="B226" s="221"/>
      <c r="C226" s="221"/>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ht="17.25" customHeight="1">
      <c r="A227" s="221"/>
      <c r="B227" s="221"/>
      <c r="C227" s="221"/>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ht="17.25" customHeight="1">
      <c r="A228" s="221"/>
      <c r="B228" s="221"/>
      <c r="C228" s="221"/>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ht="17.25" customHeight="1">
      <c r="A229" s="221"/>
      <c r="B229" s="221"/>
      <c r="C229" s="221"/>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ht="17.25" customHeight="1">
      <c r="A230" s="221"/>
      <c r="B230" s="221"/>
      <c r="C230" s="221"/>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ht="17.25" customHeight="1">
      <c r="A231" s="221"/>
      <c r="B231" s="221"/>
      <c r="C231" s="221"/>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ht="17.25" customHeight="1">
      <c r="A232" s="221"/>
      <c r="B232" s="221"/>
      <c r="C232" s="221"/>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ht="17.25" customHeight="1">
      <c r="A233" s="221"/>
      <c r="B233" s="221"/>
      <c r="C233" s="221"/>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ht="17.25" customHeight="1">
      <c r="A234" s="221"/>
      <c r="B234" s="221"/>
      <c r="C234" s="221"/>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ht="17.25" customHeight="1">
      <c r="A235" s="221"/>
      <c r="B235" s="221"/>
      <c r="C235" s="221"/>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ht="17.25" customHeight="1">
      <c r="A236" s="221"/>
      <c r="B236" s="221"/>
      <c r="C236" s="221"/>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ht="17.25" customHeight="1">
      <c r="A237" s="221"/>
      <c r="B237" s="221"/>
      <c r="C237" s="221"/>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ht="17.25" customHeight="1">
      <c r="A238" s="221"/>
      <c r="B238" s="221"/>
      <c r="C238" s="221"/>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ht="17.25" customHeight="1">
      <c r="A239" s="221"/>
      <c r="B239" s="221"/>
      <c r="C239" s="221"/>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ht="17.25" customHeight="1">
      <c r="A240" s="221"/>
      <c r="B240" s="221"/>
      <c r="C240" s="221"/>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ht="17.25" customHeight="1">
      <c r="A241" s="221"/>
      <c r="B241" s="221"/>
      <c r="C241" s="221"/>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ht="17.25" customHeight="1">
      <c r="A242" s="221"/>
      <c r="B242" s="221"/>
      <c r="C242" s="221"/>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ht="17.25" customHeight="1">
      <c r="A243" s="221"/>
      <c r="B243" s="221"/>
      <c r="C243" s="221"/>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ht="17.25" customHeight="1">
      <c r="A244" s="221"/>
      <c r="B244" s="221"/>
      <c r="C244" s="221"/>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ht="17.25" customHeight="1">
      <c r="A245" s="221"/>
      <c r="B245" s="221"/>
      <c r="C245" s="221"/>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ht="17.25" customHeight="1">
      <c r="A246" s="221"/>
      <c r="B246" s="221"/>
      <c r="C246" s="221"/>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ht="17.25" customHeight="1">
      <c r="A247" s="221"/>
      <c r="B247" s="221"/>
      <c r="C247" s="221"/>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ht="17.25" customHeight="1">
      <c r="A248" s="221"/>
      <c r="B248" s="221"/>
      <c r="C248" s="221"/>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ht="17.25" customHeight="1">
      <c r="A249" s="221"/>
      <c r="B249" s="221"/>
      <c r="C249" s="221"/>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ht="17.25" customHeight="1">
      <c r="A250" s="221"/>
      <c r="B250" s="221"/>
      <c r="C250" s="221"/>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ht="17.25" customHeight="1">
      <c r="A251" s="221"/>
      <c r="B251" s="221"/>
      <c r="C251" s="221"/>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ht="17.25" customHeight="1">
      <c r="A252" s="221"/>
      <c r="B252" s="221"/>
      <c r="C252" s="221"/>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ht="17.25" customHeight="1">
      <c r="A253" s="221"/>
      <c r="B253" s="221"/>
      <c r="C253" s="221"/>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ht="17.25" customHeight="1">
      <c r="A254" s="221"/>
      <c r="B254" s="221"/>
      <c r="C254" s="221"/>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ht="17.25" customHeight="1">
      <c r="A255" s="221"/>
      <c r="B255" s="221"/>
      <c r="C255" s="221"/>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ht="17.25" customHeight="1">
      <c r="A256" s="221"/>
      <c r="B256" s="221"/>
      <c r="C256" s="221"/>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ht="17.25" customHeight="1">
      <c r="A257" s="221"/>
      <c r="B257" s="221"/>
      <c r="C257" s="221"/>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ht="17.25" customHeight="1">
      <c r="A258" s="221"/>
      <c r="B258" s="221"/>
      <c r="C258" s="221"/>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ht="17.25" customHeight="1">
      <c r="A259" s="221"/>
      <c r="B259" s="221"/>
      <c r="C259" s="221"/>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ht="17.25" customHeight="1">
      <c r="A260" s="221"/>
      <c r="B260" s="221"/>
      <c r="C260" s="221"/>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ht="17.25" customHeight="1">
      <c r="A261" s="221"/>
      <c r="B261" s="221"/>
      <c r="C261" s="221"/>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ht="17.25" customHeight="1">
      <c r="A262" s="221"/>
      <c r="B262" s="221"/>
      <c r="C262" s="221"/>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ht="17.25" customHeight="1">
      <c r="A263" s="221"/>
      <c r="B263" s="221"/>
      <c r="C263" s="221"/>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ht="17.25" customHeight="1">
      <c r="A264" s="221"/>
      <c r="B264" s="221"/>
      <c r="C264" s="221"/>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ht="17.25" customHeight="1">
      <c r="A265" s="221"/>
      <c r="B265" s="221"/>
      <c r="C265" s="221"/>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ht="17.25" customHeight="1">
      <c r="A266" s="221"/>
      <c r="B266" s="221"/>
      <c r="C266" s="221"/>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ht="17.25" customHeight="1">
      <c r="A267" s="221"/>
      <c r="B267" s="221"/>
      <c r="C267" s="221"/>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ht="17.25" customHeight="1">
      <c r="A268" s="221"/>
      <c r="B268" s="221"/>
      <c r="C268" s="221"/>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ht="17.25" customHeight="1">
      <c r="A269" s="221"/>
      <c r="B269" s="221"/>
      <c r="C269" s="221"/>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ht="17.25" customHeight="1">
      <c r="A270" s="221"/>
      <c r="B270" s="221"/>
      <c r="C270" s="221"/>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ht="17.25" customHeight="1">
      <c r="A271" s="221"/>
      <c r="B271" s="221"/>
      <c r="C271" s="221"/>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ht="17.25" customHeight="1">
      <c r="A272" s="221"/>
      <c r="B272" s="221"/>
      <c r="C272" s="221"/>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ht="17.25" customHeight="1">
      <c r="A273" s="221"/>
      <c r="B273" s="221"/>
      <c r="C273" s="221"/>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ht="17.25" customHeight="1">
      <c r="A274" s="221"/>
      <c r="B274" s="221"/>
      <c r="C274" s="221"/>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ht="17.25" customHeight="1">
      <c r="A275" s="221"/>
      <c r="B275" s="221"/>
      <c r="C275" s="221"/>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ht="17.25" customHeight="1">
      <c r="A276" s="221"/>
      <c r="B276" s="221"/>
      <c r="C276" s="221"/>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ht="17.25" customHeight="1">
      <c r="A277" s="221"/>
      <c r="B277" s="221"/>
      <c r="C277" s="221"/>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ht="17.25" customHeight="1">
      <c r="A278" s="221"/>
      <c r="B278" s="221"/>
      <c r="C278" s="221"/>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ht="17.25" customHeight="1">
      <c r="A279" s="221"/>
      <c r="B279" s="221"/>
      <c r="C279" s="221"/>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ht="17.25" customHeight="1">
      <c r="A280" s="221"/>
      <c r="B280" s="221"/>
      <c r="C280" s="221"/>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ht="17.25" customHeight="1">
      <c r="A281" s="221"/>
      <c r="B281" s="221"/>
      <c r="C281" s="221"/>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ht="17.25" customHeight="1">
      <c r="A282" s="221"/>
      <c r="B282" s="221"/>
      <c r="C282" s="221"/>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ht="17.25" customHeight="1">
      <c r="A283" s="221"/>
      <c r="B283" s="221"/>
      <c r="C283" s="221"/>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ht="17.25" customHeight="1">
      <c r="A284" s="221"/>
      <c r="B284" s="221"/>
      <c r="C284" s="221"/>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ht="17.25" customHeight="1">
      <c r="A285" s="221"/>
      <c r="B285" s="221"/>
      <c r="C285" s="221"/>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ht="17.25" customHeight="1">
      <c r="A286" s="221"/>
      <c r="B286" s="221"/>
      <c r="C286" s="221"/>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ht="17.25" customHeight="1">
      <c r="A287" s="221"/>
      <c r="B287" s="221"/>
      <c r="C287" s="221"/>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ht="17.25" customHeight="1">
      <c r="A288" s="221"/>
      <c r="B288" s="221"/>
      <c r="C288" s="221"/>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ht="17.25" customHeight="1">
      <c r="A289" s="221"/>
      <c r="B289" s="221"/>
      <c r="C289" s="221"/>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ht="17.25" customHeight="1">
      <c r="A290" s="221"/>
      <c r="B290" s="221"/>
      <c r="C290" s="221"/>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ht="17.25" customHeight="1">
      <c r="A291" s="221"/>
      <c r="B291" s="221"/>
      <c r="C291" s="221"/>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ht="17.25" customHeight="1">
      <c r="A292" s="221"/>
      <c r="B292" s="221"/>
      <c r="C292" s="221"/>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ht="17.25" customHeight="1">
      <c r="A293" s="221"/>
      <c r="B293" s="221"/>
      <c r="C293" s="221"/>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ht="17.25" customHeight="1">
      <c r="A294" s="221"/>
      <c r="B294" s="221"/>
      <c r="C294" s="221"/>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ht="17.25" customHeight="1">
      <c r="A295" s="221"/>
      <c r="B295" s="221"/>
      <c r="C295" s="221"/>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ht="17.25" customHeight="1">
      <c r="A296" s="221"/>
      <c r="B296" s="221"/>
      <c r="C296" s="221"/>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ht="17.25" customHeight="1">
      <c r="A297" s="221"/>
      <c r="B297" s="221"/>
      <c r="C297" s="221"/>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ht="17.25" customHeight="1">
      <c r="A298" s="221"/>
      <c r="B298" s="221"/>
      <c r="C298" s="221"/>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ht="17.25" customHeight="1">
      <c r="A299" s="221"/>
      <c r="B299" s="221"/>
      <c r="C299" s="221"/>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ht="17.25" customHeight="1">
      <c r="A300" s="221"/>
      <c r="B300" s="221"/>
      <c r="C300" s="221"/>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ht="17.25" customHeight="1">
      <c r="A301" s="221"/>
      <c r="B301" s="221"/>
      <c r="C301" s="221"/>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ht="17.25" customHeight="1">
      <c r="A302" s="221"/>
      <c r="B302" s="221"/>
      <c r="C302" s="221"/>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ht="17.25" customHeight="1">
      <c r="A303" s="221"/>
      <c r="B303" s="221"/>
      <c r="C303" s="221"/>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ht="17.25" customHeight="1">
      <c r="A304" s="221"/>
      <c r="B304" s="221"/>
      <c r="C304" s="221"/>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ht="17.25" customHeight="1">
      <c r="A305" s="221"/>
      <c r="B305" s="221"/>
      <c r="C305" s="221"/>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ht="17.25" customHeight="1">
      <c r="A306" s="221"/>
      <c r="B306" s="221"/>
      <c r="C306" s="22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ht="17.25" customHeight="1">
      <c r="A307" s="221"/>
      <c r="B307" s="221"/>
      <c r="C307" s="22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ht="17.25" customHeight="1">
      <c r="A308" s="221"/>
      <c r="B308" s="221"/>
      <c r="C308" s="22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ht="17.25" customHeight="1">
      <c r="A309" s="221"/>
      <c r="B309" s="221"/>
      <c r="C309" s="22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ht="17.25" customHeight="1">
      <c r="A310" s="221"/>
      <c r="B310" s="221"/>
      <c r="C310" s="22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ht="17.25" customHeight="1">
      <c r="A311" s="221"/>
      <c r="B311" s="221"/>
      <c r="C311" s="22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ht="17.25" customHeight="1">
      <c r="A312" s="221"/>
      <c r="B312" s="221"/>
      <c r="C312" s="22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ht="17.25" customHeight="1">
      <c r="A313" s="221"/>
      <c r="B313" s="221"/>
      <c r="C313" s="22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ht="17.25" customHeight="1">
      <c r="A314" s="221"/>
      <c r="B314" s="221"/>
      <c r="C314" s="221"/>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ht="17.25" customHeight="1">
      <c r="A315" s="221"/>
      <c r="B315" s="221"/>
      <c r="C315" s="221"/>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ht="17.25" customHeight="1">
      <c r="A316" s="221"/>
      <c r="B316" s="221"/>
      <c r="C316" s="221"/>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ht="17.25" customHeight="1">
      <c r="A317" s="221"/>
      <c r="B317" s="221"/>
      <c r="C317" s="221"/>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ht="17.25" customHeight="1">
      <c r="A318" s="221"/>
      <c r="B318" s="221"/>
      <c r="C318" s="221"/>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ht="17.25" customHeight="1">
      <c r="A319" s="221"/>
      <c r="B319" s="221"/>
      <c r="C319" s="221"/>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ht="17.25" customHeight="1">
      <c r="A320" s="221"/>
      <c r="B320" s="221"/>
      <c r="C320" s="221"/>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ht="17.25" customHeight="1">
      <c r="A321" s="221"/>
      <c r="B321" s="221"/>
      <c r="C321" s="221"/>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ht="17.25" customHeight="1">
      <c r="A322" s="221"/>
      <c r="B322" s="221"/>
      <c r="C322" s="221"/>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ht="17.25" customHeight="1">
      <c r="A323" s="221"/>
      <c r="B323" s="221"/>
      <c r="C323" s="221"/>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ht="17.25" customHeight="1">
      <c r="A324" s="221"/>
      <c r="B324" s="221"/>
      <c r="C324" s="221"/>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ht="17.25" customHeight="1">
      <c r="A325" s="221"/>
      <c r="B325" s="221"/>
      <c r="C325" s="221"/>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ht="17.25" customHeight="1">
      <c r="A326" s="221"/>
      <c r="B326" s="221"/>
      <c r="C326" s="221"/>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ht="17.25" customHeight="1">
      <c r="A327" s="221"/>
      <c r="B327" s="221"/>
      <c r="C327" s="221"/>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ht="17.25" customHeight="1">
      <c r="A328" s="221"/>
      <c r="B328" s="221"/>
      <c r="C328" s="221"/>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ht="17.25" customHeight="1">
      <c r="A329" s="221"/>
      <c r="B329" s="221"/>
      <c r="C329" s="221"/>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ht="17.25" customHeight="1">
      <c r="A330" s="221"/>
      <c r="B330" s="221"/>
      <c r="C330" s="221"/>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ht="17.25" customHeight="1">
      <c r="A331" s="221"/>
      <c r="B331" s="221"/>
      <c r="C331" s="221"/>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ht="17.25" customHeight="1">
      <c r="A332" s="221"/>
      <c r="B332" s="221"/>
      <c r="C332" s="221"/>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ht="17.25" customHeight="1">
      <c r="A333" s="221"/>
      <c r="B333" s="221"/>
      <c r="C333" s="221"/>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ht="17.25" customHeight="1">
      <c r="A334" s="221"/>
      <c r="B334" s="221"/>
      <c r="C334" s="221"/>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ht="17.25" customHeight="1">
      <c r="A335" s="221"/>
      <c r="B335" s="221"/>
      <c r="C335" s="221"/>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ht="17.25" customHeight="1">
      <c r="A336" s="221"/>
      <c r="B336" s="221"/>
      <c r="C336" s="221"/>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ht="17.25" customHeight="1">
      <c r="A337" s="221"/>
      <c r="B337" s="221"/>
      <c r="C337" s="221"/>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ht="17.25" customHeight="1">
      <c r="A338" s="221"/>
      <c r="B338" s="221"/>
      <c r="C338" s="221"/>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ht="17.25" customHeight="1">
      <c r="A339" s="221"/>
      <c r="B339" s="221"/>
      <c r="C339" s="221"/>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ht="17.25" customHeight="1">
      <c r="A340" s="221"/>
      <c r="B340" s="221"/>
      <c r="C340" s="221"/>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ht="17.25" customHeight="1">
      <c r="A341" s="221"/>
      <c r="B341" s="221"/>
      <c r="C341" s="221"/>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ht="17.25" customHeight="1">
      <c r="A342" s="221"/>
      <c r="B342" s="221"/>
      <c r="C342" s="221"/>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ht="17.25" customHeight="1">
      <c r="A343" s="221"/>
      <c r="B343" s="221"/>
      <c r="C343" s="221"/>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ht="17.25" customHeight="1">
      <c r="A344" s="221"/>
      <c r="B344" s="221"/>
      <c r="C344" s="221"/>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ht="17.25" customHeight="1">
      <c r="A345" s="221"/>
      <c r="B345" s="221"/>
      <c r="C345" s="221"/>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ht="17.25" customHeight="1">
      <c r="A346" s="221"/>
      <c r="B346" s="221"/>
      <c r="C346" s="221"/>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ht="17.25" customHeight="1">
      <c r="A347" s="221"/>
      <c r="B347" s="221"/>
      <c r="C347" s="221"/>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ht="17.25" customHeight="1">
      <c r="A348" s="221"/>
      <c r="B348" s="221"/>
      <c r="C348" s="221"/>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ht="17.25" customHeight="1">
      <c r="A349" s="221"/>
      <c r="B349" s="221"/>
      <c r="C349" s="221"/>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ht="17.25" customHeight="1">
      <c r="A350" s="221"/>
      <c r="B350" s="221"/>
      <c r="C350" s="221"/>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ht="17.25" customHeight="1">
      <c r="A351" s="221"/>
      <c r="B351" s="221"/>
      <c r="C351" s="221"/>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ht="17.25" customHeight="1">
      <c r="A352" s="221"/>
      <c r="B352" s="221"/>
      <c r="C352" s="221"/>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ht="17.25" customHeight="1">
      <c r="A353" s="221"/>
      <c r="B353" s="221"/>
      <c r="C353" s="221"/>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ht="17.25" customHeight="1">
      <c r="A354" s="221"/>
      <c r="B354" s="221"/>
      <c r="C354" s="221"/>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ht="17.25" customHeight="1">
      <c r="A355" s="221"/>
      <c r="B355" s="221"/>
      <c r="C355" s="221"/>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ht="17.25" customHeight="1">
      <c r="A356" s="221"/>
      <c r="B356" s="221"/>
      <c r="C356" s="221"/>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ht="17.25" customHeight="1">
      <c r="A357" s="221"/>
      <c r="B357" s="221"/>
      <c r="C357" s="221"/>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ht="17.25" customHeight="1">
      <c r="A358" s="221"/>
      <c r="B358" s="221"/>
      <c r="C358" s="221"/>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ht="17.25" customHeight="1">
      <c r="A359" s="221"/>
      <c r="B359" s="221"/>
      <c r="C359" s="221"/>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ht="17.25" customHeight="1">
      <c r="A360" s="221"/>
      <c r="B360" s="221"/>
      <c r="C360" s="221"/>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ht="17.25" customHeight="1">
      <c r="A361" s="221"/>
      <c r="B361" s="221"/>
      <c r="C361" s="221"/>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ht="17.25" customHeight="1">
      <c r="A362" s="221"/>
      <c r="B362" s="221"/>
      <c r="C362" s="221"/>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ht="17.25" customHeight="1">
      <c r="A363" s="221"/>
      <c r="B363" s="221"/>
      <c r="C363" s="221"/>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ht="17.25" customHeight="1">
      <c r="A364" s="221"/>
      <c r="B364" s="221"/>
      <c r="C364" s="221"/>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ht="17.25" customHeight="1">
      <c r="A365" s="221"/>
      <c r="B365" s="221"/>
      <c r="C365" s="221"/>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ht="17.25" customHeight="1">
      <c r="A366" s="221"/>
      <c r="B366" s="221"/>
      <c r="C366" s="221"/>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ht="17.25" customHeight="1">
      <c r="A367" s="221"/>
      <c r="B367" s="221"/>
      <c r="C367" s="221"/>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ht="17.25" customHeight="1">
      <c r="A368" s="221"/>
      <c r="B368" s="221"/>
      <c r="C368" s="221"/>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ht="17.25" customHeight="1">
      <c r="A369" s="221"/>
      <c r="B369" s="221"/>
      <c r="C369" s="221"/>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ht="17.25" customHeight="1">
      <c r="A370" s="221"/>
      <c r="B370" s="221"/>
      <c r="C370" s="221"/>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ht="17.25" customHeight="1">
      <c r="A371" s="221"/>
      <c r="B371" s="221"/>
      <c r="C371" s="221"/>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ht="17.25" customHeight="1">
      <c r="A372" s="221"/>
      <c r="B372" s="221"/>
      <c r="C372" s="221"/>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ht="17.25" customHeight="1">
      <c r="A373" s="221"/>
      <c r="B373" s="221"/>
      <c r="C373" s="221"/>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ht="17.25" customHeight="1">
      <c r="A374" s="221"/>
      <c r="B374" s="221"/>
      <c r="C374" s="221"/>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ht="17.25" customHeight="1">
      <c r="A375" s="221"/>
      <c r="B375" s="221"/>
      <c r="C375" s="221"/>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ht="17.25" customHeight="1">
      <c r="A376" s="221"/>
      <c r="B376" s="221"/>
      <c r="C376" s="221"/>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ht="17.25" customHeight="1">
      <c r="A377" s="221"/>
      <c r="B377" s="221"/>
      <c r="C377" s="221"/>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ht="17.25" customHeight="1">
      <c r="A378" s="221"/>
      <c r="B378" s="221"/>
      <c r="C378" s="221"/>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ht="17.25" customHeight="1">
      <c r="A379" s="221"/>
      <c r="B379" s="221"/>
      <c r="C379" s="221"/>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ht="17.25" customHeight="1">
      <c r="A380" s="221"/>
      <c r="B380" s="221"/>
      <c r="C380" s="221"/>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ht="17.25" customHeight="1">
      <c r="A381" s="221"/>
      <c r="B381" s="221"/>
      <c r="C381" s="221"/>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ht="17.25" customHeight="1">
      <c r="A382" s="221"/>
      <c r="B382" s="221"/>
      <c r="C382" s="221"/>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ht="17.25" customHeight="1">
      <c r="A383" s="221"/>
      <c r="B383" s="221"/>
      <c r="C383" s="221"/>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ht="17.25" customHeight="1">
      <c r="A384" s="221"/>
      <c r="B384" s="221"/>
      <c r="C384" s="221"/>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ht="17.25" customHeight="1">
      <c r="A385" s="221"/>
      <c r="B385" s="221"/>
      <c r="C385" s="221"/>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ht="17.25" customHeight="1">
      <c r="A386" s="221"/>
      <c r="B386" s="221"/>
      <c r="C386" s="221"/>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ht="17.25" customHeight="1">
      <c r="A387" s="221"/>
      <c r="B387" s="221"/>
      <c r="C387" s="221"/>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ht="17.25" customHeight="1">
      <c r="A388" s="221"/>
      <c r="B388" s="221"/>
      <c r="C388" s="221"/>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ht="17.25" customHeight="1">
      <c r="A389" s="221"/>
      <c r="B389" s="221"/>
      <c r="C389" s="221"/>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ht="17.25" customHeight="1">
      <c r="A390" s="221"/>
      <c r="B390" s="221"/>
      <c r="C390" s="221"/>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ht="17.25" customHeight="1">
      <c r="A391" s="221"/>
      <c r="B391" s="221"/>
      <c r="C391" s="221"/>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ht="17.25" customHeight="1">
      <c r="A392" s="221"/>
      <c r="B392" s="221"/>
      <c r="C392" s="221"/>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ht="17.25" customHeight="1">
      <c r="A393" s="221"/>
      <c r="B393" s="221"/>
      <c r="C393" s="221"/>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ht="17.25" customHeight="1">
      <c r="A394" s="221"/>
      <c r="B394" s="221"/>
      <c r="C394" s="221"/>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ht="17.25" customHeight="1">
      <c r="A395" s="221"/>
      <c r="B395" s="221"/>
      <c r="C395" s="221"/>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ht="17.25" customHeight="1">
      <c r="A396" s="221"/>
      <c r="B396" s="221"/>
      <c r="C396" s="221"/>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ht="17.25" customHeight="1">
      <c r="A397" s="221"/>
      <c r="B397" s="221"/>
      <c r="C397" s="221"/>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ht="17.25" customHeight="1">
      <c r="A398" s="221"/>
      <c r="B398" s="221"/>
      <c r="C398" s="221"/>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ht="17.25" customHeight="1">
      <c r="A399" s="221"/>
      <c r="B399" s="221"/>
      <c r="C399" s="221"/>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ht="17.25" customHeight="1">
      <c r="A400" s="221"/>
      <c r="B400" s="221"/>
      <c r="C400" s="221"/>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ht="17.25" customHeight="1">
      <c r="A401" s="221"/>
      <c r="B401" s="221"/>
      <c r="C401" s="221"/>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ht="17.25" customHeight="1">
      <c r="A402" s="221"/>
      <c r="B402" s="221"/>
      <c r="C402" s="221"/>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ht="17.25" customHeight="1">
      <c r="A403" s="221"/>
      <c r="B403" s="221"/>
      <c r="C403" s="221"/>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ht="17.25" customHeight="1">
      <c r="A404" s="221"/>
      <c r="B404" s="221"/>
      <c r="C404" s="221"/>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ht="17.25" customHeight="1">
      <c r="A405" s="221"/>
      <c r="B405" s="221"/>
      <c r="C405" s="221"/>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ht="17.25" customHeight="1">
      <c r="A406" s="221"/>
      <c r="B406" s="221"/>
      <c r="C406" s="221"/>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ht="17.25" customHeight="1">
      <c r="A407" s="221"/>
      <c r="B407" s="221"/>
      <c r="C407" s="221"/>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ht="17.25" customHeight="1">
      <c r="A408" s="221"/>
      <c r="B408" s="221"/>
      <c r="C408" s="221"/>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ht="17.25" customHeight="1">
      <c r="A409" s="221"/>
      <c r="B409" s="221"/>
      <c r="C409" s="221"/>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ht="17.25" customHeight="1">
      <c r="A410" s="221"/>
      <c r="B410" s="221"/>
      <c r="C410" s="221"/>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ht="17.25" customHeight="1">
      <c r="A411" s="221"/>
      <c r="B411" s="221"/>
      <c r="C411" s="221"/>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ht="17.25" customHeight="1">
      <c r="A412" s="221"/>
      <c r="B412" s="221"/>
      <c r="C412" s="221"/>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ht="17.25" customHeight="1">
      <c r="A413" s="221"/>
      <c r="B413" s="221"/>
      <c r="C413" s="221"/>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ht="17.25" customHeight="1">
      <c r="A414" s="221"/>
      <c r="B414" s="221"/>
      <c r="C414" s="221"/>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ht="17.25" customHeight="1">
      <c r="A415" s="221"/>
      <c r="B415" s="221"/>
      <c r="C415" s="221"/>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ht="17.25" customHeight="1">
      <c r="A416" s="221"/>
      <c r="B416" s="221"/>
      <c r="C416" s="221"/>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ht="17.25" customHeight="1">
      <c r="A417" s="221"/>
      <c r="B417" s="221"/>
      <c r="C417" s="221"/>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ht="17.25" customHeight="1">
      <c r="A418" s="221"/>
      <c r="B418" s="221"/>
      <c r="C418" s="221"/>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ht="17.25" customHeight="1">
      <c r="A419" s="221"/>
      <c r="B419" s="221"/>
      <c r="C419" s="221"/>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ht="17.25" customHeight="1">
      <c r="A420" s="221"/>
      <c r="B420" s="221"/>
      <c r="C420" s="221"/>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ht="17.25" customHeight="1">
      <c r="A421" s="221"/>
      <c r="B421" s="221"/>
      <c r="C421" s="221"/>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ht="17.25" customHeight="1">
      <c r="A422" s="221"/>
      <c r="B422" s="221"/>
      <c r="C422" s="221"/>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ht="17.25" customHeight="1">
      <c r="A423" s="221"/>
      <c r="B423" s="221"/>
      <c r="C423" s="221"/>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ht="17.25" customHeight="1">
      <c r="A424" s="221"/>
      <c r="B424" s="221"/>
      <c r="C424" s="221"/>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ht="17.25" customHeight="1">
      <c r="A425" s="221"/>
      <c r="B425" s="221"/>
      <c r="C425" s="221"/>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ht="17.25" customHeight="1">
      <c r="A426" s="221"/>
      <c r="B426" s="221"/>
      <c r="C426" s="221"/>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ht="17.25" customHeight="1">
      <c r="A427" s="221"/>
      <c r="B427" s="221"/>
      <c r="C427" s="221"/>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ht="17.25" customHeight="1">
      <c r="A428" s="221"/>
      <c r="B428" s="221"/>
      <c r="C428" s="221"/>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ht="17.25" customHeight="1">
      <c r="A429" s="221"/>
      <c r="B429" s="221"/>
      <c r="C429" s="221"/>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ht="17.25" customHeight="1">
      <c r="A430" s="221"/>
      <c r="B430" s="221"/>
      <c r="C430" s="221"/>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ht="17.25" customHeight="1">
      <c r="A431" s="221"/>
      <c r="B431" s="221"/>
      <c r="C431" s="221"/>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ht="17.25" customHeight="1">
      <c r="A432" s="221"/>
      <c r="B432" s="221"/>
      <c r="C432" s="221"/>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ht="17.25" customHeight="1">
      <c r="A433" s="221"/>
      <c r="B433" s="221"/>
      <c r="C433" s="221"/>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ht="17.25" customHeight="1">
      <c r="A434" s="221"/>
      <c r="B434" s="221"/>
      <c r="C434" s="221"/>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ht="17.25" customHeight="1">
      <c r="A435" s="221"/>
      <c r="B435" s="221"/>
      <c r="C435" s="221"/>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ht="17.25" customHeight="1">
      <c r="A436" s="221"/>
      <c r="B436" s="221"/>
      <c r="C436" s="221"/>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ht="17.25" customHeight="1">
      <c r="A437" s="221"/>
      <c r="B437" s="221"/>
      <c r="C437" s="221"/>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ht="17.25" customHeight="1">
      <c r="A438" s="221"/>
      <c r="B438" s="221"/>
      <c r="C438" s="221"/>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ht="17.25" customHeight="1">
      <c r="A439" s="221"/>
      <c r="B439" s="221"/>
      <c r="C439" s="221"/>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ht="17.25" customHeight="1">
      <c r="A440" s="221"/>
      <c r="B440" s="221"/>
      <c r="C440" s="221"/>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ht="17.25" customHeight="1">
      <c r="A441" s="221"/>
      <c r="B441" s="221"/>
      <c r="C441" s="221"/>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ht="17.25" customHeight="1">
      <c r="A442" s="221"/>
      <c r="B442" s="221"/>
      <c r="C442" s="221"/>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ht="17.25" customHeight="1">
      <c r="A443" s="221"/>
      <c r="B443" s="221"/>
      <c r="C443" s="221"/>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ht="17.25" customHeight="1">
      <c r="A444" s="221"/>
      <c r="B444" s="221"/>
      <c r="C444" s="221"/>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ht="17.25" customHeight="1">
      <c r="A445" s="221"/>
      <c r="B445" s="221"/>
      <c r="C445" s="221"/>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ht="17.25" customHeight="1">
      <c r="A446" s="221"/>
      <c r="B446" s="221"/>
      <c r="C446" s="221"/>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ht="17.25" customHeight="1">
      <c r="A447" s="221"/>
      <c r="B447" s="221"/>
      <c r="C447" s="221"/>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ht="17.25" customHeight="1">
      <c r="A448" s="221"/>
      <c r="B448" s="221"/>
      <c r="C448" s="221"/>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ht="17.25" customHeight="1">
      <c r="A449" s="221"/>
      <c r="B449" s="221"/>
      <c r="C449" s="221"/>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ht="17.25" customHeight="1">
      <c r="A450" s="221"/>
      <c r="B450" s="221"/>
      <c r="C450" s="221"/>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ht="17.25" customHeight="1">
      <c r="A451" s="221"/>
      <c r="B451" s="221"/>
      <c r="C451" s="221"/>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ht="17.25" customHeight="1">
      <c r="A452" s="221"/>
      <c r="B452" s="221"/>
      <c r="C452" s="221"/>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ht="17.25" customHeight="1">
      <c r="A453" s="221"/>
      <c r="B453" s="221"/>
      <c r="C453" s="221"/>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ht="17.25" customHeight="1">
      <c r="A454" s="221"/>
      <c r="B454" s="221"/>
      <c r="C454" s="221"/>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ht="17.25" customHeight="1">
      <c r="A455" s="221"/>
      <c r="B455" s="221"/>
      <c r="C455" s="221"/>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ht="17.25" customHeight="1">
      <c r="A456" s="221"/>
      <c r="B456" s="221"/>
      <c r="C456" s="221"/>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ht="17.25" customHeight="1">
      <c r="A457" s="221"/>
      <c r="B457" s="221"/>
      <c r="C457" s="221"/>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ht="17.25" customHeight="1">
      <c r="A458" s="221"/>
      <c r="B458" s="221"/>
      <c r="C458" s="221"/>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ht="17.25" customHeight="1">
      <c r="A459" s="221"/>
      <c r="B459" s="221"/>
      <c r="C459" s="221"/>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ht="17.25" customHeight="1">
      <c r="A460" s="221"/>
      <c r="B460" s="221"/>
      <c r="C460" s="221"/>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ht="17.25" customHeight="1">
      <c r="A461" s="221"/>
      <c r="B461" s="221"/>
      <c r="C461" s="221"/>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ht="17.25" customHeight="1">
      <c r="A462" s="221"/>
      <c r="B462" s="221"/>
      <c r="C462" s="221"/>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ht="17.25" customHeight="1">
      <c r="A463" s="221"/>
      <c r="B463" s="221"/>
      <c r="C463" s="221"/>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ht="17.25" customHeight="1">
      <c r="A464" s="221"/>
      <c r="B464" s="221"/>
      <c r="C464" s="221"/>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ht="17.25" customHeight="1">
      <c r="A465" s="221"/>
      <c r="B465" s="221"/>
      <c r="C465" s="221"/>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ht="17.25" customHeight="1">
      <c r="A466" s="221"/>
      <c r="B466" s="221"/>
      <c r="C466" s="221"/>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ht="17.25" customHeight="1">
      <c r="A467" s="221"/>
      <c r="B467" s="221"/>
      <c r="C467" s="221"/>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ht="17.25" customHeight="1">
      <c r="A468" s="221"/>
      <c r="B468" s="221"/>
      <c r="C468" s="221"/>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ht="17.25" customHeight="1">
      <c r="A469" s="221"/>
      <c r="B469" s="221"/>
      <c r="C469" s="221"/>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ht="17.25" customHeight="1">
      <c r="A470" s="221"/>
      <c r="B470" s="221"/>
      <c r="C470" s="221"/>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ht="17.25" customHeight="1">
      <c r="A471" s="221"/>
      <c r="B471" s="221"/>
      <c r="C471" s="221"/>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ht="17.25" customHeight="1">
      <c r="A472" s="221"/>
      <c r="B472" s="221"/>
      <c r="C472" s="221"/>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ht="17.25" customHeight="1">
      <c r="A473" s="221"/>
      <c r="B473" s="221"/>
      <c r="C473" s="221"/>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ht="17.25" customHeight="1">
      <c r="A474" s="221"/>
      <c r="B474" s="221"/>
      <c r="C474" s="221"/>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ht="17.25" customHeight="1">
      <c r="A475" s="221"/>
      <c r="B475" s="221"/>
      <c r="C475" s="221"/>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ht="17.25" customHeight="1">
      <c r="A476" s="221"/>
      <c r="B476" s="221"/>
      <c r="C476" s="221"/>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ht="17.25" customHeight="1">
      <c r="A477" s="221"/>
      <c r="B477" s="221"/>
      <c r="C477" s="221"/>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ht="17.25" customHeight="1">
      <c r="A478" s="221"/>
      <c r="B478" s="221"/>
      <c r="C478" s="221"/>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ht="17.25" customHeight="1">
      <c r="A479" s="221"/>
      <c r="B479" s="221"/>
      <c r="C479" s="221"/>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ht="17.25" customHeight="1">
      <c r="A480" s="221"/>
      <c r="B480" s="221"/>
      <c r="C480" s="221"/>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ht="17.25" customHeight="1">
      <c r="A481" s="221"/>
      <c r="B481" s="221"/>
      <c r="C481" s="221"/>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ht="17.25" customHeight="1">
      <c r="A482" s="221"/>
      <c r="B482" s="221"/>
      <c r="C482" s="221"/>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ht="17.25" customHeight="1">
      <c r="A483" s="221"/>
      <c r="B483" s="221"/>
      <c r="C483" s="221"/>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ht="17.25" customHeight="1">
      <c r="A484" s="221"/>
      <c r="B484" s="221"/>
      <c r="C484" s="221"/>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ht="17.25" customHeight="1">
      <c r="A485" s="221"/>
      <c r="B485" s="221"/>
      <c r="C485" s="221"/>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ht="17.25" customHeight="1">
      <c r="A486" s="221"/>
      <c r="B486" s="221"/>
      <c r="C486" s="221"/>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ht="17.25" customHeight="1">
      <c r="A487" s="221"/>
      <c r="B487" s="221"/>
      <c r="C487" s="221"/>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ht="17.25" customHeight="1">
      <c r="A488" s="221"/>
      <c r="B488" s="221"/>
      <c r="C488" s="221"/>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ht="17.25" customHeight="1">
      <c r="A489" s="221"/>
      <c r="B489" s="221"/>
      <c r="C489" s="221"/>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ht="17.25" customHeight="1">
      <c r="A490" s="221"/>
      <c r="B490" s="221"/>
      <c r="C490" s="221"/>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ht="17.25" customHeight="1">
      <c r="A491" s="221"/>
      <c r="B491" s="221"/>
      <c r="C491" s="221"/>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ht="17.25" customHeight="1">
      <c r="A492" s="221"/>
      <c r="B492" s="221"/>
      <c r="C492" s="221"/>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ht="17.25" customHeight="1">
      <c r="A493" s="221"/>
      <c r="B493" s="221"/>
      <c r="C493" s="221"/>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ht="17.25" customHeight="1">
      <c r="A494" s="221"/>
      <c r="B494" s="221"/>
      <c r="C494" s="221"/>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ht="17.25" customHeight="1">
      <c r="A495" s="221"/>
      <c r="B495" s="221"/>
      <c r="C495" s="221"/>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ht="17.25" customHeight="1">
      <c r="A496" s="221"/>
      <c r="B496" s="221"/>
      <c r="C496" s="221"/>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ht="17.25" customHeight="1">
      <c r="A497" s="221"/>
      <c r="B497" s="221"/>
      <c r="C497" s="221"/>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ht="17.25" customHeight="1">
      <c r="A498" s="221"/>
      <c r="B498" s="221"/>
      <c r="C498" s="221"/>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ht="17.25" customHeight="1">
      <c r="A499" s="221"/>
      <c r="B499" s="221"/>
      <c r="C499" s="221"/>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ht="17.25" customHeight="1">
      <c r="A500" s="221"/>
      <c r="B500" s="221"/>
      <c r="C500" s="221"/>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ht="17.25" customHeight="1">
      <c r="A501" s="221"/>
      <c r="B501" s="221"/>
      <c r="C501" s="221"/>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ht="17.25" customHeight="1">
      <c r="A502" s="221"/>
      <c r="B502" s="221"/>
      <c r="C502" s="221"/>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ht="17.25" customHeight="1">
      <c r="A503" s="221"/>
      <c r="B503" s="221"/>
      <c r="C503" s="221"/>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ht="17.25" customHeight="1">
      <c r="A504" s="221"/>
      <c r="B504" s="221"/>
      <c r="C504" s="221"/>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ht="17.25" customHeight="1">
      <c r="A505" s="221"/>
      <c r="B505" s="221"/>
      <c r="C505" s="221"/>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ht="17.25" customHeight="1">
      <c r="A506" s="221"/>
      <c r="B506" s="221"/>
      <c r="C506" s="221"/>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ht="17.25" customHeight="1">
      <c r="A507" s="221"/>
      <c r="B507" s="221"/>
      <c r="C507" s="221"/>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ht="17.25" customHeight="1">
      <c r="A508" s="221"/>
      <c r="B508" s="221"/>
      <c r="C508" s="221"/>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ht="17.25" customHeight="1">
      <c r="A509" s="221"/>
      <c r="B509" s="221"/>
      <c r="C509" s="221"/>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ht="17.25" customHeight="1">
      <c r="A510" s="221"/>
      <c r="B510" s="221"/>
      <c r="C510" s="221"/>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ht="17.25" customHeight="1">
      <c r="A511" s="221"/>
      <c r="B511" s="221"/>
      <c r="C511" s="221"/>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ht="17.25" customHeight="1">
      <c r="A512" s="221"/>
      <c r="B512" s="221"/>
      <c r="C512" s="221"/>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ht="17.25" customHeight="1">
      <c r="A513" s="221"/>
      <c r="B513" s="221"/>
      <c r="C513" s="221"/>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ht="17.25" customHeight="1">
      <c r="A514" s="221"/>
      <c r="B514" s="221"/>
      <c r="C514" s="221"/>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ht="17.25" customHeight="1">
      <c r="A515" s="221"/>
      <c r="B515" s="221"/>
      <c r="C515" s="221"/>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ht="17.25" customHeight="1">
      <c r="A516" s="221"/>
      <c r="B516" s="221"/>
      <c r="C516" s="221"/>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ht="17.25" customHeight="1">
      <c r="A517" s="221"/>
      <c r="B517" s="221"/>
      <c r="C517" s="221"/>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ht="17.25" customHeight="1">
      <c r="A518" s="221"/>
      <c r="B518" s="221"/>
      <c r="C518" s="221"/>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ht="17.25" customHeight="1">
      <c r="A519" s="221"/>
      <c r="B519" s="221"/>
      <c r="C519" s="221"/>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ht="17.25" customHeight="1">
      <c r="A520" s="221"/>
      <c r="B520" s="221"/>
      <c r="C520" s="221"/>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ht="17.25" customHeight="1">
      <c r="A521" s="221"/>
      <c r="B521" s="221"/>
      <c r="C521" s="221"/>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ht="17.25" customHeight="1">
      <c r="A522" s="221"/>
      <c r="B522" s="221"/>
      <c r="C522" s="221"/>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ht="17.25" customHeight="1">
      <c r="A523" s="221"/>
      <c r="B523" s="221"/>
      <c r="C523" s="221"/>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ht="17.25" customHeight="1">
      <c r="A524" s="221"/>
      <c r="B524" s="221"/>
      <c r="C524" s="221"/>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ht="17.25" customHeight="1">
      <c r="A525" s="221"/>
      <c r="B525" s="221"/>
      <c r="C525" s="221"/>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ht="17.25" customHeight="1">
      <c r="A526" s="221"/>
      <c r="B526" s="221"/>
      <c r="C526" s="221"/>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ht="17.25" customHeight="1">
      <c r="A527" s="221"/>
      <c r="B527" s="221"/>
      <c r="C527" s="221"/>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ht="17.25" customHeight="1">
      <c r="A528" s="221"/>
      <c r="B528" s="221"/>
      <c r="C528" s="221"/>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ht="17.25" customHeight="1">
      <c r="A529" s="221"/>
      <c r="B529" s="221"/>
      <c r="C529" s="221"/>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ht="17.25" customHeight="1">
      <c r="A530" s="221"/>
      <c r="B530" s="221"/>
      <c r="C530" s="221"/>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ht="17.25" customHeight="1">
      <c r="A531" s="221"/>
      <c r="B531" s="221"/>
      <c r="C531" s="221"/>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ht="17.25" customHeight="1">
      <c r="A532" s="221"/>
      <c r="B532" s="221"/>
      <c r="C532" s="221"/>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ht="17.25" customHeight="1">
      <c r="A533" s="221"/>
      <c r="B533" s="221"/>
      <c r="C533" s="221"/>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ht="17.25" customHeight="1">
      <c r="A534" s="221"/>
      <c r="B534" s="221"/>
      <c r="C534" s="221"/>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ht="17.25" customHeight="1">
      <c r="A535" s="221"/>
      <c r="B535" s="221"/>
      <c r="C535" s="221"/>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ht="17.25" customHeight="1">
      <c r="A536" s="221"/>
      <c r="B536" s="221"/>
      <c r="C536" s="221"/>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ht="17.25" customHeight="1">
      <c r="A537" s="221"/>
      <c r="B537" s="221"/>
      <c r="C537" s="221"/>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ht="17.25" customHeight="1">
      <c r="A538" s="221"/>
      <c r="B538" s="221"/>
      <c r="C538" s="221"/>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ht="17.25" customHeight="1">
      <c r="A539" s="221"/>
      <c r="B539" s="221"/>
      <c r="C539" s="221"/>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ht="17.25" customHeight="1">
      <c r="A540" s="221"/>
      <c r="B540" s="221"/>
      <c r="C540" s="221"/>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ht="17.25" customHeight="1">
      <c r="A541" s="221"/>
      <c r="B541" s="221"/>
      <c r="C541" s="221"/>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ht="17.25" customHeight="1">
      <c r="A542" s="221"/>
      <c r="B542" s="221"/>
      <c r="C542" s="221"/>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ht="17.25" customHeight="1">
      <c r="A543" s="221"/>
      <c r="B543" s="221"/>
      <c r="C543" s="221"/>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ht="17.25" customHeight="1">
      <c r="A544" s="221"/>
      <c r="B544" s="221"/>
      <c r="C544" s="221"/>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ht="17.25" customHeight="1">
      <c r="A545" s="221"/>
      <c r="B545" s="221"/>
      <c r="C545" s="221"/>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ht="17.25" customHeight="1">
      <c r="A546" s="221"/>
      <c r="B546" s="221"/>
      <c r="C546" s="221"/>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ht="17.25" customHeight="1">
      <c r="A547" s="221"/>
      <c r="B547" s="221"/>
      <c r="C547" s="221"/>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ht="17.25" customHeight="1">
      <c r="A548" s="221"/>
      <c r="B548" s="221"/>
      <c r="C548" s="221"/>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ht="17.25" customHeight="1">
      <c r="A549" s="221"/>
      <c r="B549" s="221"/>
      <c r="C549" s="221"/>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ht="17.25" customHeight="1">
      <c r="A550" s="221"/>
      <c r="B550" s="221"/>
      <c r="C550" s="221"/>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ht="17.25" customHeight="1">
      <c r="A551" s="221"/>
      <c r="B551" s="221"/>
      <c r="C551" s="221"/>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ht="17.25" customHeight="1">
      <c r="A552" s="221"/>
      <c r="B552" s="221"/>
      <c r="C552" s="221"/>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ht="17.25" customHeight="1">
      <c r="A553" s="221"/>
      <c r="B553" s="221"/>
      <c r="C553" s="221"/>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ht="17.25" customHeight="1">
      <c r="A554" s="221"/>
      <c r="B554" s="221"/>
      <c r="C554" s="221"/>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ht="17.25" customHeight="1">
      <c r="A555" s="221"/>
      <c r="B555" s="221"/>
      <c r="C555" s="221"/>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ht="17.25" customHeight="1">
      <c r="A556" s="221"/>
      <c r="B556" s="221"/>
      <c r="C556" s="221"/>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ht="17.25" customHeight="1">
      <c r="A557" s="221"/>
      <c r="B557" s="221"/>
      <c r="C557" s="221"/>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ht="17.25" customHeight="1">
      <c r="A558" s="221"/>
      <c r="B558" s="221"/>
      <c r="C558" s="221"/>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ht="17.25" customHeight="1">
      <c r="A559" s="221"/>
      <c r="B559" s="221"/>
      <c r="C559" s="221"/>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ht="17.25" customHeight="1">
      <c r="A560" s="221"/>
      <c r="B560" s="221"/>
      <c r="C560" s="221"/>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ht="17.25" customHeight="1">
      <c r="A561" s="221"/>
      <c r="B561" s="221"/>
      <c r="C561" s="221"/>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ht="17.25" customHeight="1">
      <c r="A562" s="221"/>
      <c r="B562" s="221"/>
      <c r="C562" s="221"/>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ht="17.25" customHeight="1">
      <c r="A563" s="221"/>
      <c r="B563" s="221"/>
      <c r="C563" s="221"/>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ht="17.25" customHeight="1">
      <c r="A564" s="221"/>
      <c r="B564" s="221"/>
      <c r="C564" s="221"/>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ht="17.25" customHeight="1">
      <c r="A565" s="221"/>
      <c r="B565" s="221"/>
      <c r="C565" s="221"/>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ht="17.25" customHeight="1">
      <c r="A566" s="221"/>
      <c r="B566" s="221"/>
      <c r="C566" s="221"/>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ht="17.25" customHeight="1">
      <c r="A567" s="221"/>
      <c r="B567" s="221"/>
      <c r="C567" s="221"/>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ht="17.25" customHeight="1">
      <c r="A568" s="221"/>
      <c r="B568" s="221"/>
      <c r="C568" s="221"/>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ht="17.25" customHeight="1">
      <c r="A569" s="221"/>
      <c r="B569" s="221"/>
      <c r="C569" s="221"/>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ht="17.25" customHeight="1">
      <c r="A570" s="221"/>
      <c r="B570" s="221"/>
      <c r="C570" s="221"/>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ht="17.25" customHeight="1">
      <c r="A571" s="221"/>
      <c r="B571" s="221"/>
      <c r="C571" s="221"/>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ht="17.25" customHeight="1">
      <c r="A572" s="221"/>
      <c r="B572" s="221"/>
      <c r="C572" s="221"/>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ht="17.25" customHeight="1">
      <c r="A573" s="221"/>
      <c r="B573" s="221"/>
      <c r="C573" s="221"/>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ht="17.25" customHeight="1">
      <c r="A574" s="221"/>
      <c r="B574" s="221"/>
      <c r="C574" s="221"/>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ht="17.25" customHeight="1">
      <c r="A575" s="221"/>
      <c r="B575" s="221"/>
      <c r="C575" s="221"/>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ht="17.25" customHeight="1">
      <c r="A576" s="221"/>
      <c r="B576" s="221"/>
      <c r="C576" s="221"/>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ht="17.25" customHeight="1">
      <c r="A577" s="221"/>
      <c r="B577" s="221"/>
      <c r="C577" s="221"/>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ht="17.25" customHeight="1">
      <c r="A578" s="221"/>
      <c r="B578" s="221"/>
      <c r="C578" s="221"/>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ht="17.25" customHeight="1">
      <c r="A579" s="221"/>
      <c r="B579" s="221"/>
      <c r="C579" s="221"/>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ht="17.25" customHeight="1">
      <c r="A580" s="221"/>
      <c r="B580" s="221"/>
      <c r="C580" s="221"/>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ht="17.25" customHeight="1">
      <c r="A581" s="221"/>
      <c r="B581" s="221"/>
      <c r="C581" s="221"/>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ht="17.25" customHeight="1">
      <c r="A582" s="221"/>
      <c r="B582" s="221"/>
      <c r="C582" s="221"/>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ht="17.25" customHeight="1">
      <c r="A583" s="221"/>
      <c r="B583" s="221"/>
      <c r="C583" s="221"/>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ht="17.25" customHeight="1">
      <c r="A584" s="221"/>
      <c r="B584" s="221"/>
      <c r="C584" s="221"/>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ht="17.25" customHeight="1">
      <c r="A585" s="221"/>
      <c r="B585" s="221"/>
      <c r="C585" s="221"/>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ht="17.25" customHeight="1">
      <c r="A586" s="221"/>
      <c r="B586" s="221"/>
      <c r="C586" s="221"/>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ht="17.25" customHeight="1">
      <c r="A587" s="221"/>
      <c r="B587" s="221"/>
      <c r="C587" s="221"/>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ht="17.25" customHeight="1">
      <c r="A588" s="221"/>
      <c r="B588" s="221"/>
      <c r="C588" s="221"/>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ht="17.25" customHeight="1">
      <c r="A589" s="221"/>
      <c r="B589" s="221"/>
      <c r="C589" s="221"/>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ht="17.25" customHeight="1">
      <c r="A590" s="221"/>
      <c r="B590" s="221"/>
      <c r="C590" s="221"/>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ht="17.25" customHeight="1">
      <c r="A591" s="221"/>
      <c r="B591" s="221"/>
      <c r="C591" s="221"/>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ht="17.25" customHeight="1">
      <c r="A592" s="221"/>
      <c r="B592" s="221"/>
      <c r="C592" s="221"/>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ht="17.25" customHeight="1">
      <c r="A593" s="221"/>
      <c r="B593" s="221"/>
      <c r="C593" s="221"/>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ht="17.25" customHeight="1">
      <c r="A594" s="221"/>
      <c r="B594" s="221"/>
      <c r="C594" s="221"/>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ht="17.25" customHeight="1">
      <c r="A595" s="221"/>
      <c r="B595" s="221"/>
      <c r="C595" s="221"/>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ht="17.25" customHeight="1">
      <c r="A596" s="221"/>
      <c r="B596" s="221"/>
      <c r="C596" s="221"/>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ht="17.25" customHeight="1">
      <c r="A597" s="221"/>
      <c r="B597" s="221"/>
      <c r="C597" s="221"/>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ht="17.25" customHeight="1">
      <c r="A598" s="221"/>
      <c r="B598" s="221"/>
      <c r="C598" s="221"/>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ht="17.25" customHeight="1">
      <c r="A599" s="221"/>
      <c r="B599" s="221"/>
      <c r="C599" s="221"/>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ht="17.25" customHeight="1">
      <c r="A600" s="221"/>
      <c r="B600" s="221"/>
      <c r="C600" s="221"/>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ht="17.25" customHeight="1">
      <c r="A601" s="221"/>
      <c r="B601" s="221"/>
      <c r="C601" s="221"/>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ht="17.25" customHeight="1">
      <c r="A602" s="221"/>
      <c r="B602" s="221"/>
      <c r="C602" s="221"/>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ht="17.25" customHeight="1">
      <c r="A603" s="221"/>
      <c r="B603" s="221"/>
      <c r="C603" s="221"/>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ht="17.25" customHeight="1">
      <c r="A604" s="221"/>
      <c r="B604" s="221"/>
      <c r="C604" s="221"/>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ht="17.25" customHeight="1">
      <c r="A605" s="221"/>
      <c r="B605" s="221"/>
      <c r="C605" s="221"/>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ht="17.25" customHeight="1">
      <c r="A606" s="221"/>
      <c r="B606" s="221"/>
      <c r="C606" s="221"/>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ht="17.25" customHeight="1">
      <c r="A607" s="221"/>
      <c r="B607" s="221"/>
      <c r="C607" s="221"/>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ht="17.25" customHeight="1">
      <c r="A608" s="221"/>
      <c r="B608" s="221"/>
      <c r="C608" s="221"/>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ht="17.25" customHeight="1">
      <c r="A609" s="221"/>
      <c r="B609" s="221"/>
      <c r="C609" s="221"/>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ht="17.25" customHeight="1">
      <c r="A610" s="221"/>
      <c r="B610" s="221"/>
      <c r="C610" s="221"/>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ht="17.25" customHeight="1">
      <c r="A611" s="221"/>
      <c r="B611" s="221"/>
      <c r="C611" s="221"/>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ht="17.25" customHeight="1">
      <c r="A612" s="221"/>
      <c r="B612" s="221"/>
      <c r="C612" s="221"/>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ht="17.25" customHeight="1">
      <c r="A613" s="221"/>
      <c r="B613" s="221"/>
      <c r="C613" s="221"/>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ht="17.25" customHeight="1">
      <c r="A614" s="221"/>
      <c r="B614" s="221"/>
      <c r="C614" s="221"/>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ht="17.25" customHeight="1">
      <c r="A615" s="221"/>
      <c r="B615" s="221"/>
      <c r="C615" s="221"/>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ht="17.25" customHeight="1">
      <c r="A616" s="221"/>
      <c r="B616" s="221"/>
      <c r="C616" s="221"/>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ht="17.25" customHeight="1">
      <c r="A617" s="221"/>
      <c r="B617" s="221"/>
      <c r="C617" s="221"/>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ht="17.25" customHeight="1">
      <c r="A618" s="221"/>
      <c r="B618" s="221"/>
      <c r="C618" s="221"/>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ht="17.25" customHeight="1">
      <c r="A619" s="221"/>
      <c r="B619" s="221"/>
      <c r="C619" s="221"/>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ht="17.25" customHeight="1">
      <c r="A620" s="221"/>
      <c r="B620" s="221"/>
      <c r="C620" s="221"/>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ht="17.25" customHeight="1">
      <c r="A621" s="221"/>
      <c r="B621" s="221"/>
      <c r="C621" s="221"/>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ht="17.25" customHeight="1">
      <c r="A622" s="221"/>
      <c r="B622" s="221"/>
      <c r="C622" s="221"/>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ht="17.25" customHeight="1">
      <c r="A623" s="221"/>
      <c r="B623" s="221"/>
      <c r="C623" s="221"/>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ht="17.25" customHeight="1">
      <c r="A624" s="221"/>
      <c r="B624" s="221"/>
      <c r="C624" s="221"/>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ht="17.25" customHeight="1">
      <c r="A625" s="221"/>
      <c r="B625" s="221"/>
      <c r="C625" s="221"/>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ht="17.25" customHeight="1">
      <c r="A626" s="221"/>
      <c r="B626" s="221"/>
      <c r="C626" s="221"/>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ht="17.25" customHeight="1">
      <c r="A627" s="221"/>
      <c r="B627" s="221"/>
      <c r="C627" s="221"/>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ht="17.25" customHeight="1">
      <c r="A628" s="221"/>
      <c r="B628" s="221"/>
      <c r="C628" s="221"/>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ht="17.25" customHeight="1">
      <c r="A629" s="221"/>
      <c r="B629" s="221"/>
      <c r="C629" s="221"/>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ht="17.25" customHeight="1">
      <c r="A630" s="221"/>
      <c r="B630" s="221"/>
      <c r="C630" s="221"/>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ht="17.25" customHeight="1">
      <c r="A631" s="221"/>
      <c r="B631" s="221"/>
      <c r="C631" s="221"/>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ht="17.25" customHeight="1">
      <c r="A632" s="221"/>
      <c r="B632" s="221"/>
      <c r="C632" s="221"/>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ht="17.25" customHeight="1">
      <c r="A633" s="221"/>
      <c r="B633" s="221"/>
      <c r="C633" s="221"/>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ht="17.25" customHeight="1">
      <c r="A634" s="221"/>
      <c r="B634" s="221"/>
      <c r="C634" s="221"/>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ht="17.25" customHeight="1">
      <c r="A635" s="221"/>
      <c r="B635" s="221"/>
      <c r="C635" s="221"/>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ht="17.25" customHeight="1">
      <c r="A636" s="221"/>
      <c r="B636" s="221"/>
      <c r="C636" s="221"/>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ht="17.25" customHeight="1">
      <c r="A637" s="221"/>
      <c r="B637" s="221"/>
      <c r="C637" s="221"/>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ht="17.25" customHeight="1">
      <c r="A638" s="221"/>
      <c r="B638" s="221"/>
      <c r="C638" s="221"/>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ht="17.25" customHeight="1">
      <c r="A639" s="221"/>
      <c r="B639" s="221"/>
      <c r="C639" s="221"/>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ht="17.25" customHeight="1">
      <c r="A640" s="221"/>
      <c r="B640" s="221"/>
      <c r="C640" s="221"/>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ht="17.25" customHeight="1">
      <c r="A641" s="221"/>
      <c r="B641" s="221"/>
      <c r="C641" s="221"/>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ht="17.25" customHeight="1">
      <c r="A642" s="221"/>
      <c r="B642" s="221"/>
      <c r="C642" s="221"/>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ht="17.25" customHeight="1">
      <c r="A643" s="221"/>
      <c r="B643" s="221"/>
      <c r="C643" s="221"/>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ht="17.25" customHeight="1">
      <c r="A644" s="221"/>
      <c r="B644" s="221"/>
      <c r="C644" s="221"/>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ht="17.25" customHeight="1">
      <c r="A645" s="221"/>
      <c r="B645" s="221"/>
      <c r="C645" s="221"/>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ht="17.25" customHeight="1">
      <c r="A646" s="221"/>
      <c r="B646" s="221"/>
      <c r="C646" s="221"/>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ht="17.25" customHeight="1">
      <c r="A647" s="221"/>
      <c r="B647" s="221"/>
      <c r="C647" s="221"/>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ht="17.25" customHeight="1">
      <c r="A648" s="221"/>
      <c r="B648" s="221"/>
      <c r="C648" s="221"/>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ht="17.25" customHeight="1">
      <c r="A649" s="221"/>
      <c r="B649" s="221"/>
      <c r="C649" s="221"/>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ht="17.25" customHeight="1">
      <c r="A650" s="221"/>
      <c r="B650" s="221"/>
      <c r="C650" s="221"/>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ht="17.25" customHeight="1">
      <c r="A651" s="221"/>
      <c r="B651" s="221"/>
      <c r="C651" s="221"/>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ht="17.25" customHeight="1">
      <c r="A652" s="221"/>
      <c r="B652" s="221"/>
      <c r="C652" s="221"/>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ht="17.25" customHeight="1">
      <c r="A653" s="221"/>
      <c r="B653" s="221"/>
      <c r="C653" s="221"/>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ht="17.25" customHeight="1">
      <c r="A654" s="221"/>
      <c r="B654" s="221"/>
      <c r="C654" s="221"/>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ht="17.25" customHeight="1">
      <c r="A655" s="221"/>
      <c r="B655" s="221"/>
      <c r="C655" s="221"/>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ht="17.25" customHeight="1">
      <c r="A656" s="221"/>
      <c r="B656" s="221"/>
      <c r="C656" s="221"/>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ht="17.25" customHeight="1">
      <c r="A657" s="221"/>
      <c r="B657" s="221"/>
      <c r="C657" s="221"/>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ht="17.25" customHeight="1">
      <c r="A658" s="221"/>
      <c r="B658" s="221"/>
      <c r="C658" s="221"/>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ht="17.25" customHeight="1">
      <c r="A659" s="221"/>
      <c r="B659" s="221"/>
      <c r="C659" s="221"/>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ht="17.25" customHeight="1">
      <c r="A660" s="221"/>
      <c r="B660" s="221"/>
      <c r="C660" s="221"/>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ht="17.25" customHeight="1">
      <c r="A661" s="221"/>
      <c r="B661" s="221"/>
      <c r="C661" s="221"/>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ht="17.25" customHeight="1">
      <c r="A662" s="221"/>
      <c r="B662" s="221"/>
      <c r="C662" s="221"/>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ht="17.25" customHeight="1">
      <c r="A663" s="221"/>
      <c r="B663" s="221"/>
      <c r="C663" s="221"/>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ht="17.25" customHeight="1">
      <c r="A664" s="221"/>
      <c r="B664" s="221"/>
      <c r="C664" s="221"/>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ht="17.25" customHeight="1">
      <c r="A665" s="221"/>
      <c r="B665" s="221"/>
      <c r="C665" s="221"/>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ht="17.25" customHeight="1">
      <c r="A666" s="221"/>
      <c r="B666" s="221"/>
      <c r="C666" s="221"/>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ht="17.25" customHeight="1">
      <c r="A667" s="221"/>
      <c r="B667" s="221"/>
      <c r="C667" s="221"/>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ht="17.25" customHeight="1">
      <c r="A668" s="221"/>
      <c r="B668" s="221"/>
      <c r="C668" s="221"/>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ht="17.25" customHeight="1">
      <c r="A669" s="221"/>
      <c r="B669" s="221"/>
      <c r="C669" s="221"/>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ht="17.25" customHeight="1">
      <c r="A670" s="221"/>
      <c r="B670" s="221"/>
      <c r="C670" s="221"/>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ht="17.25" customHeight="1">
      <c r="A671" s="221"/>
      <c r="B671" s="221"/>
      <c r="C671" s="221"/>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ht="17.25" customHeight="1">
      <c r="A672" s="221"/>
      <c r="B672" s="221"/>
      <c r="C672" s="221"/>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ht="17.25" customHeight="1">
      <c r="A673" s="221"/>
      <c r="B673" s="221"/>
      <c r="C673" s="221"/>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ht="17.25" customHeight="1">
      <c r="A674" s="221"/>
      <c r="B674" s="221"/>
      <c r="C674" s="221"/>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ht="17.25" customHeight="1">
      <c r="A675" s="221"/>
      <c r="B675" s="221"/>
      <c r="C675" s="221"/>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ht="17.25" customHeight="1">
      <c r="A676" s="221"/>
      <c r="B676" s="221"/>
      <c r="C676" s="221"/>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ht="17.25" customHeight="1">
      <c r="A677" s="221"/>
      <c r="B677" s="221"/>
      <c r="C677" s="221"/>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ht="17.25" customHeight="1">
      <c r="A678" s="221"/>
      <c r="B678" s="221"/>
      <c r="C678" s="221"/>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ht="17.25" customHeight="1">
      <c r="A679" s="221"/>
      <c r="B679" s="221"/>
      <c r="C679" s="221"/>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ht="17.25" customHeight="1">
      <c r="A680" s="221"/>
      <c r="B680" s="221"/>
      <c r="C680" s="221"/>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ht="17.25" customHeight="1">
      <c r="A681" s="221"/>
      <c r="B681" s="221"/>
      <c r="C681" s="221"/>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ht="17.25" customHeight="1">
      <c r="A682" s="221"/>
      <c r="B682" s="221"/>
      <c r="C682" s="221"/>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ht="17.25" customHeight="1">
      <c r="A683" s="221"/>
      <c r="B683" s="221"/>
      <c r="C683" s="221"/>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ht="17.25" customHeight="1">
      <c r="A684" s="221"/>
      <c r="B684" s="221"/>
      <c r="C684" s="221"/>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ht="17.25" customHeight="1">
      <c r="A685" s="221"/>
      <c r="B685" s="221"/>
      <c r="C685" s="221"/>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ht="17.25" customHeight="1">
      <c r="A686" s="221"/>
      <c r="B686" s="221"/>
      <c r="C686" s="221"/>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ht="17.25" customHeight="1">
      <c r="A687" s="221"/>
      <c r="B687" s="221"/>
      <c r="C687" s="221"/>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ht="17.25" customHeight="1">
      <c r="A688" s="221"/>
      <c r="B688" s="221"/>
      <c r="C688" s="221"/>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ht="17.25" customHeight="1">
      <c r="A689" s="221"/>
      <c r="B689" s="221"/>
      <c r="C689" s="221"/>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ht="17.25" customHeight="1">
      <c r="A690" s="221"/>
      <c r="B690" s="221"/>
      <c r="C690" s="221"/>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ht="17.25" customHeight="1">
      <c r="A691" s="221"/>
      <c r="B691" s="221"/>
      <c r="C691" s="221"/>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ht="17.25" customHeight="1">
      <c r="A692" s="221"/>
      <c r="B692" s="221"/>
      <c r="C692" s="221"/>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ht="17.25" customHeight="1">
      <c r="A693" s="221"/>
      <c r="B693" s="221"/>
      <c r="C693" s="221"/>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ht="17.25" customHeight="1">
      <c r="A694" s="221"/>
      <c r="B694" s="221"/>
      <c r="C694" s="221"/>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ht="17.25" customHeight="1">
      <c r="A695" s="221"/>
      <c r="B695" s="221"/>
      <c r="C695" s="221"/>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ht="17.25" customHeight="1">
      <c r="A696" s="221"/>
      <c r="B696" s="221"/>
      <c r="C696" s="221"/>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ht="17.25" customHeight="1">
      <c r="A697" s="221"/>
      <c r="B697" s="221"/>
      <c r="C697" s="221"/>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ht="17.25" customHeight="1">
      <c r="A698" s="221"/>
      <c r="B698" s="221"/>
      <c r="C698" s="221"/>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ht="17.25" customHeight="1">
      <c r="A699" s="221"/>
      <c r="B699" s="221"/>
      <c r="C699" s="221"/>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ht="17.25" customHeight="1">
      <c r="A700" s="221"/>
      <c r="B700" s="221"/>
      <c r="C700" s="221"/>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ht="17.25" customHeight="1">
      <c r="A701" s="221"/>
      <c r="B701" s="221"/>
      <c r="C701" s="221"/>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ht="17.25" customHeight="1">
      <c r="A702" s="221"/>
      <c r="B702" s="221"/>
      <c r="C702" s="221"/>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ht="17.25" customHeight="1">
      <c r="A703" s="221"/>
      <c r="B703" s="221"/>
      <c r="C703" s="221"/>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ht="17.25" customHeight="1">
      <c r="A704" s="221"/>
      <c r="B704" s="221"/>
      <c r="C704" s="221"/>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ht="17.25" customHeight="1">
      <c r="A705" s="221"/>
      <c r="B705" s="221"/>
      <c r="C705" s="221"/>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ht="17.25" customHeight="1">
      <c r="A706" s="221"/>
      <c r="B706" s="221"/>
      <c r="C706" s="221"/>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ht="17.25" customHeight="1">
      <c r="A707" s="221"/>
      <c r="B707" s="221"/>
      <c r="C707" s="221"/>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ht="17.25" customHeight="1">
      <c r="A708" s="221"/>
      <c r="B708" s="221"/>
      <c r="C708" s="221"/>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ht="17.25" customHeight="1">
      <c r="A709" s="221"/>
      <c r="B709" s="221"/>
      <c r="C709" s="221"/>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ht="17.25" customHeight="1">
      <c r="A710" s="221"/>
      <c r="B710" s="221"/>
      <c r="C710" s="221"/>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ht="17.25" customHeight="1">
      <c r="A711" s="221"/>
      <c r="B711" s="221"/>
      <c r="C711" s="221"/>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ht="17.25" customHeight="1">
      <c r="A712" s="221"/>
      <c r="B712" s="221"/>
      <c r="C712" s="221"/>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ht="17.25" customHeight="1">
      <c r="A713" s="221"/>
      <c r="B713" s="221"/>
      <c r="C713" s="221"/>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ht="17.25" customHeight="1">
      <c r="A714" s="221"/>
      <c r="B714" s="221"/>
      <c r="C714" s="221"/>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ht="17.25" customHeight="1">
      <c r="A715" s="221"/>
      <c r="B715" s="221"/>
      <c r="C715" s="221"/>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ht="17.25" customHeight="1">
      <c r="A716" s="221"/>
      <c r="B716" s="221"/>
      <c r="C716" s="221"/>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ht="17.25" customHeight="1">
      <c r="A717" s="221"/>
      <c r="B717" s="221"/>
      <c r="C717" s="221"/>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ht="17.25" customHeight="1">
      <c r="A718" s="221"/>
      <c r="B718" s="221"/>
      <c r="C718" s="221"/>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ht="17.25" customHeight="1">
      <c r="A719" s="221"/>
      <c r="B719" s="221"/>
      <c r="C719" s="221"/>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ht="17.25" customHeight="1">
      <c r="A720" s="221"/>
      <c r="B720" s="221"/>
      <c r="C720" s="221"/>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ht="17.25" customHeight="1">
      <c r="A721" s="221"/>
      <c r="B721" s="221"/>
      <c r="C721" s="221"/>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ht="17.25" customHeight="1">
      <c r="A722" s="221"/>
      <c r="B722" s="221"/>
      <c r="C722" s="221"/>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ht="17.25" customHeight="1">
      <c r="A723" s="221"/>
      <c r="B723" s="221"/>
      <c r="C723" s="221"/>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ht="17.25" customHeight="1">
      <c r="A724" s="221"/>
      <c r="B724" s="221"/>
      <c r="C724" s="221"/>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ht="17.25" customHeight="1">
      <c r="A725" s="221"/>
      <c r="B725" s="221"/>
      <c r="C725" s="221"/>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ht="17.25" customHeight="1">
      <c r="A726" s="221"/>
      <c r="B726" s="221"/>
      <c r="C726" s="221"/>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ht="17.25" customHeight="1">
      <c r="A727" s="221"/>
      <c r="B727" s="221"/>
      <c r="C727" s="221"/>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ht="17.25" customHeight="1">
      <c r="A728" s="221"/>
      <c r="B728" s="221"/>
      <c r="C728" s="221"/>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ht="17.25" customHeight="1">
      <c r="A729" s="221"/>
      <c r="B729" s="221"/>
      <c r="C729" s="221"/>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ht="17.25" customHeight="1">
      <c r="A730" s="221"/>
      <c r="B730" s="221"/>
      <c r="C730" s="221"/>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ht="17.25" customHeight="1">
      <c r="A731" s="221"/>
      <c r="B731" s="221"/>
      <c r="C731" s="221"/>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ht="17.25" customHeight="1">
      <c r="A732" s="221"/>
      <c r="B732" s="221"/>
      <c r="C732" s="221"/>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ht="17.25" customHeight="1">
      <c r="A733" s="221"/>
      <c r="B733" s="221"/>
      <c r="C733" s="221"/>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ht="17.25" customHeight="1">
      <c r="A734" s="221"/>
      <c r="B734" s="221"/>
      <c r="C734" s="221"/>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ht="17.25" customHeight="1">
      <c r="A735" s="221"/>
      <c r="B735" s="221"/>
      <c r="C735" s="221"/>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ht="17.25" customHeight="1">
      <c r="A736" s="221"/>
      <c r="B736" s="221"/>
      <c r="C736" s="221"/>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ht="17.25" customHeight="1">
      <c r="A737" s="221"/>
      <c r="B737" s="221"/>
      <c r="C737" s="221"/>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ht="17.25" customHeight="1">
      <c r="A738" s="221"/>
      <c r="B738" s="221"/>
      <c r="C738" s="221"/>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ht="17.25" customHeight="1">
      <c r="A739" s="221"/>
      <c r="B739" s="221"/>
      <c r="C739" s="221"/>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ht="17.25" customHeight="1">
      <c r="A740" s="221"/>
      <c r="B740" s="221"/>
      <c r="C740" s="221"/>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ht="17.25" customHeight="1">
      <c r="A741" s="221"/>
      <c r="B741" s="221"/>
      <c r="C741" s="221"/>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ht="17.25" customHeight="1">
      <c r="A742" s="221"/>
      <c r="B742" s="221"/>
      <c r="C742" s="221"/>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ht="17.25" customHeight="1">
      <c r="A743" s="221"/>
      <c r="B743" s="221"/>
      <c r="C743" s="221"/>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ht="17.25" customHeight="1">
      <c r="A744" s="221"/>
      <c r="B744" s="221"/>
      <c r="C744" s="221"/>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ht="17.25" customHeight="1">
      <c r="A745" s="221"/>
      <c r="B745" s="221"/>
      <c r="C745" s="221"/>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ht="17.25" customHeight="1">
      <c r="A746" s="221"/>
      <c r="B746" s="221"/>
      <c r="C746" s="221"/>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ht="17.25" customHeight="1">
      <c r="A747" s="221"/>
      <c r="B747" s="221"/>
      <c r="C747" s="221"/>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ht="17.25" customHeight="1">
      <c r="A748" s="221"/>
      <c r="B748" s="221"/>
      <c r="C748" s="221"/>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ht="17.25" customHeight="1">
      <c r="A749" s="221"/>
      <c r="B749" s="221"/>
      <c r="C749" s="221"/>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ht="17.25" customHeight="1">
      <c r="A750" s="221"/>
      <c r="B750" s="221"/>
      <c r="C750" s="221"/>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ht="17.25" customHeight="1">
      <c r="A751" s="221"/>
      <c r="B751" s="221"/>
      <c r="C751" s="221"/>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ht="17.25" customHeight="1">
      <c r="A752" s="221"/>
      <c r="B752" s="221"/>
      <c r="C752" s="221"/>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ht="17.25" customHeight="1">
      <c r="A753" s="221"/>
      <c r="B753" s="221"/>
      <c r="C753" s="221"/>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ht="17.25" customHeight="1">
      <c r="A754" s="221"/>
      <c r="B754" s="221"/>
      <c r="C754" s="221"/>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ht="17.25" customHeight="1">
      <c r="A755" s="221"/>
      <c r="B755" s="221"/>
      <c r="C755" s="221"/>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ht="17.25" customHeight="1">
      <c r="A756" s="221"/>
      <c r="B756" s="221"/>
      <c r="C756" s="221"/>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ht="17.25" customHeight="1">
      <c r="A757" s="221"/>
      <c r="B757" s="221"/>
      <c r="C757" s="221"/>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ht="17.25" customHeight="1">
      <c r="A758" s="221"/>
      <c r="B758" s="221"/>
      <c r="C758" s="221"/>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ht="17.25" customHeight="1">
      <c r="A759" s="221"/>
      <c r="B759" s="221"/>
      <c r="C759" s="221"/>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ht="17.25" customHeight="1">
      <c r="A760" s="221"/>
      <c r="B760" s="221"/>
      <c r="C760" s="221"/>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ht="17.25" customHeight="1">
      <c r="A761" s="221"/>
      <c r="B761" s="221"/>
      <c r="C761" s="221"/>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ht="17.25" customHeight="1">
      <c r="A762" s="221"/>
      <c r="B762" s="221"/>
      <c r="C762" s="221"/>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ht="17.25" customHeight="1">
      <c r="A763" s="221"/>
      <c r="B763" s="221"/>
      <c r="C763" s="221"/>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ht="17.25" customHeight="1">
      <c r="A764" s="221"/>
      <c r="B764" s="221"/>
      <c r="C764" s="221"/>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ht="17.25" customHeight="1">
      <c r="A765" s="221"/>
      <c r="B765" s="221"/>
      <c r="C765" s="221"/>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ht="17.25" customHeight="1">
      <c r="A766" s="221"/>
      <c r="B766" s="221"/>
      <c r="C766" s="221"/>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ht="17.25" customHeight="1">
      <c r="A767" s="221"/>
      <c r="B767" s="221"/>
      <c r="C767" s="221"/>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ht="17.25" customHeight="1">
      <c r="A768" s="221"/>
      <c r="B768" s="221"/>
      <c r="C768" s="221"/>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ht="17.25" customHeight="1">
      <c r="A769" s="221"/>
      <c r="B769" s="221"/>
      <c r="C769" s="221"/>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ht="17.25" customHeight="1">
      <c r="A770" s="221"/>
      <c r="B770" s="221"/>
      <c r="C770" s="221"/>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ht="17.25" customHeight="1">
      <c r="A771" s="221"/>
      <c r="B771" s="221"/>
      <c r="C771" s="221"/>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ht="17.25" customHeight="1">
      <c r="A772" s="221"/>
      <c r="B772" s="221"/>
      <c r="C772" s="221"/>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ht="17.25" customHeight="1">
      <c r="A773" s="221"/>
      <c r="B773" s="221"/>
      <c r="C773" s="221"/>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ht="17.25" customHeight="1">
      <c r="A774" s="221"/>
      <c r="B774" s="221"/>
      <c r="C774" s="221"/>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ht="17.25" customHeight="1">
      <c r="A775" s="221"/>
      <c r="B775" s="221"/>
      <c r="C775" s="221"/>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ht="17.25" customHeight="1">
      <c r="A776" s="221"/>
      <c r="B776" s="221"/>
      <c r="C776" s="221"/>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ht="17.25" customHeight="1">
      <c r="A777" s="221"/>
      <c r="B777" s="221"/>
      <c r="C777" s="221"/>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ht="17.25" customHeight="1">
      <c r="A778" s="221"/>
      <c r="B778" s="221"/>
      <c r="C778" s="221"/>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ht="17.25" customHeight="1">
      <c r="A779" s="221"/>
      <c r="B779" s="221"/>
      <c r="C779" s="221"/>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ht="17.25" customHeight="1">
      <c r="A780" s="221"/>
      <c r="B780" s="221"/>
      <c r="C780" s="221"/>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ht="17.25" customHeight="1">
      <c r="A781" s="221"/>
      <c r="B781" s="221"/>
      <c r="C781" s="221"/>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ht="17.25" customHeight="1">
      <c r="A782" s="221"/>
      <c r="B782" s="221"/>
      <c r="C782" s="221"/>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ht="17.25" customHeight="1">
      <c r="A783" s="221"/>
      <c r="B783" s="221"/>
      <c r="C783" s="221"/>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ht="17.25" customHeight="1">
      <c r="A784" s="221"/>
      <c r="B784" s="221"/>
      <c r="C784" s="221"/>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ht="17.25" customHeight="1">
      <c r="A785" s="221"/>
      <c r="B785" s="221"/>
      <c r="C785" s="221"/>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ht="17.25" customHeight="1">
      <c r="A786" s="221"/>
      <c r="B786" s="221"/>
      <c r="C786" s="221"/>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ht="17.25" customHeight="1">
      <c r="A787" s="221"/>
      <c r="B787" s="221"/>
      <c r="C787" s="221"/>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ht="17.25" customHeight="1">
      <c r="A788" s="221"/>
      <c r="B788" s="221"/>
      <c r="C788" s="221"/>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ht="17.25" customHeight="1">
      <c r="A789" s="221"/>
      <c r="B789" s="221"/>
      <c r="C789" s="221"/>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ht="17.25" customHeight="1">
      <c r="A790" s="221"/>
      <c r="B790" s="221"/>
      <c r="C790" s="221"/>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ht="17.25" customHeight="1">
      <c r="A791" s="221"/>
      <c r="B791" s="221"/>
      <c r="C791" s="221"/>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ht="17.25" customHeight="1">
      <c r="A792" s="221"/>
      <c r="B792" s="221"/>
      <c r="C792" s="221"/>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ht="17.25" customHeight="1">
      <c r="A793" s="221"/>
      <c r="B793" s="221"/>
      <c r="C793" s="221"/>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ht="17.25" customHeight="1">
      <c r="A794" s="221"/>
      <c r="B794" s="221"/>
      <c r="C794" s="221"/>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ht="17.25" customHeight="1">
      <c r="A795" s="221"/>
      <c r="B795" s="221"/>
      <c r="C795" s="221"/>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ht="17.25" customHeight="1">
      <c r="A796" s="221"/>
      <c r="B796" s="221"/>
      <c r="C796" s="221"/>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ht="17.25" customHeight="1">
      <c r="A797" s="221"/>
      <c r="B797" s="221"/>
      <c r="C797" s="221"/>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ht="17.25" customHeight="1">
      <c r="A798" s="221"/>
      <c r="B798" s="221"/>
      <c r="C798" s="221"/>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ht="17.25" customHeight="1">
      <c r="A799" s="221"/>
      <c r="B799" s="221"/>
      <c r="C799" s="221"/>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ht="17.25" customHeight="1">
      <c r="A800" s="221"/>
      <c r="B800" s="221"/>
      <c r="C800" s="221"/>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ht="17.25" customHeight="1">
      <c r="A801" s="221"/>
      <c r="B801" s="221"/>
      <c r="C801" s="221"/>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ht="17.25" customHeight="1">
      <c r="A802" s="221"/>
      <c r="B802" s="221"/>
      <c r="C802" s="221"/>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ht="17.25" customHeight="1">
      <c r="A803" s="221"/>
      <c r="B803" s="221"/>
      <c r="C803" s="221"/>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ht="17.25" customHeight="1">
      <c r="A804" s="221"/>
      <c r="B804" s="221"/>
      <c r="C804" s="221"/>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ht="17.25" customHeight="1">
      <c r="A805" s="221"/>
      <c r="B805" s="221"/>
      <c r="C805" s="221"/>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ht="17.25" customHeight="1">
      <c r="A806" s="221"/>
      <c r="B806" s="221"/>
      <c r="C806" s="221"/>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ht="17.25" customHeight="1">
      <c r="A807" s="221"/>
      <c r="B807" s="221"/>
      <c r="C807" s="221"/>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ht="17.25" customHeight="1">
      <c r="A808" s="221"/>
      <c r="B808" s="221"/>
      <c r="C808" s="221"/>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ht="17.25" customHeight="1">
      <c r="A809" s="221"/>
      <c r="B809" s="221"/>
      <c r="C809" s="221"/>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ht="17.25" customHeight="1">
      <c r="A810" s="221"/>
      <c r="B810" s="221"/>
      <c r="C810" s="221"/>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ht="17.25" customHeight="1">
      <c r="A811" s="221"/>
      <c r="B811" s="221"/>
      <c r="C811" s="221"/>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ht="17.25" customHeight="1">
      <c r="A812" s="221"/>
      <c r="B812" s="221"/>
      <c r="C812" s="221"/>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ht="17.25" customHeight="1">
      <c r="A813" s="221"/>
      <c r="B813" s="221"/>
      <c r="C813" s="221"/>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ht="17.25" customHeight="1">
      <c r="A814" s="221"/>
      <c r="B814" s="221"/>
      <c r="C814" s="221"/>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ht="17.25" customHeight="1">
      <c r="A815" s="221"/>
      <c r="B815" s="221"/>
      <c r="C815" s="221"/>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ht="17.25" customHeight="1">
      <c r="A816" s="221"/>
      <c r="B816" s="221"/>
      <c r="C816" s="221"/>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ht="17.25" customHeight="1">
      <c r="A817" s="221"/>
      <c r="B817" s="221"/>
      <c r="C817" s="221"/>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ht="17.25" customHeight="1">
      <c r="A818" s="221"/>
      <c r="B818" s="221"/>
      <c r="C818" s="221"/>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ht="17.25" customHeight="1">
      <c r="A819" s="221"/>
      <c r="B819" s="221"/>
      <c r="C819" s="221"/>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ht="17.25" customHeight="1">
      <c r="A820" s="221"/>
      <c r="B820" s="221"/>
      <c r="C820" s="221"/>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ht="17.25" customHeight="1">
      <c r="A821" s="221"/>
      <c r="B821" s="221"/>
      <c r="C821" s="221"/>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ht="17.25" customHeight="1">
      <c r="A822" s="221"/>
      <c r="B822" s="221"/>
      <c r="C822" s="221"/>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ht="17.25" customHeight="1">
      <c r="A823" s="221"/>
      <c r="B823" s="221"/>
      <c r="C823" s="221"/>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ht="17.25" customHeight="1">
      <c r="A824" s="221"/>
      <c r="B824" s="221"/>
      <c r="C824" s="221"/>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ht="17.25" customHeight="1">
      <c r="A825" s="221"/>
      <c r="B825" s="221"/>
      <c r="C825" s="221"/>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ht="17.25" customHeight="1">
      <c r="A826" s="221"/>
      <c r="B826" s="221"/>
      <c r="C826" s="221"/>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ht="17.25" customHeight="1">
      <c r="A827" s="221"/>
      <c r="B827" s="221"/>
      <c r="C827" s="221"/>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ht="17.25" customHeight="1">
      <c r="A828" s="221"/>
      <c r="B828" s="221"/>
      <c r="C828" s="221"/>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ht="17.25" customHeight="1">
      <c r="A829" s="221"/>
      <c r="B829" s="221"/>
      <c r="C829" s="221"/>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ht="17.25" customHeight="1">
      <c r="A830" s="221"/>
      <c r="B830" s="221"/>
      <c r="C830" s="221"/>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ht="17.25" customHeight="1">
      <c r="A831" s="221"/>
      <c r="B831" s="221"/>
      <c r="C831" s="221"/>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ht="17.25" customHeight="1">
      <c r="A832" s="221"/>
      <c r="B832" s="221"/>
      <c r="C832" s="221"/>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ht="17.25" customHeight="1">
      <c r="A833" s="221"/>
      <c r="B833" s="221"/>
      <c r="C833" s="221"/>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ht="17.25" customHeight="1">
      <c r="A834" s="221"/>
      <c r="B834" s="221"/>
      <c r="C834" s="221"/>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ht="17.25" customHeight="1">
      <c r="A835" s="221"/>
      <c r="B835" s="221"/>
      <c r="C835" s="221"/>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ht="17.25" customHeight="1">
      <c r="A836" s="221"/>
      <c r="B836" s="221"/>
      <c r="C836" s="221"/>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ht="17.25" customHeight="1">
      <c r="A837" s="221"/>
      <c r="B837" s="221"/>
      <c r="C837" s="221"/>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ht="17.25" customHeight="1">
      <c r="A838" s="221"/>
      <c r="B838" s="221"/>
      <c r="C838" s="221"/>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ht="17.25" customHeight="1">
      <c r="A839" s="221"/>
      <c r="B839" s="221"/>
      <c r="C839" s="221"/>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ht="17.25" customHeight="1">
      <c r="A840" s="221"/>
      <c r="B840" s="221"/>
      <c r="C840" s="221"/>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ht="17.25" customHeight="1">
      <c r="A841" s="221"/>
      <c r="B841" s="221"/>
      <c r="C841" s="221"/>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ht="17.25" customHeight="1">
      <c r="A842" s="221"/>
      <c r="B842" s="221"/>
      <c r="C842" s="221"/>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ht="17.25" customHeight="1">
      <c r="A843" s="221"/>
      <c r="B843" s="221"/>
      <c r="C843" s="221"/>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ht="17.25" customHeight="1">
      <c r="A844" s="221"/>
      <c r="B844" s="221"/>
      <c r="C844" s="221"/>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ht="17.25" customHeight="1">
      <c r="A845" s="221"/>
      <c r="B845" s="221"/>
      <c r="C845" s="221"/>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ht="17.25" customHeight="1">
      <c r="A846" s="221"/>
      <c r="B846" s="221"/>
      <c r="C846" s="221"/>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ht="17.25" customHeight="1">
      <c r="A847" s="221"/>
      <c r="B847" s="221"/>
      <c r="C847" s="221"/>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ht="17.25" customHeight="1">
      <c r="A848" s="221"/>
      <c r="B848" s="221"/>
      <c r="C848" s="221"/>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ht="17.25" customHeight="1">
      <c r="A849" s="221"/>
      <c r="B849" s="221"/>
      <c r="C849" s="221"/>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ht="17.25" customHeight="1">
      <c r="A850" s="221"/>
      <c r="B850" s="221"/>
      <c r="C850" s="221"/>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ht="17.25" customHeight="1">
      <c r="A851" s="221"/>
      <c r="B851" s="221"/>
      <c r="C851" s="221"/>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ht="17.25" customHeight="1">
      <c r="A852" s="221"/>
      <c r="B852" s="221"/>
      <c r="C852" s="221"/>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ht="17.25" customHeight="1">
      <c r="A853" s="221"/>
      <c r="B853" s="221"/>
      <c r="C853" s="221"/>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ht="17.25" customHeight="1">
      <c r="A854" s="221"/>
      <c r="B854" s="221"/>
      <c r="C854" s="221"/>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ht="17.25" customHeight="1">
      <c r="A855" s="221"/>
      <c r="B855" s="221"/>
      <c r="C855" s="221"/>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ht="17.25" customHeight="1">
      <c r="A856" s="221"/>
      <c r="B856" s="221"/>
      <c r="C856" s="221"/>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ht="17.25" customHeight="1">
      <c r="A857" s="221"/>
      <c r="B857" s="221"/>
      <c r="C857" s="221"/>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ht="17.25" customHeight="1">
      <c r="A858" s="221"/>
      <c r="B858" s="221"/>
      <c r="C858" s="221"/>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ht="17.25" customHeight="1">
      <c r="A859" s="221"/>
      <c r="B859" s="221"/>
      <c r="C859" s="221"/>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ht="17.25" customHeight="1">
      <c r="A860" s="221"/>
      <c r="B860" s="221"/>
      <c r="C860" s="221"/>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ht="17.25" customHeight="1">
      <c r="A861" s="221"/>
      <c r="B861" s="221"/>
      <c r="C861" s="221"/>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ht="17.25" customHeight="1">
      <c r="A862" s="221"/>
      <c r="B862" s="221"/>
      <c r="C862" s="221"/>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ht="17.25" customHeight="1">
      <c r="A863" s="221"/>
      <c r="B863" s="221"/>
      <c r="C863" s="221"/>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ht="17.25" customHeight="1">
      <c r="A864" s="221"/>
      <c r="B864" s="221"/>
      <c r="C864" s="221"/>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ht="17.25" customHeight="1">
      <c r="A865" s="221"/>
      <c r="B865" s="221"/>
      <c r="C865" s="221"/>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ht="17.25" customHeight="1">
      <c r="A866" s="221"/>
      <c r="B866" s="221"/>
      <c r="C866" s="221"/>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ht="17.25" customHeight="1">
      <c r="A867" s="221"/>
      <c r="B867" s="221"/>
      <c r="C867" s="221"/>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ht="17.25" customHeight="1">
      <c r="A868" s="221"/>
      <c r="B868" s="221"/>
      <c r="C868" s="221"/>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ht="17.25" customHeight="1">
      <c r="A869" s="221"/>
      <c r="B869" s="221"/>
      <c r="C869" s="221"/>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ht="17.25" customHeight="1">
      <c r="A870" s="221"/>
      <c r="B870" s="221"/>
      <c r="C870" s="221"/>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ht="17.25" customHeight="1">
      <c r="A871" s="221"/>
      <c r="B871" s="221"/>
      <c r="C871" s="221"/>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ht="17.25" customHeight="1">
      <c r="A872" s="221"/>
      <c r="B872" s="221"/>
      <c r="C872" s="221"/>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ht="17.25" customHeight="1">
      <c r="A873" s="221"/>
      <c r="B873" s="221"/>
      <c r="C873" s="221"/>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ht="17.25" customHeight="1">
      <c r="A874" s="221"/>
      <c r="B874" s="221"/>
      <c r="C874" s="221"/>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ht="17.25" customHeight="1">
      <c r="A875" s="221"/>
      <c r="B875" s="221"/>
      <c r="C875" s="221"/>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ht="17.25" customHeight="1">
      <c r="A876" s="221"/>
      <c r="B876" s="221"/>
      <c r="C876" s="221"/>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ht="17.25" customHeight="1">
      <c r="A877" s="221"/>
      <c r="B877" s="221"/>
      <c r="C877" s="221"/>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ht="17.25" customHeight="1">
      <c r="A878" s="221"/>
      <c r="B878" s="221"/>
      <c r="C878" s="221"/>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ht="17.25" customHeight="1">
      <c r="A879" s="221"/>
      <c r="B879" s="221"/>
      <c r="C879" s="221"/>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ht="17.25" customHeight="1">
      <c r="A880" s="221"/>
      <c r="B880" s="221"/>
      <c r="C880" s="221"/>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ht="17.25" customHeight="1">
      <c r="A881" s="221"/>
      <c r="B881" s="221"/>
      <c r="C881" s="221"/>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ht="17.25" customHeight="1">
      <c r="A882" s="221"/>
      <c r="B882" s="221"/>
      <c r="C882" s="221"/>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ht="17.25" customHeight="1">
      <c r="A883" s="221"/>
      <c r="B883" s="221"/>
      <c r="C883" s="221"/>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ht="17.25" customHeight="1">
      <c r="A884" s="221"/>
      <c r="B884" s="221"/>
      <c r="C884" s="221"/>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ht="17.25" customHeight="1">
      <c r="A885" s="221"/>
      <c r="B885" s="221"/>
      <c r="C885" s="221"/>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ht="17.25" customHeight="1">
      <c r="A886" s="221"/>
      <c r="B886" s="221"/>
      <c r="C886" s="221"/>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ht="17.25" customHeight="1">
      <c r="A887" s="221"/>
      <c r="B887" s="221"/>
      <c r="C887" s="221"/>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ht="17.25" customHeight="1">
      <c r="A888" s="221"/>
      <c r="B888" s="221"/>
      <c r="C888" s="221"/>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ht="17.25" customHeight="1">
      <c r="A889" s="221"/>
      <c r="B889" s="221"/>
      <c r="C889" s="221"/>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ht="17.25" customHeight="1">
      <c r="A890" s="221"/>
      <c r="B890" s="221"/>
      <c r="C890" s="221"/>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ht="17.25" customHeight="1">
      <c r="A891" s="221"/>
      <c r="B891" s="221"/>
      <c r="C891" s="221"/>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ht="17.25" customHeight="1">
      <c r="A892" s="221"/>
      <c r="B892" s="221"/>
      <c r="C892" s="221"/>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ht="17.25" customHeight="1">
      <c r="A893" s="221"/>
      <c r="B893" s="221"/>
      <c r="C893" s="221"/>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ht="17.25" customHeight="1">
      <c r="A894" s="221"/>
      <c r="B894" s="221"/>
      <c r="C894" s="221"/>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ht="17.25" customHeight="1">
      <c r="A895" s="221"/>
      <c r="B895" s="221"/>
      <c r="C895" s="221"/>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ht="17.25" customHeight="1">
      <c r="A896" s="221"/>
      <c r="B896" s="221"/>
      <c r="C896" s="221"/>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ht="17.25" customHeight="1">
      <c r="A897" s="221"/>
      <c r="B897" s="221"/>
      <c r="C897" s="221"/>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ht="17.25" customHeight="1">
      <c r="A898" s="221"/>
      <c r="B898" s="221"/>
      <c r="C898" s="221"/>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ht="17.25" customHeight="1">
      <c r="A899" s="221"/>
      <c r="B899" s="221"/>
      <c r="C899" s="221"/>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ht="17.25" customHeight="1">
      <c r="A900" s="221"/>
      <c r="B900" s="221"/>
      <c r="C900" s="221"/>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ht="17.25" customHeight="1">
      <c r="A901" s="221"/>
      <c r="B901" s="221"/>
      <c r="C901" s="221"/>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ht="17.25" customHeight="1">
      <c r="A902" s="221"/>
      <c r="B902" s="221"/>
      <c r="C902" s="221"/>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ht="17.25" customHeight="1">
      <c r="A903" s="221"/>
      <c r="B903" s="221"/>
      <c r="C903" s="221"/>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ht="17.25" customHeight="1">
      <c r="A904" s="221"/>
      <c r="B904" s="221"/>
      <c r="C904" s="221"/>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ht="17.25" customHeight="1">
      <c r="A905" s="221"/>
      <c r="B905" s="221"/>
      <c r="C905" s="221"/>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ht="17.25" customHeight="1">
      <c r="A906" s="221"/>
      <c r="B906" s="221"/>
      <c r="C906" s="221"/>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ht="17.25" customHeight="1">
      <c r="A907" s="221"/>
      <c r="B907" s="221"/>
      <c r="C907" s="221"/>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ht="17.25" customHeight="1">
      <c r="A908" s="221"/>
      <c r="B908" s="221"/>
      <c r="C908" s="221"/>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ht="17.25" customHeight="1">
      <c r="A909" s="221"/>
      <c r="B909" s="221"/>
      <c r="C909" s="221"/>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ht="17.25" customHeight="1">
      <c r="A910" s="221"/>
      <c r="B910" s="221"/>
      <c r="C910" s="221"/>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ht="17.25" customHeight="1">
      <c r="A911" s="221"/>
      <c r="B911" s="221"/>
      <c r="C911" s="221"/>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ht="17.25" customHeight="1">
      <c r="A912" s="221"/>
      <c r="B912" s="221"/>
      <c r="C912" s="221"/>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ht="17.25" customHeight="1">
      <c r="A913" s="221"/>
      <c r="B913" s="221"/>
      <c r="C913" s="221"/>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ht="17.25" customHeight="1">
      <c r="A914" s="221"/>
      <c r="B914" s="221"/>
      <c r="C914" s="221"/>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ht="17.25" customHeight="1">
      <c r="A915" s="221"/>
      <c r="B915" s="221"/>
      <c r="C915" s="221"/>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ht="17.25" customHeight="1">
      <c r="A916" s="221"/>
      <c r="B916" s="221"/>
      <c r="C916" s="221"/>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ht="17.25" customHeight="1">
      <c r="A917" s="221"/>
      <c r="B917" s="221"/>
      <c r="C917" s="221"/>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ht="17.25" customHeight="1">
      <c r="A918" s="221"/>
      <c r="B918" s="221"/>
      <c r="C918" s="221"/>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ht="17.25" customHeight="1">
      <c r="A919" s="221"/>
      <c r="B919" s="221"/>
      <c r="C919" s="221"/>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ht="17.25" customHeight="1">
      <c r="A920" s="221"/>
      <c r="B920" s="221"/>
      <c r="C920" s="221"/>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ht="17.25" customHeight="1">
      <c r="A921" s="221"/>
      <c r="B921" s="221"/>
      <c r="C921" s="221"/>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ht="17.25" customHeight="1">
      <c r="A922" s="221"/>
      <c r="B922" s="221"/>
      <c r="C922" s="221"/>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ht="17.25" customHeight="1">
      <c r="A923" s="221"/>
      <c r="B923" s="221"/>
      <c r="C923" s="221"/>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ht="17.25" customHeight="1">
      <c r="A924" s="221"/>
      <c r="B924" s="221"/>
      <c r="C924" s="221"/>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ht="17.25" customHeight="1">
      <c r="A925" s="221"/>
      <c r="B925" s="221"/>
      <c r="C925" s="221"/>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ht="17.25" customHeight="1">
      <c r="A926" s="221"/>
      <c r="B926" s="221"/>
      <c r="C926" s="221"/>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ht="17.25" customHeight="1">
      <c r="A927" s="221"/>
      <c r="B927" s="221"/>
      <c r="C927" s="221"/>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ht="17.25" customHeight="1">
      <c r="A928" s="221"/>
      <c r="B928" s="221"/>
      <c r="C928" s="221"/>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ht="17.25" customHeight="1">
      <c r="A929" s="221"/>
      <c r="B929" s="221"/>
      <c r="C929" s="221"/>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ht="17.25" customHeight="1">
      <c r="A930" s="221"/>
      <c r="B930" s="221"/>
      <c r="C930" s="221"/>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ht="17.25" customHeight="1">
      <c r="A931" s="221"/>
      <c r="B931" s="221"/>
      <c r="C931" s="221"/>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ht="17.25" customHeight="1">
      <c r="A932" s="221"/>
      <c r="B932" s="221"/>
      <c r="C932" s="221"/>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ht="17.25" customHeight="1">
      <c r="A933" s="221"/>
      <c r="B933" s="221"/>
      <c r="C933" s="221"/>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ht="17.25" customHeight="1">
      <c r="A934" s="221"/>
      <c r="B934" s="221"/>
      <c r="C934" s="221"/>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ht="17.25" customHeight="1">
      <c r="A935" s="221"/>
      <c r="B935" s="221"/>
      <c r="C935" s="221"/>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ht="17.25" customHeight="1">
      <c r="A936" s="221"/>
      <c r="B936" s="221"/>
      <c r="C936" s="221"/>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ht="17.25" customHeight="1">
      <c r="A937" s="221"/>
      <c r="B937" s="221"/>
      <c r="C937" s="221"/>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ht="17.25" customHeight="1">
      <c r="A938" s="221"/>
      <c r="B938" s="221"/>
      <c r="C938" s="221"/>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ht="17.25" customHeight="1">
      <c r="A939" s="221"/>
      <c r="B939" s="221"/>
      <c r="C939" s="221"/>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ht="17.25" customHeight="1">
      <c r="A940" s="221"/>
      <c r="B940" s="221"/>
      <c r="C940" s="221"/>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ht="17.25" customHeight="1">
      <c r="A941" s="221"/>
      <c r="B941" s="221"/>
      <c r="C941" s="221"/>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ht="17.25" customHeight="1">
      <c r="A942" s="221"/>
      <c r="B942" s="221"/>
      <c r="C942" s="221"/>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ht="17.25" customHeight="1">
      <c r="A943" s="221"/>
      <c r="B943" s="221"/>
      <c r="C943" s="221"/>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ht="17.25" customHeight="1">
      <c r="A944" s="221"/>
      <c r="B944" s="221"/>
      <c r="C944" s="221"/>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ht="17.25" customHeight="1">
      <c r="A945" s="221"/>
      <c r="B945" s="221"/>
      <c r="C945" s="221"/>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ht="17.25" customHeight="1">
      <c r="A946" s="221"/>
      <c r="B946" s="221"/>
      <c r="C946" s="221"/>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ht="17.25" customHeight="1">
      <c r="A947" s="221"/>
      <c r="B947" s="221"/>
      <c r="C947" s="221"/>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ht="17.25" customHeight="1">
      <c r="A948" s="221"/>
      <c r="B948" s="221"/>
      <c r="C948" s="221"/>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ht="17.25" customHeight="1">
      <c r="A949" s="221"/>
      <c r="B949" s="221"/>
      <c r="C949" s="221"/>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ht="17.25" customHeight="1">
      <c r="A950" s="221"/>
      <c r="B950" s="221"/>
      <c r="C950" s="221"/>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ht="17.25" customHeight="1">
      <c r="A951" s="221"/>
      <c r="B951" s="221"/>
      <c r="C951" s="221"/>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ht="17.25" customHeight="1">
      <c r="A952" s="221"/>
      <c r="B952" s="221"/>
      <c r="C952" s="221"/>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ht="17.25" customHeight="1">
      <c r="A953" s="221"/>
      <c r="B953" s="221"/>
      <c r="C953" s="221"/>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ht="17.25" customHeight="1">
      <c r="A954" s="221"/>
      <c r="B954" s="221"/>
      <c r="C954" s="221"/>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ht="17.25" customHeight="1">
      <c r="A955" s="221"/>
      <c r="B955" s="221"/>
      <c r="C955" s="221"/>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ht="17.25" customHeight="1">
      <c r="A956" s="221"/>
      <c r="B956" s="221"/>
      <c r="C956" s="221"/>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ht="17.25" customHeight="1">
      <c r="A957" s="221"/>
      <c r="B957" s="221"/>
      <c r="C957" s="221"/>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ht="17.25" customHeight="1">
      <c r="A958" s="221"/>
      <c r="B958" s="221"/>
      <c r="C958" s="221"/>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ht="17.25" customHeight="1">
      <c r="A959" s="221"/>
      <c r="B959" s="221"/>
      <c r="C959" s="221"/>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ht="17.25" customHeight="1">
      <c r="A960" s="221"/>
      <c r="B960" s="221"/>
      <c r="C960" s="221"/>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ht="17.25" customHeight="1">
      <c r="A961" s="221"/>
      <c r="B961" s="221"/>
      <c r="C961" s="221"/>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ht="17.25" customHeight="1">
      <c r="A962" s="221"/>
      <c r="B962" s="221"/>
      <c r="C962" s="221"/>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ht="17.25" customHeight="1">
      <c r="A963" s="221"/>
      <c r="B963" s="221"/>
      <c r="C963" s="221"/>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ht="17.25" customHeight="1">
      <c r="A964" s="221"/>
      <c r="B964" s="221"/>
      <c r="C964" s="221"/>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ht="17.25" customHeight="1">
      <c r="A965" s="221"/>
      <c r="B965" s="221"/>
      <c r="C965" s="221"/>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ht="17.25" customHeight="1">
      <c r="A966" s="221"/>
      <c r="B966" s="221"/>
      <c r="C966" s="221"/>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ht="17.25" customHeight="1">
      <c r="A967" s="221"/>
      <c r="B967" s="221"/>
      <c r="C967" s="221"/>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ht="17.25" customHeight="1">
      <c r="A968" s="221"/>
      <c r="B968" s="221"/>
      <c r="C968" s="221"/>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ht="17.25" customHeight="1">
      <c r="A969" s="221"/>
      <c r="B969" s="221"/>
      <c r="C969" s="221"/>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ht="17.25" customHeight="1">
      <c r="A970" s="221"/>
      <c r="B970" s="221"/>
      <c r="C970" s="221"/>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ht="17.25" customHeight="1">
      <c r="A971" s="221"/>
      <c r="B971" s="221"/>
      <c r="C971" s="221"/>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ht="17.25" customHeight="1">
      <c r="A972" s="221"/>
      <c r="B972" s="221"/>
      <c r="C972" s="221"/>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ht="17.25" customHeight="1">
      <c r="A973" s="221"/>
      <c r="B973" s="221"/>
      <c r="C973" s="221"/>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ht="17.25" customHeight="1">
      <c r="A974" s="221"/>
      <c r="B974" s="221"/>
      <c r="C974" s="221"/>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ht="17.25" customHeight="1">
      <c r="A975" s="221"/>
      <c r="B975" s="221"/>
      <c r="C975" s="221"/>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ht="17.25" customHeight="1">
      <c r="A976" s="221"/>
      <c r="B976" s="221"/>
      <c r="C976" s="221"/>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ht="17.25" customHeight="1">
      <c r="A977" s="221"/>
      <c r="B977" s="221"/>
      <c r="C977" s="221"/>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ht="17.25" customHeight="1">
      <c r="A978" s="221"/>
      <c r="B978" s="221"/>
      <c r="C978" s="221"/>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ht="17.25" customHeight="1">
      <c r="A979" s="221"/>
      <c r="B979" s="221"/>
      <c r="C979" s="221"/>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ht="17.25" customHeight="1">
      <c r="A980" s="221"/>
      <c r="B980" s="221"/>
      <c r="C980" s="221"/>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ht="17.25" customHeight="1">
      <c r="A981" s="221"/>
      <c r="B981" s="221"/>
      <c r="C981" s="221"/>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ht="17.25" customHeight="1">
      <c r="A982" s="221"/>
      <c r="B982" s="221"/>
      <c r="C982" s="221"/>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ht="17.25" customHeight="1">
      <c r="A983" s="221"/>
      <c r="B983" s="221"/>
      <c r="C983" s="221"/>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ht="17.25" customHeight="1">
      <c r="A984" s="221"/>
      <c r="B984" s="221"/>
      <c r="C984" s="221"/>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ht="17.25" customHeight="1">
      <c r="A985" s="221"/>
      <c r="B985" s="221"/>
      <c r="C985" s="221"/>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ht="17.25" customHeight="1">
      <c r="A986" s="221"/>
      <c r="B986" s="221"/>
      <c r="C986" s="221"/>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ht="17.25" customHeight="1">
      <c r="A987" s="221"/>
      <c r="B987" s="221"/>
      <c r="C987" s="221"/>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ht="17.25" customHeight="1">
      <c r="A988" s="221"/>
      <c r="B988" s="221"/>
      <c r="C988" s="221"/>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ht="17.25" customHeight="1">
      <c r="A989" s="221"/>
      <c r="B989" s="221"/>
      <c r="C989" s="221"/>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ht="17.25" customHeight="1">
      <c r="A990" s="221"/>
      <c r="B990" s="221"/>
      <c r="C990" s="221"/>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ht="17.25" customHeight="1">
      <c r="A991" s="221"/>
      <c r="B991" s="221"/>
      <c r="C991" s="221"/>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ht="17.25" customHeight="1">
      <c r="A992" s="221"/>
      <c r="B992" s="221"/>
      <c r="C992" s="221"/>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ht="17.25" customHeight="1">
      <c r="A993" s="221"/>
      <c r="B993" s="221"/>
      <c r="C993" s="221"/>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ht="17.25" customHeight="1">
      <c r="A994" s="221"/>
      <c r="B994" s="221"/>
      <c r="C994" s="221"/>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ht="17.25" customHeight="1">
      <c r="A995" s="221"/>
      <c r="B995" s="221"/>
      <c r="C995" s="221"/>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ht="17.25" customHeight="1">
      <c r="A996" s="221"/>
      <c r="B996" s="221"/>
      <c r="C996" s="221"/>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ht="17.25" customHeight="1">
      <c r="A997" s="221"/>
      <c r="B997" s="221"/>
      <c r="C997" s="221"/>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ht="17.25" customHeight="1">
      <c r="A998" s="221"/>
      <c r="B998" s="221"/>
      <c r="C998" s="221"/>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ht="17.25" customHeight="1">
      <c r="A999" s="221"/>
      <c r="B999" s="221"/>
      <c r="C999" s="221"/>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ht="17.25" customHeight="1">
      <c r="A1000" s="221"/>
      <c r="B1000" s="221"/>
      <c r="C1000" s="221"/>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mergeCells count="9">
    <mergeCell ref="D8:I9"/>
    <mergeCell ref="D12:R29"/>
    <mergeCell ref="D2:I2"/>
    <mergeCell ref="M2:S3"/>
    <mergeCell ref="M4:S4"/>
    <mergeCell ref="M5:S5"/>
    <mergeCell ref="M6:S6"/>
    <mergeCell ref="M7:S8"/>
    <mergeCell ref="M9:S9"/>
  </mergeCells>
  <printOptions/>
  <pageMargins bottom="0.7480314960629921" footer="0.0" header="0.0" left="0.2362204724409449" right="0.2362204724409449" top="0.7480314960629921"/>
  <pageSetup paperSize="9" orientation="landscape"/>
  <headerFooter>
    <oddHeader>&amp;CJOB PERSON MATCH REPORT&amp;RCONFIDENTIAL</oddHeader>
    <oddFooter>&amp;Rwww.hrxl.co.id</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29"/>
    <col customWidth="1" min="2" max="19" width="4.86"/>
    <col customWidth="1" min="20" max="23" width="4.71"/>
    <col customWidth="1" min="24" max="24" width="11.57"/>
    <col customWidth="1" min="25" max="25" width="11.29"/>
    <col customWidth="1" min="26" max="26" width="11.43"/>
    <col customWidth="1" min="27" max="27" width="4.71"/>
    <col customWidth="1" min="28" max="28" width="9.14"/>
  </cols>
  <sheetData>
    <row r="1" ht="112.5" customHeight="1">
      <c r="A1" s="255">
        <v>1.0</v>
      </c>
      <c r="B1" s="7"/>
      <c r="C1" s="7"/>
      <c r="D1" s="7"/>
      <c r="E1" s="7"/>
      <c r="F1" s="7"/>
      <c r="G1" s="7"/>
      <c r="H1" s="224"/>
      <c r="I1" s="7"/>
      <c r="J1" s="7"/>
      <c r="K1" s="7"/>
      <c r="L1" s="7"/>
      <c r="M1" s="7"/>
      <c r="N1" s="7"/>
      <c r="O1" s="7"/>
      <c r="P1" s="7"/>
      <c r="Q1" s="7"/>
      <c r="R1" s="7"/>
      <c r="S1" s="7"/>
      <c r="T1" s="221"/>
      <c r="U1" s="221"/>
      <c r="V1" s="221"/>
      <c r="W1" s="221"/>
      <c r="X1" s="221"/>
      <c r="Y1" s="221"/>
      <c r="Z1" s="221"/>
      <c r="AA1" s="221"/>
      <c r="AB1" s="221"/>
    </row>
    <row r="2" ht="22.5" customHeight="1">
      <c r="A2" s="256" t="str">
        <f t="array" ref="A2">INDEX(prof3,$A$1)</f>
        <v>CS</v>
      </c>
      <c r="B2" s="257"/>
      <c r="C2" s="257"/>
      <c r="D2" s="257"/>
      <c r="E2" s="257"/>
      <c r="F2" s="257"/>
      <c r="G2" s="257"/>
      <c r="H2" s="257"/>
      <c r="I2" s="257"/>
      <c r="J2" s="257"/>
      <c r="K2" s="257"/>
      <c r="L2" s="257"/>
      <c r="M2" s="257"/>
      <c r="N2" s="257"/>
      <c r="O2" s="257"/>
      <c r="P2" s="257"/>
      <c r="Q2" s="257"/>
      <c r="R2" s="257"/>
      <c r="S2" s="257"/>
      <c r="T2" s="258"/>
      <c r="U2" s="256"/>
      <c r="V2" s="256"/>
      <c r="W2" s="256" t="s">
        <v>18</v>
      </c>
      <c r="X2" s="256" t="s">
        <v>19</v>
      </c>
      <c r="Y2" s="256" t="s">
        <v>20</v>
      </c>
      <c r="Z2" s="256" t="s">
        <v>21</v>
      </c>
      <c r="AA2" s="256"/>
      <c r="AB2" s="256"/>
    </row>
    <row r="3" ht="18.75" customHeight="1">
      <c r="A3" s="255" t="str">
        <f>MID(A2,1,1)</f>
        <v>C</v>
      </c>
      <c r="B3" s="259"/>
      <c r="C3" s="84"/>
      <c r="D3" s="84"/>
      <c r="E3" s="84"/>
      <c r="F3" s="105"/>
      <c r="G3" s="257"/>
      <c r="H3" s="257"/>
      <c r="I3" s="257"/>
      <c r="J3" s="257"/>
      <c r="K3" s="257"/>
      <c r="L3" s="257"/>
      <c r="M3" s="257"/>
      <c r="N3" s="257"/>
      <c r="O3" s="257"/>
      <c r="P3" s="89"/>
      <c r="Q3" s="260"/>
      <c r="R3" s="84"/>
      <c r="S3" s="84"/>
      <c r="T3" s="253"/>
      <c r="U3" s="253" t="s">
        <v>1373</v>
      </c>
      <c r="V3" s="221"/>
      <c r="W3" s="221">
        <f t="array" ref="W3">INDEX(PG1MD,$A$1)</f>
        <v>9</v>
      </c>
      <c r="X3" s="221">
        <f t="array" ref="X3">INDEX(PG1MI,$A$1)</f>
        <v>3</v>
      </c>
      <c r="Y3" s="221">
        <f t="array" ref="Y3">INDEX(PG1MS,$A$1)</f>
        <v>15</v>
      </c>
      <c r="Z3" s="221">
        <f t="array" ref="Z3">INDEX(PG1MC,$A$1)</f>
        <v>28</v>
      </c>
      <c r="AA3" s="221"/>
      <c r="AB3" s="221" t="str">
        <f t="array" ref="AB3">INDEX(prof1,$A$1)</f>
        <v>C</v>
      </c>
    </row>
    <row r="4" ht="15.75" customHeight="1">
      <c r="A4" s="255" t="str">
        <f>MID(A2,2,1)</f>
        <v>S</v>
      </c>
      <c r="B4" s="261"/>
      <c r="C4" s="262"/>
      <c r="D4" s="262"/>
      <c r="E4" s="262"/>
      <c r="F4" s="262"/>
      <c r="G4" s="257"/>
      <c r="H4" s="257"/>
      <c r="I4" s="257"/>
      <c r="J4" s="257"/>
      <c r="K4" s="257"/>
      <c r="L4" s="257"/>
      <c r="M4" s="257"/>
      <c r="N4" s="257"/>
      <c r="O4" s="257"/>
      <c r="P4" s="89"/>
      <c r="Q4" s="260"/>
      <c r="R4" s="84"/>
      <c r="S4" s="84"/>
      <c r="T4" s="253"/>
      <c r="U4" s="253" t="s">
        <v>1374</v>
      </c>
      <c r="V4" s="221"/>
      <c r="W4" s="221">
        <f t="array" ref="W4">INDEX(PG2LD,$A$1)</f>
        <v>16</v>
      </c>
      <c r="X4" s="221">
        <f t="array" ref="X4">INDEX(PG2LI,$A$1)</f>
        <v>9</v>
      </c>
      <c r="Y4" s="221">
        <f t="array" ref="Y4">INDEX(PG2LS,$A$1)</f>
        <v>24</v>
      </c>
      <c r="Z4" s="221">
        <f t="array" ref="Z4">INDEX(PG2LC,$A$1)</f>
        <v>31</v>
      </c>
      <c r="AA4" s="221"/>
      <c r="AB4" s="221" t="str">
        <f t="array" ref="AB4">INDEX(prof2,$A$1)</f>
        <v>CS</v>
      </c>
    </row>
    <row r="5">
      <c r="A5" s="255" t="str">
        <f t="array" ref="A5">INDEX(CEKGRAF,$A$1)</f>
        <v>444</v>
      </c>
      <c r="B5" s="253"/>
      <c r="C5" s="84"/>
      <c r="D5" s="84"/>
      <c r="E5" s="84"/>
      <c r="F5" s="84"/>
      <c r="G5" s="84"/>
      <c r="H5" s="84"/>
      <c r="I5" s="84"/>
      <c r="J5" s="84"/>
      <c r="K5" s="84"/>
      <c r="L5" s="84"/>
      <c r="M5" s="84"/>
      <c r="N5" s="84"/>
      <c r="O5" s="84"/>
      <c r="P5" s="84"/>
      <c r="Q5" s="84"/>
      <c r="R5" s="84"/>
      <c r="S5" s="84"/>
      <c r="T5" s="253"/>
      <c r="U5" s="253" t="s">
        <v>1375</v>
      </c>
      <c r="V5" s="221"/>
      <c r="W5" s="221">
        <f t="array" ref="W5">INDEX(PG3CD,$A$1)</f>
        <v>14</v>
      </c>
      <c r="X5" s="221">
        <f t="array" ref="X5">INDEX(PG3CI,$A$1)</f>
        <v>7</v>
      </c>
      <c r="Y5" s="221">
        <f t="array" ref="Y5">INDEX(PG3CS,$A$1)</f>
        <v>19</v>
      </c>
      <c r="Z5" s="221">
        <f t="array" ref="Z5">INDEX(PG3CC,$A$1)</f>
        <v>30</v>
      </c>
      <c r="AA5" s="221"/>
      <c r="AB5" s="221" t="str">
        <f t="array" ref="AB5">INDEX(prof3,$A$1)</f>
        <v>CS</v>
      </c>
    </row>
    <row r="6">
      <c r="A6" s="255" t="str">
        <f>VLOOKUP($A$2,profile!$A$65:$B$104,2,0)</f>
        <v>Perfectionist</v>
      </c>
      <c r="B6" s="253"/>
      <c r="C6" s="84"/>
      <c r="D6" s="84"/>
      <c r="E6" s="84"/>
      <c r="F6" s="84"/>
      <c r="G6" s="84"/>
      <c r="H6" s="84"/>
      <c r="I6" s="84"/>
      <c r="J6" s="84"/>
      <c r="K6" s="84"/>
      <c r="L6" s="84"/>
      <c r="M6" s="84"/>
      <c r="N6" s="84"/>
      <c r="O6" s="84"/>
      <c r="P6" s="84"/>
      <c r="Q6" s="84"/>
      <c r="R6" s="84"/>
      <c r="S6" s="84"/>
      <c r="T6" s="253"/>
      <c r="U6" s="253"/>
      <c r="V6" s="221"/>
      <c r="W6" s="221"/>
      <c r="X6" s="221"/>
      <c r="Y6" s="221"/>
      <c r="Z6" s="221"/>
      <c r="AA6" s="221"/>
      <c r="AB6" s="221"/>
    </row>
    <row r="7">
      <c r="A7" s="255"/>
      <c r="B7" s="263" t="s">
        <v>1376</v>
      </c>
      <c r="T7" s="264"/>
      <c r="U7" s="264"/>
      <c r="V7" s="221"/>
      <c r="W7" s="221"/>
      <c r="X7" s="221"/>
      <c r="Y7" s="221"/>
      <c r="Z7" s="221"/>
      <c r="AA7" s="221"/>
      <c r="AB7" s="221"/>
    </row>
    <row r="8">
      <c r="A8" s="255"/>
      <c r="B8" s="253"/>
      <c r="C8" s="84"/>
      <c r="D8" s="84"/>
      <c r="E8" s="84"/>
      <c r="F8" s="84"/>
      <c r="G8" s="84"/>
      <c r="H8" s="84"/>
      <c r="I8" s="84"/>
      <c r="J8" s="84"/>
      <c r="K8" s="84"/>
      <c r="L8" s="84"/>
      <c r="M8" s="84"/>
      <c r="N8" s="84"/>
      <c r="O8" s="84"/>
      <c r="P8" s="84"/>
      <c r="Q8" s="84"/>
      <c r="R8" s="84"/>
      <c r="S8" s="84"/>
      <c r="T8" s="253"/>
      <c r="U8" s="253"/>
      <c r="V8" s="221"/>
      <c r="W8" s="221"/>
      <c r="X8" s="221"/>
      <c r="Y8" s="221"/>
      <c r="Z8" s="221"/>
      <c r="AA8" s="221"/>
      <c r="AB8" s="221"/>
    </row>
    <row r="9">
      <c r="A9" s="255" t="b">
        <v>0</v>
      </c>
      <c r="B9" s="253"/>
      <c r="C9" s="84"/>
      <c r="D9" s="84"/>
      <c r="E9" s="84"/>
      <c r="F9" s="84"/>
      <c r="G9" s="84"/>
      <c r="H9" s="84"/>
      <c r="I9" s="84"/>
      <c r="J9" s="84"/>
      <c r="K9" s="84"/>
      <c r="L9" s="84"/>
      <c r="M9" s="84"/>
      <c r="N9" s="84"/>
      <c r="O9" s="84"/>
      <c r="P9" s="84"/>
      <c r="Q9" s="84"/>
      <c r="R9" s="84"/>
      <c r="S9" s="84"/>
      <c r="T9" s="253"/>
      <c r="U9" s="253"/>
      <c r="V9" s="221"/>
      <c r="W9" s="221"/>
      <c r="X9" s="221"/>
      <c r="Y9" s="221"/>
      <c r="Z9" s="221"/>
      <c r="AA9" s="221"/>
      <c r="AB9" s="221"/>
    </row>
    <row r="10">
      <c r="A10" s="255"/>
      <c r="B10" s="253"/>
      <c r="C10" s="84"/>
      <c r="D10" s="84"/>
      <c r="E10" s="84"/>
      <c r="F10" s="84"/>
      <c r="G10" s="84"/>
      <c r="H10" s="84"/>
      <c r="I10" s="84"/>
      <c r="J10" s="84"/>
      <c r="K10" s="84"/>
      <c r="L10" s="84"/>
      <c r="M10" s="84"/>
      <c r="N10" s="84"/>
      <c r="O10" s="84"/>
      <c r="P10" s="84"/>
      <c r="Q10" s="84"/>
      <c r="R10" s="84"/>
      <c r="S10" s="84"/>
      <c r="T10" s="253"/>
      <c r="U10" s="253"/>
      <c r="V10" s="221"/>
      <c r="W10" s="221"/>
      <c r="X10" s="221"/>
      <c r="Y10" s="221"/>
      <c r="Z10" s="221"/>
      <c r="AA10" s="221"/>
      <c r="AB10" s="221"/>
    </row>
    <row r="11">
      <c r="A11" s="255"/>
      <c r="B11" s="253"/>
      <c r="C11" s="84"/>
      <c r="D11" s="84"/>
      <c r="E11" s="84"/>
      <c r="F11" s="84"/>
      <c r="G11" s="84"/>
      <c r="H11" s="84"/>
      <c r="I11" s="84"/>
      <c r="J11" s="84"/>
      <c r="K11" s="84"/>
      <c r="L11" s="84"/>
      <c r="M11" s="84"/>
      <c r="N11" s="84"/>
      <c r="O11" s="84"/>
      <c r="P11" s="84"/>
      <c r="Q11" s="84"/>
      <c r="R11" s="84"/>
      <c r="S11" s="84"/>
      <c r="T11" s="253"/>
      <c r="U11" s="253"/>
      <c r="V11" s="221"/>
      <c r="W11" s="221"/>
      <c r="X11" s="221"/>
      <c r="Y11" s="221"/>
      <c r="Z11" s="221"/>
      <c r="AA11" s="221"/>
      <c r="AB11" s="221"/>
    </row>
    <row r="12">
      <c r="A12" s="255"/>
      <c r="B12" s="253"/>
      <c r="C12" s="84"/>
      <c r="D12" s="84"/>
      <c r="E12" s="84"/>
      <c r="F12" s="84"/>
      <c r="G12" s="84"/>
      <c r="H12" s="84"/>
      <c r="I12" s="84"/>
      <c r="J12" s="84"/>
      <c r="K12" s="84"/>
      <c r="L12" s="84"/>
      <c r="M12" s="84"/>
      <c r="N12" s="84"/>
      <c r="O12" s="84"/>
      <c r="P12" s="84"/>
      <c r="Q12" s="84"/>
      <c r="R12" s="84"/>
      <c r="S12" s="84"/>
      <c r="T12" s="253"/>
      <c r="U12" s="253"/>
      <c r="V12" s="221"/>
      <c r="W12" s="221"/>
      <c r="X12" s="221"/>
      <c r="Y12" s="221"/>
      <c r="Z12" s="221"/>
      <c r="AA12" s="221"/>
      <c r="AB12" s="221"/>
    </row>
    <row r="13">
      <c r="A13" s="255"/>
      <c r="B13" s="253"/>
      <c r="C13" s="84"/>
      <c r="D13" s="84"/>
      <c r="E13" s="84"/>
      <c r="F13" s="84"/>
      <c r="G13" s="84"/>
      <c r="H13" s="84"/>
      <c r="I13" s="84"/>
      <c r="J13" s="84"/>
      <c r="K13" s="84"/>
      <c r="L13" s="84"/>
      <c r="M13" s="84"/>
      <c r="N13" s="84"/>
      <c r="O13" s="84"/>
      <c r="P13" s="84"/>
      <c r="Q13" s="84"/>
      <c r="R13" s="84"/>
      <c r="S13" s="84"/>
      <c r="T13" s="253"/>
      <c r="U13" s="253"/>
      <c r="V13" s="221"/>
      <c r="W13" s="221"/>
      <c r="X13" s="221"/>
      <c r="Y13" s="221"/>
      <c r="Z13" s="221"/>
      <c r="AA13" s="221"/>
      <c r="AB13" s="221"/>
    </row>
    <row r="14">
      <c r="A14" s="255"/>
      <c r="B14" s="265" t="str">
        <f t="array" ref="B14">IF(ISNONTEXT(INDEX(Nama,$A$1))=TRUE,"",(INDEX(Nama,$A$1)))</f>
        <v>Andre Setiawan</v>
      </c>
      <c r="T14" s="266"/>
      <c r="U14" s="266"/>
      <c r="V14" s="221"/>
      <c r="W14" s="221"/>
      <c r="X14" s="221"/>
      <c r="Y14" s="221"/>
      <c r="Z14" s="221"/>
      <c r="AA14" s="221"/>
      <c r="AB14" s="221"/>
    </row>
    <row r="15">
      <c r="A15" s="255"/>
      <c r="B15" s="253"/>
      <c r="C15" s="84"/>
      <c r="D15" s="84"/>
      <c r="E15" s="84"/>
      <c r="F15" s="84"/>
      <c r="G15" s="84"/>
      <c r="H15" s="84"/>
      <c r="I15" s="84"/>
      <c r="J15" s="84"/>
      <c r="K15" s="84"/>
      <c r="L15" s="84"/>
      <c r="M15" s="84"/>
      <c r="N15" s="84"/>
      <c r="O15" s="84"/>
      <c r="P15" s="84"/>
      <c r="Q15" s="84"/>
      <c r="R15" s="84"/>
      <c r="S15" s="84"/>
      <c r="T15" s="253"/>
      <c r="U15" s="253"/>
      <c r="V15" s="221"/>
      <c r="W15" s="221"/>
      <c r="X15" s="221"/>
      <c r="Y15" s="221"/>
      <c r="Z15" s="221"/>
      <c r="AA15" s="221"/>
      <c r="AB15" s="221"/>
    </row>
    <row r="16">
      <c r="A16" s="255"/>
      <c r="B16" s="267" t="str">
        <f t="array" ref="B16">IF(ISNONTEXT(INDEX(Posisi,$A$1))=TRUE,"",(INDEX(Posisi,$A$1)))</f>
        <v/>
      </c>
      <c r="T16" s="268"/>
      <c r="U16" s="268"/>
      <c r="V16" s="221"/>
      <c r="W16" s="221"/>
      <c r="X16" s="221"/>
      <c r="Y16" s="221"/>
      <c r="Z16" s="221"/>
      <c r="AA16" s="221"/>
      <c r="AB16" s="221"/>
    </row>
    <row r="17">
      <c r="A17" s="255"/>
      <c r="B17" s="269"/>
      <c r="C17" s="207"/>
      <c r="D17" s="207"/>
      <c r="E17" s="207"/>
      <c r="F17" s="207"/>
      <c r="G17" s="207"/>
      <c r="H17" s="207"/>
      <c r="I17" s="207"/>
      <c r="J17" s="207"/>
      <c r="K17" s="207"/>
      <c r="L17" s="207"/>
      <c r="M17" s="207"/>
      <c r="N17" s="207"/>
      <c r="O17" s="207"/>
      <c r="P17" s="207"/>
      <c r="Q17" s="207"/>
      <c r="R17" s="207"/>
      <c r="S17" s="207"/>
      <c r="T17" s="269"/>
      <c r="U17" s="253"/>
      <c r="V17" s="221"/>
      <c r="W17" s="221"/>
      <c r="X17" s="221"/>
      <c r="Y17" s="221"/>
      <c r="Z17" s="221"/>
      <c r="AA17" s="221"/>
      <c r="AB17" s="221"/>
    </row>
    <row r="18">
      <c r="A18" s="255"/>
      <c r="B18" s="269"/>
      <c r="C18" s="207"/>
      <c r="D18" s="207"/>
      <c r="E18" s="207"/>
      <c r="F18" s="207"/>
      <c r="G18" s="207"/>
      <c r="H18" s="207"/>
      <c r="I18" s="207"/>
      <c r="J18" s="207"/>
      <c r="K18" s="207"/>
      <c r="L18" s="207"/>
      <c r="M18" s="207"/>
      <c r="N18" s="84"/>
      <c r="O18" s="84"/>
      <c r="P18" s="84"/>
      <c r="Q18" s="84"/>
      <c r="R18" s="84"/>
      <c r="S18" s="84"/>
      <c r="T18" s="253"/>
      <c r="U18" s="253"/>
      <c r="V18" s="221"/>
      <c r="W18" s="221"/>
      <c r="X18" s="221"/>
      <c r="Y18" s="221"/>
      <c r="Z18" s="221"/>
      <c r="AA18" s="221"/>
      <c r="AB18" s="221"/>
    </row>
    <row r="19">
      <c r="A19" s="255"/>
      <c r="B19" s="207" t="str">
        <f>main!H13</f>
        <v>HRDBC</v>
      </c>
      <c r="T19" s="270"/>
      <c r="U19" s="270"/>
      <c r="V19" s="221"/>
      <c r="W19" s="221"/>
      <c r="X19" s="221"/>
      <c r="Y19" s="221"/>
      <c r="Z19" s="221"/>
      <c r="AA19" s="221"/>
      <c r="AB19" s="221"/>
    </row>
    <row r="20">
      <c r="A20" s="255"/>
      <c r="B20" s="128" t="s">
        <v>1377</v>
      </c>
      <c r="T20" s="205"/>
      <c r="U20" s="205"/>
      <c r="V20" s="221"/>
      <c r="W20" s="221"/>
      <c r="X20" s="221"/>
      <c r="Y20" s="221"/>
      <c r="Z20" s="221"/>
      <c r="AA20" s="221"/>
      <c r="AB20" s="221"/>
    </row>
    <row r="21" ht="15.75" customHeight="1">
      <c r="A21" s="255"/>
      <c r="B21" s="128"/>
      <c r="C21" s="128"/>
      <c r="D21" s="128"/>
      <c r="E21" s="128"/>
      <c r="F21" s="128"/>
      <c r="G21" s="128"/>
      <c r="H21" s="128"/>
      <c r="I21" s="128"/>
      <c r="J21" s="128"/>
      <c r="K21" s="128"/>
      <c r="L21" s="128"/>
      <c r="M21" s="128"/>
      <c r="N21" s="128"/>
      <c r="O21" s="128"/>
      <c r="P21" s="128"/>
      <c r="Q21" s="128"/>
      <c r="R21" s="128"/>
      <c r="S21" s="128"/>
      <c r="T21" s="205"/>
      <c r="U21" s="205"/>
      <c r="V21" s="221"/>
      <c r="W21" s="221"/>
      <c r="X21" s="221"/>
      <c r="Y21" s="221"/>
      <c r="Z21" s="221"/>
      <c r="AA21" s="221"/>
      <c r="AB21" s="221"/>
    </row>
    <row r="22" ht="15.75" customHeight="1">
      <c r="A22" s="255"/>
      <c r="B22" s="269"/>
      <c r="C22" s="207"/>
      <c r="D22" s="207"/>
      <c r="E22" s="207"/>
      <c r="F22" s="207"/>
      <c r="G22" s="207"/>
      <c r="H22" s="207"/>
      <c r="I22" s="207"/>
      <c r="J22" s="207"/>
      <c r="K22" s="207"/>
      <c r="L22" s="207"/>
      <c r="M22" s="207"/>
      <c r="N22" s="207"/>
      <c r="O22" s="207"/>
      <c r="P22" s="207"/>
      <c r="Q22" s="207"/>
      <c r="R22" s="207"/>
      <c r="S22" s="207"/>
      <c r="T22" s="269"/>
      <c r="U22" s="253"/>
      <c r="V22" s="221"/>
      <c r="W22" s="221"/>
      <c r="X22" s="221"/>
      <c r="Y22" s="221"/>
      <c r="Z22" s="221"/>
      <c r="AA22" s="221"/>
      <c r="AB22" s="221"/>
    </row>
    <row r="23" ht="15.75" customHeight="1">
      <c r="A23" s="255"/>
      <c r="B23" s="128" t="s">
        <v>1378</v>
      </c>
      <c r="T23" s="205"/>
      <c r="U23" s="205"/>
      <c r="V23" s="221"/>
      <c r="W23" s="221"/>
      <c r="X23" s="221"/>
      <c r="Y23" s="221"/>
      <c r="Z23" s="221"/>
      <c r="AA23" s="221"/>
      <c r="AB23" s="221"/>
    </row>
    <row r="24" ht="15.75" customHeight="1">
      <c r="A24" s="255"/>
      <c r="B24" s="271">
        <f t="array" ref="B24">INDEX(Tes,$A$1)</f>
        <v>44291</v>
      </c>
      <c r="T24" s="272"/>
      <c r="U24" s="272"/>
      <c r="V24" s="221"/>
      <c r="W24" s="221"/>
      <c r="X24" s="221"/>
      <c r="Y24" s="221"/>
      <c r="Z24" s="221"/>
      <c r="AA24" s="221"/>
      <c r="AB24" s="221"/>
    </row>
    <row r="25" ht="15.75" customHeight="1">
      <c r="A25" s="255"/>
      <c r="B25" s="271"/>
      <c r="C25" s="271"/>
      <c r="D25" s="271"/>
      <c r="E25" s="271"/>
      <c r="F25" s="271"/>
      <c r="G25" s="271"/>
      <c r="H25" s="271"/>
      <c r="I25" s="271"/>
      <c r="J25" s="271"/>
      <c r="K25" s="271"/>
      <c r="L25" s="271"/>
      <c r="M25" s="271"/>
      <c r="N25" s="271"/>
      <c r="O25" s="271"/>
      <c r="P25" s="271"/>
      <c r="Q25" s="271"/>
      <c r="R25" s="271"/>
      <c r="S25" s="271"/>
      <c r="T25" s="272"/>
      <c r="U25" s="272"/>
      <c r="V25" s="221"/>
      <c r="W25" s="221"/>
      <c r="X25" s="221"/>
      <c r="Y25" s="221"/>
      <c r="Z25" s="221"/>
      <c r="AA25" s="221"/>
      <c r="AB25" s="221"/>
    </row>
    <row r="26" ht="15.75" customHeight="1">
      <c r="A26" s="255"/>
      <c r="B26" s="271"/>
      <c r="C26" s="271"/>
      <c r="D26" s="271"/>
      <c r="E26" s="271"/>
      <c r="F26" s="271"/>
      <c r="G26" s="271"/>
      <c r="H26" s="271"/>
      <c r="I26" s="271"/>
      <c r="J26" s="271"/>
      <c r="K26" s="271"/>
      <c r="L26" s="271"/>
      <c r="M26" s="271"/>
      <c r="N26" s="271"/>
      <c r="O26" s="271"/>
      <c r="P26" s="271"/>
      <c r="Q26" s="271"/>
      <c r="R26" s="271"/>
      <c r="S26" s="271"/>
      <c r="T26" s="272"/>
      <c r="U26" s="272"/>
      <c r="V26" s="221"/>
      <c r="W26" s="221"/>
      <c r="X26" s="221"/>
      <c r="Y26" s="221"/>
      <c r="Z26" s="221"/>
      <c r="AA26" s="221"/>
      <c r="AB26" s="221"/>
    </row>
    <row r="27" ht="15.75" customHeight="1">
      <c r="A27" s="255"/>
      <c r="B27" s="253"/>
      <c r="C27" s="84"/>
      <c r="D27" s="84"/>
      <c r="E27" s="84"/>
      <c r="F27" s="84"/>
      <c r="G27" s="84"/>
      <c r="H27" s="84"/>
      <c r="I27" s="84"/>
      <c r="J27" s="84"/>
      <c r="K27" s="84"/>
      <c r="L27" s="84"/>
      <c r="M27" s="84"/>
      <c r="N27" s="84"/>
      <c r="O27" s="84"/>
      <c r="P27" s="84"/>
      <c r="Q27" s="84"/>
      <c r="R27" s="84"/>
      <c r="S27" s="84"/>
      <c r="T27" s="253"/>
      <c r="U27" s="253"/>
      <c r="V27" s="221"/>
      <c r="W27" s="221"/>
      <c r="X27" s="221"/>
      <c r="Y27" s="221"/>
      <c r="Z27" s="221"/>
      <c r="AA27" s="221"/>
      <c r="AB27" s="221"/>
    </row>
    <row r="28" ht="15.75" customHeight="1">
      <c r="A28" s="255"/>
      <c r="B28" s="253"/>
      <c r="C28" s="84"/>
      <c r="D28" s="84"/>
      <c r="E28" s="84"/>
      <c r="F28" s="84"/>
      <c r="G28" s="84"/>
      <c r="H28" s="84"/>
      <c r="I28" s="84"/>
      <c r="J28" s="84"/>
      <c r="K28" s="84"/>
      <c r="L28" s="84"/>
      <c r="M28" s="84"/>
      <c r="N28" s="84"/>
      <c r="O28" s="84"/>
      <c r="P28" s="84"/>
      <c r="Q28" s="84"/>
      <c r="R28" s="84"/>
      <c r="S28" s="84"/>
      <c r="T28" s="253"/>
      <c r="U28" s="253"/>
      <c r="V28" s="221"/>
      <c r="W28" s="221"/>
      <c r="X28" s="221"/>
      <c r="Y28" s="221"/>
      <c r="Z28" s="221"/>
      <c r="AA28" s="221"/>
      <c r="AB28" s="221"/>
    </row>
    <row r="29" ht="15.0" customHeight="1">
      <c r="A29" s="255"/>
      <c r="B29" s="253"/>
      <c r="C29" s="84"/>
      <c r="D29" s="273" t="str">
        <f>"Laporan profil kepribadian ini didesain khusus untuk "&amp;$B$19&amp;" "&amp;$B$20&amp;" dan bersifat RAHASIA,  hanya dipergunakan untuk  penempatan  dan pengembangan pegawai."</f>
        <v>Laporan profil kepribadian ini didesain khusus untuk HRDBC Jakarta dan bersifat RAHASIA,  hanya dipergunakan untuk  penempatan  dan pengembangan pegawai.</v>
      </c>
      <c r="E29" s="274"/>
      <c r="F29" s="274"/>
      <c r="G29" s="274"/>
      <c r="H29" s="274"/>
      <c r="I29" s="274"/>
      <c r="J29" s="274"/>
      <c r="K29" s="274"/>
      <c r="L29" s="274"/>
      <c r="M29" s="274"/>
      <c r="N29" s="274"/>
      <c r="O29" s="274"/>
      <c r="P29" s="274"/>
      <c r="Q29" s="152"/>
      <c r="R29" s="84"/>
      <c r="S29" s="84"/>
      <c r="T29" s="253"/>
      <c r="U29" s="253"/>
      <c r="V29" s="221"/>
      <c r="W29" s="221"/>
      <c r="X29" s="221"/>
      <c r="Y29" s="221"/>
      <c r="Z29" s="221"/>
      <c r="AA29" s="221"/>
      <c r="AB29" s="221"/>
    </row>
    <row r="30" ht="15.75" customHeight="1">
      <c r="A30" s="255"/>
      <c r="B30" s="253"/>
      <c r="C30" s="84"/>
      <c r="D30" s="275"/>
      <c r="Q30" s="276"/>
      <c r="R30" s="84"/>
      <c r="S30" s="84"/>
      <c r="T30" s="253"/>
      <c r="U30" s="253"/>
      <c r="V30" s="221"/>
      <c r="W30" s="221"/>
      <c r="X30" s="221"/>
      <c r="Y30" s="221"/>
      <c r="Z30" s="221"/>
      <c r="AA30" s="221"/>
      <c r="AB30" s="221"/>
    </row>
    <row r="31" ht="15.75" customHeight="1">
      <c r="A31" s="255"/>
      <c r="B31" s="253"/>
      <c r="C31" s="84"/>
      <c r="D31" s="275"/>
      <c r="Q31" s="276"/>
      <c r="R31" s="84"/>
      <c r="S31" s="84"/>
      <c r="T31" s="253"/>
      <c r="U31" s="253"/>
      <c r="V31" s="221"/>
      <c r="W31" s="221"/>
      <c r="X31" s="221"/>
      <c r="Y31" s="221"/>
      <c r="Z31" s="221"/>
      <c r="AA31" s="221"/>
      <c r="AB31" s="221"/>
    </row>
    <row r="32" ht="15.75" customHeight="1">
      <c r="A32" s="255"/>
      <c r="B32" s="253"/>
      <c r="C32" s="84"/>
      <c r="D32" s="275"/>
      <c r="Q32" s="276"/>
      <c r="R32" s="84"/>
      <c r="S32" s="84"/>
      <c r="T32" s="253"/>
      <c r="U32" s="253"/>
      <c r="V32" s="221"/>
      <c r="W32" s="221"/>
      <c r="X32" s="221"/>
      <c r="Y32" s="221"/>
      <c r="Z32" s="221"/>
      <c r="AA32" s="221"/>
      <c r="AB32" s="221"/>
    </row>
    <row r="33" ht="15.75" customHeight="1">
      <c r="A33" s="255"/>
      <c r="B33" s="253"/>
      <c r="C33" s="84"/>
      <c r="D33" s="162"/>
      <c r="E33" s="249"/>
      <c r="F33" s="249"/>
      <c r="G33" s="249"/>
      <c r="H33" s="249"/>
      <c r="I33" s="249"/>
      <c r="J33" s="249"/>
      <c r="K33" s="249"/>
      <c r="L33" s="249"/>
      <c r="M33" s="249"/>
      <c r="N33" s="249"/>
      <c r="O33" s="249"/>
      <c r="P33" s="249"/>
      <c r="Q33" s="163"/>
      <c r="R33" s="84"/>
      <c r="S33" s="84"/>
      <c r="T33" s="253"/>
      <c r="U33" s="253"/>
      <c r="V33" s="221"/>
      <c r="W33" s="221"/>
      <c r="X33" s="221"/>
      <c r="Y33" s="221"/>
      <c r="Z33" s="221"/>
      <c r="AA33" s="221"/>
      <c r="AB33" s="221"/>
    </row>
    <row r="34" ht="15.75" customHeight="1">
      <c r="A34" s="255"/>
      <c r="B34" s="253"/>
      <c r="C34" s="84"/>
      <c r="D34" s="277"/>
      <c r="E34" s="277"/>
      <c r="F34" s="277"/>
      <c r="G34" s="277"/>
      <c r="H34" s="277"/>
      <c r="I34" s="277"/>
      <c r="J34" s="277"/>
      <c r="K34" s="277"/>
      <c r="L34" s="277"/>
      <c r="M34" s="277"/>
      <c r="N34" s="277"/>
      <c r="O34" s="277"/>
      <c r="P34" s="277"/>
      <c r="Q34" s="277"/>
      <c r="R34" s="84"/>
      <c r="S34" s="84"/>
      <c r="T34" s="253"/>
      <c r="U34" s="253"/>
      <c r="V34" s="221"/>
      <c r="W34" s="221"/>
      <c r="X34" s="221"/>
      <c r="Y34" s="221"/>
      <c r="Z34" s="221"/>
      <c r="AA34" s="221"/>
      <c r="AB34" s="221"/>
    </row>
    <row r="35" ht="15.75" customHeight="1">
      <c r="A35" s="255"/>
      <c r="B35" s="253"/>
      <c r="C35" s="84"/>
      <c r="D35" s="277"/>
      <c r="E35" s="277"/>
      <c r="F35" s="277"/>
      <c r="G35" s="277"/>
      <c r="H35" s="277"/>
      <c r="I35" s="277"/>
      <c r="J35" s="277"/>
      <c r="K35" s="277"/>
      <c r="L35" s="277"/>
      <c r="M35" s="277"/>
      <c r="N35" s="277"/>
      <c r="O35" s="277"/>
      <c r="P35" s="277"/>
      <c r="Q35" s="277"/>
      <c r="R35" s="84"/>
      <c r="S35" s="84"/>
      <c r="T35" s="253"/>
      <c r="U35" s="253"/>
      <c r="V35" s="221"/>
      <c r="W35" s="221"/>
      <c r="X35" s="221"/>
      <c r="Y35" s="221"/>
      <c r="Z35" s="221"/>
      <c r="AA35" s="221"/>
      <c r="AB35" s="221"/>
    </row>
    <row r="36" ht="15.75" customHeight="1">
      <c r="A36" s="255"/>
      <c r="B36" s="253"/>
      <c r="C36" s="84"/>
      <c r="D36" s="277"/>
      <c r="E36" s="277"/>
      <c r="F36" s="277"/>
      <c r="G36" s="277"/>
      <c r="H36" s="277"/>
      <c r="I36" s="277"/>
      <c r="J36" s="277"/>
      <c r="K36" s="277"/>
      <c r="L36" s="277"/>
      <c r="M36" s="277"/>
      <c r="N36" s="277"/>
      <c r="O36" s="277"/>
      <c r="P36" s="277"/>
      <c r="Q36" s="277"/>
      <c r="R36" s="84"/>
      <c r="S36" s="84"/>
      <c r="T36" s="253"/>
      <c r="U36" s="253"/>
      <c r="V36" s="221"/>
      <c r="W36" s="221"/>
      <c r="X36" s="221"/>
      <c r="Y36" s="221"/>
      <c r="Z36" s="221"/>
      <c r="AA36" s="221"/>
      <c r="AB36" s="221"/>
    </row>
    <row r="37" ht="15.75" customHeight="1">
      <c r="A37" s="255"/>
      <c r="B37" s="253"/>
      <c r="C37" s="84"/>
      <c r="D37" s="277"/>
      <c r="E37" s="277"/>
      <c r="F37" s="277"/>
      <c r="G37" s="277"/>
      <c r="H37" s="277"/>
      <c r="I37" s="277"/>
      <c r="J37" s="277"/>
      <c r="K37" s="277"/>
      <c r="L37" s="277"/>
      <c r="M37" s="277"/>
      <c r="N37" s="277"/>
      <c r="O37" s="277"/>
      <c r="P37" s="277"/>
      <c r="Q37" s="277"/>
      <c r="R37" s="84"/>
      <c r="S37" s="84"/>
      <c r="T37" s="253"/>
      <c r="U37" s="253"/>
      <c r="V37" s="221"/>
      <c r="W37" s="221"/>
      <c r="X37" s="221"/>
      <c r="Y37" s="221"/>
      <c r="Z37" s="221"/>
      <c r="AA37" s="221"/>
      <c r="AB37" s="221"/>
    </row>
    <row r="38" ht="15.75" customHeight="1">
      <c r="A38" s="255"/>
      <c r="B38" s="253"/>
      <c r="C38" s="84"/>
      <c r="D38" s="277"/>
      <c r="E38" s="277"/>
      <c r="F38" s="277"/>
      <c r="G38" s="277"/>
      <c r="H38" s="277"/>
      <c r="I38" s="277"/>
      <c r="J38" s="277"/>
      <c r="K38" s="277"/>
      <c r="L38" s="277"/>
      <c r="M38" s="277"/>
      <c r="N38" s="277"/>
      <c r="O38" s="277"/>
      <c r="P38" s="277"/>
      <c r="Q38" s="277"/>
      <c r="R38" s="84"/>
      <c r="S38" s="84"/>
      <c r="T38" s="253"/>
      <c r="U38" s="253"/>
      <c r="V38" s="221"/>
      <c r="W38" s="221"/>
      <c r="X38" s="221"/>
      <c r="Y38" s="221"/>
      <c r="Z38" s="221"/>
      <c r="AA38" s="221"/>
      <c r="AB38" s="221"/>
    </row>
    <row r="39" ht="15.75" customHeight="1">
      <c r="A39" s="255"/>
      <c r="B39" s="129"/>
      <c r="T39" s="253"/>
      <c r="U39" s="253"/>
      <c r="V39" s="221"/>
      <c r="W39" s="221"/>
      <c r="X39" s="221"/>
      <c r="Y39" s="221"/>
      <c r="Z39" s="221"/>
      <c r="AA39" s="221"/>
      <c r="AB39" s="221"/>
    </row>
    <row r="40" ht="15.75" customHeight="1">
      <c r="A40" s="255"/>
      <c r="B40" s="278"/>
      <c r="T40" s="122"/>
      <c r="U40" s="122"/>
      <c r="V40" s="221"/>
      <c r="W40" s="221"/>
      <c r="X40" s="221"/>
      <c r="Y40" s="221"/>
      <c r="Z40" s="221"/>
      <c r="AA40" s="221"/>
      <c r="AB40" s="221"/>
    </row>
    <row r="41" ht="15.75" customHeight="1">
      <c r="A41" s="255"/>
      <c r="B41" s="177"/>
      <c r="T41" s="121"/>
      <c r="U41" s="121"/>
      <c r="V41" s="221"/>
      <c r="W41" s="221"/>
      <c r="X41" s="221"/>
      <c r="Y41" s="221"/>
      <c r="Z41" s="221"/>
      <c r="AA41" s="221"/>
      <c r="AB41" s="221"/>
    </row>
    <row r="42" ht="15.75" customHeight="1">
      <c r="A42" s="255"/>
      <c r="B42" s="279"/>
      <c r="C42" s="129"/>
      <c r="D42" s="129"/>
      <c r="E42" s="129"/>
      <c r="F42" s="129"/>
      <c r="G42" s="129"/>
      <c r="H42" s="129"/>
      <c r="I42" s="129"/>
      <c r="J42" s="129"/>
      <c r="K42" s="129"/>
      <c r="L42" s="129"/>
      <c r="M42" s="129"/>
      <c r="N42" s="129"/>
      <c r="O42" s="84"/>
      <c r="P42" s="84"/>
      <c r="Q42" s="84"/>
      <c r="R42" s="84"/>
      <c r="S42" s="84"/>
      <c r="T42" s="253"/>
      <c r="U42" s="253"/>
      <c r="V42" s="221"/>
      <c r="W42" s="221"/>
      <c r="X42" s="221"/>
      <c r="Y42" s="221"/>
      <c r="Z42" s="221"/>
      <c r="AA42" s="221"/>
      <c r="AB42" s="221"/>
    </row>
    <row r="43" ht="15.75" customHeight="1">
      <c r="A43" s="255"/>
      <c r="B43" s="253"/>
      <c r="C43" s="84"/>
      <c r="D43" s="84"/>
      <c r="E43" s="84"/>
      <c r="F43" s="84"/>
      <c r="G43" s="84"/>
      <c r="H43" s="84"/>
      <c r="I43" s="84"/>
      <c r="J43" s="84"/>
      <c r="K43" s="84"/>
      <c r="L43" s="84"/>
      <c r="M43" s="84"/>
      <c r="N43" s="84"/>
      <c r="O43" s="84"/>
      <c r="P43" s="84"/>
      <c r="Q43" s="84"/>
      <c r="R43" s="84"/>
      <c r="S43" s="84"/>
      <c r="T43" s="253"/>
      <c r="U43" s="253"/>
      <c r="V43" s="221"/>
      <c r="W43" s="221"/>
      <c r="X43" s="221"/>
      <c r="Y43" s="221"/>
      <c r="Z43" s="221"/>
      <c r="AA43" s="221"/>
      <c r="AB43" s="221"/>
    </row>
    <row r="44" ht="15.75" customHeight="1">
      <c r="A44" s="255"/>
      <c r="B44" s="259"/>
      <c r="C44" s="260"/>
      <c r="D44" s="260"/>
      <c r="E44" s="260"/>
      <c r="F44" s="260"/>
      <c r="G44" s="260"/>
      <c r="H44" s="260"/>
      <c r="I44" s="260"/>
      <c r="J44" s="260"/>
      <c r="K44" s="260"/>
      <c r="L44" s="260"/>
      <c r="M44" s="260"/>
      <c r="N44" s="260"/>
      <c r="O44" s="260"/>
      <c r="P44" s="260"/>
      <c r="Q44" s="260"/>
      <c r="R44" s="260"/>
      <c r="S44" s="260"/>
      <c r="T44" s="259"/>
      <c r="U44" s="253"/>
      <c r="V44" s="221"/>
      <c r="W44" s="221"/>
      <c r="X44" s="221"/>
      <c r="Y44" s="221"/>
      <c r="Z44" s="221"/>
      <c r="AA44" s="221"/>
      <c r="AB44" s="221"/>
    </row>
    <row r="45" ht="15.75" customHeight="1">
      <c r="A45" s="255"/>
      <c r="B45" s="280"/>
      <c r="C45" s="128"/>
      <c r="D45" s="128"/>
      <c r="E45" s="128"/>
      <c r="F45" s="128"/>
      <c r="G45" s="128"/>
      <c r="H45" s="128"/>
      <c r="I45" s="128"/>
      <c r="J45" s="128"/>
      <c r="K45" s="128"/>
      <c r="L45" s="128"/>
      <c r="M45" s="128"/>
      <c r="N45" s="128"/>
      <c r="O45" s="128"/>
      <c r="P45" s="128"/>
      <c r="Q45" s="128"/>
      <c r="R45" s="128"/>
      <c r="S45" s="128"/>
      <c r="T45" s="280"/>
      <c r="U45" s="253"/>
      <c r="V45" s="221"/>
      <c r="W45" s="221"/>
      <c r="X45" s="221"/>
      <c r="Y45" s="221"/>
      <c r="Z45" s="221"/>
      <c r="AA45" s="221"/>
      <c r="AB45" s="221"/>
    </row>
    <row r="46" ht="15.75" customHeight="1">
      <c r="A46" s="255"/>
      <c r="B46" s="253"/>
      <c r="C46" s="84"/>
      <c r="D46" s="84"/>
      <c r="E46" s="84"/>
      <c r="F46" s="84"/>
      <c r="G46" s="84"/>
      <c r="H46" s="84"/>
      <c r="I46" s="84"/>
      <c r="J46" s="84"/>
      <c r="K46" s="84"/>
      <c r="L46" s="84"/>
      <c r="M46" s="84"/>
      <c r="N46" s="84"/>
      <c r="O46" s="84"/>
      <c r="P46" s="84"/>
      <c r="Q46" s="84"/>
      <c r="R46" s="84"/>
      <c r="S46" s="84"/>
      <c r="T46" s="253"/>
      <c r="U46" s="253"/>
      <c r="V46" s="221"/>
      <c r="W46" s="221"/>
      <c r="X46" s="221"/>
      <c r="Y46" s="221"/>
      <c r="Z46" s="221"/>
      <c r="AA46" s="221"/>
      <c r="AB46" s="221"/>
    </row>
    <row r="47" ht="15.75" customHeight="1">
      <c r="A47" s="255"/>
      <c r="B47" s="259"/>
      <c r="C47" s="84"/>
      <c r="D47" s="84"/>
      <c r="E47" s="84"/>
      <c r="F47" s="84"/>
      <c r="G47" s="84"/>
      <c r="H47" s="84"/>
      <c r="I47" s="84"/>
      <c r="J47" s="84"/>
      <c r="K47" s="84"/>
      <c r="L47" s="84"/>
      <c r="M47" s="84"/>
      <c r="N47" s="84"/>
      <c r="O47" s="84"/>
      <c r="P47" s="84"/>
      <c r="Q47" s="84"/>
      <c r="R47" s="84"/>
      <c r="S47" s="84"/>
      <c r="T47" s="253"/>
      <c r="U47" s="253"/>
      <c r="V47" s="221"/>
      <c r="W47" s="221"/>
      <c r="X47" s="221"/>
      <c r="Y47" s="221"/>
      <c r="Z47" s="221"/>
      <c r="AA47" s="221"/>
      <c r="AB47" s="221"/>
    </row>
    <row r="48" ht="15.75" customHeight="1">
      <c r="A48" s="255"/>
      <c r="B48" s="260" t="s">
        <v>14</v>
      </c>
      <c r="C48" s="84"/>
      <c r="D48" s="137" t="str">
        <f t="array" ref="D48">INDEX(Nomor,$A$1)</f>
        <v/>
      </c>
      <c r="J48" s="84"/>
      <c r="K48" s="84"/>
      <c r="L48" s="84"/>
      <c r="M48" s="84"/>
      <c r="N48" s="260"/>
      <c r="O48" s="84"/>
      <c r="P48" s="84"/>
      <c r="Q48" s="84"/>
      <c r="R48" s="84"/>
      <c r="S48" s="84"/>
      <c r="T48" s="253"/>
      <c r="U48" s="253"/>
      <c r="V48" s="221"/>
      <c r="W48" s="221"/>
      <c r="X48" s="221"/>
      <c r="Y48" s="221"/>
      <c r="Z48" s="221"/>
      <c r="AA48" s="221"/>
      <c r="AB48" s="221"/>
    </row>
    <row r="49" ht="15.75" customHeight="1">
      <c r="A49" s="255"/>
      <c r="B49" s="260" t="s">
        <v>12</v>
      </c>
      <c r="C49" s="7"/>
      <c r="D49" s="137" t="str">
        <f t="array" ref="D49">INDEX(Nama,$A$1)</f>
        <v>Andre Setiawan</v>
      </c>
      <c r="J49" s="7"/>
      <c r="K49" s="7"/>
      <c r="L49" s="7"/>
      <c r="M49" s="7"/>
      <c r="N49" s="7"/>
      <c r="O49" s="7"/>
      <c r="P49" s="7"/>
      <c r="Q49" s="7"/>
      <c r="R49" s="7"/>
      <c r="S49" s="7"/>
      <c r="T49" s="221"/>
      <c r="U49" s="221"/>
      <c r="V49" s="221"/>
      <c r="W49" s="221"/>
      <c r="X49" s="221"/>
      <c r="Y49" s="221"/>
      <c r="Z49" s="221"/>
      <c r="AA49" s="221"/>
      <c r="AB49" s="221"/>
    </row>
    <row r="50" ht="15.75" customHeight="1">
      <c r="A50" s="255"/>
      <c r="B50" s="260" t="s">
        <v>7</v>
      </c>
      <c r="C50" s="7"/>
      <c r="D50" s="281">
        <f t="array" ref="D50">INDEX(Tes,$A$1)</f>
        <v>44291</v>
      </c>
      <c r="J50" s="7"/>
      <c r="K50" s="7"/>
      <c r="L50" s="7"/>
      <c r="M50" s="7"/>
      <c r="N50" s="7"/>
      <c r="O50" s="7"/>
      <c r="P50" s="7"/>
      <c r="Q50" s="7"/>
      <c r="R50" s="7"/>
      <c r="S50" s="7"/>
      <c r="T50" s="221"/>
      <c r="U50" s="221"/>
      <c r="V50" s="221"/>
      <c r="W50" s="221"/>
      <c r="X50" s="221"/>
      <c r="Y50" s="221"/>
      <c r="Z50" s="221"/>
      <c r="AA50" s="221"/>
      <c r="AB50" s="221"/>
    </row>
    <row r="51" ht="15.75" customHeight="1">
      <c r="A51" s="255"/>
      <c r="B51" s="7"/>
      <c r="C51" s="7"/>
      <c r="D51" s="7"/>
      <c r="E51" s="7"/>
      <c r="F51" s="7"/>
      <c r="G51" s="7"/>
      <c r="H51" s="7"/>
      <c r="I51" s="7"/>
      <c r="J51" s="7"/>
      <c r="K51" s="7"/>
      <c r="L51" s="7"/>
      <c r="M51" s="7"/>
      <c r="N51" s="7"/>
      <c r="O51" s="7"/>
      <c r="P51" s="7"/>
      <c r="Q51" s="7"/>
      <c r="R51" s="7"/>
      <c r="S51" s="7"/>
      <c r="T51" s="221"/>
      <c r="U51" s="221"/>
      <c r="V51" s="221"/>
      <c r="W51" s="221"/>
      <c r="X51" s="221"/>
      <c r="Y51" s="221"/>
      <c r="Z51" s="221"/>
      <c r="AA51" s="221"/>
      <c r="AB51" s="221"/>
    </row>
    <row r="52" ht="15.75" customHeight="1">
      <c r="A52" s="255"/>
      <c r="B52" s="7"/>
      <c r="C52" s="7"/>
      <c r="D52" s="282"/>
      <c r="E52" s="282"/>
      <c r="F52" s="282"/>
      <c r="G52" s="282"/>
      <c r="H52" s="282"/>
      <c r="I52" s="282"/>
      <c r="J52" s="282"/>
      <c r="K52" s="282"/>
      <c r="L52" s="282"/>
      <c r="M52" s="282"/>
      <c r="N52" s="282"/>
      <c r="O52" s="282"/>
      <c r="P52" s="282"/>
      <c r="Q52" s="282"/>
      <c r="R52" s="7"/>
      <c r="S52" s="7"/>
      <c r="T52" s="221"/>
      <c r="U52" s="221"/>
      <c r="V52" s="221"/>
      <c r="W52" s="221"/>
      <c r="X52" s="221"/>
      <c r="Y52" s="221"/>
      <c r="Z52" s="221"/>
      <c r="AA52" s="221"/>
      <c r="AB52" s="221"/>
    </row>
    <row r="53" ht="15.75" customHeight="1">
      <c r="A53" s="255"/>
      <c r="B53" s="7"/>
      <c r="C53" s="7"/>
      <c r="D53" s="282"/>
      <c r="E53" s="282"/>
      <c r="F53" s="282"/>
      <c r="G53" s="282"/>
      <c r="H53" s="282"/>
      <c r="I53" s="282"/>
      <c r="J53" s="282"/>
      <c r="K53" s="282"/>
      <c r="L53" s="282"/>
      <c r="M53" s="282"/>
      <c r="N53" s="282"/>
      <c r="O53" s="282"/>
      <c r="P53" s="282"/>
      <c r="Q53" s="282"/>
      <c r="R53" s="7"/>
      <c r="S53" s="7"/>
      <c r="T53" s="221"/>
      <c r="U53" s="221"/>
      <c r="V53" s="221"/>
      <c r="W53" s="221"/>
      <c r="X53" s="221"/>
      <c r="Y53" s="221"/>
      <c r="Z53" s="221"/>
      <c r="AA53" s="221"/>
      <c r="AB53" s="221"/>
    </row>
    <row r="54" ht="15.75" customHeight="1">
      <c r="A54" s="255"/>
      <c r="B54" s="7"/>
      <c r="C54" s="7"/>
      <c r="D54" s="282"/>
      <c r="E54" s="282"/>
      <c r="F54" s="282"/>
      <c r="G54" s="282"/>
      <c r="H54" s="282"/>
      <c r="I54" s="282"/>
      <c r="J54" s="282"/>
      <c r="K54" s="282"/>
      <c r="L54" s="282"/>
      <c r="M54" s="282"/>
      <c r="N54" s="282"/>
      <c r="O54" s="282"/>
      <c r="P54" s="282"/>
      <c r="Q54" s="282"/>
      <c r="R54" s="7"/>
      <c r="S54" s="7"/>
      <c r="T54" s="221"/>
      <c r="U54" s="221"/>
      <c r="V54" s="221"/>
      <c r="W54" s="221"/>
      <c r="X54" s="221"/>
      <c r="Y54" s="221"/>
      <c r="Z54" s="221"/>
      <c r="AA54" s="221"/>
      <c r="AB54" s="221"/>
    </row>
    <row r="55" ht="15.75" customHeight="1">
      <c r="A55" s="255"/>
      <c r="B55" s="7"/>
      <c r="C55" s="7"/>
      <c r="D55" s="282"/>
      <c r="E55" s="282"/>
      <c r="F55" s="282"/>
      <c r="G55" s="282"/>
      <c r="H55" s="282"/>
      <c r="I55" s="282"/>
      <c r="J55" s="282"/>
      <c r="K55" s="282"/>
      <c r="L55" s="282"/>
      <c r="M55" s="282"/>
      <c r="N55" s="282"/>
      <c r="O55" s="282"/>
      <c r="P55" s="282"/>
      <c r="Q55" s="282"/>
      <c r="R55" s="7"/>
      <c r="S55" s="7"/>
      <c r="T55" s="221"/>
      <c r="U55" s="221"/>
      <c r="V55" s="221"/>
      <c r="W55" s="221"/>
      <c r="X55" s="221"/>
      <c r="Y55" s="221"/>
      <c r="Z55" s="221"/>
      <c r="AA55" s="221"/>
      <c r="AB55" s="221"/>
    </row>
    <row r="56" ht="15.75" customHeight="1">
      <c r="A56" s="255"/>
      <c r="B56" s="7"/>
      <c r="C56" s="7"/>
      <c r="D56" s="282"/>
      <c r="E56" s="282"/>
      <c r="F56" s="282"/>
      <c r="G56" s="282"/>
      <c r="H56" s="282"/>
      <c r="I56" s="282"/>
      <c r="J56" s="282"/>
      <c r="K56" s="282"/>
      <c r="L56" s="282"/>
      <c r="M56" s="282"/>
      <c r="N56" s="282"/>
      <c r="O56" s="282"/>
      <c r="P56" s="282"/>
      <c r="Q56" s="282"/>
      <c r="R56" s="7"/>
      <c r="S56" s="7"/>
      <c r="T56" s="221"/>
      <c r="U56" s="221"/>
      <c r="V56" s="221"/>
      <c r="W56" s="221"/>
      <c r="X56" s="221"/>
      <c r="Y56" s="221"/>
      <c r="Z56" s="221"/>
      <c r="AA56" s="221"/>
      <c r="AB56" s="221"/>
    </row>
    <row r="57" ht="15.75" customHeight="1">
      <c r="A57" s="255"/>
      <c r="B57" s="7"/>
      <c r="C57" s="7"/>
      <c r="D57" s="7"/>
      <c r="E57" s="7"/>
      <c r="F57" s="7"/>
      <c r="G57" s="7"/>
      <c r="H57" s="7"/>
      <c r="I57" s="7"/>
      <c r="J57" s="7"/>
      <c r="K57" s="7"/>
      <c r="L57" s="7"/>
      <c r="M57" s="7"/>
      <c r="N57" s="7"/>
      <c r="O57" s="7"/>
      <c r="P57" s="7"/>
      <c r="Q57" s="7"/>
      <c r="R57" s="7"/>
      <c r="S57" s="7"/>
      <c r="T57" s="221"/>
      <c r="U57" s="221"/>
      <c r="V57" s="221"/>
      <c r="W57" s="221"/>
      <c r="X57" s="221"/>
      <c r="Y57" s="221"/>
      <c r="Z57" s="221"/>
      <c r="AA57" s="221"/>
      <c r="AB57" s="221"/>
    </row>
    <row r="58" ht="15.75" customHeight="1">
      <c r="A58" s="255"/>
      <c r="B58" s="7"/>
      <c r="C58" s="7"/>
      <c r="D58" s="7"/>
      <c r="E58" s="7"/>
      <c r="F58" s="7"/>
      <c r="G58" s="7"/>
      <c r="H58" s="7"/>
      <c r="I58" s="7"/>
      <c r="J58" s="7"/>
      <c r="K58" s="7"/>
      <c r="L58" s="7"/>
      <c r="M58" s="7"/>
      <c r="N58" s="7"/>
      <c r="O58" s="7"/>
      <c r="P58" s="7"/>
      <c r="Q58" s="7"/>
      <c r="R58" s="7"/>
      <c r="S58" s="7"/>
      <c r="T58" s="221"/>
      <c r="U58" s="221"/>
      <c r="V58" s="221"/>
      <c r="W58" s="221"/>
      <c r="X58" s="221"/>
      <c r="Y58" s="221"/>
      <c r="Z58" s="221"/>
      <c r="AA58" s="221"/>
      <c r="AB58" s="221"/>
    </row>
    <row r="59" ht="15.75" customHeight="1">
      <c r="A59" s="255"/>
      <c r="B59" s="7"/>
      <c r="C59" s="7"/>
      <c r="D59" s="7"/>
      <c r="E59" s="7"/>
      <c r="F59" s="7"/>
      <c r="G59" s="7"/>
      <c r="H59" s="7"/>
      <c r="I59" s="7"/>
      <c r="J59" s="7"/>
      <c r="K59" s="7"/>
      <c r="L59" s="7"/>
      <c r="M59" s="7"/>
      <c r="N59" s="7"/>
      <c r="O59" s="7"/>
      <c r="P59" s="7"/>
      <c r="Q59" s="7"/>
      <c r="R59" s="7"/>
      <c r="S59" s="7"/>
      <c r="T59" s="221"/>
      <c r="U59" s="221"/>
      <c r="V59" s="221"/>
      <c r="W59" s="221"/>
      <c r="X59" s="221"/>
      <c r="Y59" s="221"/>
      <c r="Z59" s="221"/>
      <c r="AA59" s="221"/>
      <c r="AB59" s="221"/>
    </row>
    <row r="60" ht="15.75" customHeight="1">
      <c r="A60" s="255"/>
      <c r="B60" s="7"/>
      <c r="C60" s="7"/>
      <c r="D60" s="7"/>
      <c r="E60" s="7"/>
      <c r="F60" s="7"/>
      <c r="G60" s="7"/>
      <c r="H60" s="7"/>
      <c r="I60" s="7"/>
      <c r="J60" s="7"/>
      <c r="K60" s="7"/>
      <c r="L60" s="7"/>
      <c r="M60" s="7"/>
      <c r="N60" s="7"/>
      <c r="O60" s="7"/>
      <c r="P60" s="7"/>
      <c r="Q60" s="7"/>
      <c r="R60" s="7"/>
      <c r="S60" s="7"/>
      <c r="T60" s="221"/>
      <c r="U60" s="221"/>
      <c r="V60" s="221"/>
      <c r="W60" s="221"/>
      <c r="X60" s="221"/>
      <c r="Y60" s="221"/>
      <c r="Z60" s="221"/>
      <c r="AA60" s="221"/>
      <c r="AB60" s="221"/>
    </row>
    <row r="61" ht="15.75" customHeight="1">
      <c r="A61" s="255"/>
      <c r="B61" s="7"/>
      <c r="C61" s="7"/>
      <c r="D61" s="7"/>
      <c r="E61" s="7"/>
      <c r="F61" s="7"/>
      <c r="G61" s="7"/>
      <c r="H61" s="7"/>
      <c r="I61" s="7"/>
      <c r="J61" s="7"/>
      <c r="K61" s="7"/>
      <c r="L61" s="7"/>
      <c r="M61" s="7"/>
      <c r="N61" s="7"/>
      <c r="O61" s="7"/>
      <c r="P61" s="7"/>
      <c r="Q61" s="7"/>
      <c r="R61" s="7"/>
      <c r="S61" s="7"/>
      <c r="T61" s="221"/>
      <c r="U61" s="221"/>
      <c r="V61" s="221"/>
      <c r="W61" s="221"/>
      <c r="X61" s="221"/>
      <c r="Y61" s="221"/>
      <c r="Z61" s="221"/>
      <c r="AA61" s="221"/>
      <c r="AB61" s="221"/>
    </row>
    <row r="62" ht="15.75" customHeight="1">
      <c r="A62" s="255"/>
      <c r="B62" s="7" t="s">
        <v>1379</v>
      </c>
      <c r="C62" s="7"/>
      <c r="D62" s="7"/>
      <c r="E62" s="7"/>
      <c r="F62" s="7"/>
      <c r="G62" s="7"/>
      <c r="H62" s="7"/>
      <c r="I62" s="7"/>
      <c r="J62" s="7"/>
      <c r="K62" s="7"/>
      <c r="L62" s="7"/>
      <c r="M62" s="7"/>
      <c r="N62" s="7"/>
      <c r="O62" s="7"/>
      <c r="P62" s="7"/>
      <c r="Q62" s="7"/>
      <c r="R62" s="7"/>
      <c r="S62" s="7"/>
      <c r="T62" s="221"/>
      <c r="U62" s="221"/>
      <c r="V62" s="221"/>
      <c r="W62" s="221"/>
      <c r="X62" s="221"/>
      <c r="Y62" s="221"/>
      <c r="Z62" s="221"/>
      <c r="AA62" s="221"/>
      <c r="AB62" s="221"/>
    </row>
    <row r="63" ht="15.0" customHeight="1">
      <c r="A63" s="255"/>
      <c r="B63" s="245" t="str">
        <f t="array" ref="B63">"Sdr. "&amp;PROPER(D49)&amp;" "&amp;IF($A$5&lt;&gt;"444",VLOOKUP($A$5,problem,3,0),INDEX(profile!$M$65:$M$104,MATCH($A$2,profile!$A$65:$A$104,0)))</f>
        <v>Sdr. Andre Setiawan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 Dalam bekerja, ia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c r="T63" s="221"/>
      <c r="U63" s="221"/>
      <c r="V63" s="221"/>
      <c r="W63" s="221"/>
      <c r="X63" s="221"/>
      <c r="Y63" s="221"/>
      <c r="Z63" s="221"/>
      <c r="AA63" s="221"/>
      <c r="AB63" s="221"/>
    </row>
    <row r="64" ht="15.75" customHeight="1">
      <c r="A64" s="255"/>
      <c r="T64" s="221"/>
      <c r="U64" s="221"/>
      <c r="V64" s="221"/>
      <c r="W64" s="221"/>
      <c r="X64" s="221"/>
      <c r="Y64" s="221"/>
      <c r="Z64" s="221"/>
      <c r="AA64" s="221"/>
      <c r="AB64" s="221"/>
    </row>
    <row r="65" ht="15.75" customHeight="1">
      <c r="A65" s="255"/>
      <c r="T65" s="221"/>
      <c r="U65" s="221"/>
      <c r="V65" s="221"/>
      <c r="W65" s="221"/>
      <c r="X65" s="221"/>
      <c r="Y65" s="221"/>
      <c r="Z65" s="221"/>
      <c r="AA65" s="221"/>
      <c r="AB65" s="221"/>
    </row>
    <row r="66" ht="15.75" customHeight="1">
      <c r="A66" s="255"/>
      <c r="T66" s="221"/>
      <c r="U66" s="221"/>
      <c r="V66" s="221"/>
      <c r="W66" s="221"/>
      <c r="X66" s="221"/>
      <c r="Y66" s="221"/>
      <c r="Z66" s="221"/>
      <c r="AA66" s="221"/>
      <c r="AB66" s="221"/>
    </row>
    <row r="67" ht="15.75" customHeight="1">
      <c r="A67" s="255"/>
      <c r="T67" s="221"/>
      <c r="U67" s="221"/>
      <c r="V67" s="221"/>
      <c r="W67" s="221"/>
      <c r="X67" s="221"/>
      <c r="Y67" s="221"/>
      <c r="Z67" s="221"/>
      <c r="AA67" s="221"/>
      <c r="AB67" s="221"/>
    </row>
    <row r="68" ht="15.75" customHeight="1">
      <c r="A68" s="255"/>
      <c r="T68" s="221"/>
      <c r="U68" s="221"/>
      <c r="V68" s="221"/>
      <c r="W68" s="221"/>
      <c r="X68" s="221"/>
      <c r="Y68" s="221"/>
      <c r="Z68" s="221"/>
      <c r="AA68" s="221"/>
      <c r="AB68" s="221"/>
    </row>
    <row r="69" ht="15.75" customHeight="1">
      <c r="A69" s="255"/>
      <c r="T69" s="221"/>
      <c r="U69" s="221"/>
      <c r="V69" s="221"/>
      <c r="W69" s="221"/>
      <c r="X69" s="221"/>
      <c r="Y69" s="221"/>
      <c r="Z69" s="221"/>
      <c r="AA69" s="221"/>
      <c r="AB69" s="221"/>
    </row>
    <row r="70" ht="15.75" customHeight="1">
      <c r="A70" s="255"/>
      <c r="T70" s="221"/>
      <c r="U70" s="221"/>
      <c r="V70" s="221"/>
      <c r="W70" s="221"/>
      <c r="X70" s="221"/>
      <c r="Y70" s="221"/>
      <c r="Z70" s="221"/>
      <c r="AA70" s="221"/>
      <c r="AB70" s="221"/>
    </row>
    <row r="71" ht="15.75" customHeight="1">
      <c r="A71" s="255"/>
      <c r="T71" s="221"/>
      <c r="U71" s="221"/>
      <c r="V71" s="221"/>
      <c r="W71" s="221"/>
      <c r="X71" s="221"/>
      <c r="Y71" s="221"/>
      <c r="Z71" s="221"/>
      <c r="AA71" s="221"/>
      <c r="AB71" s="221"/>
    </row>
    <row r="72" ht="15.75" customHeight="1">
      <c r="A72" s="255"/>
      <c r="T72" s="221"/>
      <c r="U72" s="221"/>
      <c r="V72" s="221"/>
      <c r="W72" s="221"/>
      <c r="X72" s="221"/>
      <c r="Y72" s="221"/>
      <c r="Z72" s="221"/>
      <c r="AA72" s="221"/>
      <c r="AB72" s="221"/>
    </row>
    <row r="73" ht="15.75" customHeight="1">
      <c r="A73" s="255"/>
      <c r="T73" s="221"/>
      <c r="U73" s="221"/>
      <c r="V73" s="221"/>
      <c r="W73" s="221"/>
      <c r="X73" s="221"/>
      <c r="Y73" s="221"/>
      <c r="Z73" s="221"/>
      <c r="AA73" s="221"/>
      <c r="AB73" s="221"/>
    </row>
    <row r="74" ht="15.75" customHeight="1">
      <c r="A74" s="255"/>
      <c r="T74" s="221"/>
      <c r="U74" s="221"/>
      <c r="V74" s="221"/>
      <c r="W74" s="221"/>
      <c r="X74" s="221"/>
      <c r="Y74" s="221"/>
      <c r="Z74" s="221"/>
      <c r="AA74" s="221"/>
      <c r="AB74" s="221"/>
    </row>
    <row r="75" ht="15.75" customHeight="1">
      <c r="A75" s="255"/>
      <c r="T75" s="221"/>
      <c r="U75" s="221"/>
      <c r="V75" s="221"/>
      <c r="W75" s="221"/>
      <c r="X75" s="221"/>
      <c r="Y75" s="221"/>
      <c r="Z75" s="221"/>
      <c r="AA75" s="221"/>
      <c r="AB75" s="221"/>
    </row>
    <row r="76" ht="15.75" customHeight="1">
      <c r="A76" s="255"/>
      <c r="T76" s="221"/>
      <c r="U76" s="221"/>
      <c r="V76" s="221"/>
      <c r="W76" s="221"/>
      <c r="X76" s="221"/>
      <c r="Y76" s="221"/>
      <c r="Z76" s="221"/>
      <c r="AA76" s="221"/>
      <c r="AB76" s="221"/>
    </row>
    <row r="77" ht="15.75" customHeight="1">
      <c r="A77" s="255"/>
      <c r="T77" s="221"/>
      <c r="U77" s="221"/>
      <c r="V77" s="221"/>
      <c r="W77" s="221"/>
      <c r="X77" s="221"/>
      <c r="Y77" s="221"/>
      <c r="Z77" s="221"/>
      <c r="AA77" s="221"/>
      <c r="AB77" s="221"/>
    </row>
    <row r="78" ht="15.75" customHeight="1">
      <c r="A78" s="255"/>
      <c r="T78" s="221"/>
      <c r="U78" s="221"/>
      <c r="V78" s="221"/>
      <c r="W78" s="221"/>
      <c r="X78" s="221"/>
      <c r="Y78" s="221"/>
      <c r="Z78" s="221"/>
      <c r="AA78" s="221"/>
      <c r="AB78" s="221"/>
    </row>
    <row r="79" ht="15.75" customHeight="1">
      <c r="A79" s="255"/>
      <c r="T79" s="221"/>
      <c r="U79" s="221"/>
      <c r="V79" s="221"/>
      <c r="W79" s="221"/>
      <c r="X79" s="221"/>
      <c r="Y79" s="221"/>
      <c r="Z79" s="221"/>
      <c r="AA79" s="221"/>
      <c r="AB79" s="221"/>
    </row>
    <row r="80" ht="15.75" customHeight="1">
      <c r="A80" s="255"/>
      <c r="T80" s="221"/>
      <c r="U80" s="221"/>
      <c r="V80" s="221"/>
      <c r="W80" s="221"/>
      <c r="X80" s="221"/>
      <c r="Y80" s="221"/>
      <c r="Z80" s="221"/>
      <c r="AA80" s="221"/>
      <c r="AB80" s="221"/>
    </row>
    <row r="81" ht="15.75" customHeight="1">
      <c r="A81" s="255"/>
      <c r="T81" s="221"/>
      <c r="U81" s="221"/>
      <c r="V81" s="221"/>
      <c r="W81" s="221"/>
      <c r="X81" s="221"/>
      <c r="Y81" s="221"/>
      <c r="Z81" s="221"/>
      <c r="AA81" s="221"/>
      <c r="AB81" s="221"/>
    </row>
    <row r="82" ht="15.75" customHeight="1">
      <c r="A82" s="255"/>
      <c r="T82" s="221"/>
      <c r="U82" s="221"/>
      <c r="V82" s="221"/>
      <c r="W82" s="221"/>
      <c r="X82" s="221"/>
      <c r="Y82" s="221"/>
      <c r="Z82" s="221"/>
      <c r="AA82" s="221"/>
      <c r="AB82" s="221"/>
    </row>
    <row r="83" ht="15.75" customHeight="1">
      <c r="A83" s="255"/>
      <c r="T83" s="221"/>
      <c r="U83" s="221"/>
      <c r="V83" s="221"/>
      <c r="W83" s="221"/>
      <c r="X83" s="221"/>
      <c r="Y83" s="221"/>
      <c r="Z83" s="221"/>
      <c r="AA83" s="221"/>
      <c r="AB83" s="221"/>
    </row>
    <row r="84" ht="15.75" customHeight="1">
      <c r="A84" s="255"/>
      <c r="T84" s="221"/>
      <c r="U84" s="221"/>
      <c r="V84" s="221"/>
      <c r="W84" s="221"/>
      <c r="X84" s="221"/>
      <c r="Y84" s="221"/>
      <c r="Z84" s="221"/>
      <c r="AA84" s="221"/>
      <c r="AB84" s="221"/>
    </row>
    <row r="85" ht="15.75" customHeight="1">
      <c r="A85" s="255"/>
      <c r="T85" s="221"/>
      <c r="U85" s="221"/>
      <c r="V85" s="221"/>
      <c r="W85" s="221"/>
      <c r="X85" s="221"/>
      <c r="Y85" s="221"/>
      <c r="Z85" s="221"/>
      <c r="AA85" s="221"/>
      <c r="AB85" s="221"/>
    </row>
    <row r="86" ht="15.75" customHeight="1">
      <c r="A86" s="255"/>
      <c r="T86" s="221"/>
      <c r="U86" s="221"/>
      <c r="V86" s="221"/>
      <c r="W86" s="221"/>
      <c r="X86" s="221"/>
      <c r="Y86" s="221"/>
      <c r="Z86" s="221"/>
      <c r="AA86" s="221"/>
      <c r="AB86" s="221"/>
    </row>
    <row r="87" ht="15.75" customHeight="1">
      <c r="A87" s="255"/>
      <c r="T87" s="221"/>
      <c r="U87" s="221"/>
      <c r="V87" s="221"/>
      <c r="W87" s="221"/>
      <c r="X87" s="221"/>
      <c r="Y87" s="221"/>
      <c r="Z87" s="221"/>
      <c r="AA87" s="221"/>
      <c r="AB87" s="221"/>
    </row>
    <row r="88" ht="15.75" customHeight="1">
      <c r="A88" s="255"/>
      <c r="T88" s="221"/>
      <c r="U88" s="221"/>
      <c r="V88" s="221"/>
      <c r="W88" s="221"/>
      <c r="X88" s="221"/>
      <c r="Y88" s="221"/>
      <c r="Z88" s="221"/>
      <c r="AA88" s="221"/>
      <c r="AB88" s="221"/>
    </row>
    <row r="89" ht="15.75" customHeight="1">
      <c r="A89" s="255"/>
      <c r="T89" s="221"/>
      <c r="U89" s="221"/>
      <c r="V89" s="221"/>
      <c r="W89" s="221"/>
      <c r="X89" s="221"/>
      <c r="Y89" s="221"/>
      <c r="Z89" s="221"/>
      <c r="AA89" s="221"/>
      <c r="AB89" s="221"/>
    </row>
    <row r="90" ht="15.75" customHeight="1">
      <c r="A90" s="255"/>
      <c r="T90" s="221"/>
      <c r="U90" s="221"/>
      <c r="V90" s="221"/>
      <c r="W90" s="221"/>
      <c r="X90" s="221"/>
      <c r="Y90" s="221"/>
      <c r="Z90" s="221"/>
      <c r="AA90" s="221"/>
      <c r="AB90" s="221"/>
    </row>
    <row r="91" ht="15.75" customHeight="1">
      <c r="A91" s="255"/>
      <c r="T91" s="221"/>
      <c r="U91" s="221"/>
      <c r="V91" s="221"/>
      <c r="W91" s="221"/>
      <c r="X91" s="221"/>
      <c r="Y91" s="221"/>
      <c r="Z91" s="221"/>
      <c r="AA91" s="221"/>
      <c r="AB91" s="221"/>
    </row>
    <row r="92" ht="15.75" customHeight="1">
      <c r="A92" s="255"/>
      <c r="T92" s="221"/>
      <c r="U92" s="221"/>
      <c r="V92" s="221"/>
      <c r="W92" s="221"/>
      <c r="X92" s="221"/>
      <c r="Y92" s="221"/>
      <c r="Z92" s="221"/>
      <c r="AA92" s="221"/>
      <c r="AB92" s="221"/>
    </row>
    <row r="93" ht="15.0" hidden="1" customHeight="1">
      <c r="A93" s="255"/>
      <c r="T93" s="221"/>
      <c r="U93" s="221"/>
      <c r="V93" s="221"/>
      <c r="W93" s="221"/>
      <c r="X93" s="221"/>
      <c r="Y93" s="221"/>
      <c r="Z93" s="221"/>
      <c r="AA93" s="221"/>
      <c r="AB93" s="221"/>
    </row>
    <row r="94" ht="15.0" hidden="1" customHeight="1">
      <c r="A94" s="255"/>
      <c r="T94" s="221"/>
      <c r="U94" s="221"/>
      <c r="V94" s="221"/>
      <c r="W94" s="221"/>
      <c r="X94" s="221"/>
      <c r="Y94" s="221"/>
      <c r="Z94" s="221"/>
      <c r="AA94" s="221"/>
      <c r="AB94" s="221"/>
    </row>
    <row r="95" ht="15.0" hidden="1" customHeight="1">
      <c r="A95" s="255"/>
      <c r="T95" s="221"/>
      <c r="U95" s="221"/>
      <c r="V95" s="221"/>
      <c r="W95" s="221"/>
      <c r="X95" s="221"/>
      <c r="Y95" s="221"/>
      <c r="Z95" s="221"/>
      <c r="AA95" s="221"/>
      <c r="AB95" s="221"/>
    </row>
    <row r="96" ht="15.0" hidden="1" customHeight="1">
      <c r="A96" s="255"/>
      <c r="T96" s="221"/>
      <c r="U96" s="221"/>
      <c r="V96" s="221"/>
      <c r="W96" s="221"/>
      <c r="X96" s="221"/>
      <c r="Y96" s="221"/>
      <c r="Z96" s="221"/>
      <c r="AA96" s="221"/>
      <c r="AB96" s="221"/>
    </row>
    <row r="97" ht="15.0" hidden="1" customHeight="1">
      <c r="A97" s="255"/>
      <c r="T97" s="221"/>
      <c r="U97" s="221"/>
      <c r="V97" s="221"/>
      <c r="W97" s="221"/>
      <c r="X97" s="221"/>
      <c r="Y97" s="221"/>
      <c r="Z97" s="221"/>
      <c r="AA97" s="221"/>
      <c r="AB97" s="221"/>
    </row>
    <row r="98" ht="15.0" hidden="1" customHeight="1">
      <c r="A98" s="255"/>
      <c r="T98" s="221"/>
      <c r="U98" s="221"/>
      <c r="V98" s="221"/>
      <c r="W98" s="221"/>
      <c r="X98" s="221"/>
      <c r="Y98" s="221"/>
      <c r="Z98" s="221"/>
      <c r="AA98" s="221"/>
      <c r="AB98" s="221"/>
    </row>
    <row r="99" ht="15.0" hidden="1" customHeight="1">
      <c r="A99" s="255"/>
      <c r="T99" s="221"/>
      <c r="U99" s="221"/>
      <c r="V99" s="221"/>
      <c r="W99" s="221"/>
      <c r="X99" s="221"/>
      <c r="Y99" s="221"/>
      <c r="Z99" s="221"/>
      <c r="AA99" s="221"/>
      <c r="AB99" s="221"/>
    </row>
    <row r="100" ht="15.75" customHeight="1">
      <c r="A100" s="255"/>
      <c r="T100" s="221"/>
      <c r="U100" s="221"/>
      <c r="V100" s="221"/>
      <c r="W100" s="221"/>
      <c r="X100" s="221"/>
      <c r="Y100" s="221"/>
      <c r="Z100" s="221"/>
      <c r="AA100" s="221"/>
      <c r="AB100" s="221"/>
    </row>
    <row r="101" ht="15.75" customHeight="1">
      <c r="A101" s="255"/>
      <c r="T101" s="221"/>
      <c r="U101" s="221"/>
      <c r="V101" s="221"/>
      <c r="W101" s="221"/>
      <c r="X101" s="221"/>
      <c r="Y101" s="221"/>
      <c r="Z101" s="221"/>
      <c r="AA101" s="221"/>
      <c r="AB101" s="221"/>
    </row>
    <row r="102" ht="15.75" customHeight="1">
      <c r="A102" s="255"/>
      <c r="T102" s="221"/>
      <c r="U102" s="221"/>
      <c r="V102" s="221"/>
      <c r="W102" s="221"/>
      <c r="X102" s="221"/>
      <c r="Y102" s="221"/>
      <c r="Z102" s="221"/>
      <c r="AA102" s="221"/>
      <c r="AB102" s="221"/>
    </row>
    <row r="103" ht="15.75" customHeight="1">
      <c r="A103" s="255"/>
      <c r="B103" s="7"/>
      <c r="C103" s="7"/>
      <c r="D103" s="7"/>
      <c r="E103" s="7"/>
      <c r="F103" s="7"/>
      <c r="G103" s="7"/>
      <c r="H103" s="7"/>
      <c r="I103" s="7"/>
      <c r="J103" s="7"/>
      <c r="K103" s="7"/>
      <c r="L103" s="7"/>
      <c r="M103" s="7"/>
      <c r="N103" s="7"/>
      <c r="O103" s="7"/>
      <c r="P103" s="7"/>
      <c r="Q103" s="7"/>
      <c r="R103" s="7"/>
      <c r="S103" s="7"/>
      <c r="T103" s="221"/>
      <c r="U103" s="221"/>
      <c r="V103" s="221"/>
      <c r="W103" s="221"/>
      <c r="X103" s="221"/>
      <c r="Y103" s="221"/>
      <c r="Z103" s="221"/>
      <c r="AA103" s="221"/>
      <c r="AB103" s="221"/>
    </row>
    <row r="104" ht="15.75" customHeight="1">
      <c r="A104" s="283">
        <f t="array" ref="A104">INDEX(profile!$M$3:$M$42,MATCH(AB3,profile!$A$3:$A$42,0))</f>
        <v>8</v>
      </c>
      <c r="B104" s="284" t="s">
        <v>1380</v>
      </c>
      <c r="F104" s="7"/>
      <c r="G104" s="44" t="str">
        <f t="shared" ref="G104:G108" si="1">IF(LEN(H104)&lt;=1,"","-")</f>
        <v>-</v>
      </c>
      <c r="H104" s="7" t="str">
        <f>IF($A$5&lt;&gt;"444","",VLOOKUP($AB$3,profile!$A$3:$I$42,MID($A$105,1,1)+1,FALSE))</f>
        <v>Sistimatis</v>
      </c>
      <c r="I104" s="7"/>
      <c r="J104" s="7"/>
      <c r="K104" s="7"/>
      <c r="L104" s="7"/>
      <c r="M104" s="7"/>
      <c r="N104" s="7"/>
      <c r="O104" s="7"/>
      <c r="P104" s="7"/>
      <c r="Q104" s="7"/>
      <c r="R104" s="7"/>
      <c r="S104" s="7"/>
      <c r="T104" s="221"/>
      <c r="U104" s="221"/>
      <c r="V104" s="221"/>
      <c r="W104" s="221"/>
      <c r="X104" s="221"/>
      <c r="Y104" s="221"/>
      <c r="Z104" s="221"/>
      <c r="AA104" s="221"/>
      <c r="AB104" s="221"/>
    </row>
    <row r="105" ht="15.75" customHeight="1">
      <c r="A105" s="283">
        <f>VALUE(VLOOKUP(misc!$C$28,misc!$A$19:$J$25,report!$A$104+1,0))</f>
        <v>85367241</v>
      </c>
      <c r="F105" s="7"/>
      <c r="G105" s="44" t="str">
        <f t="shared" si="1"/>
        <v>-</v>
      </c>
      <c r="H105" s="7" t="str">
        <f>IF($A$5&lt;&gt;"444","",VLOOKUP($AB$3,profile!$A$3:$I$42,MID($A$105,2,1)+1,FALSE))</f>
        <v>Menemukan fakta</v>
      </c>
      <c r="I105" s="7"/>
      <c r="J105" s="7"/>
      <c r="K105" s="7"/>
      <c r="L105" s="7"/>
      <c r="M105" s="7"/>
      <c r="N105" s="7"/>
      <c r="O105" s="7"/>
      <c r="P105" s="7"/>
      <c r="Q105" s="7"/>
      <c r="R105" s="7"/>
      <c r="S105" s="7"/>
      <c r="T105" s="221"/>
      <c r="U105" s="221"/>
      <c r="V105" s="221"/>
      <c r="W105" s="221"/>
      <c r="X105" s="221"/>
      <c r="Y105" s="221"/>
      <c r="Z105" s="221"/>
      <c r="AA105" s="221"/>
      <c r="AB105" s="221"/>
    </row>
    <row r="106" ht="15.75" customHeight="1">
      <c r="A106" s="255"/>
      <c r="F106" s="7"/>
      <c r="G106" s="44" t="str">
        <f t="shared" si="1"/>
        <v>-</v>
      </c>
      <c r="H106" s="7" t="str">
        <f>IF($A$5&lt;&gt;"444","",VLOOKUP($AB$3,profile!$A$3:$I$42,MID($A$105,3,1)+1,FALSE))</f>
        <v>Hati-hati</v>
      </c>
      <c r="I106" s="7"/>
      <c r="J106" s="7"/>
      <c r="K106" s="7"/>
      <c r="L106" s="7"/>
      <c r="M106" s="7"/>
      <c r="N106" s="7"/>
      <c r="O106" s="7"/>
      <c r="P106" s="7"/>
      <c r="Q106" s="7"/>
      <c r="R106" s="7"/>
      <c r="S106" s="7"/>
      <c r="T106" s="221"/>
      <c r="U106" s="221"/>
      <c r="V106" s="221"/>
      <c r="W106" s="221"/>
      <c r="X106" s="221"/>
      <c r="Y106" s="221"/>
      <c r="Z106" s="221"/>
      <c r="AA106" s="221"/>
      <c r="AB106" s="221"/>
    </row>
    <row r="107" ht="15.75" customHeight="1">
      <c r="A107" s="255"/>
      <c r="F107" s="7"/>
      <c r="G107" s="44" t="str">
        <f t="shared" si="1"/>
        <v>-</v>
      </c>
      <c r="H107" s="7" t="str">
        <f>IF($A$5&lt;&gt;"444","",VLOOKUP($AB$3,profile!$A$3:$I$42,MID($A$105,4,1)+1,FALSE))</f>
        <v>Ketepatan</v>
      </c>
      <c r="I107" s="7"/>
      <c r="J107" s="7"/>
      <c r="K107" s="7"/>
      <c r="L107" s="7"/>
      <c r="M107" s="7"/>
      <c r="N107" s="7"/>
      <c r="O107" s="7"/>
      <c r="P107" s="7"/>
      <c r="Q107" s="7"/>
      <c r="R107" s="7"/>
      <c r="S107" s="7"/>
      <c r="T107" s="221"/>
      <c r="U107" s="221"/>
      <c r="V107" s="221"/>
      <c r="W107" s="221"/>
      <c r="X107" s="221"/>
      <c r="Y107" s="221"/>
      <c r="Z107" s="221"/>
      <c r="AA107" s="221"/>
      <c r="AB107" s="221"/>
    </row>
    <row r="108" ht="15.75" customHeight="1">
      <c r="A108" s="255"/>
      <c r="B108" s="7"/>
      <c r="C108" s="7"/>
      <c r="D108" s="7"/>
      <c r="E108" s="7"/>
      <c r="F108" s="7"/>
      <c r="G108" s="44" t="str">
        <f t="shared" si="1"/>
        <v>-</v>
      </c>
      <c r="H108" s="7" t="str">
        <f>IF($A$5&lt;&gt;"444","",VLOOKUP($AB$3,profile!$A$3:$I$42,MID($A$105,5,1)+1,FALSE))</f>
        <v>Standar tinggi</v>
      </c>
      <c r="I108" s="7"/>
      <c r="J108" s="7"/>
      <c r="K108" s="7"/>
      <c r="L108" s="7"/>
      <c r="M108" s="7"/>
      <c r="N108" s="7"/>
      <c r="O108" s="7"/>
      <c r="P108" s="7"/>
      <c r="Q108" s="7"/>
      <c r="R108" s="7"/>
      <c r="S108" s="7"/>
      <c r="T108" s="221"/>
      <c r="U108" s="221"/>
      <c r="V108" s="221"/>
      <c r="W108" s="221"/>
      <c r="X108" s="221"/>
      <c r="Y108" s="221"/>
      <c r="Z108" s="221"/>
      <c r="AA108" s="221"/>
      <c r="AB108" s="221"/>
    </row>
    <row r="109" ht="15.75" customHeight="1">
      <c r="A109" s="255"/>
      <c r="B109" s="7"/>
      <c r="C109" s="7"/>
      <c r="D109" s="7"/>
      <c r="E109" s="7"/>
      <c r="F109" s="7"/>
      <c r="G109" s="7"/>
      <c r="H109" s="7"/>
      <c r="I109" s="7"/>
      <c r="J109" s="7"/>
      <c r="K109" s="7"/>
      <c r="L109" s="7"/>
      <c r="M109" s="7"/>
      <c r="N109" s="7"/>
      <c r="O109" s="7"/>
      <c r="P109" s="7"/>
      <c r="Q109" s="7"/>
      <c r="R109" s="7"/>
      <c r="S109" s="7"/>
      <c r="T109" s="221"/>
      <c r="U109" s="221"/>
      <c r="V109" s="221"/>
      <c r="W109" s="221"/>
      <c r="X109" s="221"/>
      <c r="Y109" s="221"/>
      <c r="Z109" s="221"/>
      <c r="AA109" s="221"/>
      <c r="AB109" s="221"/>
    </row>
    <row r="110" ht="15.75" customHeight="1">
      <c r="A110" s="255"/>
      <c r="B110" s="7"/>
      <c r="C110" s="7"/>
      <c r="D110" s="7"/>
      <c r="E110" s="7"/>
      <c r="F110" s="7"/>
      <c r="G110" s="7"/>
      <c r="H110" s="7"/>
      <c r="I110" s="7"/>
      <c r="J110" s="7"/>
      <c r="K110" s="7"/>
      <c r="L110" s="7"/>
      <c r="M110" s="7"/>
      <c r="N110" s="7"/>
      <c r="O110" s="7"/>
      <c r="P110" s="7"/>
      <c r="Q110" s="7"/>
      <c r="R110" s="7"/>
      <c r="S110" s="7"/>
      <c r="T110" s="221"/>
      <c r="U110" s="221"/>
      <c r="V110" s="221"/>
      <c r="W110" s="221"/>
      <c r="X110" s="221"/>
      <c r="Y110" s="221"/>
      <c r="Z110" s="221"/>
      <c r="AA110" s="221"/>
      <c r="AB110" s="221"/>
    </row>
    <row r="111" ht="15.75" customHeight="1">
      <c r="A111" s="283">
        <f t="array" ref="A111">INDEX(profile!$M$3:$M$42,MATCH(A2,profile!$A$3:$A$42,0))</f>
        <v>5</v>
      </c>
      <c r="B111" s="284" t="s">
        <v>1381</v>
      </c>
      <c r="F111" s="7"/>
      <c r="G111" s="44" t="str">
        <f t="shared" ref="G111:G115" si="2">IF(LEN(H111)&lt;=1,"","-")</f>
        <v>-</v>
      </c>
      <c r="H111" s="7" t="str">
        <f>IF($A$5&lt;&gt;"444","",VLOOKUP($A$2,profile!$A$3:$I$42,MID($A$112,1,1)+1,FALSE))</f>
        <v>Lambat untuk berubah</v>
      </c>
      <c r="I111" s="7"/>
      <c r="J111" s="7"/>
      <c r="K111" s="7"/>
      <c r="L111" s="7"/>
      <c r="M111" s="7"/>
      <c r="N111" s="7"/>
      <c r="O111" s="7"/>
      <c r="P111" s="7"/>
      <c r="Q111" s="7"/>
      <c r="R111" s="7"/>
      <c r="S111" s="7"/>
      <c r="T111" s="221"/>
      <c r="U111" s="221"/>
      <c r="V111" s="221"/>
      <c r="W111" s="221"/>
      <c r="X111" s="221"/>
      <c r="Y111" s="221"/>
      <c r="Z111" s="221"/>
      <c r="AA111" s="221"/>
      <c r="AB111" s="221"/>
    </row>
    <row r="112" ht="15.75" customHeight="1">
      <c r="A112" s="283">
        <f>VALUE(VLOOKUP(misc!$C$28,misc!$A$19:$J$25,A111+1,0))</f>
        <v>54321</v>
      </c>
      <c r="F112" s="7"/>
      <c r="G112" s="44" t="str">
        <f t="shared" si="2"/>
        <v>-</v>
      </c>
      <c r="H112" s="7" t="str">
        <f>IF($A$5&lt;&gt;"444","",VLOOKUP($A$2,profile!$A$3:$I$42,MID($A$112,2,1)+1,FALSE))</f>
        <v>Mudah diprediksi</v>
      </c>
      <c r="I112" s="7"/>
      <c r="J112" s="7"/>
      <c r="K112" s="7"/>
      <c r="L112" s="7"/>
      <c r="M112" s="7"/>
      <c r="N112" s="7"/>
      <c r="O112" s="7"/>
      <c r="P112" s="7"/>
      <c r="Q112" s="7"/>
      <c r="R112" s="7"/>
      <c r="S112" s="7"/>
      <c r="T112" s="221"/>
      <c r="U112" s="221"/>
      <c r="V112" s="221"/>
      <c r="W112" s="221"/>
      <c r="X112" s="221"/>
      <c r="Y112" s="221"/>
      <c r="Z112" s="221"/>
      <c r="AA112" s="221"/>
      <c r="AB112" s="221"/>
    </row>
    <row r="113" ht="15.75" customHeight="1">
      <c r="A113" s="255"/>
      <c r="F113" s="7"/>
      <c r="G113" s="44" t="str">
        <f t="shared" si="2"/>
        <v>-</v>
      </c>
      <c r="H113" s="7" t="str">
        <f>IF($A$5&lt;&gt;"444","",VLOOKUP($A$2,profile!$A$3:$I$42,MID($A$112,3,1)+1,FALSE))</f>
        <v>Sensitif</v>
      </c>
      <c r="I113" s="7"/>
      <c r="J113" s="7"/>
      <c r="K113" s="7"/>
      <c r="L113" s="7"/>
      <c r="M113" s="7"/>
      <c r="N113" s="7"/>
      <c r="O113" s="7"/>
      <c r="P113" s="7"/>
      <c r="Q113" s="7"/>
      <c r="R113" s="7"/>
      <c r="S113" s="7"/>
      <c r="T113" s="221"/>
      <c r="U113" s="221"/>
      <c r="V113" s="221"/>
      <c r="W113" s="221"/>
      <c r="X113" s="221"/>
      <c r="Y113" s="221"/>
      <c r="Z113" s="221"/>
      <c r="AA113" s="221"/>
      <c r="AB113" s="221"/>
    </row>
    <row r="114" ht="15.75" customHeight="1">
      <c r="A114" s="255"/>
      <c r="F114" s="7"/>
      <c r="G114" s="44" t="str">
        <f t="shared" si="2"/>
        <v>-</v>
      </c>
      <c r="H114" s="7" t="str">
        <f>IF($A$5&lt;&gt;"444","",VLOOKUP($A$2,profile!$A$3:$I$42,MID($A$112,4,1)+1,FALSE))</f>
        <v>Posesif</v>
      </c>
      <c r="I114" s="7"/>
      <c r="J114" s="7"/>
      <c r="K114" s="7"/>
      <c r="L114" s="7"/>
      <c r="M114" s="7"/>
      <c r="N114" s="7"/>
      <c r="O114" s="7"/>
      <c r="P114" s="7"/>
      <c r="Q114" s="7"/>
      <c r="R114" s="7"/>
      <c r="S114" s="7"/>
      <c r="T114" s="221"/>
      <c r="U114" s="221"/>
      <c r="V114" s="221"/>
      <c r="W114" s="221"/>
      <c r="X114" s="221"/>
      <c r="Y114" s="221"/>
      <c r="Z114" s="221"/>
      <c r="AA114" s="221"/>
      <c r="AB114" s="221"/>
    </row>
    <row r="115" ht="15.75" customHeight="1">
      <c r="A115" s="255"/>
      <c r="B115" s="7"/>
      <c r="C115" s="7"/>
      <c r="D115" s="7"/>
      <c r="E115" s="7"/>
      <c r="F115" s="7"/>
      <c r="G115" s="44" t="str">
        <f t="shared" si="2"/>
        <v>-</v>
      </c>
      <c r="H115" s="7" t="str">
        <f>IF($A$5&lt;&gt;"444","",VLOOKUP($A$2,profile!$A$3:$I$42,MID($A$112,5,1)+1,FALSE))</f>
        <v>Hati-hati</v>
      </c>
      <c r="I115" s="7"/>
      <c r="J115" s="7"/>
      <c r="K115" s="7"/>
      <c r="L115" s="7"/>
      <c r="M115" s="7"/>
      <c r="N115" s="7"/>
      <c r="O115" s="7"/>
      <c r="P115" s="7"/>
      <c r="Q115" s="7"/>
      <c r="R115" s="7"/>
      <c r="S115" s="7"/>
      <c r="T115" s="221"/>
      <c r="U115" s="221"/>
      <c r="V115" s="221"/>
      <c r="W115" s="221"/>
      <c r="X115" s="221"/>
      <c r="Y115" s="221"/>
      <c r="Z115" s="221"/>
      <c r="AA115" s="221"/>
      <c r="AB115" s="221"/>
    </row>
    <row r="116" ht="15.75" customHeight="1">
      <c r="A116" s="255"/>
      <c r="B116" s="7"/>
      <c r="C116" s="7"/>
      <c r="D116" s="7"/>
      <c r="E116" s="7"/>
      <c r="F116" s="7"/>
      <c r="G116" s="44"/>
      <c r="H116" s="7"/>
      <c r="I116" s="7"/>
      <c r="J116" s="7"/>
      <c r="K116" s="7"/>
      <c r="L116" s="7"/>
      <c r="M116" s="7"/>
      <c r="N116" s="7"/>
      <c r="O116" s="7"/>
      <c r="P116" s="7"/>
      <c r="Q116" s="7"/>
      <c r="R116" s="7"/>
      <c r="S116" s="7"/>
      <c r="T116" s="221"/>
      <c r="U116" s="221"/>
      <c r="V116" s="221"/>
      <c r="W116" s="221"/>
      <c r="X116" s="221"/>
      <c r="Y116" s="221"/>
      <c r="Z116" s="221"/>
      <c r="AA116" s="221"/>
      <c r="AB116" s="221"/>
    </row>
    <row r="117" ht="15.75" customHeight="1">
      <c r="A117" s="255"/>
      <c r="B117" s="7"/>
      <c r="C117" s="7"/>
      <c r="D117" s="7"/>
      <c r="E117" s="7"/>
      <c r="F117" s="7"/>
      <c r="G117" s="7"/>
      <c r="H117" s="7"/>
      <c r="I117" s="7"/>
      <c r="J117" s="7"/>
      <c r="K117" s="7"/>
      <c r="L117" s="7"/>
      <c r="M117" s="7"/>
      <c r="N117" s="7"/>
      <c r="O117" s="7"/>
      <c r="P117" s="7"/>
      <c r="Q117" s="7"/>
      <c r="R117" s="7"/>
      <c r="S117" s="7"/>
      <c r="T117" s="221"/>
      <c r="U117" s="221"/>
      <c r="V117" s="221"/>
      <c r="W117" s="221"/>
      <c r="X117" s="221"/>
      <c r="Y117" s="221"/>
      <c r="Z117" s="221"/>
      <c r="AA117" s="221"/>
      <c r="AB117" s="221"/>
    </row>
    <row r="118" ht="15.75" customHeight="1">
      <c r="A118" s="283" t="str">
        <f t="shared" ref="A118:A119" si="3">IF(A3="D","TABLE_D",IF(A3="I","TABLE_I",IF(A3="S","TABLE_S",IF(A3="C","TABLE_C",""))))</f>
        <v>TABLE_C</v>
      </c>
      <c r="B118" s="284" t="s">
        <v>1382</v>
      </c>
      <c r="F118" s="7"/>
      <c r="G118" s="285" t="s">
        <v>489</v>
      </c>
      <c r="H118" s="7"/>
      <c r="I118" s="7"/>
      <c r="J118" s="7"/>
      <c r="K118" s="7"/>
      <c r="L118" s="7"/>
      <c r="M118" s="7"/>
      <c r="N118" s="7"/>
      <c r="O118" s="7"/>
      <c r="P118" s="7"/>
      <c r="Q118" s="7"/>
      <c r="R118" s="7"/>
      <c r="S118" s="7"/>
      <c r="T118" s="221"/>
      <c r="U118" s="255" t="s">
        <v>790</v>
      </c>
      <c r="V118" s="221"/>
      <c r="W118" s="221">
        <f t="array" ref="W118">VLOOKUP($U$118,INDIRECT($A$118),11,0)</f>
        <v>7</v>
      </c>
      <c r="X118" s="221">
        <f t="array" ref="X118">VLOOKUP($U$118,INDIRECT($A$119),11,0)</f>
        <v>6</v>
      </c>
      <c r="Y118" s="221">
        <f>VALUE(VLOOKUP(misc!C31,misc!$A$19:$J$25,W118+1,0))</f>
        <v>1234756</v>
      </c>
      <c r="Z118" s="221">
        <f>VALUE(VLOOKUP(misc!C32,misc!$A$19:$J$25,X118+1,0))</f>
        <v>123456</v>
      </c>
      <c r="AA118" s="221"/>
      <c r="AB118" s="221"/>
    </row>
    <row r="119" ht="15.75" customHeight="1">
      <c r="A119" s="283" t="str">
        <f t="shared" si="3"/>
        <v>TABLE_S</v>
      </c>
      <c r="F119" s="7"/>
      <c r="G119" s="44" t="str">
        <f t="shared" ref="G119:G123" si="4">IF(LEN(H119)&lt;=1,"","-")</f>
        <v>-</v>
      </c>
      <c r="H119" s="7" t="str">
        <f t="array" ref="H119">IF($A$5&lt;&gt;"444","",IF(COUNTBLANK($A$118)=1," ",VLOOKUP($U$118,INDIRECT($A$118),MID($Y$118,1,1)+1,FALSE)))</f>
        <v>Perfeksionis</v>
      </c>
      <c r="I119" s="7"/>
      <c r="J119" s="7"/>
      <c r="K119" s="7"/>
      <c r="L119" s="7"/>
      <c r="M119" s="7"/>
      <c r="N119" s="7"/>
      <c r="O119" s="7"/>
      <c r="P119" s="7"/>
      <c r="Q119" s="7"/>
      <c r="R119" s="7"/>
      <c r="S119" s="7"/>
      <c r="T119" s="221"/>
      <c r="U119" s="255" t="s">
        <v>1383</v>
      </c>
      <c r="V119" s="221"/>
      <c r="W119" s="221">
        <f t="array" ref="W119">VLOOKUP($U$119,INDIRECT($A$118),11,0)</f>
        <v>7</v>
      </c>
      <c r="X119" s="221">
        <f t="array" ref="X119">VLOOKUP($U$119,INDIRECT($A$119),11,0)</f>
        <v>6</v>
      </c>
      <c r="Y119" s="221">
        <f>VALUE(VLOOKUP(misc!C32,misc!$A$19:$J$25,W119+1,0))</f>
        <v>1234756</v>
      </c>
      <c r="Z119" s="221">
        <f>VALUE(VLOOKUP(misc!C33,misc!$A$19:$J$25,X119+1,0))</f>
        <v>643521</v>
      </c>
      <c r="AA119" s="221"/>
      <c r="AB119" s="221"/>
    </row>
    <row r="120" ht="15.75" customHeight="1">
      <c r="A120" s="255"/>
      <c r="F120" s="7"/>
      <c r="G120" s="44" t="str">
        <f t="shared" si="4"/>
        <v>-</v>
      </c>
      <c r="H120" s="7" t="str">
        <f t="array" ref="H120">IF($A$5&lt;&gt;"444","",IF(COUNTBLANK($A$118)=1," ",VLOOKUP($U$118,INDIRECT($A$118),MID($Y$118,2,1)+1,FALSE)))</f>
        <v>Senang pada detail</v>
      </c>
      <c r="I120" s="7"/>
      <c r="J120" s="7"/>
      <c r="K120" s="7"/>
      <c r="L120" s="7"/>
      <c r="M120" s="7"/>
      <c r="N120" s="7"/>
      <c r="O120" s="7"/>
      <c r="P120" s="7"/>
      <c r="Q120" s="7"/>
      <c r="R120" s="7"/>
      <c r="S120" s="7"/>
      <c r="T120" s="221"/>
      <c r="U120" s="221"/>
      <c r="V120" s="221"/>
      <c r="W120" s="221"/>
      <c r="X120" s="221"/>
      <c r="Y120" s="221"/>
      <c r="Z120" s="221"/>
      <c r="AA120" s="221"/>
      <c r="AB120" s="221"/>
    </row>
    <row r="121" ht="15.75" customHeight="1">
      <c r="A121" s="255"/>
      <c r="F121" s="7"/>
      <c r="G121" s="44" t="str">
        <f t="shared" si="4"/>
        <v>-</v>
      </c>
      <c r="H121" s="7" t="str">
        <f t="array" ref="H121">IF($A$5&lt;&gt;"444","",IF(COUNTBLANK($A$118)=1," ",VLOOKUP($U$118,INDIRECT($A$118),MID($Y$118,3,1)+1,FALSE)))</f>
        <v>Senang pada rincian yang rumit</v>
      </c>
      <c r="I121" s="7"/>
      <c r="J121" s="7"/>
      <c r="K121" s="7"/>
      <c r="L121" s="7"/>
      <c r="M121" s="7"/>
      <c r="N121" s="7"/>
      <c r="O121" s="7"/>
      <c r="P121" s="7"/>
      <c r="Q121" s="7"/>
      <c r="R121" s="7"/>
      <c r="S121" s="7"/>
      <c r="T121" s="221"/>
      <c r="U121" s="221"/>
      <c r="V121" s="221"/>
      <c r="W121" s="221"/>
      <c r="X121" s="221"/>
      <c r="Y121" s="221"/>
      <c r="Z121" s="221"/>
      <c r="AA121" s="221"/>
      <c r="AB121" s="221"/>
    </row>
    <row r="122" ht="15.75" customHeight="1">
      <c r="A122" s="255"/>
      <c r="B122" s="7"/>
      <c r="C122" s="7"/>
      <c r="D122" s="7"/>
      <c r="E122" s="7"/>
      <c r="F122" s="7"/>
      <c r="G122" s="44" t="str">
        <f t="shared" si="4"/>
        <v>-</v>
      </c>
      <c r="H122" s="7" t="str">
        <f t="array" ref="H122">IF($A$5&lt;&gt;"444","",IF(COUNTBLANK($A$119)=1," ",VLOOKUP($U$118,INDIRECT($A$119),MID($Z$118,1,1)+1,FALSE)))</f>
        <v>Tekun</v>
      </c>
      <c r="I122" s="7"/>
      <c r="J122" s="7"/>
      <c r="K122" s="7"/>
      <c r="L122" s="7"/>
      <c r="M122" s="7"/>
      <c r="N122" s="7"/>
      <c r="O122" s="7"/>
      <c r="P122" s="7"/>
      <c r="Q122" s="7"/>
      <c r="R122" s="7"/>
      <c r="S122" s="7"/>
      <c r="T122" s="221"/>
      <c r="U122" s="221"/>
      <c r="V122" s="221"/>
      <c r="W122" s="221"/>
      <c r="X122" s="221"/>
      <c r="Y122" s="221"/>
      <c r="Z122" s="221"/>
      <c r="AA122" s="221"/>
      <c r="AB122" s="221"/>
    </row>
    <row r="123" ht="15.75" customHeight="1">
      <c r="A123" s="255"/>
      <c r="B123" s="7"/>
      <c r="C123" s="7"/>
      <c r="D123" s="7"/>
      <c r="E123" s="7"/>
      <c r="F123" s="7"/>
      <c r="G123" s="44" t="str">
        <f t="shared" si="4"/>
        <v>-</v>
      </c>
      <c r="H123" s="7" t="str">
        <f t="array" ref="H123">IF($A$5&lt;&gt;"444","",IF(COUNTBLANK($A$119)=1," ",VLOOKUP($U$118,INDIRECT($A$119),MID($Z$118,2,1)+1,FALSE)))</f>
        <v>Praktis, sederhana dalam bekerja</v>
      </c>
      <c r="I123" s="7"/>
      <c r="J123" s="7"/>
      <c r="K123" s="7"/>
      <c r="L123" s="7"/>
      <c r="M123" s="7"/>
      <c r="N123" s="7"/>
      <c r="O123" s="7"/>
      <c r="P123" s="7"/>
      <c r="Q123" s="7"/>
      <c r="R123" s="7"/>
      <c r="S123" s="7"/>
      <c r="T123" s="221"/>
      <c r="U123" s="221"/>
      <c r="V123" s="221"/>
      <c r="W123" s="221"/>
      <c r="X123" s="221"/>
      <c r="Y123" s="221"/>
      <c r="Z123" s="221"/>
      <c r="AA123" s="221"/>
      <c r="AB123" s="221"/>
    </row>
    <row r="124" ht="15.75" customHeight="1">
      <c r="A124" s="255"/>
      <c r="B124" s="7"/>
      <c r="C124" s="7"/>
      <c r="D124" s="7"/>
      <c r="E124" s="7"/>
      <c r="F124" s="7"/>
      <c r="G124" s="7"/>
      <c r="H124" s="7"/>
      <c r="I124" s="7"/>
      <c r="J124" s="7"/>
      <c r="K124" s="7"/>
      <c r="L124" s="7"/>
      <c r="M124" s="7"/>
      <c r="N124" s="7"/>
      <c r="O124" s="7"/>
      <c r="P124" s="7"/>
      <c r="Q124" s="7"/>
      <c r="R124" s="7"/>
      <c r="S124" s="7"/>
      <c r="T124" s="221"/>
      <c r="U124" s="221"/>
      <c r="V124" s="221"/>
      <c r="W124" s="221"/>
      <c r="X124" s="221"/>
      <c r="Y124" s="221"/>
      <c r="Z124" s="221"/>
      <c r="AA124" s="221"/>
      <c r="AB124" s="221"/>
    </row>
    <row r="125" ht="15.75" customHeight="1">
      <c r="A125" s="255"/>
      <c r="B125" s="7"/>
      <c r="C125" s="7"/>
      <c r="D125" s="7"/>
      <c r="E125" s="7"/>
      <c r="F125" s="7"/>
      <c r="G125" s="285" t="s">
        <v>546</v>
      </c>
      <c r="H125" s="7"/>
      <c r="I125" s="7"/>
      <c r="J125" s="7"/>
      <c r="K125" s="7"/>
      <c r="L125" s="7"/>
      <c r="M125" s="7"/>
      <c r="N125" s="7"/>
      <c r="O125" s="7"/>
      <c r="P125" s="7"/>
      <c r="Q125" s="7"/>
      <c r="R125" s="7"/>
      <c r="S125" s="7"/>
      <c r="T125" s="221"/>
      <c r="U125" s="221"/>
      <c r="V125" s="221"/>
      <c r="W125" s="221"/>
      <c r="X125" s="221"/>
      <c r="Y125" s="221"/>
      <c r="Z125" s="221"/>
      <c r="AA125" s="221"/>
      <c r="AB125" s="221"/>
    </row>
    <row r="126" ht="15.75" customHeight="1">
      <c r="A126" s="255"/>
      <c r="B126" s="7"/>
      <c r="C126" s="7"/>
      <c r="D126" s="7"/>
      <c r="E126" s="7"/>
      <c r="F126" s="7"/>
      <c r="G126" s="44" t="str">
        <f t="shared" ref="G126:G130" si="5">IF(LEN(H126)&lt;=1,"","-")</f>
        <v>-</v>
      </c>
      <c r="H126" s="7" t="str">
        <f t="array" ref="H126">IF($A$5&lt;&gt;"444","",IF(COUNTBLANK($A$118)=1," ",VLOOKUP($U$119,INDIRECT($A$118),MID($Y$119,1,1)+1,FALSE)))</f>
        <v>Tidak tegas</v>
      </c>
      <c r="I126" s="7"/>
      <c r="J126" s="7"/>
      <c r="K126" s="7"/>
      <c r="L126" s="7"/>
      <c r="M126" s="7"/>
      <c r="N126" s="7"/>
      <c r="O126" s="7"/>
      <c r="P126" s="7"/>
      <c r="Q126" s="7"/>
      <c r="R126" s="7"/>
      <c r="S126" s="7"/>
      <c r="T126" s="221"/>
      <c r="U126" s="221"/>
      <c r="V126" s="221"/>
      <c r="W126" s="221"/>
      <c r="X126" s="221"/>
      <c r="Y126" s="221"/>
      <c r="Z126" s="221"/>
      <c r="AA126" s="221"/>
      <c r="AB126" s="221"/>
    </row>
    <row r="127" ht="15.75" customHeight="1">
      <c r="A127" s="255"/>
      <c r="B127" s="7"/>
      <c r="C127" s="7"/>
      <c r="D127" s="7"/>
      <c r="E127" s="7"/>
      <c r="F127" s="7"/>
      <c r="G127" s="44" t="str">
        <f t="shared" si="5"/>
        <v>-</v>
      </c>
      <c r="H127" s="7" t="str">
        <f t="array" ref="H127">IF($A$5&lt;&gt;"444","",IF(COUNTBLANK($A$118)=1," ",VLOOKUP($U$119,INDIRECT($A$118),MID($Y$119,2,1)+1,FALSE)))</f>
        <v>Terlalu banyak teori, kurang praktis</v>
      </c>
      <c r="I127" s="7"/>
      <c r="J127" s="7"/>
      <c r="K127" s="7"/>
      <c r="L127" s="7"/>
      <c r="M127" s="7"/>
      <c r="N127" s="7"/>
      <c r="O127" s="7"/>
      <c r="P127" s="7"/>
      <c r="Q127" s="7"/>
      <c r="R127" s="7"/>
      <c r="S127" s="7"/>
      <c r="T127" s="221"/>
      <c r="U127" s="221"/>
      <c r="V127" s="221"/>
      <c r="W127" s="221"/>
      <c r="X127" s="221"/>
      <c r="Y127" s="221"/>
      <c r="Z127" s="221"/>
      <c r="AA127" s="221"/>
      <c r="AB127" s="221"/>
    </row>
    <row r="128" ht="15.75" customHeight="1">
      <c r="A128" s="255"/>
      <c r="B128" s="7"/>
      <c r="C128" s="7"/>
      <c r="D128" s="7"/>
      <c r="E128" s="7"/>
      <c r="F128" s="7"/>
      <c r="G128" s="44" t="str">
        <f t="shared" si="5"/>
        <v>-</v>
      </c>
      <c r="H128" s="7" t="str">
        <f t="array" ref="H128">IF($A$5&lt;&gt;"444","",IF(COUNTBLANK($A$118)=1," ",VLOOKUP($U$119,INDIRECT($A$118),MID($Y$119,3,1)+1,FALSE)))</f>
        <v>Terlalu banyak menganalisa</v>
      </c>
      <c r="I128" s="7"/>
      <c r="J128" s="7"/>
      <c r="K128" s="7"/>
      <c r="L128" s="7"/>
      <c r="M128" s="7"/>
      <c r="N128" s="7"/>
      <c r="O128" s="7"/>
      <c r="P128" s="7"/>
      <c r="Q128" s="7"/>
      <c r="R128" s="7"/>
      <c r="S128" s="7"/>
      <c r="T128" s="221"/>
      <c r="U128" s="221"/>
      <c r="V128" s="221"/>
      <c r="W128" s="221"/>
      <c r="X128" s="221"/>
      <c r="Y128" s="221"/>
      <c r="Z128" s="221"/>
      <c r="AA128" s="221"/>
      <c r="AB128" s="221"/>
    </row>
    <row r="129" ht="15.75" customHeight="1">
      <c r="A129" s="255"/>
      <c r="B129" s="7"/>
      <c r="C129" s="7"/>
      <c r="D129" s="7"/>
      <c r="E129" s="7"/>
      <c r="F129" s="7"/>
      <c r="G129" s="44" t="str">
        <f t="shared" si="5"/>
        <v>-</v>
      </c>
      <c r="H129" s="7" t="str">
        <f t="array" ref="H129">IF($A$5&lt;&gt;"444","",IF(COUNTBLANK($A$119)=1," ",VLOOKUP($U$119,INDIRECT($A$119),MID($Z$119,1,1)+1,FALSE)))</f>
        <v>Perlu waktu untuk meyakinkan &amp; menyetujui sesuatu</v>
      </c>
      <c r="I129" s="7"/>
      <c r="J129" s="7"/>
      <c r="K129" s="7"/>
      <c r="L129" s="7"/>
      <c r="M129" s="7"/>
      <c r="N129" s="7"/>
      <c r="O129" s="7"/>
      <c r="P129" s="7"/>
      <c r="Q129" s="7"/>
      <c r="R129" s="7"/>
      <c r="S129" s="7"/>
      <c r="T129" s="221"/>
      <c r="U129" s="221"/>
      <c r="V129" s="221"/>
      <c r="W129" s="221"/>
      <c r="X129" s="221"/>
      <c r="Y129" s="221"/>
      <c r="Z129" s="221"/>
      <c r="AA129" s="221"/>
      <c r="AB129" s="221"/>
    </row>
    <row r="130" ht="15.75" customHeight="1">
      <c r="A130" s="255"/>
      <c r="B130" s="7"/>
      <c r="C130" s="7"/>
      <c r="D130" s="7"/>
      <c r="E130" s="7"/>
      <c r="F130" s="7"/>
      <c r="G130" s="44" t="str">
        <f t="shared" si="5"/>
        <v>-</v>
      </c>
      <c r="H130" s="7" t="str">
        <f t="array" ref="H130">IF($A$5&lt;&gt;"444","",IF(COUNTBLANK($A$119)=1," ",VLOOKUP($U$119,INDIRECT($A$119),MID($Z$119,2,1)+1,FALSE)))</f>
        <v>Menolak/takut pada perubahan</v>
      </c>
      <c r="I130" s="7"/>
      <c r="J130" s="7"/>
      <c r="K130" s="7"/>
      <c r="L130" s="7"/>
      <c r="M130" s="7"/>
      <c r="N130" s="7"/>
      <c r="O130" s="7"/>
      <c r="P130" s="7"/>
      <c r="Q130" s="7"/>
      <c r="R130" s="7"/>
      <c r="S130" s="7"/>
      <c r="T130" s="221"/>
      <c r="U130" s="221"/>
      <c r="V130" s="221"/>
      <c r="W130" s="221"/>
      <c r="X130" s="221"/>
      <c r="Y130" s="221"/>
      <c r="Z130" s="221"/>
      <c r="AA130" s="221"/>
      <c r="AB130" s="221"/>
    </row>
    <row r="131" ht="15.75" customHeight="1">
      <c r="A131" s="255"/>
      <c r="B131" s="7"/>
      <c r="C131" s="7"/>
      <c r="D131" s="7"/>
      <c r="E131" s="7"/>
      <c r="F131" s="7"/>
      <c r="G131" s="7"/>
      <c r="H131" s="7"/>
      <c r="I131" s="7"/>
      <c r="J131" s="7"/>
      <c r="K131" s="7"/>
      <c r="L131" s="7"/>
      <c r="M131" s="7"/>
      <c r="N131" s="7"/>
      <c r="O131" s="7"/>
      <c r="P131" s="7"/>
      <c r="Q131" s="7"/>
      <c r="R131" s="7"/>
      <c r="S131" s="7"/>
      <c r="T131" s="221"/>
      <c r="U131" s="221"/>
      <c r="V131" s="221"/>
      <c r="W131" s="221"/>
      <c r="X131" s="221"/>
      <c r="Y131" s="221"/>
      <c r="Z131" s="221"/>
      <c r="AA131" s="221"/>
      <c r="AB131" s="221"/>
    </row>
    <row r="132" ht="15.75" customHeight="1">
      <c r="A132" s="255"/>
      <c r="B132" s="7"/>
      <c r="C132" s="7"/>
      <c r="D132" s="7"/>
      <c r="E132" s="7"/>
      <c r="F132" s="7"/>
      <c r="G132" s="7"/>
      <c r="H132" s="7"/>
      <c r="I132" s="7"/>
      <c r="J132" s="7"/>
      <c r="K132" s="7"/>
      <c r="L132" s="7"/>
      <c r="M132" s="7"/>
      <c r="N132" s="7"/>
      <c r="O132" s="7"/>
      <c r="P132" s="7"/>
      <c r="Q132" s="7"/>
      <c r="R132" s="7"/>
      <c r="S132" s="7"/>
      <c r="T132" s="221"/>
      <c r="U132" s="221"/>
      <c r="V132" s="221"/>
      <c r="W132" s="221"/>
      <c r="X132" s="221"/>
      <c r="Y132" s="221"/>
      <c r="Z132" s="221"/>
      <c r="AA132" s="221"/>
      <c r="AB132" s="221"/>
    </row>
    <row r="133" ht="15.75" customHeight="1">
      <c r="A133" s="283"/>
      <c r="B133" s="284" t="s">
        <v>1384</v>
      </c>
      <c r="F133" s="7"/>
      <c r="G133" s="285" t="s">
        <v>489</v>
      </c>
      <c r="H133" s="7"/>
      <c r="I133" s="7"/>
      <c r="J133" s="7"/>
      <c r="K133" s="7"/>
      <c r="L133" s="7"/>
      <c r="M133" s="7"/>
      <c r="N133" s="7"/>
      <c r="O133" s="7"/>
      <c r="P133" s="7"/>
      <c r="Q133" s="7"/>
      <c r="R133" s="7"/>
      <c r="S133" s="7"/>
      <c r="T133" s="221"/>
      <c r="U133" s="255" t="s">
        <v>786</v>
      </c>
      <c r="V133" s="221"/>
      <c r="W133" s="221">
        <f t="shared" ref="W133:W134" si="6">VLOOKUP($U133,INDIRECT($A$118),11,0)</f>
        <v>6</v>
      </c>
      <c r="X133" s="221">
        <f t="shared" ref="X133:X134" si="7">VLOOKUP(U133,INDIRECT($A$119),11,0)</f>
        <v>7</v>
      </c>
      <c r="Y133" s="221">
        <f>VALUE(VLOOKUP(misc!C29,misc!$A$19:$J$25,W133+1,0))</f>
        <v>143256</v>
      </c>
      <c r="Z133" s="221">
        <f>VALUE(VLOOKUP(misc!C29,misc!$A$19:$J$25,X133+1,0))</f>
        <v>7143256</v>
      </c>
      <c r="AA133" s="221"/>
      <c r="AB133" s="221"/>
    </row>
    <row r="134" ht="15.75" customHeight="1">
      <c r="A134" s="283"/>
      <c r="F134" s="7"/>
      <c r="G134" s="44" t="str">
        <f t="shared" ref="G134:G138" si="8">IF(LEN(H134)&lt;=1,"","-")</f>
        <v>-</v>
      </c>
      <c r="H134" s="7" t="str">
        <f t="array" ref="H134">IF($A$5&lt;&gt;"444","",IF(COUNTBLANK($A$118)=1," ",VLOOKUP($U$133,INDIRECT($A$118),MID(Y$133,1,1)+1,FALSE)))</f>
        <v>Konservatif</v>
      </c>
      <c r="I134" s="7"/>
      <c r="J134" s="7"/>
      <c r="K134" s="7"/>
      <c r="L134" s="7"/>
      <c r="M134" s="7"/>
      <c r="N134" s="7"/>
      <c r="O134" s="7"/>
      <c r="P134" s="7"/>
      <c r="Q134" s="7"/>
      <c r="R134" s="7"/>
      <c r="S134" s="7"/>
      <c r="T134" s="221"/>
      <c r="U134" s="255" t="s">
        <v>1385</v>
      </c>
      <c r="V134" s="221"/>
      <c r="W134" s="221">
        <f t="shared" si="6"/>
        <v>7</v>
      </c>
      <c r="X134" s="221">
        <f t="shared" si="7"/>
        <v>5</v>
      </c>
      <c r="Y134" s="221">
        <f>VALUE(VLOOKUP(misc!C30,misc!$A$19:$J$25,W134+1,0))</f>
        <v>1374625</v>
      </c>
      <c r="Z134" s="221">
        <f>VALUE(VLOOKUP(misc!C30,misc!$A$19:$J$25,X134+1,0))</f>
        <v>12345</v>
      </c>
      <c r="AA134" s="221"/>
      <c r="AB134" s="221"/>
    </row>
    <row r="135" ht="15.75" customHeight="1">
      <c r="A135" s="255"/>
      <c r="F135" s="7"/>
      <c r="G135" s="44" t="str">
        <f t="shared" si="8"/>
        <v>-</v>
      </c>
      <c r="H135" s="7" t="str">
        <f t="array" ref="H135">IF($A$5&lt;&gt;"444","",IF(COUNTBLANK($A$118)=1," ",VLOOKUP($U$133,INDIRECT($A$118),MID(Y$133,2,1)+1,FALSE)))</f>
        <v>Mematuhi aturan</v>
      </c>
      <c r="I135" s="7"/>
      <c r="J135" s="7"/>
      <c r="K135" s="7"/>
      <c r="L135" s="7"/>
      <c r="M135" s="7"/>
      <c r="N135" s="7"/>
      <c r="O135" s="7"/>
      <c r="P135" s="7"/>
      <c r="Q135" s="7"/>
      <c r="R135" s="7"/>
      <c r="S135" s="7"/>
      <c r="T135" s="221"/>
      <c r="U135" s="221"/>
      <c r="V135" s="221"/>
      <c r="W135" s="221"/>
      <c r="X135" s="221"/>
      <c r="Y135" s="221"/>
      <c r="Z135" s="221"/>
      <c r="AA135" s="221"/>
      <c r="AB135" s="221"/>
    </row>
    <row r="136" ht="15.75" customHeight="1">
      <c r="A136" s="255"/>
      <c r="F136" s="7"/>
      <c r="G136" s="44" t="str">
        <f t="shared" si="8"/>
        <v>-</v>
      </c>
      <c r="H136" s="7" t="str">
        <f t="array" ref="H136">IF($A$5&lt;&gt;"444","",IF(COUNTBLANK($A$118)=1," ",VLOOKUP($U$133,INDIRECT($A$118),MID(Y$133,3,1)+1,FALSE)))</f>
        <v>Sadar akan mutu</v>
      </c>
      <c r="I136" s="7"/>
      <c r="J136" s="7"/>
      <c r="K136" s="7"/>
      <c r="L136" s="7"/>
      <c r="M136" s="7"/>
      <c r="N136" s="7"/>
      <c r="O136" s="7"/>
      <c r="P136" s="7"/>
      <c r="Q136" s="7"/>
      <c r="R136" s="7"/>
      <c r="S136" s="7"/>
      <c r="T136" s="221"/>
      <c r="U136" s="221"/>
      <c r="V136" s="221"/>
      <c r="W136" s="221"/>
      <c r="X136" s="221"/>
      <c r="Y136" s="221"/>
      <c r="Z136" s="221"/>
      <c r="AA136" s="221"/>
      <c r="AB136" s="221"/>
    </row>
    <row r="137" ht="15.75" customHeight="1">
      <c r="A137" s="255"/>
      <c r="B137" s="7"/>
      <c r="C137" s="7"/>
      <c r="D137" s="7"/>
      <c r="E137" s="7"/>
      <c r="F137" s="7"/>
      <c r="G137" s="44" t="str">
        <f t="shared" si="8"/>
        <v>-</v>
      </c>
      <c r="H137" s="7" t="str">
        <f t="array" ref="H137">IF($A$5&lt;&gt;"444","",IF(COUNTBLANK($A$119)=1," ",VLOOKUP($U$133,INDIRECT($A$119),MID(Z$133,2,1)+1,FALSE)))</f>
        <v>Tenang, cinta damai</v>
      </c>
      <c r="I137" s="7"/>
      <c r="J137" s="7"/>
      <c r="K137" s="7"/>
      <c r="L137" s="7"/>
      <c r="M137" s="7"/>
      <c r="N137" s="7"/>
      <c r="O137" s="7"/>
      <c r="P137" s="7"/>
      <c r="Q137" s="7"/>
      <c r="R137" s="7"/>
      <c r="S137" s="7"/>
      <c r="T137" s="221"/>
      <c r="U137" s="221"/>
      <c r="V137" s="221"/>
      <c r="W137" s="221"/>
      <c r="X137" s="221"/>
      <c r="Y137" s="221"/>
      <c r="Z137" s="221"/>
      <c r="AA137" s="221"/>
      <c r="AB137" s="221"/>
    </row>
    <row r="138" ht="15.75" customHeight="1">
      <c r="A138" s="255"/>
      <c r="B138" s="7"/>
      <c r="C138" s="7"/>
      <c r="D138" s="7"/>
      <c r="E138" s="7"/>
      <c r="F138" s="7"/>
      <c r="G138" s="44" t="str">
        <f t="shared" si="8"/>
        <v>-</v>
      </c>
      <c r="H138" s="7" t="str">
        <f t="array" ref="H138">IF($A$5&lt;&gt;"444","",IF(COUNTBLANK($A$119)=1," ",VLOOKUP($U$133,INDIRECT($A$119),MID(Z$133,1,1)+1,FALSE)))</f>
        <v>Setia</v>
      </c>
      <c r="I138" s="7"/>
      <c r="J138" s="7"/>
      <c r="K138" s="7"/>
      <c r="L138" s="7"/>
      <c r="M138" s="7"/>
      <c r="N138" s="7"/>
      <c r="O138" s="7"/>
      <c r="P138" s="7"/>
      <c r="Q138" s="7"/>
      <c r="R138" s="7"/>
      <c r="S138" s="7"/>
      <c r="T138" s="221"/>
      <c r="U138" s="221"/>
      <c r="V138" s="221"/>
      <c r="W138" s="221"/>
      <c r="X138" s="221"/>
      <c r="Y138" s="221"/>
      <c r="Z138" s="221"/>
      <c r="AA138" s="221"/>
      <c r="AB138" s="221"/>
    </row>
    <row r="139" ht="15.75" customHeight="1">
      <c r="A139" s="255"/>
      <c r="B139" s="7"/>
      <c r="C139" s="7"/>
      <c r="D139" s="7"/>
      <c r="E139" s="7"/>
      <c r="F139" s="7"/>
      <c r="G139" s="7"/>
      <c r="H139" s="7"/>
      <c r="I139" s="7"/>
      <c r="J139" s="7"/>
      <c r="K139" s="7"/>
      <c r="L139" s="7"/>
      <c r="M139" s="7"/>
      <c r="N139" s="7"/>
      <c r="O139" s="7"/>
      <c r="P139" s="7"/>
      <c r="Q139" s="7"/>
      <c r="R139" s="7"/>
      <c r="S139" s="7"/>
      <c r="T139" s="221"/>
      <c r="U139" s="221"/>
      <c r="V139" s="221"/>
      <c r="W139" s="221"/>
      <c r="X139" s="221"/>
      <c r="Y139" s="221"/>
      <c r="Z139" s="221"/>
      <c r="AA139" s="221"/>
      <c r="AB139" s="221"/>
    </row>
    <row r="140" ht="15.75" customHeight="1">
      <c r="A140" s="255"/>
      <c r="B140" s="7"/>
      <c r="C140" s="7"/>
      <c r="D140" s="7"/>
      <c r="E140" s="7"/>
      <c r="F140" s="7"/>
      <c r="G140" s="285" t="s">
        <v>546</v>
      </c>
      <c r="H140" s="7"/>
      <c r="I140" s="7"/>
      <c r="J140" s="7"/>
      <c r="K140" s="7"/>
      <c r="L140" s="7"/>
      <c r="M140" s="7"/>
      <c r="N140" s="7"/>
      <c r="O140" s="7"/>
      <c r="P140" s="7"/>
      <c r="Q140" s="7"/>
      <c r="R140" s="7"/>
      <c r="S140" s="7"/>
      <c r="T140" s="221"/>
      <c r="U140" s="221"/>
      <c r="V140" s="221"/>
      <c r="W140" s="221"/>
      <c r="X140" s="221"/>
      <c r="Y140" s="221"/>
      <c r="Z140" s="221"/>
      <c r="AA140" s="221"/>
      <c r="AB140" s="221"/>
    </row>
    <row r="141" ht="15.75" customHeight="1">
      <c r="A141" s="255"/>
      <c r="B141" s="7"/>
      <c r="C141" s="7"/>
      <c r="D141" s="7"/>
      <c r="E141" s="7"/>
      <c r="F141" s="7"/>
      <c r="G141" s="44" t="str">
        <f t="shared" ref="G141:G145" si="9">IF(LEN(H141)&lt;=1,"","-")</f>
        <v>-</v>
      </c>
      <c r="H141" s="7" t="str">
        <f t="array" ref="H141">IF($A$5&lt;&gt;"444","",IF(COUNTBLANK($A$118)=1," ",VLOOKUP($U$134,INDIRECT($A$118),MID(Y$134,1,1)+1,FALSE)))</f>
        <v>Menyalahkan diri sendiri</v>
      </c>
      <c r="I141" s="7"/>
      <c r="J141" s="7"/>
      <c r="K141" s="7"/>
      <c r="L141" s="7"/>
      <c r="M141" s="7"/>
      <c r="N141" s="7"/>
      <c r="O141" s="7"/>
      <c r="P141" s="7"/>
      <c r="Q141" s="7"/>
      <c r="R141" s="7"/>
      <c r="S141" s="7"/>
      <c r="T141" s="221"/>
      <c r="U141" s="221"/>
      <c r="V141" s="221"/>
      <c r="W141" s="221"/>
      <c r="X141" s="221"/>
      <c r="Y141" s="221"/>
      <c r="Z141" s="221"/>
      <c r="AA141" s="221"/>
      <c r="AB141" s="221"/>
    </row>
    <row r="142" ht="15.75" customHeight="1">
      <c r="A142" s="255"/>
      <c r="B142" s="7"/>
      <c r="C142" s="7"/>
      <c r="D142" s="7"/>
      <c r="E142" s="7"/>
      <c r="F142" s="7"/>
      <c r="G142" s="44" t="str">
        <f t="shared" si="9"/>
        <v>-</v>
      </c>
      <c r="H142" s="7" t="str">
        <f t="array" ref="H142">IF($A$5&lt;&gt;"444","",IF(COUNTBLANK($A$118)=1," ",VLOOKUP($U$134,INDIRECT($A$118),MID(Y$134,2,1)+1,FALSE)))</f>
        <v>Pesimis, seringkali berpikir negatif</v>
      </c>
      <c r="I142" s="7"/>
      <c r="J142" s="7"/>
      <c r="K142" s="7"/>
      <c r="L142" s="7"/>
      <c r="M142" s="7"/>
      <c r="N142" s="7"/>
      <c r="O142" s="7"/>
      <c r="P142" s="7"/>
      <c r="Q142" s="7"/>
      <c r="R142" s="7"/>
      <c r="S142" s="7"/>
      <c r="T142" s="221"/>
      <c r="U142" s="221"/>
      <c r="V142" s="221"/>
      <c r="W142" s="221"/>
      <c r="X142" s="221"/>
      <c r="Y142" s="221"/>
      <c r="Z142" s="221"/>
      <c r="AA142" s="221"/>
      <c r="AB142" s="221"/>
    </row>
    <row r="143" ht="15.75" customHeight="1">
      <c r="A143" s="255"/>
      <c r="B143" s="7"/>
      <c r="C143" s="7"/>
      <c r="D143" s="7"/>
      <c r="E143" s="7"/>
      <c r="F143" s="7"/>
      <c r="G143" s="44" t="str">
        <f t="shared" si="9"/>
        <v>-</v>
      </c>
      <c r="H143" s="7" t="str">
        <f t="array" ref="H143">IF($A$5&lt;&gt;"444","",IF(COUNTBLANK($A$118)=1," ",VLOOKUP($U$134,INDIRECT($A$118),MID(Y$134,3,1)+1,FALSE)))</f>
        <v>Sulit memutuskan</v>
      </c>
      <c r="I143" s="7"/>
      <c r="J143" s="7"/>
      <c r="K143" s="7"/>
      <c r="L143" s="7"/>
      <c r="M143" s="7"/>
      <c r="N143" s="7"/>
      <c r="O143" s="7"/>
      <c r="P143" s="7"/>
      <c r="Q143" s="7"/>
      <c r="R143" s="7"/>
      <c r="S143" s="7"/>
      <c r="T143" s="221"/>
      <c r="U143" s="221"/>
      <c r="V143" s="221"/>
      <c r="W143" s="221"/>
      <c r="X143" s="221"/>
      <c r="Y143" s="221"/>
      <c r="Z143" s="221"/>
      <c r="AA143" s="221"/>
      <c r="AB143" s="221"/>
    </row>
    <row r="144" ht="15.75" customHeight="1">
      <c r="A144" s="255"/>
      <c r="B144" s="7"/>
      <c r="C144" s="7"/>
      <c r="D144" s="7"/>
      <c r="E144" s="7"/>
      <c r="F144" s="7"/>
      <c r="G144" s="44" t="str">
        <f t="shared" si="9"/>
        <v>-</v>
      </c>
      <c r="H144" s="7" t="str">
        <f t="array" ref="H144">IF($A$5&lt;&gt;"444","",IF(COUNTBLANK($A$119)=1," ",VLOOKUP($U$134,INDIRECT($A$119),MID(Z$134,1,1)+1,FALSE)))</f>
        <v>Kurang percaya diri</v>
      </c>
      <c r="I144" s="7"/>
      <c r="J144" s="7"/>
      <c r="K144" s="7"/>
      <c r="L144" s="7"/>
      <c r="M144" s="7"/>
      <c r="N144" s="7"/>
      <c r="O144" s="7"/>
      <c r="P144" s="7"/>
      <c r="Q144" s="7"/>
      <c r="R144" s="7"/>
      <c r="S144" s="7"/>
      <c r="T144" s="221"/>
      <c r="U144" s="221"/>
      <c r="V144" s="221"/>
      <c r="W144" s="221"/>
      <c r="X144" s="221"/>
      <c r="Y144" s="221"/>
      <c r="Z144" s="221"/>
      <c r="AA144" s="221"/>
      <c r="AB144" s="221"/>
    </row>
    <row r="145" ht="15.75" customHeight="1">
      <c r="A145" s="255"/>
      <c r="B145" s="7"/>
      <c r="C145" s="7"/>
      <c r="D145" s="7"/>
      <c r="E145" s="7"/>
      <c r="F145" s="7"/>
      <c r="G145" s="44" t="str">
        <f t="shared" si="9"/>
        <v>-</v>
      </c>
      <c r="H145" s="7" t="str">
        <f t="array" ref="H145">IF($A$5&lt;&gt;"444","",IF(COUNTBLANK($A$119)=1," ",VLOOKUP($U$134,INDIRECT($A$119),MID(Z$134,2,1)+1,FALSE)))</f>
        <v>Cenderung pemalu</v>
      </c>
      <c r="I145" s="7"/>
      <c r="J145" s="7"/>
      <c r="K145" s="7"/>
      <c r="L145" s="7"/>
      <c r="M145" s="7"/>
      <c r="N145" s="7"/>
      <c r="O145" s="7"/>
      <c r="P145" s="7"/>
      <c r="Q145" s="7"/>
      <c r="R145" s="7"/>
      <c r="S145" s="7"/>
      <c r="T145" s="221"/>
      <c r="U145" s="221"/>
      <c r="V145" s="221"/>
      <c r="W145" s="221"/>
      <c r="X145" s="221"/>
      <c r="Y145" s="221"/>
      <c r="Z145" s="221"/>
      <c r="AA145" s="221"/>
      <c r="AB145" s="221"/>
    </row>
    <row r="146" ht="15.75" customHeight="1">
      <c r="A146" s="255"/>
      <c r="B146" s="7"/>
      <c r="C146" s="7"/>
      <c r="D146" s="7"/>
      <c r="E146" s="7"/>
      <c r="F146" s="7"/>
      <c r="G146" s="7"/>
      <c r="H146" s="7"/>
      <c r="I146" s="7"/>
      <c r="J146" s="7"/>
      <c r="K146" s="7"/>
      <c r="L146" s="7"/>
      <c r="M146" s="7"/>
      <c r="N146" s="7"/>
      <c r="O146" s="7"/>
      <c r="P146" s="7"/>
      <c r="Q146" s="7"/>
      <c r="R146" s="7"/>
      <c r="S146" s="7"/>
      <c r="T146" s="221"/>
      <c r="U146" s="221"/>
      <c r="V146" s="221"/>
      <c r="W146" s="221"/>
      <c r="X146" s="221"/>
      <c r="Y146" s="221"/>
      <c r="Z146" s="221"/>
      <c r="AA146" s="221"/>
      <c r="AB146" s="221"/>
    </row>
    <row r="147" ht="15.75" customHeight="1">
      <c r="A147" s="255"/>
      <c r="B147" s="7"/>
      <c r="C147" s="7"/>
      <c r="D147" s="7"/>
      <c r="E147" s="7"/>
      <c r="F147" s="7"/>
      <c r="G147" s="285"/>
      <c r="H147" s="7"/>
      <c r="I147" s="7"/>
      <c r="J147" s="7"/>
      <c r="K147" s="7"/>
      <c r="L147" s="7"/>
      <c r="M147" s="7"/>
      <c r="N147" s="7"/>
      <c r="O147" s="7"/>
      <c r="P147" s="7"/>
      <c r="Q147" s="7"/>
      <c r="R147" s="7"/>
      <c r="S147" s="7"/>
      <c r="T147" s="221"/>
      <c r="U147" s="221"/>
      <c r="V147" s="221"/>
      <c r="W147" s="221"/>
      <c r="X147" s="221"/>
      <c r="Y147" s="221"/>
      <c r="Z147" s="221"/>
      <c r="AA147" s="221"/>
      <c r="AB147" s="221"/>
    </row>
    <row r="148" ht="15.75" customHeight="1">
      <c r="A148" s="283"/>
      <c r="B148" s="284" t="s">
        <v>489</v>
      </c>
      <c r="F148" s="7"/>
      <c r="G148" s="44" t="str">
        <f t="shared" ref="G148:G152" si="10">IF(LEN(H148)&lt;=1,"","-")</f>
        <v>-</v>
      </c>
      <c r="H148" s="7" t="str">
        <f>IF($A$5&lt;&gt;"444","",IF(COUNTBLANK($A$118)=1," ",VLOOKUP($U$148,KEKUATAN,VALUE(MID(X$148,1,2))+1,FALSE)))</f>
        <v>Bekerja dengan akurasi tinggi</v>
      </c>
      <c r="I148" s="7"/>
      <c r="J148" s="7"/>
      <c r="K148" s="7"/>
      <c r="L148" s="7"/>
      <c r="M148" s="7"/>
      <c r="N148" s="7"/>
      <c r="O148" s="7"/>
      <c r="P148" s="7"/>
      <c r="Q148" s="7"/>
      <c r="R148" s="7"/>
      <c r="S148" s="7"/>
      <c r="T148" s="221"/>
      <c r="U148" s="255" t="str">
        <f t="shared" ref="U148:U149" si="11">A3</f>
        <v>C</v>
      </c>
      <c r="V148" s="221"/>
      <c r="W148" s="221"/>
      <c r="X148" s="221" t="str">
        <f t="shared" ref="X148:X149" si="12">X162</f>
        <v>140212070503060104081109101315</v>
      </c>
      <c r="Y148" s="221"/>
      <c r="Z148" s="221"/>
      <c r="AA148" s="221"/>
      <c r="AB148" s="221"/>
    </row>
    <row r="149" ht="15.75" customHeight="1">
      <c r="A149" s="283"/>
      <c r="F149" s="7"/>
      <c r="G149" s="44" t="str">
        <f t="shared" si="10"/>
        <v>-</v>
      </c>
      <c r="H149" s="7" t="str">
        <f>IF($A$5&lt;&gt;"444","",IF(COUNTBLANK($A$118)=1," ",VLOOKUP($U$148,KEKUATAN,VALUE(MID(X$148,3,2))+1,FALSE)))</f>
        <v>Pemikir</v>
      </c>
      <c r="I149" s="7"/>
      <c r="J149" s="7"/>
      <c r="K149" s="7"/>
      <c r="L149" s="7"/>
      <c r="M149" s="7"/>
      <c r="N149" s="7"/>
      <c r="O149" s="7"/>
      <c r="P149" s="7"/>
      <c r="Q149" s="7"/>
      <c r="R149" s="7"/>
      <c r="S149" s="7"/>
      <c r="T149" s="221"/>
      <c r="U149" s="255" t="str">
        <f t="shared" si="11"/>
        <v>S</v>
      </c>
      <c r="V149" s="221"/>
      <c r="W149" s="221"/>
      <c r="X149" s="221" t="str">
        <f t="shared" si="12"/>
        <v>150203050113140809041007111206</v>
      </c>
      <c r="Y149" s="221"/>
      <c r="Z149" s="221"/>
      <c r="AA149" s="221"/>
      <c r="AB149" s="221"/>
    </row>
    <row r="150" ht="15.75" customHeight="1">
      <c r="A150" s="255"/>
      <c r="F150" s="7"/>
      <c r="G150" s="44" t="str">
        <f t="shared" si="10"/>
        <v>-</v>
      </c>
      <c r="H150" s="7" t="str">
        <f>IF($A$5&lt;&gt;"444","",IF(COUNTBLANK($A$118)=1," ",VLOOKUP($U$148,KEKUATAN,VALUE(MID(X$148,5,2))+1,FALSE)))</f>
        <v>Menentukan standar yang tinggi dan ideal</v>
      </c>
      <c r="I150" s="7"/>
      <c r="J150" s="7"/>
      <c r="K150" s="7"/>
      <c r="L150" s="7"/>
      <c r="M150" s="7"/>
      <c r="N150" s="7"/>
      <c r="O150" s="7"/>
      <c r="P150" s="7"/>
      <c r="Q150" s="7"/>
      <c r="R150" s="7"/>
      <c r="S150" s="7"/>
      <c r="T150" s="221"/>
      <c r="U150" s="221"/>
      <c r="V150" s="221"/>
      <c r="W150" s="221"/>
      <c r="X150" s="221"/>
      <c r="Y150" s="221"/>
      <c r="Z150" s="221"/>
      <c r="AA150" s="221"/>
      <c r="AB150" s="221"/>
    </row>
    <row r="151" ht="15.75" customHeight="1">
      <c r="A151" s="255"/>
      <c r="F151" s="7"/>
      <c r="G151" s="44" t="str">
        <f t="shared" si="10"/>
        <v>-</v>
      </c>
      <c r="H151" s="7" t="str">
        <f>IF($A$5&lt;&gt;"444","",IF(COUNTBLANK($A$118)=1," ",VLOOKUP($U$148,KEKUATAN,VALUE(MID(X$148,7,2))+1,FALSE)))</f>
        <v>Perfeksionis</v>
      </c>
      <c r="I151" s="7"/>
      <c r="J151" s="7"/>
      <c r="K151" s="7"/>
      <c r="L151" s="7"/>
      <c r="M151" s="7"/>
      <c r="N151" s="7"/>
      <c r="O151" s="7"/>
      <c r="P151" s="7"/>
      <c r="Q151" s="7"/>
      <c r="R151" s="7"/>
      <c r="S151" s="7"/>
      <c r="T151" s="221"/>
      <c r="U151" s="221"/>
      <c r="V151" s="221"/>
      <c r="W151" s="221"/>
      <c r="X151" s="221"/>
      <c r="Y151" s="221"/>
      <c r="Z151" s="221"/>
      <c r="AA151" s="221"/>
      <c r="AB151" s="221"/>
    </row>
    <row r="152" ht="15.75" customHeight="1">
      <c r="A152" s="255"/>
      <c r="B152" s="7"/>
      <c r="C152" s="7"/>
      <c r="D152" s="7"/>
      <c r="E152" s="7"/>
      <c r="F152" s="7"/>
      <c r="G152" s="44" t="str">
        <f t="shared" si="10"/>
        <v>-</v>
      </c>
      <c r="H152" s="7" t="str">
        <f>IF($A$5&lt;&gt;"444","",IF(COUNTBLANK($A$119)=1," ",VLOOKUP($U$149,KEKUATAN,VALUE(MID(X$149,1,2))+1,FALSE)))</f>
        <v>Memiliki Empati yang tinggi</v>
      </c>
      <c r="I152" s="7"/>
      <c r="J152" s="7"/>
      <c r="K152" s="7"/>
      <c r="L152" s="7"/>
      <c r="M152" s="7"/>
      <c r="N152" s="7"/>
      <c r="O152" s="7"/>
      <c r="P152" s="7"/>
      <c r="Q152" s="7"/>
      <c r="R152" s="7"/>
      <c r="S152" s="7"/>
      <c r="T152" s="221"/>
      <c r="U152" s="221"/>
      <c r="V152" s="221"/>
      <c r="W152" s="221"/>
      <c r="X152" s="221"/>
      <c r="Y152" s="221"/>
      <c r="Z152" s="221"/>
      <c r="AA152" s="221"/>
      <c r="AB152" s="221"/>
    </row>
    <row r="153" ht="15.75" customHeight="1">
      <c r="A153" s="255"/>
      <c r="B153" s="7"/>
      <c r="C153" s="7"/>
      <c r="D153" s="7"/>
      <c r="E153" s="7"/>
      <c r="F153" s="7"/>
      <c r="G153" s="7"/>
      <c r="H153" s="7"/>
      <c r="I153" s="7"/>
      <c r="J153" s="7"/>
      <c r="K153" s="7"/>
      <c r="L153" s="7"/>
      <c r="M153" s="7"/>
      <c r="N153" s="7"/>
      <c r="O153" s="7"/>
      <c r="P153" s="7"/>
      <c r="Q153" s="7"/>
      <c r="R153" s="7"/>
      <c r="S153" s="7"/>
      <c r="T153" s="221"/>
      <c r="U153" s="221"/>
      <c r="V153" s="221"/>
      <c r="W153" s="221"/>
      <c r="X153" s="221"/>
      <c r="Y153" s="221"/>
      <c r="Z153" s="221"/>
      <c r="AA153" s="221"/>
      <c r="AB153" s="221"/>
    </row>
    <row r="154" ht="15.75" customHeight="1">
      <c r="A154" s="255"/>
      <c r="B154" s="7"/>
      <c r="C154" s="7"/>
      <c r="D154" s="7"/>
      <c r="E154" s="7"/>
      <c r="F154" s="7"/>
      <c r="G154" s="7"/>
      <c r="H154" s="7"/>
      <c r="I154" s="7"/>
      <c r="J154" s="7"/>
      <c r="K154" s="7"/>
      <c r="L154" s="7"/>
      <c r="M154" s="7"/>
      <c r="N154" s="7"/>
      <c r="O154" s="7"/>
      <c r="P154" s="7"/>
      <c r="Q154" s="7"/>
      <c r="R154" s="7"/>
      <c r="S154" s="7"/>
      <c r="T154" s="221"/>
      <c r="U154" s="221"/>
      <c r="V154" s="221"/>
      <c r="W154" s="221"/>
      <c r="X154" s="221"/>
      <c r="Y154" s="221"/>
      <c r="Z154" s="221"/>
      <c r="AA154" s="221"/>
      <c r="AB154" s="221"/>
    </row>
    <row r="155" ht="15.75" customHeight="1">
      <c r="A155" s="283"/>
      <c r="B155" s="284" t="s">
        <v>546</v>
      </c>
      <c r="F155" s="7"/>
      <c r="G155" s="44" t="str">
        <f t="shared" ref="G155:G159" si="13">IF(LEN(H155)&lt;=1,"","-")</f>
        <v>-</v>
      </c>
      <c r="H155" s="7" t="str">
        <f>IF($A$5&lt;&gt;"444","",IF(COUNTBLANK($A$118)=1," ",VLOOKUP($U$148,KELEMAHAN,VALUE(MID(X$148,1,2))+1,FALSE)))</f>
        <v>Menaruh curiga kepada orang lain</v>
      </c>
      <c r="I155" s="7"/>
      <c r="J155" s="7"/>
      <c r="K155" s="7"/>
      <c r="L155" s="7"/>
      <c r="M155" s="7"/>
      <c r="N155" s="7"/>
      <c r="O155" s="7"/>
      <c r="P155" s="7"/>
      <c r="Q155" s="7"/>
      <c r="R155" s="7"/>
      <c r="S155" s="7"/>
      <c r="T155" s="221"/>
      <c r="U155" s="255" t="str">
        <f t="shared" ref="U155:U156" si="14">U148</f>
        <v>C</v>
      </c>
      <c r="V155" s="221"/>
      <c r="W155" s="221"/>
      <c r="X155" s="221"/>
      <c r="Y155" s="221"/>
      <c r="Z155" s="221"/>
      <c r="AA155" s="221"/>
      <c r="AB155" s="221"/>
    </row>
    <row r="156" ht="15.75" customHeight="1">
      <c r="A156" s="283"/>
      <c r="F156" s="7"/>
      <c r="G156" s="44" t="str">
        <f t="shared" si="13"/>
        <v>-</v>
      </c>
      <c r="H156" s="7" t="str">
        <f>IF($A$5&lt;&gt;"444","",IF(COUNTBLANK($A$118)=1," ",VLOOKUP($U$148,KELEMAHAN,VALUE(MID(X$148,3,2))+1,FALSE)))</f>
        <v>Cenderung Rigid</v>
      </c>
      <c r="I156" s="7"/>
      <c r="J156" s="7"/>
      <c r="K156" s="7"/>
      <c r="L156" s="7"/>
      <c r="M156" s="7"/>
      <c r="N156" s="7"/>
      <c r="O156" s="7"/>
      <c r="P156" s="7"/>
      <c r="Q156" s="7"/>
      <c r="R156" s="7"/>
      <c r="S156" s="7"/>
      <c r="T156" s="221"/>
      <c r="U156" s="255" t="str">
        <f t="shared" si="14"/>
        <v>S</v>
      </c>
      <c r="V156" s="221"/>
      <c r="W156" s="221"/>
      <c r="X156" s="221"/>
      <c r="Y156" s="221"/>
      <c r="Z156" s="221"/>
      <c r="AA156" s="221"/>
      <c r="AB156" s="221"/>
    </row>
    <row r="157" ht="15.75" customHeight="1">
      <c r="A157" s="255"/>
      <c r="F157" s="7"/>
      <c r="G157" s="44" t="str">
        <f t="shared" si="13"/>
        <v>-</v>
      </c>
      <c r="H157" s="7" t="str">
        <f>IF($A$5&lt;&gt;"444","",IF(COUNTBLANK($A$118)=1," ",VLOOKUP($U$148,KELEMAHAN,VALUE(MID(X$148,5,2))+1,FALSE)))</f>
        <v>Terlalu fokus pada hal detail</v>
      </c>
      <c r="I157" s="7"/>
      <c r="J157" s="7"/>
      <c r="K157" s="7"/>
      <c r="L157" s="7"/>
      <c r="M157" s="7"/>
      <c r="N157" s="7"/>
      <c r="O157" s="7"/>
      <c r="P157" s="7"/>
      <c r="Q157" s="7"/>
      <c r="R157" s="7"/>
      <c r="S157" s="7"/>
      <c r="T157" s="221"/>
      <c r="U157" s="221"/>
      <c r="V157" s="221"/>
      <c r="W157" s="221"/>
      <c r="X157" s="221"/>
      <c r="Y157" s="221"/>
      <c r="Z157" s="221"/>
      <c r="AA157" s="221"/>
      <c r="AB157" s="221"/>
    </row>
    <row r="158" ht="15.75" customHeight="1">
      <c r="A158" s="255"/>
      <c r="F158" s="7"/>
      <c r="G158" s="44" t="str">
        <f t="shared" si="13"/>
        <v>-</v>
      </c>
      <c r="H158" s="7" t="str">
        <f>IF($A$5&lt;&gt;"444","",IF(COUNTBLANK($A$118)=1," ",VLOOKUP($U$148,KELEMAHAN,VALUE(MID(X$148,7,2))+1,FALSE)))</f>
        <v>Sulit memutuskan</v>
      </c>
      <c r="I158" s="7"/>
      <c r="J158" s="7"/>
      <c r="K158" s="7"/>
      <c r="L158" s="7"/>
      <c r="M158" s="7"/>
      <c r="N158" s="7"/>
      <c r="O158" s="7"/>
      <c r="P158" s="7"/>
      <c r="Q158" s="7"/>
      <c r="R158" s="7"/>
      <c r="S158" s="7"/>
      <c r="T158" s="221"/>
      <c r="U158" s="221"/>
      <c r="V158" s="221"/>
      <c r="W158" s="221"/>
      <c r="X158" s="221"/>
      <c r="Y158" s="221"/>
      <c r="Z158" s="221"/>
      <c r="AA158" s="221"/>
      <c r="AB158" s="221"/>
    </row>
    <row r="159" ht="15.75" customHeight="1">
      <c r="A159" s="255"/>
      <c r="B159" s="7"/>
      <c r="C159" s="7"/>
      <c r="D159" s="7"/>
      <c r="E159" s="7"/>
      <c r="F159" s="7"/>
      <c r="G159" s="44" t="str">
        <f t="shared" si="13"/>
        <v>-</v>
      </c>
      <c r="H159" s="7" t="str">
        <f>IF($A$5&lt;&gt;"444","",IF(COUNTBLANK($A$119)=1," ",VLOOKUP($U$149,KELEMAHAN,VALUE(MID(X$149,7,2))+1,FALSE)))</f>
        <v>Membenarkan diri sendiri</v>
      </c>
      <c r="I159" s="7"/>
      <c r="J159" s="7"/>
      <c r="K159" s="7"/>
      <c r="L159" s="7"/>
      <c r="M159" s="7"/>
      <c r="N159" s="7"/>
      <c r="O159" s="7"/>
      <c r="P159" s="7"/>
      <c r="Q159" s="7"/>
      <c r="R159" s="7"/>
      <c r="S159" s="7"/>
      <c r="T159" s="221"/>
      <c r="U159" s="221"/>
      <c r="V159" s="221"/>
      <c r="W159" s="221"/>
      <c r="X159" s="221"/>
      <c r="Y159" s="221"/>
      <c r="Z159" s="221"/>
      <c r="AA159" s="221"/>
      <c r="AB159" s="221"/>
    </row>
    <row r="160" ht="15.75" customHeight="1">
      <c r="A160" s="255"/>
      <c r="B160" s="7"/>
      <c r="C160" s="7"/>
      <c r="D160" s="7"/>
      <c r="E160" s="7"/>
      <c r="F160" s="7"/>
      <c r="G160" s="7"/>
      <c r="H160" s="7"/>
      <c r="I160" s="7"/>
      <c r="J160" s="7"/>
      <c r="K160" s="7"/>
      <c r="L160" s="7"/>
      <c r="M160" s="7"/>
      <c r="N160" s="7"/>
      <c r="O160" s="7"/>
      <c r="P160" s="7"/>
      <c r="Q160" s="7"/>
      <c r="R160" s="7"/>
      <c r="S160" s="7"/>
      <c r="T160" s="221"/>
      <c r="U160" s="221"/>
      <c r="V160" s="221"/>
      <c r="W160" s="221"/>
      <c r="X160" s="221"/>
      <c r="Y160" s="221"/>
      <c r="Z160" s="221"/>
      <c r="AA160" s="221"/>
      <c r="AB160" s="221"/>
    </row>
    <row r="161" ht="15.75" customHeight="1">
      <c r="A161" s="255"/>
      <c r="B161" s="7"/>
      <c r="C161" s="7"/>
      <c r="D161" s="7"/>
      <c r="E161" s="7"/>
      <c r="F161" s="7"/>
      <c r="G161" s="7"/>
      <c r="H161" s="7"/>
      <c r="I161" s="7"/>
      <c r="J161" s="7"/>
      <c r="K161" s="7"/>
      <c r="L161" s="7"/>
      <c r="M161" s="7"/>
      <c r="N161" s="7"/>
      <c r="O161" s="7"/>
      <c r="P161" s="7"/>
      <c r="Q161" s="7"/>
      <c r="R161" s="7"/>
      <c r="S161" s="7"/>
      <c r="T161" s="221"/>
      <c r="U161" s="221"/>
      <c r="V161" s="221"/>
      <c r="W161" s="221"/>
      <c r="X161" s="221"/>
      <c r="Y161" s="221"/>
      <c r="Z161" s="221"/>
      <c r="AA161" s="221"/>
      <c r="AB161" s="221"/>
    </row>
    <row r="162" ht="15.75" customHeight="1">
      <c r="A162" s="283"/>
      <c r="B162" s="284" t="s">
        <v>1386</v>
      </c>
      <c r="F162" s="7"/>
      <c r="G162" s="44" t="str">
        <f t="shared" ref="G162:G168" si="15">IF(LEN(H162)&lt;=1,"","-")</f>
        <v>-</v>
      </c>
      <c r="H162" s="7" t="str">
        <f>IF($A$5&lt;&gt;"444","",IF(COUNTBLANK($A$118)=1," ",VLOOKUP($U$162,lead_styles,VALUE(MID($X$162,1,2))+1,FALSE)))</f>
        <v>Cermat</v>
      </c>
      <c r="I162" s="7"/>
      <c r="J162" s="7"/>
      <c r="K162" s="7"/>
      <c r="L162" s="7"/>
      <c r="M162" s="7"/>
      <c r="N162" s="7"/>
      <c r="O162" s="7"/>
      <c r="P162" s="7"/>
      <c r="Q162" s="7"/>
      <c r="R162" s="7"/>
      <c r="S162" s="7"/>
      <c r="T162" s="221"/>
      <c r="U162" s="255" t="str">
        <f t="shared" ref="U162:U163" si="16">U155</f>
        <v>C</v>
      </c>
      <c r="V162" s="221"/>
      <c r="W162" s="221"/>
      <c r="X162" s="221" t="str">
        <f t="array" ref="X162">INDEX(misc!$S$51:$S$58,MATCH(RANDBETWEEN(1,8),misc!$A$51:$A$58,0))</f>
        <v>140212070503060104081109101315</v>
      </c>
      <c r="Y162" s="221"/>
      <c r="Z162" s="221"/>
      <c r="AA162" s="221"/>
      <c r="AB162" s="221"/>
    </row>
    <row r="163" ht="15.75" customHeight="1">
      <c r="A163" s="283"/>
      <c r="F163" s="7"/>
      <c r="G163" s="44" t="str">
        <f t="shared" si="15"/>
        <v>-</v>
      </c>
      <c r="H163" s="7" t="str">
        <f>IF($A$5&lt;&gt;"444","",IF(COUNTBLANK($A$118)=1," ",VLOOKUP($U$162,lead_styles,VALUE(MID($X$162,3,2))+1,FALSE)))</f>
        <v>Praktis</v>
      </c>
      <c r="I163" s="7"/>
      <c r="J163" s="7"/>
      <c r="K163" s="7"/>
      <c r="L163" s="7"/>
      <c r="M163" s="7"/>
      <c r="N163" s="7"/>
      <c r="O163" s="7"/>
      <c r="P163" s="7"/>
      <c r="Q163" s="7"/>
      <c r="R163" s="7"/>
      <c r="S163" s="7"/>
      <c r="T163" s="221"/>
      <c r="U163" s="255" t="str">
        <f t="shared" si="16"/>
        <v>S</v>
      </c>
      <c r="V163" s="221"/>
      <c r="W163" s="221"/>
      <c r="X163" s="221" t="str">
        <f t="array" ref="X163">INDEX(misc!$S$51:$S$58,MATCH(RANDBETWEEN(1,8),misc!$A$51:$A$58,0))</f>
        <v>150203050113140809041007111206</v>
      </c>
      <c r="Y163" s="221"/>
      <c r="Z163" s="221"/>
      <c r="AA163" s="221"/>
      <c r="AB163" s="221"/>
    </row>
    <row r="164" ht="15.75" customHeight="1">
      <c r="A164" s="255"/>
      <c r="F164" s="7"/>
      <c r="G164" s="44" t="str">
        <f t="shared" si="15"/>
        <v>-</v>
      </c>
      <c r="H164" s="7" t="str">
        <f>IF($A$5&lt;&gt;"444","",IF(COUNTBLANK($A$118)=1," ",VLOOKUP($U$162,lead_styles,VALUE(MID($X$162,5,2))+1,FALSE)))</f>
        <v>Hati-hati</v>
      </c>
      <c r="I164" s="7"/>
      <c r="J164" s="7"/>
      <c r="K164" s="7"/>
      <c r="L164" s="7"/>
      <c r="M164" s="7"/>
      <c r="N164" s="7"/>
      <c r="O164" s="7"/>
      <c r="P164" s="7"/>
      <c r="Q164" s="7"/>
      <c r="R164" s="7"/>
      <c r="S164" s="7"/>
      <c r="T164" s="221"/>
      <c r="U164" s="221"/>
      <c r="V164" s="221"/>
      <c r="W164" s="221"/>
      <c r="X164" s="221"/>
      <c r="Y164" s="221"/>
      <c r="Z164" s="221"/>
      <c r="AA164" s="221"/>
      <c r="AB164" s="221"/>
    </row>
    <row r="165" ht="15.75" customHeight="1">
      <c r="A165" s="255"/>
      <c r="F165" s="7"/>
      <c r="G165" s="44" t="str">
        <f t="shared" si="15"/>
        <v>-</v>
      </c>
      <c r="H165" s="7" t="str">
        <f>IF($A$5&lt;&gt;"444","",IF(COUNTBLANK($A$118)=1," ",VLOOKUP($U$162,lead_styles,VALUE(MID($X$162,7,2))+1,FALSE)))</f>
        <v>Analitis</v>
      </c>
      <c r="I165" s="7"/>
      <c r="J165" s="7"/>
      <c r="K165" s="7"/>
      <c r="L165" s="7"/>
      <c r="M165" s="7"/>
      <c r="N165" s="7"/>
      <c r="O165" s="7"/>
      <c r="P165" s="7"/>
      <c r="Q165" s="7"/>
      <c r="R165" s="7"/>
      <c r="S165" s="7"/>
      <c r="T165" s="221"/>
      <c r="U165" s="221"/>
      <c r="V165" s="221"/>
      <c r="W165" s="221"/>
      <c r="X165" s="221"/>
      <c r="Y165" s="221"/>
      <c r="Z165" s="221"/>
      <c r="AA165" s="221"/>
      <c r="AB165" s="221"/>
    </row>
    <row r="166" ht="15.75" customHeight="1">
      <c r="A166" s="255"/>
      <c r="B166" s="7"/>
      <c r="C166" s="7"/>
      <c r="D166" s="7"/>
      <c r="E166" s="7"/>
      <c r="F166" s="7"/>
      <c r="G166" s="44" t="str">
        <f t="shared" si="15"/>
        <v>-</v>
      </c>
      <c r="H166" s="7" t="str">
        <f>IF($A$5&lt;&gt;"444","",IF(COUNTBLANK($A$118)=1," ",VLOOKUP($U$162,lead_styles,VALUE(MID($X$162,9,2))+1,FALSE)))</f>
        <v>Menyampaikan fakta</v>
      </c>
      <c r="I166" s="7"/>
      <c r="J166" s="7"/>
      <c r="K166" s="7"/>
      <c r="L166" s="7"/>
      <c r="M166" s="7"/>
      <c r="N166" s="7"/>
      <c r="O166" s="7"/>
      <c r="P166" s="7"/>
      <c r="Q166" s="7"/>
      <c r="R166" s="7"/>
      <c r="S166" s="7"/>
      <c r="T166" s="221"/>
      <c r="U166" s="221"/>
      <c r="V166" s="221"/>
      <c r="W166" s="221"/>
      <c r="X166" s="221"/>
      <c r="Y166" s="221"/>
      <c r="Z166" s="221"/>
      <c r="AA166" s="221"/>
      <c r="AB166" s="221"/>
    </row>
    <row r="167" ht="15.75" customHeight="1">
      <c r="A167" s="255"/>
      <c r="B167" s="7"/>
      <c r="C167" s="7"/>
      <c r="D167" s="7"/>
      <c r="E167" s="7"/>
      <c r="F167" s="7"/>
      <c r="G167" s="44" t="str">
        <f t="shared" si="15"/>
        <v>-</v>
      </c>
      <c r="H167" s="7" t="str">
        <f>IF($A$5&lt;&gt;"444","",IF(COUNTBLANK($A$119)=1," ",VLOOKUP($U$163,lead_styles,VALUE(MID($X$163,1,2))+1,FALSE)))</f>
        <v>Pendengar yang baik</v>
      </c>
      <c r="I167" s="7"/>
      <c r="J167" s="7"/>
      <c r="K167" s="7"/>
      <c r="L167" s="7"/>
      <c r="M167" s="7"/>
      <c r="N167" s="7"/>
      <c r="O167" s="7"/>
      <c r="P167" s="7"/>
      <c r="Q167" s="7"/>
      <c r="R167" s="7"/>
      <c r="S167" s="7"/>
      <c r="T167" s="221"/>
      <c r="U167" s="221"/>
      <c r="V167" s="221"/>
      <c r="W167" s="221"/>
      <c r="X167" s="221"/>
      <c r="Y167" s="221"/>
      <c r="Z167" s="221"/>
      <c r="AA167" s="221"/>
      <c r="AB167" s="221"/>
    </row>
    <row r="168" ht="15.75" customHeight="1">
      <c r="A168" s="255"/>
      <c r="B168" s="7"/>
      <c r="C168" s="7"/>
      <c r="D168" s="7"/>
      <c r="E168" s="7"/>
      <c r="F168" s="7"/>
      <c r="G168" s="44" t="str">
        <f t="shared" si="15"/>
        <v>-</v>
      </c>
      <c r="H168" s="7" t="str">
        <f>IF($A$5&lt;&gt;"444","",IF(COUNTBLANK($A$119)=1," ",VLOOKUP($U$163,lead_styles,VALUE(MID($X$163,3,2))+1,FALSE)))</f>
        <v>Idealis</v>
      </c>
      <c r="I168" s="7"/>
      <c r="J168" s="7"/>
      <c r="K168" s="7"/>
      <c r="L168" s="7"/>
      <c r="M168" s="7"/>
      <c r="N168" s="7"/>
      <c r="O168" s="7"/>
      <c r="P168" s="7"/>
      <c r="Q168" s="7"/>
      <c r="R168" s="7"/>
      <c r="S168" s="7"/>
      <c r="T168" s="221"/>
      <c r="U168" s="221"/>
      <c r="V168" s="221"/>
      <c r="W168" s="221"/>
      <c r="X168" s="221"/>
      <c r="Y168" s="221"/>
      <c r="Z168" s="221"/>
      <c r="AA168" s="221"/>
      <c r="AB168" s="221"/>
    </row>
    <row r="169" ht="15.75" customHeight="1">
      <c r="A169" s="255"/>
      <c r="B169" s="7"/>
      <c r="C169" s="7"/>
      <c r="D169" s="7"/>
      <c r="E169" s="7"/>
      <c r="F169" s="7"/>
      <c r="G169" s="7"/>
      <c r="H169" s="7"/>
      <c r="I169" s="7"/>
      <c r="J169" s="7"/>
      <c r="K169" s="7"/>
      <c r="L169" s="7"/>
      <c r="M169" s="7"/>
      <c r="N169" s="7"/>
      <c r="O169" s="7"/>
      <c r="P169" s="7"/>
      <c r="Q169" s="7"/>
      <c r="R169" s="7"/>
      <c r="S169" s="7"/>
      <c r="T169" s="221"/>
      <c r="U169" s="221"/>
      <c r="V169" s="221"/>
      <c r="W169" s="221"/>
      <c r="X169" s="221"/>
      <c r="Y169" s="221"/>
      <c r="Z169" s="221"/>
      <c r="AA169" s="221"/>
      <c r="AB169" s="221"/>
    </row>
    <row r="170" ht="15.75" customHeight="1">
      <c r="A170" s="255"/>
      <c r="B170" s="7"/>
      <c r="C170" s="7"/>
      <c r="D170" s="7"/>
      <c r="E170" s="7"/>
      <c r="F170" s="7"/>
      <c r="G170" s="7"/>
      <c r="H170" s="7"/>
      <c r="I170" s="7"/>
      <c r="J170" s="7"/>
      <c r="K170" s="7"/>
      <c r="L170" s="7"/>
      <c r="M170" s="7"/>
      <c r="N170" s="7"/>
      <c r="O170" s="7"/>
      <c r="P170" s="7"/>
      <c r="Q170" s="7"/>
      <c r="R170" s="7"/>
      <c r="S170" s="7"/>
      <c r="T170" s="221"/>
      <c r="U170" s="221"/>
      <c r="V170" s="221"/>
      <c r="W170" s="221"/>
      <c r="X170" s="221"/>
      <c r="Y170" s="221"/>
      <c r="Z170" s="221"/>
      <c r="AA170" s="221"/>
      <c r="AB170" s="221"/>
    </row>
    <row r="171" ht="15.75" customHeight="1">
      <c r="A171" s="255"/>
      <c r="B171" s="284" t="s">
        <v>1387</v>
      </c>
      <c r="F171" s="7"/>
      <c r="G171" s="44" t="str">
        <f>IF(LEN(H171)&lt;=1,"","-")</f>
        <v>-</v>
      </c>
      <c r="H171" s="235" t="str">
        <f>IF($A$5&lt;&gt;"444","",IF(COUNTBLANK($A$118)=1," ",VLOOKUP($U$171,karakteristik,VALUE(MID($X$171,1,1))+1,FALSE)))</f>
        <v>Verifikasi, validasi dan pengendalian pekerjaan</v>
      </c>
      <c r="T171" s="221"/>
      <c r="U171" s="255" t="str">
        <f t="shared" ref="U171:U172" si="17">U162</f>
        <v>C</v>
      </c>
      <c r="V171" s="221"/>
      <c r="W171" s="221"/>
      <c r="X171" s="221">
        <f t="array" ref="X171">INDEX(misc!$J$19:$J$25,MATCH(RANDBETWEEN(1,7),misc!$A$51:$A$58,0))</f>
        <v>918273645</v>
      </c>
      <c r="Y171" s="221"/>
      <c r="Z171" s="221"/>
      <c r="AA171" s="221"/>
      <c r="AB171" s="221"/>
    </row>
    <row r="172" ht="15.75" customHeight="1">
      <c r="A172" s="255"/>
      <c r="F172" s="7"/>
      <c r="G172" s="7"/>
      <c r="T172" s="221"/>
      <c r="U172" s="221" t="str">
        <f t="shared" si="17"/>
        <v>S</v>
      </c>
      <c r="V172" s="221"/>
      <c r="W172" s="221"/>
      <c r="X172" s="221">
        <f t="array" ref="X172">INDEX(misc!$J$19:$J$25,MATCH(RANDBETWEEN(1,7),misc!$A$51:$A$58,0))</f>
        <v>918273645</v>
      </c>
      <c r="Y172" s="221"/>
      <c r="Z172" s="221"/>
      <c r="AA172" s="221"/>
      <c r="AB172" s="221"/>
    </row>
    <row r="173" ht="15.75" customHeight="1">
      <c r="A173" s="255"/>
      <c r="F173" s="7"/>
      <c r="G173" s="44" t="str">
        <f>IF(LEN(H173)&lt;=1,"","-")</f>
        <v>-</v>
      </c>
      <c r="H173" s="245" t="str">
        <f>IF($A$5&lt;&gt;"444","",IF(COUNTBLANK($A$118)=1," ",VLOOKUP($U$171,karakteristik,VALUE(MID($X$171,2,1))+1,FALSE)))</f>
        <v>Pekerjaan yang menuntut akurasi dan ketepatan</v>
      </c>
      <c r="T173" s="221"/>
      <c r="U173" s="221"/>
      <c r="V173" s="221"/>
      <c r="W173" s="221"/>
      <c r="X173" s="221"/>
      <c r="Y173" s="221"/>
      <c r="Z173" s="221"/>
      <c r="AA173" s="221"/>
      <c r="AB173" s="221"/>
    </row>
    <row r="174" ht="15.75" customHeight="1">
      <c r="A174" s="255"/>
      <c r="F174" s="7"/>
      <c r="G174" s="7"/>
      <c r="T174" s="221"/>
      <c r="U174" s="221"/>
      <c r="V174" s="221"/>
      <c r="W174" s="221"/>
      <c r="X174" s="221"/>
      <c r="Y174" s="221"/>
      <c r="Z174" s="221"/>
      <c r="AA174" s="221"/>
      <c r="AB174" s="221"/>
    </row>
    <row r="175" ht="15.75" customHeight="1">
      <c r="A175" s="255"/>
      <c r="B175" s="7"/>
      <c r="C175" s="7"/>
      <c r="D175" s="7"/>
      <c r="E175" s="7"/>
      <c r="F175" s="7"/>
      <c r="G175" s="44" t="str">
        <f>IF(LEN(H175)&lt;=1,"","-")</f>
        <v>-</v>
      </c>
      <c r="H175" s="235" t="str">
        <f>IF($A$5&lt;&gt;"444","",IF(COUNTBLANK($A$118)=1," ",VLOOKUP($U$171,karakteristik,VALUE(MID($X$171,3,1))+1,FALSE)))</f>
        <v>Melakukan evaluasi program</v>
      </c>
      <c r="T175" s="221"/>
      <c r="U175" s="221"/>
      <c r="V175" s="221"/>
      <c r="W175" s="221"/>
      <c r="X175" s="221"/>
      <c r="Y175" s="221"/>
      <c r="Z175" s="221"/>
      <c r="AA175" s="221"/>
      <c r="AB175" s="221"/>
    </row>
    <row r="176" ht="15.75" customHeight="1">
      <c r="A176" s="255"/>
      <c r="B176" s="7"/>
      <c r="C176" s="7"/>
      <c r="D176" s="7"/>
      <c r="E176" s="7"/>
      <c r="F176" s="7"/>
      <c r="G176" s="7"/>
      <c r="T176" s="221"/>
      <c r="U176" s="221"/>
      <c r="V176" s="221"/>
      <c r="W176" s="221"/>
      <c r="X176" s="221"/>
      <c r="Y176" s="221"/>
      <c r="Z176" s="221"/>
      <c r="AA176" s="221"/>
      <c r="AB176" s="221"/>
    </row>
    <row r="177" ht="15.75" customHeight="1">
      <c r="A177" s="255"/>
      <c r="B177" s="7"/>
      <c r="C177" s="7"/>
      <c r="D177" s="7"/>
      <c r="E177" s="7"/>
      <c r="F177" s="7"/>
      <c r="G177" s="44" t="str">
        <f>IF(LEN(H177)&lt;=1,"","-")</f>
        <v>-</v>
      </c>
      <c r="H177" s="235" t="str">
        <f>IF($A$5&lt;&gt;"444","",IF(COUNTBLANK($A$118)=1," ",VLOOKUP($U$171,karakteristik,VALUE(MID($X$171,4,1))+1,FALSE)))</f>
        <v>Menganalisa masalah secara mendalam</v>
      </c>
      <c r="T177" s="221"/>
      <c r="U177" s="221"/>
      <c r="V177" s="221"/>
      <c r="W177" s="221"/>
      <c r="X177" s="221"/>
      <c r="Y177" s="221"/>
      <c r="Z177" s="221"/>
      <c r="AA177" s="221"/>
      <c r="AB177" s="221"/>
    </row>
    <row r="178" ht="15.75" customHeight="1">
      <c r="A178" s="255"/>
      <c r="B178" s="7"/>
      <c r="C178" s="7"/>
      <c r="D178" s="7"/>
      <c r="E178" s="7"/>
      <c r="F178" s="7"/>
      <c r="G178" s="7"/>
      <c r="T178" s="221"/>
      <c r="U178" s="221"/>
      <c r="V178" s="221"/>
      <c r="W178" s="221"/>
      <c r="X178" s="221"/>
      <c r="Y178" s="221"/>
      <c r="Z178" s="221"/>
      <c r="AA178" s="221"/>
      <c r="AB178" s="221"/>
    </row>
    <row r="179" ht="15.75" customHeight="1">
      <c r="A179" s="255"/>
      <c r="B179" s="7"/>
      <c r="C179" s="7"/>
      <c r="D179" s="7"/>
      <c r="E179" s="7"/>
      <c r="F179" s="7"/>
      <c r="G179" s="44" t="str">
        <f>IF(LEN(H179)&lt;=1,"","-")</f>
        <v>-</v>
      </c>
      <c r="H179" s="235" t="str">
        <f>IF($A$5&lt;&gt;"444","",IF(COUNTBLANK($A$118)=1," ",VLOOKUP($U$171,karakteristik,VALUE(MID($X$171,5,1))+1,FALSE)))</f>
        <v>Mengumpulkan informasi secara rinci</v>
      </c>
      <c r="T179" s="221"/>
      <c r="U179" s="221"/>
      <c r="V179" s="221"/>
      <c r="W179" s="221"/>
      <c r="X179" s="221"/>
      <c r="Y179" s="221"/>
      <c r="Z179" s="221"/>
      <c r="AA179" s="221"/>
      <c r="AB179" s="221"/>
    </row>
    <row r="180" ht="15.75" customHeight="1">
      <c r="A180" s="255"/>
      <c r="B180" s="7"/>
      <c r="C180" s="7"/>
      <c r="D180" s="7"/>
      <c r="E180" s="7"/>
      <c r="F180" s="7"/>
      <c r="G180" s="7"/>
      <c r="T180" s="221"/>
      <c r="U180" s="221"/>
      <c r="V180" s="221"/>
      <c r="W180" s="221"/>
      <c r="X180" s="221"/>
      <c r="Y180" s="221"/>
      <c r="Z180" s="221"/>
      <c r="AA180" s="221"/>
      <c r="AB180" s="221"/>
    </row>
    <row r="181" ht="15.75" customHeight="1">
      <c r="A181" s="255"/>
      <c r="B181" s="7"/>
      <c r="C181" s="7"/>
      <c r="D181" s="7"/>
      <c r="E181" s="7"/>
      <c r="F181" s="7"/>
      <c r="G181" s="44" t="str">
        <f>IF(LEN(H181)&lt;=1,"","-")</f>
        <v>-</v>
      </c>
      <c r="H181" s="235" t="str">
        <f>IF($A$5&lt;&gt;"444","",IF(COUNTBLANK($A$119)=1," ",VLOOKUP($U$172,karakteristik,VALUE(MID($X$172,1,1))+1,FALSE)))</f>
        <v>Pekerjaan yang memerlukan konsistensi dalam jangka waktu panjang</v>
      </c>
      <c r="T181" s="221"/>
      <c r="U181" s="221"/>
      <c r="V181" s="221"/>
      <c r="W181" s="221"/>
      <c r="X181" s="221"/>
      <c r="Y181" s="221"/>
      <c r="Z181" s="221"/>
      <c r="AA181" s="221"/>
      <c r="AB181" s="221"/>
    </row>
    <row r="182" ht="15.75" customHeight="1">
      <c r="A182" s="255"/>
      <c r="B182" s="7"/>
      <c r="C182" s="7"/>
      <c r="D182" s="7"/>
      <c r="E182" s="7"/>
      <c r="F182" s="7"/>
      <c r="G182" s="7"/>
      <c r="T182" s="221"/>
      <c r="U182" s="221"/>
      <c r="V182" s="221"/>
      <c r="W182" s="221"/>
      <c r="X182" s="221"/>
      <c r="Y182" s="221"/>
      <c r="Z182" s="221"/>
      <c r="AA182" s="221"/>
      <c r="AB182" s="221"/>
    </row>
    <row r="183" ht="15.75" customHeight="1">
      <c r="A183" s="255"/>
      <c r="B183" s="7"/>
      <c r="C183" s="7"/>
      <c r="D183" s="7"/>
      <c r="E183" s="7"/>
      <c r="F183" s="7"/>
      <c r="G183" s="44" t="str">
        <f>IF(LEN(H183)&lt;=1,"","-")</f>
        <v>-</v>
      </c>
      <c r="H183" s="235" t="str">
        <f>IF($A$5&lt;&gt;"444","",IF(COUNTBLANK($A$119)=1," ",VLOOKUP($U$172,karakteristik,VALUE(MID($X$172,2,1))+1,FALSE)))</f>
        <v>Pekerjaan yang menuntut kesabaran</v>
      </c>
      <c r="T183" s="221"/>
      <c r="U183" s="221"/>
      <c r="V183" s="221"/>
      <c r="W183" s="221"/>
      <c r="X183" s="221"/>
      <c r="Y183" s="221"/>
      <c r="Z183" s="221"/>
      <c r="AA183" s="221"/>
      <c r="AB183" s="221"/>
    </row>
    <row r="184" ht="15.75" customHeight="1">
      <c r="A184" s="255"/>
      <c r="B184" s="7"/>
      <c r="C184" s="7"/>
      <c r="D184" s="7"/>
      <c r="E184" s="7"/>
      <c r="F184" s="7"/>
      <c r="G184" s="7"/>
      <c r="T184" s="221"/>
      <c r="U184" s="221"/>
      <c r="V184" s="221"/>
      <c r="W184" s="221"/>
      <c r="X184" s="221"/>
      <c r="Y184" s="221"/>
      <c r="Z184" s="221"/>
      <c r="AA184" s="221"/>
      <c r="AB184" s="221"/>
    </row>
    <row r="185" ht="15.75" customHeight="1">
      <c r="A185" s="255"/>
      <c r="B185" s="7"/>
      <c r="C185" s="7"/>
      <c r="D185" s="7"/>
      <c r="E185" s="7"/>
      <c r="F185" s="7"/>
      <c r="G185" s="44" t="str">
        <f>IF(LEN(H185)&lt;=1,"","-")</f>
        <v>-</v>
      </c>
      <c r="H185" s="235" t="str">
        <f>IF($A$5&lt;&gt;"444","",IF(COUNTBLANK($A$119)=1," ",VLOOKUP($U$172,karakteristik,VALUE(MID($X$172,3,1))+1,FALSE)))</f>
        <v>Melaksanakan, mengelola pekerjaan sesuai peraturan</v>
      </c>
      <c r="T185" s="221"/>
      <c r="U185" s="221"/>
      <c r="V185" s="221"/>
      <c r="W185" s="221"/>
      <c r="X185" s="221"/>
      <c r="Y185" s="221"/>
      <c r="Z185" s="221"/>
      <c r="AA185" s="221"/>
      <c r="AB185" s="221"/>
    </row>
    <row r="186" ht="15.75" customHeight="1">
      <c r="A186" s="255"/>
      <c r="B186" s="7"/>
      <c r="C186" s="7"/>
      <c r="D186" s="7"/>
      <c r="E186" s="7"/>
      <c r="F186" s="7"/>
      <c r="G186" s="7"/>
      <c r="T186" s="221"/>
      <c r="U186" s="221"/>
      <c r="V186" s="221"/>
      <c r="W186" s="221"/>
      <c r="X186" s="221"/>
      <c r="Y186" s="221"/>
      <c r="Z186" s="221"/>
      <c r="AA186" s="221"/>
      <c r="AB186" s="221"/>
    </row>
    <row r="187" ht="15.75" customHeight="1">
      <c r="A187" s="255"/>
      <c r="B187" s="7"/>
      <c r="C187" s="7"/>
      <c r="D187" s="7"/>
      <c r="E187" s="7"/>
      <c r="F187" s="7"/>
      <c r="G187" s="7"/>
      <c r="H187" s="7"/>
      <c r="I187" s="7"/>
      <c r="J187" s="7"/>
      <c r="K187" s="7"/>
      <c r="L187" s="7"/>
      <c r="M187" s="7"/>
      <c r="N187" s="7"/>
      <c r="O187" s="7"/>
      <c r="P187" s="7"/>
      <c r="Q187" s="7"/>
      <c r="R187" s="7"/>
      <c r="S187" s="7"/>
      <c r="T187" s="221"/>
      <c r="U187" s="221"/>
      <c r="V187" s="221"/>
      <c r="W187" s="221"/>
      <c r="X187" s="221"/>
      <c r="Y187" s="221"/>
      <c r="Z187" s="221"/>
      <c r="AA187" s="221"/>
      <c r="AB187" s="221"/>
    </row>
    <row r="188" ht="15.75" customHeight="1">
      <c r="A188" s="255"/>
      <c r="B188" s="7"/>
      <c r="C188" s="7"/>
      <c r="D188" s="7"/>
      <c r="E188" s="7"/>
      <c r="F188" s="7"/>
      <c r="G188" s="7"/>
      <c r="H188" s="7"/>
      <c r="I188" s="7"/>
      <c r="J188" s="7"/>
      <c r="K188" s="7"/>
      <c r="L188" s="7"/>
      <c r="M188" s="7"/>
      <c r="N188" s="7"/>
      <c r="O188" s="7"/>
      <c r="P188" s="7"/>
      <c r="Q188" s="7"/>
      <c r="R188" s="7"/>
      <c r="S188" s="7"/>
      <c r="T188" s="221"/>
      <c r="U188" s="221"/>
      <c r="V188" s="221"/>
      <c r="W188" s="221"/>
      <c r="X188" s="221"/>
      <c r="Y188" s="221"/>
      <c r="Z188" s="221"/>
      <c r="AA188" s="221"/>
      <c r="AB188" s="221"/>
    </row>
    <row r="189" ht="15.75" customHeight="1">
      <c r="A189" s="255"/>
      <c r="B189" s="7"/>
      <c r="C189" s="7"/>
      <c r="D189" s="7"/>
      <c r="E189" s="7"/>
      <c r="F189" s="7"/>
      <c r="G189" s="7"/>
      <c r="H189" s="7"/>
      <c r="I189" s="7"/>
      <c r="J189" s="7"/>
      <c r="K189" s="7"/>
      <c r="L189" s="7"/>
      <c r="M189" s="7"/>
      <c r="N189" s="7"/>
      <c r="O189" s="7"/>
      <c r="P189" s="7"/>
      <c r="Q189" s="7"/>
      <c r="R189" s="7"/>
      <c r="S189" s="7"/>
      <c r="T189" s="221"/>
      <c r="U189" s="221"/>
      <c r="V189" s="221"/>
      <c r="W189" s="221"/>
      <c r="X189" s="221"/>
      <c r="Y189" s="221"/>
      <c r="Z189" s="221"/>
      <c r="AA189" s="221"/>
      <c r="AB189" s="221"/>
    </row>
    <row r="190" ht="15.75" customHeight="1">
      <c r="A190" s="255"/>
      <c r="B190" s="7"/>
      <c r="C190" s="7"/>
      <c r="D190" s="7"/>
      <c r="E190" s="7"/>
      <c r="F190" s="7"/>
      <c r="G190" s="7"/>
      <c r="H190" s="7"/>
      <c r="I190" s="7"/>
      <c r="J190" s="7"/>
      <c r="K190" s="7"/>
      <c r="L190" s="7"/>
      <c r="M190" s="7"/>
      <c r="N190" s="7"/>
      <c r="O190" s="7"/>
      <c r="P190" s="7"/>
      <c r="Q190" s="7"/>
      <c r="R190" s="7"/>
      <c r="S190" s="7"/>
      <c r="T190" s="221"/>
      <c r="U190" s="221"/>
      <c r="V190" s="221"/>
      <c r="W190" s="221"/>
      <c r="X190" s="221"/>
      <c r="Y190" s="221"/>
      <c r="Z190" s="221"/>
      <c r="AA190" s="221"/>
      <c r="AB190" s="221"/>
    </row>
    <row r="191" ht="15.75" customHeight="1">
      <c r="A191" s="255"/>
      <c r="B191" s="7"/>
      <c r="C191" s="7"/>
      <c r="D191" s="7"/>
      <c r="E191" s="7"/>
      <c r="F191" s="7"/>
      <c r="G191" s="7"/>
      <c r="H191" s="7"/>
      <c r="I191" s="7"/>
      <c r="J191" s="7"/>
      <c r="K191" s="7"/>
      <c r="L191" s="7"/>
      <c r="M191" s="7"/>
      <c r="N191" s="7"/>
      <c r="O191" s="7"/>
      <c r="P191" s="7"/>
      <c r="Q191" s="7"/>
      <c r="R191" s="7"/>
      <c r="S191" s="7"/>
      <c r="T191" s="221"/>
      <c r="U191" s="221"/>
      <c r="V191" s="221"/>
      <c r="W191" s="221"/>
      <c r="X191" s="221"/>
      <c r="Y191" s="221"/>
      <c r="Z191" s="221"/>
      <c r="AA191" s="221"/>
      <c r="AB191" s="221"/>
    </row>
    <row r="192" ht="15.75" customHeight="1">
      <c r="A192" s="255"/>
      <c r="B192" s="7"/>
      <c r="C192" s="7"/>
      <c r="D192" s="7"/>
      <c r="E192" s="7"/>
      <c r="F192" s="7"/>
      <c r="G192" s="7"/>
      <c r="H192" s="7"/>
      <c r="I192" s="7"/>
      <c r="J192" s="7"/>
      <c r="K192" s="7"/>
      <c r="L192" s="7"/>
      <c r="M192" s="7"/>
      <c r="N192" s="7"/>
      <c r="O192" s="7"/>
      <c r="P192" s="7"/>
      <c r="Q192" s="7"/>
      <c r="R192" s="7"/>
      <c r="S192" s="7"/>
      <c r="T192" s="221"/>
      <c r="U192" s="221"/>
      <c r="V192" s="221"/>
      <c r="W192" s="221"/>
      <c r="X192" s="221"/>
      <c r="Y192" s="221"/>
      <c r="Z192" s="221"/>
      <c r="AA192" s="221"/>
      <c r="AB192" s="221"/>
    </row>
    <row r="193" ht="15.75" customHeight="1">
      <c r="A193" s="255"/>
      <c r="B193" s="7"/>
      <c r="C193" s="7"/>
      <c r="D193" s="7"/>
      <c r="E193" s="7"/>
      <c r="F193" s="7"/>
      <c r="G193" s="7"/>
      <c r="H193" s="7"/>
      <c r="I193" s="7"/>
      <c r="J193" s="7"/>
      <c r="K193" s="7"/>
      <c r="L193" s="7"/>
      <c r="M193" s="7"/>
      <c r="N193" s="7"/>
      <c r="O193" s="7"/>
      <c r="P193" s="7"/>
      <c r="Q193" s="7"/>
      <c r="R193" s="7"/>
      <c r="S193" s="7"/>
      <c r="T193" s="221"/>
      <c r="U193" s="221"/>
      <c r="V193" s="221"/>
      <c r="W193" s="221"/>
      <c r="X193" s="221"/>
      <c r="Y193" s="221"/>
      <c r="Z193" s="221"/>
      <c r="AA193" s="221"/>
      <c r="AB193" s="221"/>
    </row>
    <row r="194" ht="15.75" customHeight="1">
      <c r="A194" s="255"/>
      <c r="B194" s="7"/>
      <c r="C194" s="7"/>
      <c r="D194" s="7"/>
      <c r="E194" s="7"/>
      <c r="F194" s="7"/>
      <c r="G194" s="7"/>
      <c r="H194" s="7"/>
      <c r="I194" s="7"/>
      <c r="J194" s="7"/>
      <c r="K194" s="7"/>
      <c r="L194" s="7"/>
      <c r="M194" s="7"/>
      <c r="N194" s="7"/>
      <c r="O194" s="7"/>
      <c r="P194" s="7"/>
      <c r="Q194" s="7"/>
      <c r="R194" s="7"/>
      <c r="S194" s="7"/>
      <c r="T194" s="221"/>
      <c r="U194" s="221"/>
      <c r="V194" s="221"/>
      <c r="W194" s="221"/>
      <c r="X194" s="221"/>
      <c r="Y194" s="221"/>
      <c r="Z194" s="221"/>
      <c r="AA194" s="221"/>
      <c r="AB194" s="221"/>
    </row>
    <row r="195" ht="15.75" customHeight="1">
      <c r="A195" s="255"/>
      <c r="B195" s="7"/>
      <c r="C195" s="7"/>
      <c r="D195" s="7"/>
      <c r="E195" s="7"/>
      <c r="F195" s="7"/>
      <c r="G195" s="7"/>
      <c r="H195" s="7"/>
      <c r="I195" s="7"/>
      <c r="J195" s="7"/>
      <c r="K195" s="7"/>
      <c r="L195" s="7"/>
      <c r="M195" s="7"/>
      <c r="N195" s="7"/>
      <c r="O195" s="7"/>
      <c r="P195" s="7"/>
      <c r="Q195" s="7"/>
      <c r="R195" s="7"/>
      <c r="S195" s="7"/>
      <c r="T195" s="221"/>
      <c r="U195" s="221"/>
      <c r="V195" s="221"/>
      <c r="W195" s="221"/>
      <c r="X195" s="221"/>
      <c r="Y195" s="221"/>
      <c r="Z195" s="221"/>
      <c r="AA195" s="221"/>
      <c r="AB195" s="221"/>
    </row>
    <row r="196" ht="15.75" customHeight="1">
      <c r="A196" s="255"/>
      <c r="B196" s="7"/>
      <c r="C196" s="7"/>
      <c r="D196" s="7"/>
      <c r="E196" s="7"/>
      <c r="F196" s="7"/>
      <c r="G196" s="7"/>
      <c r="H196" s="7"/>
      <c r="I196" s="7"/>
      <c r="J196" s="7"/>
      <c r="K196" s="7"/>
      <c r="L196" s="7"/>
      <c r="M196" s="7"/>
      <c r="N196" s="7"/>
      <c r="O196" s="7"/>
      <c r="P196" s="7"/>
      <c r="Q196" s="7"/>
      <c r="R196" s="7"/>
      <c r="S196" s="7"/>
      <c r="T196" s="221"/>
      <c r="U196" s="221"/>
      <c r="V196" s="221"/>
      <c r="W196" s="221"/>
      <c r="X196" s="221"/>
      <c r="Y196" s="221"/>
      <c r="Z196" s="221"/>
      <c r="AA196" s="221"/>
      <c r="AB196" s="221"/>
    </row>
    <row r="197" ht="15.75" customHeight="1">
      <c r="A197" s="255"/>
      <c r="B197" s="7"/>
      <c r="C197" s="7"/>
      <c r="D197" s="7"/>
      <c r="E197" s="7"/>
      <c r="F197" s="7"/>
      <c r="G197" s="7"/>
      <c r="H197" s="7"/>
      <c r="I197" s="7"/>
      <c r="J197" s="7"/>
      <c r="K197" s="7"/>
      <c r="L197" s="7"/>
      <c r="M197" s="7"/>
      <c r="N197" s="7"/>
      <c r="O197" s="7"/>
      <c r="P197" s="7"/>
      <c r="Q197" s="7"/>
      <c r="R197" s="7"/>
      <c r="S197" s="7"/>
      <c r="T197" s="221"/>
      <c r="U197" s="221"/>
      <c r="V197" s="221"/>
      <c r="W197" s="221"/>
      <c r="X197" s="221"/>
      <c r="Y197" s="221"/>
      <c r="Z197" s="221"/>
      <c r="AA197" s="221"/>
      <c r="AB197" s="221"/>
    </row>
    <row r="198" ht="15.75" customHeight="1">
      <c r="A198" s="255"/>
      <c r="B198" s="7"/>
      <c r="C198" s="7"/>
      <c r="D198" s="7"/>
      <c r="E198" s="7"/>
      <c r="F198" s="7"/>
      <c r="G198" s="7"/>
      <c r="H198" s="7"/>
      <c r="I198" s="7"/>
      <c r="J198" s="7"/>
      <c r="K198" s="7"/>
      <c r="L198" s="7"/>
      <c r="M198" s="7"/>
      <c r="N198" s="7"/>
      <c r="O198" s="7"/>
      <c r="P198" s="7"/>
      <c r="Q198" s="7"/>
      <c r="R198" s="7"/>
      <c r="S198" s="7"/>
      <c r="T198" s="221"/>
      <c r="U198" s="221"/>
      <c r="V198" s="221"/>
      <c r="W198" s="221"/>
      <c r="X198" s="221"/>
      <c r="Y198" s="221"/>
      <c r="Z198" s="221"/>
      <c r="AA198" s="221"/>
      <c r="AB198" s="221"/>
    </row>
    <row r="199" ht="15.75" customHeight="1">
      <c r="A199" s="255"/>
      <c r="B199" s="7"/>
      <c r="C199" s="7"/>
      <c r="D199" s="7"/>
      <c r="E199" s="7"/>
      <c r="F199" s="7"/>
      <c r="G199" s="7"/>
      <c r="H199" s="7"/>
      <c r="I199" s="7"/>
      <c r="J199" s="7"/>
      <c r="K199" s="7"/>
      <c r="L199" s="7"/>
      <c r="M199" s="7"/>
      <c r="N199" s="7"/>
      <c r="O199" s="7"/>
      <c r="P199" s="7"/>
      <c r="Q199" s="7"/>
      <c r="R199" s="7"/>
      <c r="S199" s="7"/>
      <c r="T199" s="221"/>
      <c r="U199" s="221"/>
      <c r="V199" s="221"/>
      <c r="W199" s="221"/>
      <c r="X199" s="221"/>
      <c r="Y199" s="221"/>
      <c r="Z199" s="221"/>
      <c r="AA199" s="221"/>
      <c r="AB199" s="221"/>
    </row>
    <row r="200" ht="15.75" customHeight="1">
      <c r="A200" s="255"/>
      <c r="B200" s="7"/>
      <c r="C200" s="7"/>
      <c r="D200" s="7"/>
      <c r="E200" s="7"/>
      <c r="F200" s="7"/>
      <c r="G200" s="7"/>
      <c r="H200" s="7"/>
      <c r="I200" s="7"/>
      <c r="J200" s="7"/>
      <c r="K200" s="7"/>
      <c r="L200" s="7"/>
      <c r="M200" s="7"/>
      <c r="N200" s="7"/>
      <c r="O200" s="7"/>
      <c r="P200" s="7"/>
      <c r="Q200" s="7"/>
      <c r="R200" s="7"/>
      <c r="S200" s="7"/>
      <c r="T200" s="221"/>
      <c r="U200" s="221"/>
      <c r="V200" s="221"/>
      <c r="W200" s="221"/>
      <c r="X200" s="221"/>
      <c r="Y200" s="221"/>
      <c r="Z200" s="221"/>
      <c r="AA200" s="221"/>
      <c r="AB200" s="221"/>
    </row>
    <row r="201" ht="15.75" customHeight="1">
      <c r="A201" s="255"/>
      <c r="B201" s="7"/>
      <c r="C201" s="7"/>
      <c r="D201" s="7"/>
      <c r="E201" s="7"/>
      <c r="F201" s="7"/>
      <c r="G201" s="7"/>
      <c r="H201" s="7"/>
      <c r="I201" s="7"/>
      <c r="J201" s="7"/>
      <c r="K201" s="7"/>
      <c r="L201" s="7"/>
      <c r="M201" s="7"/>
      <c r="N201" s="7"/>
      <c r="O201" s="7"/>
      <c r="P201" s="7"/>
      <c r="Q201" s="7"/>
      <c r="R201" s="7"/>
      <c r="S201" s="7"/>
      <c r="T201" s="221"/>
      <c r="U201" s="221"/>
      <c r="V201" s="221"/>
      <c r="W201" s="221"/>
      <c r="X201" s="221"/>
      <c r="Y201" s="221"/>
      <c r="Z201" s="221"/>
      <c r="AA201" s="221"/>
      <c r="AB201" s="221"/>
    </row>
    <row r="202" ht="15.75" customHeight="1">
      <c r="A202" s="255"/>
      <c r="B202" s="7"/>
      <c r="C202" s="7"/>
      <c r="D202" s="7"/>
      <c r="E202" s="7"/>
      <c r="F202" s="7"/>
      <c r="G202" s="7"/>
      <c r="H202" s="7"/>
      <c r="I202" s="7"/>
      <c r="J202" s="7"/>
      <c r="K202" s="7"/>
      <c r="L202" s="7"/>
      <c r="M202" s="7"/>
      <c r="N202" s="7"/>
      <c r="O202" s="7"/>
      <c r="P202" s="7"/>
      <c r="Q202" s="7"/>
      <c r="R202" s="7"/>
      <c r="S202" s="7"/>
      <c r="T202" s="221"/>
      <c r="U202" s="221"/>
      <c r="V202" s="221"/>
      <c r="W202" s="221"/>
      <c r="X202" s="221"/>
      <c r="Y202" s="221"/>
      <c r="Z202" s="221"/>
      <c r="AA202" s="221"/>
      <c r="AB202" s="221"/>
    </row>
    <row r="203" ht="15.75" customHeight="1">
      <c r="A203" s="255"/>
      <c r="B203" s="7"/>
      <c r="C203" s="7"/>
      <c r="D203" s="7"/>
      <c r="E203" s="7"/>
      <c r="F203" s="7"/>
      <c r="G203" s="7"/>
      <c r="H203" s="7"/>
      <c r="I203" s="7"/>
      <c r="J203" s="7"/>
      <c r="K203" s="7"/>
      <c r="L203" s="7"/>
      <c r="M203" s="7"/>
      <c r="N203" s="7"/>
      <c r="O203" s="7"/>
      <c r="P203" s="7"/>
      <c r="Q203" s="7"/>
      <c r="R203" s="7"/>
      <c r="S203" s="7"/>
      <c r="T203" s="221"/>
      <c r="U203" s="221"/>
      <c r="V203" s="221"/>
      <c r="W203" s="221"/>
      <c r="X203" s="221"/>
      <c r="Y203" s="221"/>
      <c r="Z203" s="221"/>
      <c r="AA203" s="221"/>
      <c r="AB203" s="221"/>
    </row>
    <row r="204" ht="15.75" customHeight="1">
      <c r="A204" s="255"/>
      <c r="B204" s="7"/>
      <c r="C204" s="7"/>
      <c r="D204" s="7"/>
      <c r="E204" s="7"/>
      <c r="F204" s="7"/>
      <c r="G204" s="7"/>
      <c r="H204" s="7"/>
      <c r="I204" s="7"/>
      <c r="J204" s="7"/>
      <c r="K204" s="7"/>
      <c r="L204" s="7"/>
      <c r="M204" s="7"/>
      <c r="N204" s="7"/>
      <c r="O204" s="7"/>
      <c r="P204" s="7"/>
      <c r="Q204" s="7"/>
      <c r="R204" s="7"/>
      <c r="S204" s="7"/>
      <c r="T204" s="221"/>
      <c r="U204" s="221"/>
      <c r="V204" s="221"/>
      <c r="W204" s="221"/>
      <c r="X204" s="221"/>
      <c r="Y204" s="221"/>
      <c r="Z204" s="221"/>
      <c r="AA204" s="221"/>
      <c r="AB204" s="221"/>
    </row>
    <row r="205" ht="15.75" customHeight="1">
      <c r="A205" s="255"/>
      <c r="B205" s="7"/>
      <c r="C205" s="7"/>
      <c r="D205" s="7"/>
      <c r="E205" s="7"/>
      <c r="F205" s="7"/>
      <c r="G205" s="7"/>
      <c r="H205" s="7"/>
      <c r="I205" s="7"/>
      <c r="J205" s="7"/>
      <c r="K205" s="7"/>
      <c r="L205" s="7"/>
      <c r="M205" s="7"/>
      <c r="N205" s="7"/>
      <c r="O205" s="7"/>
      <c r="P205" s="7"/>
      <c r="Q205" s="7"/>
      <c r="R205" s="7"/>
      <c r="S205" s="7"/>
      <c r="T205" s="221"/>
      <c r="U205" s="221"/>
      <c r="V205" s="221"/>
      <c r="W205" s="221"/>
      <c r="X205" s="221"/>
      <c r="Y205" s="221"/>
      <c r="Z205" s="221"/>
      <c r="AA205" s="221"/>
      <c r="AB205" s="221"/>
    </row>
    <row r="206" ht="15.75" customHeight="1">
      <c r="A206" s="255"/>
      <c r="B206" s="7"/>
      <c r="C206" s="7"/>
      <c r="D206" s="7"/>
      <c r="E206" s="7"/>
      <c r="F206" s="7"/>
      <c r="G206" s="7"/>
      <c r="H206" s="7"/>
      <c r="I206" s="7"/>
      <c r="J206" s="7"/>
      <c r="K206" s="7"/>
      <c r="L206" s="7"/>
      <c r="M206" s="7"/>
      <c r="N206" s="7"/>
      <c r="O206" s="7"/>
      <c r="P206" s="7"/>
      <c r="Q206" s="7"/>
      <c r="R206" s="7"/>
      <c r="S206" s="7"/>
      <c r="T206" s="221"/>
      <c r="U206" s="221"/>
      <c r="V206" s="221"/>
      <c r="W206" s="221"/>
      <c r="X206" s="221"/>
      <c r="Y206" s="221"/>
      <c r="Z206" s="221"/>
      <c r="AA206" s="221"/>
      <c r="AB206" s="221"/>
    </row>
    <row r="207" ht="15.75" customHeight="1">
      <c r="A207" s="255"/>
      <c r="B207" s="7"/>
      <c r="C207" s="7"/>
      <c r="D207" s="7"/>
      <c r="E207" s="7"/>
      <c r="F207" s="7"/>
      <c r="G207" s="7"/>
      <c r="H207" s="7"/>
      <c r="I207" s="7"/>
      <c r="J207" s="7"/>
      <c r="K207" s="7"/>
      <c r="L207" s="7"/>
      <c r="M207" s="7"/>
      <c r="N207" s="7"/>
      <c r="O207" s="7"/>
      <c r="P207" s="7"/>
      <c r="Q207" s="7"/>
      <c r="R207" s="7"/>
      <c r="S207" s="7"/>
      <c r="T207" s="221"/>
      <c r="U207" s="221"/>
      <c r="V207" s="221"/>
      <c r="W207" s="221"/>
      <c r="X207" s="221"/>
      <c r="Y207" s="221"/>
      <c r="Z207" s="221"/>
      <c r="AA207" s="221"/>
      <c r="AB207" s="221"/>
    </row>
    <row r="208" ht="15.75" customHeight="1">
      <c r="A208" s="255"/>
      <c r="B208" s="7"/>
      <c r="C208" s="7"/>
      <c r="D208" s="7"/>
      <c r="E208" s="7"/>
      <c r="F208" s="7"/>
      <c r="G208" s="7"/>
      <c r="H208" s="7"/>
      <c r="I208" s="7"/>
      <c r="J208" s="7"/>
      <c r="K208" s="7"/>
      <c r="L208" s="7"/>
      <c r="M208" s="7"/>
      <c r="N208" s="7"/>
      <c r="O208" s="7"/>
      <c r="P208" s="7"/>
      <c r="Q208" s="7"/>
      <c r="R208" s="7"/>
      <c r="S208" s="7"/>
      <c r="T208" s="221"/>
      <c r="U208" s="221"/>
      <c r="V208" s="221"/>
      <c r="W208" s="221"/>
      <c r="X208" s="221"/>
      <c r="Y208" s="221"/>
      <c r="Z208" s="221"/>
      <c r="AA208" s="221"/>
      <c r="AB208" s="221"/>
    </row>
    <row r="209" ht="15.75" customHeight="1">
      <c r="A209" s="255"/>
      <c r="B209" s="7"/>
      <c r="C209" s="7"/>
      <c r="D209" s="7"/>
      <c r="E209" s="7"/>
      <c r="F209" s="7"/>
      <c r="G209" s="7"/>
      <c r="H209" s="7"/>
      <c r="I209" s="7"/>
      <c r="J209" s="7"/>
      <c r="K209" s="7"/>
      <c r="L209" s="7"/>
      <c r="M209" s="7"/>
      <c r="N209" s="7"/>
      <c r="O209" s="7"/>
      <c r="P209" s="7"/>
      <c r="Q209" s="7"/>
      <c r="R209" s="7"/>
      <c r="S209" s="7"/>
      <c r="T209" s="221"/>
      <c r="U209" s="221"/>
      <c r="V209" s="221"/>
      <c r="W209" s="221"/>
      <c r="X209" s="221"/>
      <c r="Y209" s="221"/>
      <c r="Z209" s="221"/>
      <c r="AA209" s="221"/>
      <c r="AB209" s="221"/>
    </row>
    <row r="210" ht="15.75" customHeight="1">
      <c r="A210" s="255"/>
      <c r="B210" s="7"/>
      <c r="C210" s="7"/>
      <c r="D210" s="7"/>
      <c r="E210" s="7"/>
      <c r="F210" s="7"/>
      <c r="G210" s="7"/>
      <c r="H210" s="7"/>
      <c r="I210" s="7"/>
      <c r="J210" s="7"/>
      <c r="K210" s="7"/>
      <c r="L210" s="7"/>
      <c r="M210" s="7"/>
      <c r="N210" s="7"/>
      <c r="O210" s="7"/>
      <c r="P210" s="7"/>
      <c r="Q210" s="7"/>
      <c r="R210" s="7"/>
      <c r="S210" s="7"/>
      <c r="T210" s="221"/>
      <c r="U210" s="221"/>
      <c r="V210" s="221"/>
      <c r="W210" s="221"/>
      <c r="X210" s="221"/>
      <c r="Y210" s="221"/>
      <c r="Z210" s="221"/>
      <c r="AA210" s="221"/>
      <c r="AB210" s="221"/>
    </row>
    <row r="211" ht="15.75" customHeight="1">
      <c r="A211" s="255"/>
      <c r="B211" s="7"/>
      <c r="C211" s="7"/>
      <c r="D211" s="7"/>
      <c r="E211" s="7"/>
      <c r="F211" s="7"/>
      <c r="G211" s="7"/>
      <c r="H211" s="7"/>
      <c r="I211" s="7"/>
      <c r="J211" s="7"/>
      <c r="K211" s="7"/>
      <c r="L211" s="7"/>
      <c r="M211" s="7"/>
      <c r="N211" s="7"/>
      <c r="O211" s="7"/>
      <c r="P211" s="7"/>
      <c r="Q211" s="7"/>
      <c r="R211" s="7"/>
      <c r="S211" s="7"/>
      <c r="T211" s="221"/>
      <c r="U211" s="221"/>
      <c r="V211" s="221"/>
      <c r="W211" s="221"/>
      <c r="X211" s="221"/>
      <c r="Y211" s="221"/>
      <c r="Z211" s="221"/>
      <c r="AA211" s="221"/>
      <c r="AB211" s="221"/>
    </row>
    <row r="212" ht="15.75" customHeight="1">
      <c r="A212" s="255"/>
      <c r="B212" s="7"/>
      <c r="C212" s="7"/>
      <c r="D212" s="7"/>
      <c r="E212" s="7"/>
      <c r="F212" s="7"/>
      <c r="G212" s="7"/>
      <c r="H212" s="7"/>
      <c r="I212" s="7"/>
      <c r="J212" s="7"/>
      <c r="K212" s="7"/>
      <c r="L212" s="7"/>
      <c r="M212" s="7"/>
      <c r="N212" s="7"/>
      <c r="O212" s="7"/>
      <c r="P212" s="7"/>
      <c r="Q212" s="7"/>
      <c r="R212" s="7"/>
      <c r="S212" s="7"/>
      <c r="T212" s="221"/>
      <c r="U212" s="221"/>
      <c r="V212" s="221"/>
      <c r="W212" s="221"/>
      <c r="X212" s="221"/>
      <c r="Y212" s="221"/>
      <c r="Z212" s="221"/>
      <c r="AA212" s="221"/>
      <c r="AB212" s="221"/>
    </row>
    <row r="213" ht="15.75" customHeight="1">
      <c r="A213" s="255"/>
      <c r="B213" s="7"/>
      <c r="C213" s="7"/>
      <c r="D213" s="7"/>
      <c r="E213" s="7"/>
      <c r="F213" s="7"/>
      <c r="G213" s="7"/>
      <c r="H213" s="7"/>
      <c r="I213" s="7"/>
      <c r="J213" s="7"/>
      <c r="K213" s="7"/>
      <c r="L213" s="7"/>
      <c r="M213" s="7"/>
      <c r="N213" s="7"/>
      <c r="O213" s="7"/>
      <c r="P213" s="7"/>
      <c r="Q213" s="7"/>
      <c r="R213" s="7"/>
      <c r="S213" s="7"/>
      <c r="T213" s="221"/>
      <c r="U213" s="221"/>
      <c r="V213" s="221"/>
      <c r="W213" s="221"/>
      <c r="X213" s="221"/>
      <c r="Y213" s="221"/>
      <c r="Z213" s="221"/>
      <c r="AA213" s="221"/>
      <c r="AB213" s="221"/>
    </row>
    <row r="214" ht="15.75" customHeight="1">
      <c r="A214" s="255"/>
      <c r="B214" s="7"/>
      <c r="C214" s="7"/>
      <c r="D214" s="7"/>
      <c r="E214" s="7"/>
      <c r="F214" s="7"/>
      <c r="G214" s="7"/>
      <c r="H214" s="7"/>
      <c r="I214" s="7"/>
      <c r="J214" s="7"/>
      <c r="K214" s="7"/>
      <c r="L214" s="7"/>
      <c r="M214" s="7"/>
      <c r="N214" s="7"/>
      <c r="O214" s="7"/>
      <c r="P214" s="7"/>
      <c r="Q214" s="7"/>
      <c r="R214" s="7"/>
      <c r="S214" s="7"/>
      <c r="T214" s="221"/>
      <c r="U214" s="221"/>
      <c r="V214" s="221"/>
      <c r="W214" s="221"/>
      <c r="X214" s="221"/>
      <c r="Y214" s="221"/>
      <c r="Z214" s="221"/>
      <c r="AA214" s="221"/>
      <c r="AB214" s="221"/>
    </row>
    <row r="215" ht="15.75" customHeight="1">
      <c r="A215" s="255"/>
      <c r="B215" s="7"/>
      <c r="C215" s="7"/>
      <c r="D215" s="7"/>
      <c r="E215" s="7"/>
      <c r="F215" s="7"/>
      <c r="G215" s="7"/>
      <c r="H215" s="7"/>
      <c r="I215" s="7"/>
      <c r="J215" s="7"/>
      <c r="K215" s="7"/>
      <c r="L215" s="7"/>
      <c r="M215" s="7"/>
      <c r="N215" s="7"/>
      <c r="O215" s="7"/>
      <c r="P215" s="7"/>
      <c r="Q215" s="7"/>
      <c r="R215" s="7"/>
      <c r="S215" s="7"/>
      <c r="T215" s="221"/>
      <c r="U215" s="221"/>
      <c r="V215" s="221"/>
      <c r="W215" s="221"/>
      <c r="X215" s="221"/>
      <c r="Y215" s="221"/>
      <c r="Z215" s="221"/>
      <c r="AA215" s="221"/>
      <c r="AB215" s="221"/>
    </row>
    <row r="216" ht="15.75" customHeight="1">
      <c r="A216" s="255"/>
      <c r="B216" s="7"/>
      <c r="C216" s="7"/>
      <c r="D216" s="7"/>
      <c r="E216" s="7"/>
      <c r="F216" s="7"/>
      <c r="G216" s="7"/>
      <c r="H216" s="7"/>
      <c r="I216" s="7"/>
      <c r="J216" s="7"/>
      <c r="K216" s="7"/>
      <c r="L216" s="7"/>
      <c r="M216" s="7"/>
      <c r="N216" s="7"/>
      <c r="O216" s="7"/>
      <c r="P216" s="7"/>
      <c r="Q216" s="7"/>
      <c r="R216" s="7"/>
      <c r="S216" s="7"/>
      <c r="T216" s="221"/>
      <c r="U216" s="221"/>
      <c r="V216" s="221"/>
      <c r="W216" s="221"/>
      <c r="X216" s="221"/>
      <c r="Y216" s="221"/>
      <c r="Z216" s="221"/>
      <c r="AA216" s="221"/>
      <c r="AB216" s="221"/>
    </row>
    <row r="217" ht="15.75" customHeight="1">
      <c r="A217" s="255"/>
      <c r="B217" s="7"/>
      <c r="C217" s="7"/>
      <c r="D217" s="7"/>
      <c r="E217" s="7"/>
      <c r="F217" s="7"/>
      <c r="G217" s="7"/>
      <c r="H217" s="7"/>
      <c r="I217" s="7"/>
      <c r="J217" s="7"/>
      <c r="K217" s="7"/>
      <c r="L217" s="7"/>
      <c r="M217" s="7"/>
      <c r="N217" s="7"/>
      <c r="O217" s="7"/>
      <c r="P217" s="7"/>
      <c r="Q217" s="7"/>
      <c r="R217" s="7"/>
      <c r="S217" s="7"/>
      <c r="T217" s="221"/>
      <c r="U217" s="221"/>
      <c r="V217" s="221"/>
      <c r="W217" s="221"/>
      <c r="X217" s="221"/>
      <c r="Y217" s="221"/>
      <c r="Z217" s="221"/>
      <c r="AA217" s="221"/>
      <c r="AB217" s="221"/>
    </row>
    <row r="218" ht="15.75" customHeight="1">
      <c r="A218" s="255"/>
      <c r="B218" s="7"/>
      <c r="C218" s="7"/>
      <c r="D218" s="7"/>
      <c r="E218" s="7"/>
      <c r="F218" s="7"/>
      <c r="G218" s="7"/>
      <c r="H218" s="7"/>
      <c r="I218" s="7"/>
      <c r="J218" s="7"/>
      <c r="K218" s="7"/>
      <c r="L218" s="7"/>
      <c r="M218" s="7"/>
      <c r="N218" s="7"/>
      <c r="O218" s="7"/>
      <c r="P218" s="7"/>
      <c r="Q218" s="7"/>
      <c r="R218" s="7"/>
      <c r="S218" s="7"/>
      <c r="T218" s="221"/>
      <c r="U218" s="221"/>
      <c r="V218" s="221"/>
      <c r="W218" s="221"/>
      <c r="X218" s="221"/>
      <c r="Y218" s="221"/>
      <c r="Z218" s="221"/>
      <c r="AA218" s="221"/>
      <c r="AB218" s="221"/>
    </row>
    <row r="219" ht="15.75" customHeight="1">
      <c r="A219" s="255"/>
      <c r="B219" s="7"/>
      <c r="C219" s="7"/>
      <c r="D219" s="7"/>
      <c r="E219" s="7"/>
      <c r="F219" s="7"/>
      <c r="G219" s="7"/>
      <c r="H219" s="7"/>
      <c r="I219" s="7"/>
      <c r="J219" s="7"/>
      <c r="K219" s="7"/>
      <c r="L219" s="7"/>
      <c r="M219" s="7"/>
      <c r="N219" s="7"/>
      <c r="O219" s="7"/>
      <c r="P219" s="7"/>
      <c r="Q219" s="7"/>
      <c r="R219" s="7"/>
      <c r="S219" s="7"/>
      <c r="T219" s="221"/>
      <c r="U219" s="221"/>
      <c r="V219" s="221"/>
      <c r="W219" s="221"/>
      <c r="X219" s="221"/>
      <c r="Y219" s="221"/>
      <c r="Z219" s="221"/>
      <c r="AA219" s="221"/>
      <c r="AB219" s="221"/>
    </row>
    <row r="220" ht="15.75" customHeight="1">
      <c r="A220" s="255"/>
      <c r="B220" s="7"/>
      <c r="C220" s="7"/>
      <c r="D220" s="7"/>
      <c r="E220" s="7"/>
      <c r="F220" s="7"/>
      <c r="G220" s="7"/>
      <c r="H220" s="7"/>
      <c r="I220" s="7"/>
      <c r="J220" s="7"/>
      <c r="K220" s="7"/>
      <c r="L220" s="7"/>
      <c r="M220" s="7"/>
      <c r="N220" s="7"/>
      <c r="O220" s="7"/>
      <c r="P220" s="7"/>
      <c r="Q220" s="7"/>
      <c r="R220" s="7"/>
      <c r="S220" s="7"/>
      <c r="T220" s="221"/>
      <c r="U220" s="221"/>
      <c r="V220" s="221"/>
      <c r="W220" s="221"/>
      <c r="X220" s="221"/>
      <c r="Y220" s="221"/>
      <c r="Z220" s="221"/>
      <c r="AA220" s="221"/>
      <c r="AB220" s="221"/>
    </row>
    <row r="221" ht="15.75" customHeight="1">
      <c r="A221" s="255"/>
      <c r="B221" s="7"/>
      <c r="C221" s="7"/>
      <c r="D221" s="7"/>
      <c r="E221" s="7"/>
      <c r="F221" s="7"/>
      <c r="G221" s="7"/>
      <c r="H221" s="7"/>
      <c r="I221" s="7"/>
      <c r="J221" s="7"/>
      <c r="K221" s="7"/>
      <c r="L221" s="7"/>
      <c r="M221" s="7"/>
      <c r="N221" s="7"/>
      <c r="O221" s="7"/>
      <c r="P221" s="7"/>
      <c r="Q221" s="7"/>
      <c r="R221" s="7"/>
      <c r="S221" s="7"/>
      <c r="T221" s="221"/>
      <c r="U221" s="221"/>
      <c r="V221" s="221"/>
      <c r="W221" s="221"/>
      <c r="X221" s="221"/>
      <c r="Y221" s="221"/>
      <c r="Z221" s="221"/>
      <c r="AA221" s="221"/>
      <c r="AB221" s="221"/>
    </row>
    <row r="222" ht="15.75" customHeight="1">
      <c r="A222" s="255"/>
      <c r="B222" s="7"/>
      <c r="C222" s="7"/>
      <c r="D222" s="7"/>
      <c r="E222" s="7"/>
      <c r="F222" s="7"/>
      <c r="G222" s="7"/>
      <c r="H222" s="7"/>
      <c r="I222" s="7"/>
      <c r="J222" s="7"/>
      <c r="K222" s="7"/>
      <c r="L222" s="7"/>
      <c r="M222" s="7"/>
      <c r="N222" s="7"/>
      <c r="O222" s="7"/>
      <c r="P222" s="7"/>
      <c r="Q222" s="7"/>
      <c r="R222" s="7"/>
      <c r="S222" s="7"/>
      <c r="T222" s="221"/>
      <c r="U222" s="221"/>
      <c r="V222" s="221"/>
      <c r="W222" s="221"/>
      <c r="X222" s="221"/>
      <c r="Y222" s="221"/>
      <c r="Z222" s="221"/>
      <c r="AA222" s="221"/>
      <c r="AB222" s="221"/>
    </row>
    <row r="223" ht="15.75" customHeight="1">
      <c r="A223" s="255"/>
      <c r="B223" s="7"/>
      <c r="C223" s="7"/>
      <c r="D223" s="7"/>
      <c r="E223" s="7"/>
      <c r="F223" s="7"/>
      <c r="G223" s="7"/>
      <c r="H223" s="7"/>
      <c r="I223" s="7"/>
      <c r="J223" s="7"/>
      <c r="K223" s="7"/>
      <c r="L223" s="7"/>
      <c r="M223" s="7"/>
      <c r="N223" s="7"/>
      <c r="O223" s="7"/>
      <c r="P223" s="7"/>
      <c r="Q223" s="7"/>
      <c r="R223" s="7"/>
      <c r="S223" s="7"/>
      <c r="T223" s="221"/>
      <c r="U223" s="221"/>
      <c r="V223" s="221"/>
      <c r="W223" s="221"/>
      <c r="X223" s="221"/>
      <c r="Y223" s="221"/>
      <c r="Z223" s="221"/>
      <c r="AA223" s="221"/>
      <c r="AB223" s="221"/>
    </row>
    <row r="224" ht="15.75" customHeight="1">
      <c r="A224" s="255"/>
      <c r="B224" s="7"/>
      <c r="C224" s="7"/>
      <c r="D224" s="7"/>
      <c r="E224" s="7"/>
      <c r="F224" s="7"/>
      <c r="G224" s="7"/>
      <c r="H224" s="7"/>
      <c r="I224" s="7"/>
      <c r="J224" s="7"/>
      <c r="K224" s="7"/>
      <c r="L224" s="7"/>
      <c r="M224" s="7"/>
      <c r="N224" s="7"/>
      <c r="O224" s="7"/>
      <c r="P224" s="7"/>
      <c r="Q224" s="7"/>
      <c r="R224" s="7"/>
      <c r="S224" s="7"/>
      <c r="T224" s="221"/>
      <c r="U224" s="221"/>
      <c r="V224" s="221"/>
      <c r="W224" s="221"/>
      <c r="X224" s="221"/>
      <c r="Y224" s="221"/>
      <c r="Z224" s="221"/>
      <c r="AA224" s="221"/>
      <c r="AB224" s="221"/>
    </row>
    <row r="225" ht="15.75" customHeight="1">
      <c r="A225" s="255"/>
      <c r="B225" s="7"/>
      <c r="C225" s="7"/>
      <c r="D225" s="7"/>
      <c r="E225" s="7"/>
      <c r="F225" s="7"/>
      <c r="G225" s="7"/>
      <c r="H225" s="7"/>
      <c r="I225" s="7"/>
      <c r="J225" s="7"/>
      <c r="K225" s="7"/>
      <c r="L225" s="7"/>
      <c r="M225" s="7"/>
      <c r="N225" s="7"/>
      <c r="O225" s="7"/>
      <c r="P225" s="7"/>
      <c r="Q225" s="7"/>
      <c r="R225" s="7"/>
      <c r="S225" s="7"/>
      <c r="T225" s="221"/>
      <c r="U225" s="221"/>
      <c r="V225" s="221"/>
      <c r="W225" s="221"/>
      <c r="X225" s="221"/>
      <c r="Y225" s="221"/>
      <c r="Z225" s="221"/>
      <c r="AA225" s="221"/>
      <c r="AB225" s="221"/>
    </row>
    <row r="226" ht="15.75" customHeight="1">
      <c r="A226" s="255"/>
      <c r="B226" s="7"/>
      <c r="C226" s="7"/>
      <c r="D226" s="7"/>
      <c r="E226" s="7"/>
      <c r="F226" s="7"/>
      <c r="G226" s="7"/>
      <c r="H226" s="7"/>
      <c r="I226" s="7"/>
      <c r="J226" s="7"/>
      <c r="K226" s="7"/>
      <c r="L226" s="7"/>
      <c r="M226" s="7"/>
      <c r="N226" s="7"/>
      <c r="O226" s="7"/>
      <c r="P226" s="7"/>
      <c r="Q226" s="7"/>
      <c r="R226" s="7"/>
      <c r="S226" s="7"/>
      <c r="T226" s="221"/>
      <c r="U226" s="221"/>
      <c r="V226" s="221"/>
      <c r="W226" s="221"/>
      <c r="X226" s="221"/>
      <c r="Y226" s="221"/>
      <c r="Z226" s="221"/>
      <c r="AA226" s="221"/>
      <c r="AB226" s="221"/>
    </row>
    <row r="227" ht="15.75" customHeight="1">
      <c r="A227" s="255"/>
      <c r="B227" s="7"/>
      <c r="C227" s="7"/>
      <c r="D227" s="7"/>
      <c r="E227" s="7"/>
      <c r="F227" s="7"/>
      <c r="G227" s="7"/>
      <c r="H227" s="7"/>
      <c r="I227" s="7"/>
      <c r="J227" s="7"/>
      <c r="K227" s="7"/>
      <c r="L227" s="7"/>
      <c r="M227" s="7"/>
      <c r="N227" s="7"/>
      <c r="O227" s="7"/>
      <c r="P227" s="7"/>
      <c r="Q227" s="7"/>
      <c r="R227" s="7"/>
      <c r="S227" s="7"/>
      <c r="T227" s="221"/>
      <c r="U227" s="221"/>
      <c r="V227" s="221"/>
      <c r="W227" s="221"/>
      <c r="X227" s="221"/>
      <c r="Y227" s="221"/>
      <c r="Z227" s="221"/>
      <c r="AA227" s="221"/>
      <c r="AB227" s="221"/>
    </row>
    <row r="228" ht="15.75" customHeight="1">
      <c r="A228" s="255"/>
      <c r="B228" s="7"/>
      <c r="C228" s="7"/>
      <c r="D228" s="7"/>
      <c r="E228" s="7"/>
      <c r="F228" s="7"/>
      <c r="G228" s="7"/>
      <c r="H228" s="7"/>
      <c r="I228" s="7"/>
      <c r="J228" s="7"/>
      <c r="K228" s="7"/>
      <c r="L228" s="7"/>
      <c r="M228" s="7"/>
      <c r="N228" s="7"/>
      <c r="O228" s="7"/>
      <c r="P228" s="7"/>
      <c r="Q228" s="7"/>
      <c r="R228" s="7"/>
      <c r="S228" s="7"/>
      <c r="T228" s="221"/>
      <c r="U228" s="221"/>
      <c r="V228" s="221"/>
      <c r="W228" s="221"/>
      <c r="X228" s="221"/>
      <c r="Y228" s="221"/>
      <c r="Z228" s="221"/>
      <c r="AA228" s="221"/>
      <c r="AB228" s="221"/>
    </row>
    <row r="229" ht="15.75" customHeight="1">
      <c r="A229" s="255"/>
      <c r="B229" s="7"/>
      <c r="C229" s="7"/>
      <c r="D229" s="7"/>
      <c r="E229" s="7"/>
      <c r="F229" s="7"/>
      <c r="G229" s="7"/>
      <c r="H229" s="7"/>
      <c r="I229" s="7"/>
      <c r="J229" s="7"/>
      <c r="K229" s="7"/>
      <c r="L229" s="7"/>
      <c r="M229" s="7"/>
      <c r="N229" s="7"/>
      <c r="O229" s="7"/>
      <c r="P229" s="7"/>
      <c r="Q229" s="7"/>
      <c r="R229" s="7"/>
      <c r="S229" s="7"/>
      <c r="T229" s="221"/>
      <c r="U229" s="221"/>
      <c r="V229" s="221"/>
      <c r="W229" s="221"/>
      <c r="X229" s="221"/>
      <c r="Y229" s="221"/>
      <c r="Z229" s="221"/>
      <c r="AA229" s="221"/>
      <c r="AB229" s="221"/>
    </row>
    <row r="230" ht="15.75" customHeight="1">
      <c r="A230" s="255"/>
      <c r="B230" s="7"/>
      <c r="C230" s="7"/>
      <c r="D230" s="7"/>
      <c r="E230" s="7"/>
      <c r="F230" s="7"/>
      <c r="G230" s="7"/>
      <c r="H230" s="7"/>
      <c r="I230" s="7"/>
      <c r="J230" s="7"/>
      <c r="K230" s="7"/>
      <c r="L230" s="7"/>
      <c r="M230" s="7"/>
      <c r="N230" s="7"/>
      <c r="O230" s="7"/>
      <c r="P230" s="7"/>
      <c r="Q230" s="7"/>
      <c r="R230" s="7"/>
      <c r="S230" s="7"/>
      <c r="T230" s="221"/>
      <c r="U230" s="221"/>
      <c r="V230" s="221"/>
      <c r="W230" s="221"/>
      <c r="X230" s="221"/>
      <c r="Y230" s="221"/>
      <c r="Z230" s="221"/>
      <c r="AA230" s="221"/>
      <c r="AB230" s="221"/>
    </row>
    <row r="231" ht="15.75" customHeight="1">
      <c r="A231" s="255"/>
      <c r="B231" s="7"/>
      <c r="C231" s="7"/>
      <c r="D231" s="7"/>
      <c r="E231" s="7"/>
      <c r="F231" s="7"/>
      <c r="G231" s="7"/>
      <c r="H231" s="7"/>
      <c r="I231" s="7"/>
      <c r="J231" s="7"/>
      <c r="K231" s="7"/>
      <c r="L231" s="7"/>
      <c r="M231" s="7"/>
      <c r="N231" s="7"/>
      <c r="O231" s="7"/>
      <c r="P231" s="7"/>
      <c r="Q231" s="7"/>
      <c r="R231" s="7"/>
      <c r="S231" s="7"/>
      <c r="T231" s="221"/>
      <c r="U231" s="221"/>
      <c r="V231" s="221"/>
      <c r="W231" s="221"/>
      <c r="X231" s="221"/>
      <c r="Y231" s="221"/>
      <c r="Z231" s="221"/>
      <c r="AA231" s="221"/>
      <c r="AB231" s="221"/>
    </row>
    <row r="232" ht="15.75" customHeight="1">
      <c r="A232" s="255"/>
      <c r="B232" s="7"/>
      <c r="C232" s="7"/>
      <c r="D232" s="7"/>
      <c r="E232" s="7"/>
      <c r="F232" s="7"/>
      <c r="G232" s="7"/>
      <c r="H232" s="7"/>
      <c r="I232" s="7"/>
      <c r="J232" s="7"/>
      <c r="K232" s="7"/>
      <c r="L232" s="7"/>
      <c r="M232" s="7"/>
      <c r="N232" s="7"/>
      <c r="O232" s="7"/>
      <c r="P232" s="7"/>
      <c r="Q232" s="7"/>
      <c r="R232" s="7"/>
      <c r="S232" s="7"/>
      <c r="T232" s="221"/>
      <c r="U232" s="221"/>
      <c r="V232" s="221"/>
      <c r="W232" s="221"/>
      <c r="X232" s="221"/>
      <c r="Y232" s="221"/>
      <c r="Z232" s="221"/>
      <c r="AA232" s="221"/>
      <c r="AB232" s="221"/>
    </row>
    <row r="233" ht="15.75" customHeight="1">
      <c r="A233" s="255"/>
      <c r="B233" s="7"/>
      <c r="C233" s="7"/>
      <c r="D233" s="7"/>
      <c r="E233" s="7"/>
      <c r="F233" s="7"/>
      <c r="G233" s="7"/>
      <c r="H233" s="7"/>
      <c r="I233" s="7"/>
      <c r="J233" s="7"/>
      <c r="K233" s="7"/>
      <c r="L233" s="7"/>
      <c r="M233" s="7"/>
      <c r="N233" s="7"/>
      <c r="O233" s="7"/>
      <c r="P233" s="7"/>
      <c r="Q233" s="7"/>
      <c r="R233" s="7"/>
      <c r="S233" s="7"/>
      <c r="T233" s="221"/>
      <c r="U233" s="221"/>
      <c r="V233" s="221"/>
      <c r="W233" s="221"/>
      <c r="X233" s="221"/>
      <c r="Y233" s="221"/>
      <c r="Z233" s="221"/>
      <c r="AA233" s="221"/>
      <c r="AB233" s="221"/>
    </row>
    <row r="234" ht="15.75" customHeight="1">
      <c r="A234" s="255"/>
      <c r="B234" s="7"/>
      <c r="C234" s="7"/>
      <c r="D234" s="7"/>
      <c r="E234" s="7"/>
      <c r="F234" s="7"/>
      <c r="G234" s="7"/>
      <c r="H234" s="7"/>
      <c r="I234" s="7"/>
      <c r="J234" s="7"/>
      <c r="K234" s="7"/>
      <c r="L234" s="7"/>
      <c r="M234" s="7"/>
      <c r="N234" s="7"/>
      <c r="O234" s="7"/>
      <c r="P234" s="7"/>
      <c r="Q234" s="7"/>
      <c r="R234" s="7"/>
      <c r="S234" s="7"/>
      <c r="T234" s="221"/>
      <c r="U234" s="221"/>
      <c r="V234" s="221"/>
      <c r="W234" s="221"/>
      <c r="X234" s="221"/>
      <c r="Y234" s="221"/>
      <c r="Z234" s="221"/>
      <c r="AA234" s="221"/>
      <c r="AB234" s="221"/>
    </row>
    <row r="235" ht="15.75" customHeight="1">
      <c r="A235" s="255"/>
      <c r="B235" s="7"/>
      <c r="C235" s="7"/>
      <c r="D235" s="7"/>
      <c r="E235" s="7"/>
      <c r="F235" s="7"/>
      <c r="G235" s="7"/>
      <c r="H235" s="7"/>
      <c r="I235" s="7"/>
      <c r="J235" s="7"/>
      <c r="K235" s="7"/>
      <c r="L235" s="7"/>
      <c r="M235" s="7"/>
      <c r="N235" s="7"/>
      <c r="O235" s="7"/>
      <c r="P235" s="7"/>
      <c r="Q235" s="7"/>
      <c r="R235" s="7"/>
      <c r="S235" s="7"/>
      <c r="T235" s="221"/>
      <c r="U235" s="221"/>
      <c r="V235" s="221"/>
      <c r="W235" s="221"/>
      <c r="X235" s="221"/>
      <c r="Y235" s="221"/>
      <c r="Z235" s="221"/>
      <c r="AA235" s="221"/>
      <c r="AB235" s="221"/>
    </row>
    <row r="236" ht="15.75" customHeight="1">
      <c r="A236" s="255"/>
      <c r="B236" s="7"/>
      <c r="C236" s="7"/>
      <c r="D236" s="7"/>
      <c r="E236" s="7"/>
      <c r="F236" s="7"/>
      <c r="G236" s="7"/>
      <c r="H236" s="7"/>
      <c r="I236" s="7"/>
      <c r="J236" s="7"/>
      <c r="K236" s="7"/>
      <c r="L236" s="7"/>
      <c r="M236" s="7"/>
      <c r="N236" s="7"/>
      <c r="O236" s="7"/>
      <c r="P236" s="7"/>
      <c r="Q236" s="7"/>
      <c r="R236" s="7"/>
      <c r="S236" s="7"/>
      <c r="T236" s="221"/>
      <c r="U236" s="221"/>
      <c r="V236" s="221"/>
      <c r="W236" s="221"/>
      <c r="X236" s="221"/>
      <c r="Y236" s="221"/>
      <c r="Z236" s="221"/>
      <c r="AA236" s="221"/>
      <c r="AB236" s="221"/>
    </row>
    <row r="237" ht="15.75" customHeight="1">
      <c r="A237" s="255"/>
      <c r="B237" s="7"/>
      <c r="C237" s="7"/>
      <c r="D237" s="7"/>
      <c r="E237" s="7"/>
      <c r="F237" s="7"/>
      <c r="G237" s="7"/>
      <c r="H237" s="7"/>
      <c r="I237" s="7"/>
      <c r="J237" s="7"/>
      <c r="K237" s="7"/>
      <c r="L237" s="7"/>
      <c r="M237" s="7"/>
      <c r="N237" s="7"/>
      <c r="O237" s="7"/>
      <c r="P237" s="7"/>
      <c r="Q237" s="7"/>
      <c r="R237" s="7"/>
      <c r="S237" s="7"/>
      <c r="T237" s="221"/>
      <c r="U237" s="221"/>
      <c r="V237" s="221"/>
      <c r="W237" s="221"/>
      <c r="X237" s="221"/>
      <c r="Y237" s="221"/>
      <c r="Z237" s="221"/>
      <c r="AA237" s="221"/>
      <c r="AB237" s="221"/>
    </row>
    <row r="238" ht="15.75" customHeight="1">
      <c r="A238" s="255"/>
      <c r="B238" s="7"/>
      <c r="C238" s="7"/>
      <c r="D238" s="7"/>
      <c r="E238" s="7"/>
      <c r="F238" s="7"/>
      <c r="G238" s="7"/>
      <c r="H238" s="7"/>
      <c r="I238" s="7"/>
      <c r="J238" s="7"/>
      <c r="K238" s="7"/>
      <c r="L238" s="7"/>
      <c r="M238" s="7"/>
      <c r="N238" s="7"/>
      <c r="O238" s="7"/>
      <c r="P238" s="7"/>
      <c r="Q238" s="7"/>
      <c r="R238" s="7"/>
      <c r="S238" s="7"/>
      <c r="T238" s="221"/>
      <c r="U238" s="221"/>
      <c r="V238" s="221"/>
      <c r="W238" s="221"/>
      <c r="X238" s="221"/>
      <c r="Y238" s="221"/>
      <c r="Z238" s="221"/>
      <c r="AA238" s="221"/>
      <c r="AB238" s="221"/>
    </row>
    <row r="239" ht="15.75" customHeight="1">
      <c r="A239" s="255"/>
      <c r="B239" s="7"/>
      <c r="C239" s="7"/>
      <c r="D239" s="7"/>
      <c r="E239" s="7"/>
      <c r="F239" s="7"/>
      <c r="G239" s="7"/>
      <c r="H239" s="7"/>
      <c r="I239" s="7"/>
      <c r="J239" s="7"/>
      <c r="K239" s="7"/>
      <c r="L239" s="7"/>
      <c r="M239" s="7"/>
      <c r="N239" s="7"/>
      <c r="O239" s="7"/>
      <c r="P239" s="7"/>
      <c r="Q239" s="7"/>
      <c r="R239" s="7"/>
      <c r="S239" s="7"/>
      <c r="T239" s="221"/>
      <c r="U239" s="221"/>
      <c r="V239" s="221"/>
      <c r="W239" s="221"/>
      <c r="X239" s="221"/>
      <c r="Y239" s="221"/>
      <c r="Z239" s="221"/>
      <c r="AA239" s="221"/>
      <c r="AB239" s="221"/>
    </row>
    <row r="240" ht="15.75" customHeight="1">
      <c r="A240" s="255"/>
      <c r="B240" s="7"/>
      <c r="C240" s="7"/>
      <c r="D240" s="7"/>
      <c r="E240" s="7"/>
      <c r="F240" s="7"/>
      <c r="G240" s="7"/>
      <c r="H240" s="7"/>
      <c r="I240" s="7"/>
      <c r="J240" s="7"/>
      <c r="K240" s="7"/>
      <c r="L240" s="7"/>
      <c r="M240" s="7"/>
      <c r="N240" s="7"/>
      <c r="O240" s="7"/>
      <c r="P240" s="7"/>
      <c r="Q240" s="7"/>
      <c r="R240" s="7"/>
      <c r="S240" s="7"/>
      <c r="T240" s="221"/>
      <c r="U240" s="221"/>
      <c r="V240" s="221"/>
      <c r="W240" s="221"/>
      <c r="X240" s="221"/>
      <c r="Y240" s="221"/>
      <c r="Z240" s="221"/>
      <c r="AA240" s="221"/>
      <c r="AB240" s="221"/>
    </row>
    <row r="241" ht="15.75" customHeight="1">
      <c r="A241" s="255"/>
      <c r="B241" s="7"/>
      <c r="C241" s="7"/>
      <c r="D241" s="7"/>
      <c r="E241" s="7"/>
      <c r="F241" s="7"/>
      <c r="G241" s="7"/>
      <c r="H241" s="7"/>
      <c r="I241" s="7"/>
      <c r="J241" s="7"/>
      <c r="K241" s="7"/>
      <c r="L241" s="7"/>
      <c r="M241" s="7"/>
      <c r="N241" s="7"/>
      <c r="O241" s="7"/>
      <c r="P241" s="7"/>
      <c r="Q241" s="7"/>
      <c r="R241" s="7"/>
      <c r="S241" s="7"/>
      <c r="T241" s="221"/>
      <c r="U241" s="221"/>
      <c r="V241" s="221"/>
      <c r="W241" s="221"/>
      <c r="X241" s="221"/>
      <c r="Y241" s="221"/>
      <c r="Z241" s="221"/>
      <c r="AA241" s="221"/>
      <c r="AB241" s="221"/>
    </row>
    <row r="242" ht="15.75" customHeight="1">
      <c r="A242" s="255"/>
      <c r="B242" s="7"/>
      <c r="C242" s="7"/>
      <c r="D242" s="7"/>
      <c r="E242" s="7"/>
      <c r="F242" s="7"/>
      <c r="G242" s="7"/>
      <c r="H242" s="7"/>
      <c r="I242" s="7"/>
      <c r="J242" s="7"/>
      <c r="K242" s="7"/>
      <c r="L242" s="7"/>
      <c r="M242" s="7"/>
      <c r="N242" s="7"/>
      <c r="O242" s="7"/>
      <c r="P242" s="7"/>
      <c r="Q242" s="7"/>
      <c r="R242" s="7"/>
      <c r="S242" s="7"/>
      <c r="T242" s="221"/>
      <c r="U242" s="221"/>
      <c r="V242" s="221"/>
      <c r="W242" s="221"/>
      <c r="X242" s="221"/>
      <c r="Y242" s="221"/>
      <c r="Z242" s="221"/>
      <c r="AA242" s="221"/>
      <c r="AB242" s="221"/>
    </row>
    <row r="243" ht="15.75" customHeight="1">
      <c r="A243" s="255"/>
      <c r="B243" s="7"/>
      <c r="C243" s="7"/>
      <c r="D243" s="7"/>
      <c r="E243" s="7"/>
      <c r="F243" s="7"/>
      <c r="G243" s="7"/>
      <c r="H243" s="7"/>
      <c r="I243" s="7"/>
      <c r="J243" s="7"/>
      <c r="K243" s="7"/>
      <c r="L243" s="7"/>
      <c r="M243" s="7"/>
      <c r="N243" s="7"/>
      <c r="O243" s="7"/>
      <c r="P243" s="7"/>
      <c r="Q243" s="7"/>
      <c r="R243" s="7"/>
      <c r="S243" s="7"/>
      <c r="T243" s="221"/>
      <c r="U243" s="221"/>
      <c r="V243" s="221"/>
      <c r="W243" s="221"/>
      <c r="X243" s="221"/>
      <c r="Y243" s="221"/>
      <c r="Z243" s="221"/>
      <c r="AA243" s="221"/>
      <c r="AB243" s="221"/>
    </row>
    <row r="244" ht="15.75" customHeight="1">
      <c r="A244" s="255"/>
      <c r="B244" s="7"/>
      <c r="C244" s="7"/>
      <c r="D244" s="7"/>
      <c r="E244" s="7"/>
      <c r="F244" s="7"/>
      <c r="G244" s="7"/>
      <c r="H244" s="7"/>
      <c r="I244" s="7"/>
      <c r="J244" s="7"/>
      <c r="K244" s="7"/>
      <c r="L244" s="7"/>
      <c r="M244" s="7"/>
      <c r="N244" s="7"/>
      <c r="O244" s="7"/>
      <c r="P244" s="7"/>
      <c r="Q244" s="7"/>
      <c r="R244" s="7"/>
      <c r="S244" s="7"/>
      <c r="T244" s="221"/>
      <c r="U244" s="221"/>
      <c r="V244" s="221"/>
      <c r="W244" s="221"/>
      <c r="X244" s="221"/>
      <c r="Y244" s="221"/>
      <c r="Z244" s="221"/>
      <c r="AA244" s="221"/>
      <c r="AB244" s="221"/>
    </row>
    <row r="245" ht="15.75" customHeight="1">
      <c r="A245" s="255"/>
      <c r="B245" s="7"/>
      <c r="C245" s="7"/>
      <c r="D245" s="7"/>
      <c r="E245" s="7"/>
      <c r="F245" s="7"/>
      <c r="G245" s="7"/>
      <c r="H245" s="7"/>
      <c r="I245" s="7"/>
      <c r="J245" s="7"/>
      <c r="K245" s="7"/>
      <c r="L245" s="7"/>
      <c r="M245" s="7"/>
      <c r="N245" s="7"/>
      <c r="O245" s="7"/>
      <c r="P245" s="7"/>
      <c r="Q245" s="7"/>
      <c r="R245" s="7"/>
      <c r="S245" s="7"/>
      <c r="T245" s="221"/>
      <c r="U245" s="221"/>
      <c r="V245" s="221"/>
      <c r="W245" s="221"/>
      <c r="X245" s="221"/>
      <c r="Y245" s="221"/>
      <c r="Z245" s="221"/>
      <c r="AA245" s="221"/>
      <c r="AB245" s="221"/>
    </row>
    <row r="246" ht="15.75" customHeight="1">
      <c r="A246" s="255"/>
      <c r="B246" s="7"/>
      <c r="C246" s="7"/>
      <c r="D246" s="7"/>
      <c r="E246" s="7"/>
      <c r="F246" s="7"/>
      <c r="G246" s="7"/>
      <c r="H246" s="7"/>
      <c r="I246" s="7"/>
      <c r="J246" s="7"/>
      <c r="K246" s="7"/>
      <c r="L246" s="7"/>
      <c r="M246" s="7"/>
      <c r="N246" s="7"/>
      <c r="O246" s="7"/>
      <c r="P246" s="7"/>
      <c r="Q246" s="7"/>
      <c r="R246" s="7"/>
      <c r="S246" s="7"/>
      <c r="T246" s="221"/>
      <c r="U246" s="221"/>
      <c r="V246" s="221"/>
      <c r="W246" s="221"/>
      <c r="X246" s="221"/>
      <c r="Y246" s="221"/>
      <c r="Z246" s="221"/>
      <c r="AA246" s="221"/>
      <c r="AB246" s="221"/>
    </row>
    <row r="247" ht="15.75" customHeight="1">
      <c r="A247" s="255"/>
      <c r="B247" s="7"/>
      <c r="C247" s="7"/>
      <c r="D247" s="7"/>
      <c r="E247" s="7"/>
      <c r="F247" s="7"/>
      <c r="G247" s="7"/>
      <c r="H247" s="7"/>
      <c r="I247" s="7"/>
      <c r="J247" s="7"/>
      <c r="K247" s="7"/>
      <c r="L247" s="7"/>
      <c r="M247" s="7"/>
      <c r="N247" s="7"/>
      <c r="O247" s="7"/>
      <c r="P247" s="7"/>
      <c r="Q247" s="7"/>
      <c r="R247" s="7"/>
      <c r="S247" s="7"/>
      <c r="T247" s="221"/>
      <c r="U247" s="221"/>
      <c r="V247" s="221"/>
      <c r="W247" s="221"/>
      <c r="X247" s="221"/>
      <c r="Y247" s="221"/>
      <c r="Z247" s="221"/>
      <c r="AA247" s="221"/>
      <c r="AB247" s="221"/>
    </row>
    <row r="248" ht="15.75" customHeight="1">
      <c r="A248" s="255"/>
      <c r="B248" s="7"/>
      <c r="C248" s="7"/>
      <c r="D248" s="7"/>
      <c r="E248" s="7"/>
      <c r="F248" s="7"/>
      <c r="G248" s="7"/>
      <c r="H248" s="7"/>
      <c r="I248" s="7"/>
      <c r="J248" s="7"/>
      <c r="K248" s="7"/>
      <c r="L248" s="7"/>
      <c r="M248" s="7"/>
      <c r="N248" s="7"/>
      <c r="O248" s="7"/>
      <c r="P248" s="7"/>
      <c r="Q248" s="7"/>
      <c r="R248" s="7"/>
      <c r="S248" s="7"/>
      <c r="T248" s="221"/>
      <c r="U248" s="221"/>
      <c r="V248" s="221"/>
      <c r="W248" s="221"/>
      <c r="X248" s="221"/>
      <c r="Y248" s="221"/>
      <c r="Z248" s="221"/>
      <c r="AA248" s="221"/>
      <c r="AB248" s="221"/>
    </row>
    <row r="249" ht="15.75" customHeight="1">
      <c r="A249" s="255"/>
      <c r="B249" s="7"/>
      <c r="C249" s="7"/>
      <c r="D249" s="7"/>
      <c r="E249" s="7"/>
      <c r="F249" s="7"/>
      <c r="G249" s="7"/>
      <c r="H249" s="7"/>
      <c r="I249" s="7"/>
      <c r="J249" s="7"/>
      <c r="K249" s="7"/>
      <c r="L249" s="7"/>
      <c r="M249" s="7"/>
      <c r="N249" s="7"/>
      <c r="O249" s="7"/>
      <c r="P249" s="7"/>
      <c r="Q249" s="7"/>
      <c r="R249" s="7"/>
      <c r="S249" s="7"/>
      <c r="T249" s="221"/>
      <c r="U249" s="221"/>
      <c r="V249" s="221"/>
      <c r="W249" s="221"/>
      <c r="X249" s="221"/>
      <c r="Y249" s="221"/>
      <c r="Z249" s="221"/>
      <c r="AA249" s="221"/>
      <c r="AB249" s="221"/>
    </row>
    <row r="250" ht="15.75" customHeight="1">
      <c r="A250" s="255"/>
      <c r="B250" s="7"/>
      <c r="C250" s="7"/>
      <c r="D250" s="7"/>
      <c r="E250" s="7"/>
      <c r="F250" s="7"/>
      <c r="G250" s="7"/>
      <c r="H250" s="7"/>
      <c r="I250" s="7"/>
      <c r="J250" s="7"/>
      <c r="K250" s="7"/>
      <c r="L250" s="7"/>
      <c r="M250" s="7"/>
      <c r="N250" s="7"/>
      <c r="O250" s="7"/>
      <c r="P250" s="7"/>
      <c r="Q250" s="7"/>
      <c r="R250" s="7"/>
      <c r="S250" s="7"/>
      <c r="T250" s="221"/>
      <c r="U250" s="221"/>
      <c r="V250" s="221"/>
      <c r="W250" s="221"/>
      <c r="X250" s="221"/>
      <c r="Y250" s="221"/>
      <c r="Z250" s="221"/>
      <c r="AA250" s="221"/>
      <c r="AB250" s="221"/>
    </row>
    <row r="251" ht="15.75" customHeight="1">
      <c r="A251" s="255"/>
      <c r="B251" s="7"/>
      <c r="C251" s="7"/>
      <c r="D251" s="7"/>
      <c r="E251" s="7"/>
      <c r="F251" s="7"/>
      <c r="G251" s="7"/>
      <c r="H251" s="7"/>
      <c r="I251" s="7"/>
      <c r="J251" s="7"/>
      <c r="K251" s="7"/>
      <c r="L251" s="7"/>
      <c r="M251" s="7"/>
      <c r="N251" s="7"/>
      <c r="O251" s="7"/>
      <c r="P251" s="7"/>
      <c r="Q251" s="7"/>
      <c r="R251" s="7"/>
      <c r="S251" s="7"/>
      <c r="T251" s="221"/>
      <c r="U251" s="221"/>
      <c r="V251" s="221"/>
      <c r="W251" s="221"/>
      <c r="X251" s="221"/>
      <c r="Y251" s="221"/>
      <c r="Z251" s="221"/>
      <c r="AA251" s="221"/>
      <c r="AB251" s="221"/>
    </row>
    <row r="252" ht="15.75" customHeight="1">
      <c r="A252" s="255"/>
      <c r="B252" s="7"/>
      <c r="C252" s="7"/>
      <c r="D252" s="7"/>
      <c r="E252" s="7"/>
      <c r="F252" s="7"/>
      <c r="G252" s="7"/>
      <c r="H252" s="7"/>
      <c r="I252" s="7"/>
      <c r="J252" s="7"/>
      <c r="K252" s="7"/>
      <c r="L252" s="7"/>
      <c r="M252" s="7"/>
      <c r="N252" s="7"/>
      <c r="O252" s="7"/>
      <c r="P252" s="7"/>
      <c r="Q252" s="7"/>
      <c r="R252" s="7"/>
      <c r="S252" s="7"/>
      <c r="T252" s="221"/>
      <c r="U252" s="221"/>
      <c r="V252" s="221"/>
      <c r="W252" s="221"/>
      <c r="X252" s="221"/>
      <c r="Y252" s="221"/>
      <c r="Z252" s="221"/>
      <c r="AA252" s="221"/>
      <c r="AB252" s="221"/>
    </row>
    <row r="253" ht="15.75" customHeight="1">
      <c r="A253" s="255"/>
      <c r="B253" s="7"/>
      <c r="C253" s="7"/>
      <c r="D253" s="7"/>
      <c r="E253" s="7"/>
      <c r="F253" s="7"/>
      <c r="G253" s="7"/>
      <c r="H253" s="7"/>
      <c r="I253" s="7"/>
      <c r="J253" s="7"/>
      <c r="K253" s="7"/>
      <c r="L253" s="7"/>
      <c r="M253" s="7"/>
      <c r="N253" s="7"/>
      <c r="O253" s="7"/>
      <c r="P253" s="7"/>
      <c r="Q253" s="7"/>
      <c r="R253" s="7"/>
      <c r="S253" s="7"/>
      <c r="T253" s="221"/>
      <c r="U253" s="221"/>
      <c r="V253" s="221"/>
      <c r="W253" s="221"/>
      <c r="X253" s="221"/>
      <c r="Y253" s="221"/>
      <c r="Z253" s="221"/>
      <c r="AA253" s="221"/>
      <c r="AB253" s="221"/>
    </row>
    <row r="254" ht="15.75" customHeight="1">
      <c r="A254" s="255"/>
      <c r="B254" s="7"/>
      <c r="C254" s="7"/>
      <c r="D254" s="7"/>
      <c r="E254" s="7"/>
      <c r="F254" s="7"/>
      <c r="G254" s="7"/>
      <c r="H254" s="7"/>
      <c r="I254" s="7"/>
      <c r="J254" s="7"/>
      <c r="K254" s="7"/>
      <c r="L254" s="7"/>
      <c r="M254" s="7"/>
      <c r="N254" s="7"/>
      <c r="O254" s="7"/>
      <c r="P254" s="7"/>
      <c r="Q254" s="7"/>
      <c r="R254" s="7"/>
      <c r="S254" s="7"/>
      <c r="T254" s="221"/>
      <c r="U254" s="221"/>
      <c r="V254" s="221"/>
      <c r="W254" s="221"/>
      <c r="X254" s="221"/>
      <c r="Y254" s="221"/>
      <c r="Z254" s="221"/>
      <c r="AA254" s="221"/>
      <c r="AB254" s="221"/>
    </row>
    <row r="255" ht="15.75" customHeight="1">
      <c r="A255" s="255"/>
      <c r="B255" s="7"/>
      <c r="C255" s="7"/>
      <c r="D255" s="7"/>
      <c r="E255" s="7"/>
      <c r="F255" s="7"/>
      <c r="G255" s="7"/>
      <c r="H255" s="7"/>
      <c r="I255" s="7"/>
      <c r="J255" s="7"/>
      <c r="K255" s="7"/>
      <c r="L255" s="7"/>
      <c r="M255" s="7"/>
      <c r="N255" s="7"/>
      <c r="O255" s="7"/>
      <c r="P255" s="7"/>
      <c r="Q255" s="7"/>
      <c r="R255" s="7"/>
      <c r="S255" s="7"/>
      <c r="T255" s="221"/>
      <c r="U255" s="221"/>
      <c r="V255" s="221"/>
      <c r="W255" s="221"/>
      <c r="X255" s="221"/>
      <c r="Y255" s="221"/>
      <c r="Z255" s="221"/>
      <c r="AA255" s="221"/>
      <c r="AB255" s="221"/>
    </row>
    <row r="256" ht="15.75" customHeight="1">
      <c r="A256" s="255"/>
      <c r="B256" s="7"/>
      <c r="C256" s="7"/>
      <c r="D256" s="7"/>
      <c r="E256" s="7"/>
      <c r="F256" s="7"/>
      <c r="G256" s="7"/>
      <c r="H256" s="7"/>
      <c r="I256" s="7"/>
      <c r="J256" s="7"/>
      <c r="K256" s="7"/>
      <c r="L256" s="7"/>
      <c r="M256" s="7"/>
      <c r="N256" s="7"/>
      <c r="O256" s="7"/>
      <c r="P256" s="7"/>
      <c r="Q256" s="7"/>
      <c r="R256" s="7"/>
      <c r="S256" s="7"/>
      <c r="T256" s="221"/>
      <c r="U256" s="221"/>
      <c r="V256" s="221"/>
      <c r="W256" s="221"/>
      <c r="X256" s="221"/>
      <c r="Y256" s="221"/>
      <c r="Z256" s="221"/>
      <c r="AA256" s="221"/>
      <c r="AB256" s="221"/>
    </row>
    <row r="257" ht="15.75" customHeight="1">
      <c r="A257" s="255"/>
      <c r="B257" s="7"/>
      <c r="C257" s="7"/>
      <c r="D257" s="7"/>
      <c r="E257" s="7"/>
      <c r="F257" s="7"/>
      <c r="G257" s="7"/>
      <c r="H257" s="7"/>
      <c r="I257" s="7"/>
      <c r="J257" s="7"/>
      <c r="K257" s="7"/>
      <c r="L257" s="7"/>
      <c r="M257" s="7"/>
      <c r="N257" s="7"/>
      <c r="O257" s="7"/>
      <c r="P257" s="7"/>
      <c r="Q257" s="7"/>
      <c r="R257" s="7"/>
      <c r="S257" s="7"/>
      <c r="T257" s="221"/>
      <c r="U257" s="221"/>
      <c r="V257" s="221"/>
      <c r="W257" s="221"/>
      <c r="X257" s="221"/>
      <c r="Y257" s="221"/>
      <c r="Z257" s="221"/>
      <c r="AA257" s="221"/>
      <c r="AB257" s="221"/>
    </row>
    <row r="258" ht="15.75" customHeight="1">
      <c r="A258" s="255"/>
      <c r="B258" s="7"/>
      <c r="C258" s="7"/>
      <c r="D258" s="7"/>
      <c r="E258" s="7"/>
      <c r="F258" s="7"/>
      <c r="G258" s="7"/>
      <c r="H258" s="7"/>
      <c r="I258" s="7"/>
      <c r="J258" s="7"/>
      <c r="K258" s="7"/>
      <c r="L258" s="7"/>
      <c r="M258" s="7"/>
      <c r="N258" s="7"/>
      <c r="O258" s="7"/>
      <c r="P258" s="7"/>
      <c r="Q258" s="7"/>
      <c r="R258" s="7"/>
      <c r="S258" s="7"/>
      <c r="T258" s="221"/>
      <c r="U258" s="221"/>
      <c r="V258" s="221"/>
      <c r="W258" s="221"/>
      <c r="X258" s="221"/>
      <c r="Y258" s="221"/>
      <c r="Z258" s="221"/>
      <c r="AA258" s="221"/>
      <c r="AB258" s="221"/>
    </row>
    <row r="259" ht="15.75" customHeight="1">
      <c r="A259" s="255"/>
      <c r="B259" s="7"/>
      <c r="C259" s="7"/>
      <c r="D259" s="7"/>
      <c r="E259" s="7"/>
      <c r="F259" s="7"/>
      <c r="G259" s="7"/>
      <c r="H259" s="7"/>
      <c r="I259" s="7"/>
      <c r="J259" s="7"/>
      <c r="K259" s="7"/>
      <c r="L259" s="7"/>
      <c r="M259" s="7"/>
      <c r="N259" s="7"/>
      <c r="O259" s="7"/>
      <c r="P259" s="7"/>
      <c r="Q259" s="7"/>
      <c r="R259" s="7"/>
      <c r="S259" s="7"/>
      <c r="T259" s="221"/>
      <c r="U259" s="221"/>
      <c r="V259" s="221"/>
      <c r="W259" s="221"/>
      <c r="X259" s="221"/>
      <c r="Y259" s="221"/>
      <c r="Z259" s="221"/>
      <c r="AA259" s="221"/>
      <c r="AB259" s="221"/>
    </row>
    <row r="260" ht="15.75" customHeight="1">
      <c r="A260" s="255"/>
      <c r="B260" s="7"/>
      <c r="C260" s="7"/>
      <c r="D260" s="7"/>
      <c r="E260" s="7"/>
      <c r="F260" s="7"/>
      <c r="G260" s="7"/>
      <c r="H260" s="7"/>
      <c r="I260" s="7"/>
      <c r="J260" s="7"/>
      <c r="K260" s="7"/>
      <c r="L260" s="7"/>
      <c r="M260" s="7"/>
      <c r="N260" s="7"/>
      <c r="O260" s="7"/>
      <c r="P260" s="7"/>
      <c r="Q260" s="7"/>
      <c r="R260" s="7"/>
      <c r="S260" s="7"/>
      <c r="T260" s="221"/>
      <c r="U260" s="221"/>
      <c r="V260" s="221"/>
      <c r="W260" s="221"/>
      <c r="X260" s="221"/>
      <c r="Y260" s="221"/>
      <c r="Z260" s="221"/>
      <c r="AA260" s="221"/>
      <c r="AB260" s="221"/>
    </row>
    <row r="261" ht="15.75" customHeight="1">
      <c r="A261" s="255"/>
      <c r="B261" s="7"/>
      <c r="C261" s="7"/>
      <c r="D261" s="7"/>
      <c r="E261" s="7"/>
      <c r="F261" s="7"/>
      <c r="G261" s="7"/>
      <c r="H261" s="7"/>
      <c r="I261" s="7"/>
      <c r="J261" s="7"/>
      <c r="K261" s="7"/>
      <c r="L261" s="7"/>
      <c r="M261" s="7"/>
      <c r="N261" s="7"/>
      <c r="O261" s="7"/>
      <c r="P261" s="7"/>
      <c r="Q261" s="7"/>
      <c r="R261" s="7"/>
      <c r="S261" s="7"/>
      <c r="T261" s="221"/>
      <c r="U261" s="221"/>
      <c r="V261" s="221"/>
      <c r="W261" s="221"/>
      <c r="X261" s="221"/>
      <c r="Y261" s="221"/>
      <c r="Z261" s="221"/>
      <c r="AA261" s="221"/>
      <c r="AB261" s="221"/>
    </row>
    <row r="262" ht="15.75" customHeight="1">
      <c r="A262" s="255"/>
      <c r="B262" s="7"/>
      <c r="C262" s="7"/>
      <c r="D262" s="7"/>
      <c r="E262" s="7"/>
      <c r="F262" s="7"/>
      <c r="G262" s="7"/>
      <c r="H262" s="7"/>
      <c r="I262" s="7"/>
      <c r="J262" s="7"/>
      <c r="K262" s="7"/>
      <c r="L262" s="7"/>
      <c r="M262" s="7"/>
      <c r="N262" s="7"/>
      <c r="O262" s="7"/>
      <c r="P262" s="7"/>
      <c r="Q262" s="7"/>
      <c r="R262" s="7"/>
      <c r="S262" s="7"/>
      <c r="T262" s="221"/>
      <c r="U262" s="221"/>
      <c r="V262" s="221"/>
      <c r="W262" s="221"/>
      <c r="X262" s="221"/>
      <c r="Y262" s="221"/>
      <c r="Z262" s="221"/>
      <c r="AA262" s="221"/>
      <c r="AB262" s="221"/>
    </row>
    <row r="263" ht="15.75" customHeight="1">
      <c r="A263" s="255"/>
      <c r="B263" s="7"/>
      <c r="C263" s="7"/>
      <c r="D263" s="7"/>
      <c r="E263" s="7"/>
      <c r="F263" s="7"/>
      <c r="G263" s="7"/>
      <c r="H263" s="7"/>
      <c r="I263" s="7"/>
      <c r="J263" s="7"/>
      <c r="K263" s="7"/>
      <c r="L263" s="7"/>
      <c r="M263" s="7"/>
      <c r="N263" s="7"/>
      <c r="O263" s="7"/>
      <c r="P263" s="7"/>
      <c r="Q263" s="7"/>
      <c r="R263" s="7"/>
      <c r="S263" s="7"/>
      <c r="T263" s="221"/>
      <c r="U263" s="221"/>
      <c r="V263" s="221"/>
      <c r="W263" s="221"/>
      <c r="X263" s="221"/>
      <c r="Y263" s="221"/>
      <c r="Z263" s="221"/>
      <c r="AA263" s="221"/>
      <c r="AB263" s="221"/>
    </row>
    <row r="264" ht="15.75" customHeight="1">
      <c r="A264" s="255"/>
      <c r="B264" s="7"/>
      <c r="C264" s="7"/>
      <c r="D264" s="7"/>
      <c r="E264" s="7"/>
      <c r="F264" s="7"/>
      <c r="G264" s="7"/>
      <c r="H264" s="7"/>
      <c r="I264" s="7"/>
      <c r="J264" s="7"/>
      <c r="K264" s="7"/>
      <c r="L264" s="7"/>
      <c r="M264" s="7"/>
      <c r="N264" s="7"/>
      <c r="O264" s="7"/>
      <c r="P264" s="7"/>
      <c r="Q264" s="7"/>
      <c r="R264" s="7"/>
      <c r="S264" s="7"/>
      <c r="T264" s="221"/>
      <c r="U264" s="221"/>
      <c r="V264" s="221"/>
      <c r="W264" s="221"/>
      <c r="X264" s="221"/>
      <c r="Y264" s="221"/>
      <c r="Z264" s="221"/>
      <c r="AA264" s="221"/>
      <c r="AB264" s="221"/>
    </row>
    <row r="265" ht="15.75" customHeight="1">
      <c r="A265" s="255"/>
      <c r="B265" s="7"/>
      <c r="C265" s="7"/>
      <c r="D265" s="7"/>
      <c r="E265" s="7"/>
      <c r="F265" s="7"/>
      <c r="G265" s="7"/>
      <c r="H265" s="7"/>
      <c r="I265" s="7"/>
      <c r="J265" s="7"/>
      <c r="K265" s="7"/>
      <c r="L265" s="7"/>
      <c r="M265" s="7"/>
      <c r="N265" s="7"/>
      <c r="O265" s="7"/>
      <c r="P265" s="7"/>
      <c r="Q265" s="7"/>
      <c r="R265" s="7"/>
      <c r="S265" s="7"/>
      <c r="T265" s="221"/>
      <c r="U265" s="221"/>
      <c r="V265" s="221"/>
      <c r="W265" s="221"/>
      <c r="X265" s="221"/>
      <c r="Y265" s="221"/>
      <c r="Z265" s="221"/>
      <c r="AA265" s="221"/>
      <c r="AB265" s="221"/>
    </row>
    <row r="266" ht="15.75" customHeight="1">
      <c r="A266" s="255"/>
      <c r="B266" s="7"/>
      <c r="C266" s="7"/>
      <c r="D266" s="7"/>
      <c r="E266" s="7"/>
      <c r="F266" s="7"/>
      <c r="G266" s="7"/>
      <c r="H266" s="7"/>
      <c r="I266" s="7"/>
      <c r="J266" s="7"/>
      <c r="K266" s="7"/>
      <c r="L266" s="7"/>
      <c r="M266" s="7"/>
      <c r="N266" s="7"/>
      <c r="O266" s="7"/>
      <c r="P266" s="7"/>
      <c r="Q266" s="7"/>
      <c r="R266" s="7"/>
      <c r="S266" s="7"/>
      <c r="T266" s="221"/>
      <c r="U266" s="221"/>
      <c r="V266" s="221"/>
      <c r="W266" s="221"/>
      <c r="X266" s="221"/>
      <c r="Y266" s="221"/>
      <c r="Z266" s="221"/>
      <c r="AA266" s="221"/>
      <c r="AB266" s="221"/>
    </row>
    <row r="267" ht="15.75" customHeight="1">
      <c r="A267" s="255"/>
      <c r="B267" s="7"/>
      <c r="C267" s="7"/>
      <c r="D267" s="7"/>
      <c r="E267" s="7"/>
      <c r="F267" s="7"/>
      <c r="G267" s="7"/>
      <c r="H267" s="7"/>
      <c r="I267" s="7"/>
      <c r="J267" s="7"/>
      <c r="K267" s="7"/>
      <c r="L267" s="7"/>
      <c r="M267" s="7"/>
      <c r="N267" s="7"/>
      <c r="O267" s="7"/>
      <c r="P267" s="7"/>
      <c r="Q267" s="7"/>
      <c r="R267" s="7"/>
      <c r="S267" s="7"/>
      <c r="T267" s="221"/>
      <c r="U267" s="221"/>
      <c r="V267" s="221"/>
      <c r="W267" s="221"/>
      <c r="X267" s="221"/>
      <c r="Y267" s="221"/>
      <c r="Z267" s="221"/>
      <c r="AA267" s="221"/>
      <c r="AB267" s="221"/>
    </row>
    <row r="268" ht="15.75" customHeight="1">
      <c r="A268" s="255"/>
      <c r="B268" s="7"/>
      <c r="C268" s="7"/>
      <c r="D268" s="7"/>
      <c r="E268" s="7"/>
      <c r="F268" s="7"/>
      <c r="G268" s="7"/>
      <c r="H268" s="7"/>
      <c r="I268" s="7"/>
      <c r="J268" s="7"/>
      <c r="K268" s="7"/>
      <c r="L268" s="7"/>
      <c r="M268" s="7"/>
      <c r="N268" s="7"/>
      <c r="O268" s="7"/>
      <c r="P268" s="7"/>
      <c r="Q268" s="7"/>
      <c r="R268" s="7"/>
      <c r="S268" s="7"/>
      <c r="T268" s="221"/>
      <c r="U268" s="221"/>
      <c r="V268" s="221"/>
      <c r="W268" s="221"/>
      <c r="X268" s="221"/>
      <c r="Y268" s="221"/>
      <c r="Z268" s="221"/>
      <c r="AA268" s="221"/>
      <c r="AB268" s="221"/>
    </row>
    <row r="269" ht="15.75" customHeight="1">
      <c r="A269" s="255"/>
      <c r="B269" s="7"/>
      <c r="C269" s="7"/>
      <c r="D269" s="7"/>
      <c r="E269" s="7"/>
      <c r="F269" s="7"/>
      <c r="G269" s="7"/>
      <c r="H269" s="7"/>
      <c r="I269" s="7"/>
      <c r="J269" s="7"/>
      <c r="K269" s="7"/>
      <c r="L269" s="7"/>
      <c r="M269" s="7"/>
      <c r="N269" s="7"/>
      <c r="O269" s="7"/>
      <c r="P269" s="7"/>
      <c r="Q269" s="7"/>
      <c r="R269" s="7"/>
      <c r="S269" s="7"/>
      <c r="T269" s="221"/>
      <c r="U269" s="221"/>
      <c r="V269" s="221"/>
      <c r="W269" s="221"/>
      <c r="X269" s="221"/>
      <c r="Y269" s="221"/>
      <c r="Z269" s="221"/>
      <c r="AA269" s="221"/>
      <c r="AB269" s="221"/>
    </row>
    <row r="270" ht="15.75" customHeight="1">
      <c r="A270" s="255"/>
      <c r="B270" s="7"/>
      <c r="C270" s="7"/>
      <c r="D270" s="7"/>
      <c r="E270" s="7"/>
      <c r="F270" s="7"/>
      <c r="G270" s="7"/>
      <c r="H270" s="7"/>
      <c r="I270" s="7"/>
      <c r="J270" s="7"/>
      <c r="K270" s="7"/>
      <c r="L270" s="7"/>
      <c r="M270" s="7"/>
      <c r="N270" s="7"/>
      <c r="O270" s="7"/>
      <c r="P270" s="7"/>
      <c r="Q270" s="7"/>
      <c r="R270" s="7"/>
      <c r="S270" s="7"/>
      <c r="T270" s="221"/>
      <c r="U270" s="221"/>
      <c r="V270" s="221"/>
      <c r="W270" s="221"/>
      <c r="X270" s="221"/>
      <c r="Y270" s="221"/>
      <c r="Z270" s="221"/>
      <c r="AA270" s="221"/>
      <c r="AB270" s="221"/>
    </row>
    <row r="271" ht="15.75" customHeight="1">
      <c r="A271" s="255"/>
      <c r="B271" s="7"/>
      <c r="C271" s="7"/>
      <c r="D271" s="7"/>
      <c r="E271" s="7"/>
      <c r="F271" s="7"/>
      <c r="G271" s="7"/>
      <c r="H271" s="7"/>
      <c r="I271" s="7"/>
      <c r="J271" s="7"/>
      <c r="K271" s="7"/>
      <c r="L271" s="7"/>
      <c r="M271" s="7"/>
      <c r="N271" s="7"/>
      <c r="O271" s="7"/>
      <c r="P271" s="7"/>
      <c r="Q271" s="7"/>
      <c r="R271" s="7"/>
      <c r="S271" s="7"/>
      <c r="T271" s="221"/>
      <c r="U271" s="221"/>
      <c r="V271" s="221"/>
      <c r="W271" s="221"/>
      <c r="X271" s="221"/>
      <c r="Y271" s="221"/>
      <c r="Z271" s="221"/>
      <c r="AA271" s="221"/>
      <c r="AB271" s="221"/>
    </row>
    <row r="272" ht="15.75" customHeight="1">
      <c r="A272" s="255"/>
      <c r="B272" s="7"/>
      <c r="C272" s="7"/>
      <c r="D272" s="7"/>
      <c r="E272" s="7"/>
      <c r="F272" s="7"/>
      <c r="G272" s="7"/>
      <c r="H272" s="7"/>
      <c r="I272" s="7"/>
      <c r="J272" s="7"/>
      <c r="K272" s="7"/>
      <c r="L272" s="7"/>
      <c r="M272" s="7"/>
      <c r="N272" s="7"/>
      <c r="O272" s="7"/>
      <c r="P272" s="7"/>
      <c r="Q272" s="7"/>
      <c r="R272" s="7"/>
      <c r="S272" s="7"/>
      <c r="T272" s="221"/>
      <c r="U272" s="221"/>
      <c r="V272" s="221"/>
      <c r="W272" s="221"/>
      <c r="X272" s="221"/>
      <c r="Y272" s="221"/>
      <c r="Z272" s="221"/>
      <c r="AA272" s="221"/>
      <c r="AB272" s="221"/>
    </row>
    <row r="273" ht="15.75" customHeight="1">
      <c r="A273" s="255"/>
      <c r="B273" s="7"/>
      <c r="C273" s="7"/>
      <c r="D273" s="7"/>
      <c r="E273" s="7"/>
      <c r="F273" s="7"/>
      <c r="G273" s="7"/>
      <c r="H273" s="7"/>
      <c r="I273" s="7"/>
      <c r="J273" s="7"/>
      <c r="K273" s="7"/>
      <c r="L273" s="7"/>
      <c r="M273" s="7"/>
      <c r="N273" s="7"/>
      <c r="O273" s="7"/>
      <c r="P273" s="7"/>
      <c r="Q273" s="7"/>
      <c r="R273" s="7"/>
      <c r="S273" s="7"/>
      <c r="T273" s="221"/>
      <c r="U273" s="221"/>
      <c r="V273" s="221"/>
      <c r="W273" s="221"/>
      <c r="X273" s="221"/>
      <c r="Y273" s="221"/>
      <c r="Z273" s="221"/>
      <c r="AA273" s="221"/>
      <c r="AB273" s="221"/>
    </row>
    <row r="274" ht="15.75" customHeight="1">
      <c r="A274" s="255"/>
      <c r="B274" s="7"/>
      <c r="C274" s="7"/>
      <c r="D274" s="7"/>
      <c r="E274" s="7"/>
      <c r="F274" s="7"/>
      <c r="G274" s="7"/>
      <c r="H274" s="7"/>
      <c r="I274" s="7"/>
      <c r="J274" s="7"/>
      <c r="K274" s="7"/>
      <c r="L274" s="7"/>
      <c r="M274" s="7"/>
      <c r="N274" s="7"/>
      <c r="O274" s="7"/>
      <c r="P274" s="7"/>
      <c r="Q274" s="7"/>
      <c r="R274" s="7"/>
      <c r="S274" s="7"/>
      <c r="T274" s="221"/>
      <c r="U274" s="221"/>
      <c r="V274" s="221"/>
      <c r="W274" s="221"/>
      <c r="X274" s="221"/>
      <c r="Y274" s="221"/>
      <c r="Z274" s="221"/>
      <c r="AA274" s="221"/>
      <c r="AB274" s="221"/>
    </row>
    <row r="275" ht="15.75" customHeight="1">
      <c r="A275" s="255"/>
      <c r="B275" s="7"/>
      <c r="C275" s="7"/>
      <c r="D275" s="7"/>
      <c r="E275" s="7"/>
      <c r="F275" s="7"/>
      <c r="G275" s="7"/>
      <c r="H275" s="7"/>
      <c r="I275" s="7"/>
      <c r="J275" s="7"/>
      <c r="K275" s="7"/>
      <c r="L275" s="7"/>
      <c r="M275" s="7"/>
      <c r="N275" s="7"/>
      <c r="O275" s="7"/>
      <c r="P275" s="7"/>
      <c r="Q275" s="7"/>
      <c r="R275" s="7"/>
      <c r="S275" s="7"/>
      <c r="T275" s="221"/>
      <c r="U275" s="221"/>
      <c r="V275" s="221"/>
      <c r="W275" s="221"/>
      <c r="X275" s="221"/>
      <c r="Y275" s="221"/>
      <c r="Z275" s="221"/>
      <c r="AA275" s="221"/>
      <c r="AB275" s="221"/>
    </row>
    <row r="276" ht="15.75" customHeight="1">
      <c r="A276" s="255"/>
      <c r="B276" s="7"/>
      <c r="C276" s="7"/>
      <c r="D276" s="7"/>
      <c r="E276" s="7"/>
      <c r="F276" s="7"/>
      <c r="G276" s="7"/>
      <c r="H276" s="7"/>
      <c r="I276" s="7"/>
      <c r="J276" s="7"/>
      <c r="K276" s="7"/>
      <c r="L276" s="7"/>
      <c r="M276" s="7"/>
      <c r="N276" s="7"/>
      <c r="O276" s="7"/>
      <c r="P276" s="7"/>
      <c r="Q276" s="7"/>
      <c r="R276" s="7"/>
      <c r="S276" s="7"/>
      <c r="T276" s="221"/>
      <c r="U276" s="221"/>
      <c r="V276" s="221"/>
      <c r="W276" s="221"/>
      <c r="X276" s="221"/>
      <c r="Y276" s="221"/>
      <c r="Z276" s="221"/>
      <c r="AA276" s="221"/>
      <c r="AB276" s="221"/>
    </row>
    <row r="277" ht="15.75" customHeight="1">
      <c r="A277" s="255"/>
      <c r="B277" s="7"/>
      <c r="C277" s="7"/>
      <c r="D277" s="7"/>
      <c r="E277" s="7"/>
      <c r="F277" s="7"/>
      <c r="G277" s="7"/>
      <c r="H277" s="7"/>
      <c r="I277" s="7"/>
      <c r="J277" s="7"/>
      <c r="K277" s="7"/>
      <c r="L277" s="7"/>
      <c r="M277" s="7"/>
      <c r="N277" s="7"/>
      <c r="O277" s="7"/>
      <c r="P277" s="7"/>
      <c r="Q277" s="7"/>
      <c r="R277" s="7"/>
      <c r="S277" s="7"/>
      <c r="T277" s="221"/>
      <c r="U277" s="221"/>
      <c r="V277" s="221"/>
      <c r="W277" s="221"/>
      <c r="X277" s="221"/>
      <c r="Y277" s="221"/>
      <c r="Z277" s="221"/>
      <c r="AA277" s="221"/>
      <c r="AB277" s="221"/>
    </row>
    <row r="278" ht="15.75" customHeight="1">
      <c r="A278" s="255"/>
      <c r="B278" s="7"/>
      <c r="C278" s="7"/>
      <c r="D278" s="7"/>
      <c r="E278" s="7"/>
      <c r="F278" s="7"/>
      <c r="G278" s="7"/>
      <c r="H278" s="7"/>
      <c r="I278" s="7"/>
      <c r="J278" s="7"/>
      <c r="K278" s="7"/>
      <c r="L278" s="7"/>
      <c r="M278" s="7"/>
      <c r="N278" s="7"/>
      <c r="O278" s="7"/>
      <c r="P278" s="7"/>
      <c r="Q278" s="7"/>
      <c r="R278" s="7"/>
      <c r="S278" s="7"/>
      <c r="T278" s="221"/>
      <c r="U278" s="221"/>
      <c r="V278" s="221"/>
      <c r="W278" s="221"/>
      <c r="X278" s="221"/>
      <c r="Y278" s="221"/>
      <c r="Z278" s="221"/>
      <c r="AA278" s="221"/>
      <c r="AB278" s="221"/>
    </row>
    <row r="279" ht="15.75" customHeight="1">
      <c r="A279" s="255"/>
      <c r="B279" s="7"/>
      <c r="C279" s="7"/>
      <c r="D279" s="7"/>
      <c r="E279" s="7"/>
      <c r="F279" s="7"/>
      <c r="G279" s="7"/>
      <c r="H279" s="7"/>
      <c r="I279" s="7"/>
      <c r="J279" s="7"/>
      <c r="K279" s="7"/>
      <c r="L279" s="7"/>
      <c r="M279" s="7"/>
      <c r="N279" s="7"/>
      <c r="O279" s="7"/>
      <c r="P279" s="7"/>
      <c r="Q279" s="7"/>
      <c r="R279" s="7"/>
      <c r="S279" s="7"/>
      <c r="T279" s="221"/>
      <c r="U279" s="221"/>
      <c r="V279" s="221"/>
      <c r="W279" s="221"/>
      <c r="X279" s="221"/>
      <c r="Y279" s="221"/>
      <c r="Z279" s="221"/>
      <c r="AA279" s="221"/>
      <c r="AB279" s="221"/>
    </row>
    <row r="280" ht="15.75" customHeight="1">
      <c r="A280" s="255"/>
      <c r="B280" s="7"/>
      <c r="C280" s="7"/>
      <c r="D280" s="7"/>
      <c r="E280" s="7"/>
      <c r="F280" s="7"/>
      <c r="G280" s="7"/>
      <c r="H280" s="7"/>
      <c r="I280" s="7"/>
      <c r="J280" s="7"/>
      <c r="K280" s="7"/>
      <c r="L280" s="7"/>
      <c r="M280" s="7"/>
      <c r="N280" s="7"/>
      <c r="O280" s="7"/>
      <c r="P280" s="7"/>
      <c r="Q280" s="7"/>
      <c r="R280" s="7"/>
      <c r="S280" s="7"/>
      <c r="T280" s="221"/>
      <c r="U280" s="221"/>
      <c r="V280" s="221"/>
      <c r="W280" s="221"/>
      <c r="X280" s="221"/>
      <c r="Y280" s="221"/>
      <c r="Z280" s="221"/>
      <c r="AA280" s="221"/>
      <c r="AB280" s="221"/>
    </row>
    <row r="281" ht="15.75" customHeight="1">
      <c r="A281" s="255"/>
      <c r="B281" s="7"/>
      <c r="C281" s="7"/>
      <c r="D281" s="7"/>
      <c r="E281" s="7"/>
      <c r="F281" s="7"/>
      <c r="G281" s="7"/>
      <c r="H281" s="7"/>
      <c r="I281" s="7"/>
      <c r="J281" s="7"/>
      <c r="K281" s="7"/>
      <c r="L281" s="7"/>
      <c r="M281" s="7"/>
      <c r="N281" s="7"/>
      <c r="O281" s="7"/>
      <c r="P281" s="7"/>
      <c r="Q281" s="7"/>
      <c r="R281" s="7"/>
      <c r="S281" s="7"/>
      <c r="T281" s="221"/>
      <c r="U281" s="221"/>
      <c r="V281" s="221"/>
      <c r="W281" s="221"/>
      <c r="X281" s="221"/>
      <c r="Y281" s="221"/>
      <c r="Z281" s="221"/>
      <c r="AA281" s="221"/>
      <c r="AB281" s="221"/>
    </row>
    <row r="282" ht="15.75" customHeight="1">
      <c r="A282" s="255"/>
      <c r="B282" s="7"/>
      <c r="C282" s="7"/>
      <c r="D282" s="7"/>
      <c r="E282" s="7"/>
      <c r="F282" s="7"/>
      <c r="G282" s="7"/>
      <c r="H282" s="7"/>
      <c r="I282" s="7"/>
      <c r="J282" s="7"/>
      <c r="K282" s="7"/>
      <c r="L282" s="7"/>
      <c r="M282" s="7"/>
      <c r="N282" s="7"/>
      <c r="O282" s="7"/>
      <c r="P282" s="7"/>
      <c r="Q282" s="7"/>
      <c r="R282" s="7"/>
      <c r="S282" s="7"/>
      <c r="T282" s="221"/>
      <c r="U282" s="221"/>
      <c r="V282" s="221"/>
      <c r="W282" s="221"/>
      <c r="X282" s="221"/>
      <c r="Y282" s="221"/>
      <c r="Z282" s="221"/>
      <c r="AA282" s="221"/>
      <c r="AB282" s="221"/>
    </row>
    <row r="283" ht="15.75" customHeight="1">
      <c r="A283" s="255"/>
      <c r="B283" s="7"/>
      <c r="C283" s="7"/>
      <c r="D283" s="7"/>
      <c r="E283" s="7"/>
      <c r="F283" s="7"/>
      <c r="G283" s="7"/>
      <c r="H283" s="7"/>
      <c r="I283" s="7"/>
      <c r="J283" s="7"/>
      <c r="K283" s="7"/>
      <c r="L283" s="7"/>
      <c r="M283" s="7"/>
      <c r="N283" s="7"/>
      <c r="O283" s="7"/>
      <c r="P283" s="7"/>
      <c r="Q283" s="7"/>
      <c r="R283" s="7"/>
      <c r="S283" s="7"/>
      <c r="T283" s="221"/>
      <c r="U283" s="221"/>
      <c r="V283" s="221"/>
      <c r="W283" s="221"/>
      <c r="X283" s="221"/>
      <c r="Y283" s="221"/>
      <c r="Z283" s="221"/>
      <c r="AA283" s="221"/>
      <c r="AB283" s="221"/>
    </row>
    <row r="284" ht="15.75" customHeight="1">
      <c r="A284" s="255"/>
      <c r="B284" s="7"/>
      <c r="C284" s="7"/>
      <c r="D284" s="7"/>
      <c r="E284" s="7"/>
      <c r="F284" s="7"/>
      <c r="G284" s="7"/>
      <c r="H284" s="7"/>
      <c r="I284" s="7"/>
      <c r="J284" s="7"/>
      <c r="K284" s="7"/>
      <c r="L284" s="7"/>
      <c r="M284" s="7"/>
      <c r="N284" s="7"/>
      <c r="O284" s="7"/>
      <c r="P284" s="7"/>
      <c r="Q284" s="7"/>
      <c r="R284" s="7"/>
      <c r="S284" s="7"/>
      <c r="T284" s="221"/>
      <c r="U284" s="221"/>
      <c r="V284" s="221"/>
      <c r="W284" s="221"/>
      <c r="X284" s="221"/>
      <c r="Y284" s="221"/>
      <c r="Z284" s="221"/>
      <c r="AA284" s="221"/>
      <c r="AB284" s="221"/>
    </row>
    <row r="285" ht="15.75" customHeight="1">
      <c r="A285" s="255"/>
      <c r="B285" s="7"/>
      <c r="C285" s="7"/>
      <c r="D285" s="7"/>
      <c r="E285" s="7"/>
      <c r="F285" s="7"/>
      <c r="G285" s="7"/>
      <c r="H285" s="7"/>
      <c r="I285" s="7"/>
      <c r="J285" s="7"/>
      <c r="K285" s="7"/>
      <c r="L285" s="7"/>
      <c r="M285" s="7"/>
      <c r="N285" s="7"/>
      <c r="O285" s="7"/>
      <c r="P285" s="7"/>
      <c r="Q285" s="7"/>
      <c r="R285" s="7"/>
      <c r="S285" s="7"/>
      <c r="T285" s="221"/>
      <c r="U285" s="221"/>
      <c r="V285" s="221"/>
      <c r="W285" s="221"/>
      <c r="X285" s="221"/>
      <c r="Y285" s="221"/>
      <c r="Z285" s="221"/>
      <c r="AA285" s="221"/>
      <c r="AB285" s="221"/>
    </row>
    <row r="286" ht="15.75" customHeight="1">
      <c r="A286" s="255"/>
      <c r="B286" s="7"/>
      <c r="C286" s="7"/>
      <c r="D286" s="7"/>
      <c r="E286" s="7"/>
      <c r="F286" s="7"/>
      <c r="G286" s="7"/>
      <c r="H286" s="7"/>
      <c r="I286" s="7"/>
      <c r="J286" s="7"/>
      <c r="K286" s="7"/>
      <c r="L286" s="7"/>
      <c r="M286" s="7"/>
      <c r="N286" s="7"/>
      <c r="O286" s="7"/>
      <c r="P286" s="7"/>
      <c r="Q286" s="7"/>
      <c r="R286" s="7"/>
      <c r="S286" s="7"/>
      <c r="T286" s="221"/>
      <c r="U286" s="221"/>
      <c r="V286" s="221"/>
      <c r="W286" s="221"/>
      <c r="X286" s="221"/>
      <c r="Y286" s="221"/>
      <c r="Z286" s="221"/>
      <c r="AA286" s="221"/>
      <c r="AB286" s="221"/>
    </row>
    <row r="287" ht="15.75" customHeight="1">
      <c r="A287" s="255"/>
      <c r="B287" s="7"/>
      <c r="C287" s="7"/>
      <c r="D287" s="7"/>
      <c r="E287" s="7"/>
      <c r="F287" s="7"/>
      <c r="G287" s="7"/>
      <c r="H287" s="7"/>
      <c r="I287" s="7"/>
      <c r="J287" s="7"/>
      <c r="K287" s="7"/>
      <c r="L287" s="7"/>
      <c r="M287" s="7"/>
      <c r="N287" s="7"/>
      <c r="O287" s="7"/>
      <c r="P287" s="7"/>
      <c r="Q287" s="7"/>
      <c r="R287" s="7"/>
      <c r="S287" s="7"/>
      <c r="T287" s="221"/>
      <c r="U287" s="221"/>
      <c r="V287" s="221"/>
      <c r="W287" s="221"/>
      <c r="X287" s="221"/>
      <c r="Y287" s="221"/>
      <c r="Z287" s="221"/>
      <c r="AA287" s="221"/>
      <c r="AB287" s="221"/>
    </row>
    <row r="288" ht="15.75" customHeight="1">
      <c r="A288" s="255"/>
      <c r="B288" s="7"/>
      <c r="C288" s="7"/>
      <c r="D288" s="7"/>
      <c r="E288" s="7"/>
      <c r="F288" s="7"/>
      <c r="G288" s="7"/>
      <c r="H288" s="7"/>
      <c r="I288" s="7"/>
      <c r="J288" s="7"/>
      <c r="K288" s="7"/>
      <c r="L288" s="7"/>
      <c r="M288" s="7"/>
      <c r="N288" s="7"/>
      <c r="O288" s="7"/>
      <c r="P288" s="7"/>
      <c r="Q288" s="7"/>
      <c r="R288" s="7"/>
      <c r="S288" s="7"/>
      <c r="T288" s="221"/>
      <c r="U288" s="221"/>
      <c r="V288" s="221"/>
      <c r="W288" s="221"/>
      <c r="X288" s="221"/>
      <c r="Y288" s="221"/>
      <c r="Z288" s="221"/>
      <c r="AA288" s="221"/>
      <c r="AB288" s="221"/>
    </row>
    <row r="289" ht="15.75" customHeight="1">
      <c r="A289" s="255"/>
      <c r="B289" s="7"/>
      <c r="C289" s="7"/>
      <c r="D289" s="7"/>
      <c r="E289" s="7"/>
      <c r="F289" s="7"/>
      <c r="G289" s="7"/>
      <c r="H289" s="7"/>
      <c r="I289" s="7"/>
      <c r="J289" s="7"/>
      <c r="K289" s="7"/>
      <c r="L289" s="7"/>
      <c r="M289" s="7"/>
      <c r="N289" s="7"/>
      <c r="O289" s="7"/>
      <c r="P289" s="7"/>
      <c r="Q289" s="7"/>
      <c r="R289" s="7"/>
      <c r="S289" s="7"/>
      <c r="T289" s="221"/>
      <c r="U289" s="221"/>
      <c r="V289" s="221"/>
      <c r="W289" s="221"/>
      <c r="X289" s="221"/>
      <c r="Y289" s="221"/>
      <c r="Z289" s="221"/>
      <c r="AA289" s="221"/>
      <c r="AB289" s="221"/>
    </row>
    <row r="290" ht="15.75" customHeight="1">
      <c r="A290" s="255"/>
      <c r="B290" s="7"/>
      <c r="C290" s="7"/>
      <c r="D290" s="7"/>
      <c r="E290" s="7"/>
      <c r="F290" s="7"/>
      <c r="G290" s="7"/>
      <c r="H290" s="7"/>
      <c r="I290" s="7"/>
      <c r="J290" s="7"/>
      <c r="K290" s="7"/>
      <c r="L290" s="7"/>
      <c r="M290" s="7"/>
      <c r="N290" s="7"/>
      <c r="O290" s="7"/>
      <c r="P290" s="7"/>
      <c r="Q290" s="7"/>
      <c r="R290" s="7"/>
      <c r="S290" s="7"/>
      <c r="T290" s="221"/>
      <c r="U290" s="221"/>
      <c r="V290" s="221"/>
      <c r="W290" s="221"/>
      <c r="X290" s="221"/>
      <c r="Y290" s="221"/>
      <c r="Z290" s="221"/>
      <c r="AA290" s="221"/>
      <c r="AB290" s="221"/>
    </row>
    <row r="291" ht="15.75" customHeight="1">
      <c r="A291" s="255"/>
      <c r="B291" s="7"/>
      <c r="C291" s="7"/>
      <c r="D291" s="7"/>
      <c r="E291" s="7"/>
      <c r="F291" s="7"/>
      <c r="G291" s="7"/>
      <c r="H291" s="7"/>
      <c r="I291" s="7"/>
      <c r="J291" s="7"/>
      <c r="K291" s="7"/>
      <c r="L291" s="7"/>
      <c r="M291" s="7"/>
      <c r="N291" s="7"/>
      <c r="O291" s="7"/>
      <c r="P291" s="7"/>
      <c r="Q291" s="7"/>
      <c r="R291" s="7"/>
      <c r="S291" s="7"/>
      <c r="T291" s="221"/>
      <c r="U291" s="221"/>
      <c r="V291" s="221"/>
      <c r="W291" s="221"/>
      <c r="X291" s="221"/>
      <c r="Y291" s="221"/>
      <c r="Z291" s="221"/>
      <c r="AA291" s="221"/>
      <c r="AB291" s="221"/>
    </row>
    <row r="292" ht="15.75" customHeight="1">
      <c r="A292" s="255"/>
      <c r="B292" s="7"/>
      <c r="C292" s="7"/>
      <c r="D292" s="7"/>
      <c r="E292" s="7"/>
      <c r="F292" s="7"/>
      <c r="G292" s="7"/>
      <c r="H292" s="7"/>
      <c r="I292" s="7"/>
      <c r="J292" s="7"/>
      <c r="K292" s="7"/>
      <c r="L292" s="7"/>
      <c r="M292" s="7"/>
      <c r="N292" s="7"/>
      <c r="O292" s="7"/>
      <c r="P292" s="7"/>
      <c r="Q292" s="7"/>
      <c r="R292" s="7"/>
      <c r="S292" s="7"/>
      <c r="T292" s="221"/>
      <c r="U292" s="221"/>
      <c r="V292" s="221"/>
      <c r="W292" s="221"/>
      <c r="X292" s="221"/>
      <c r="Y292" s="221"/>
      <c r="Z292" s="221"/>
      <c r="AA292" s="221"/>
      <c r="AB292" s="221"/>
    </row>
    <row r="293" ht="15.75" customHeight="1">
      <c r="A293" s="255"/>
      <c r="B293" s="7"/>
      <c r="C293" s="7"/>
      <c r="D293" s="7"/>
      <c r="E293" s="7"/>
      <c r="F293" s="7"/>
      <c r="G293" s="7"/>
      <c r="H293" s="7"/>
      <c r="I293" s="7"/>
      <c r="J293" s="7"/>
      <c r="K293" s="7"/>
      <c r="L293" s="7"/>
      <c r="M293" s="7"/>
      <c r="N293" s="7"/>
      <c r="O293" s="7"/>
      <c r="P293" s="7"/>
      <c r="Q293" s="7"/>
      <c r="R293" s="7"/>
      <c r="S293" s="7"/>
      <c r="T293" s="221"/>
      <c r="U293" s="221"/>
      <c r="V293" s="221"/>
      <c r="W293" s="221"/>
      <c r="X293" s="221"/>
      <c r="Y293" s="221"/>
      <c r="Z293" s="221"/>
      <c r="AA293" s="221"/>
      <c r="AB293" s="221"/>
    </row>
    <row r="294" ht="15.75" customHeight="1">
      <c r="A294" s="255"/>
      <c r="B294" s="7"/>
      <c r="C294" s="7"/>
      <c r="D294" s="7"/>
      <c r="E294" s="7"/>
      <c r="F294" s="7"/>
      <c r="G294" s="7"/>
      <c r="H294" s="7"/>
      <c r="I294" s="7"/>
      <c r="J294" s="7"/>
      <c r="K294" s="7"/>
      <c r="L294" s="7"/>
      <c r="M294" s="7"/>
      <c r="N294" s="7"/>
      <c r="O294" s="7"/>
      <c r="P294" s="7"/>
      <c r="Q294" s="7"/>
      <c r="R294" s="7"/>
      <c r="S294" s="7"/>
      <c r="T294" s="221"/>
      <c r="U294" s="221"/>
      <c r="V294" s="221"/>
      <c r="W294" s="221"/>
      <c r="X294" s="221"/>
      <c r="Y294" s="221"/>
      <c r="Z294" s="221"/>
      <c r="AA294" s="221"/>
      <c r="AB294" s="221"/>
    </row>
    <row r="295" ht="15.75" customHeight="1">
      <c r="A295" s="255"/>
      <c r="B295" s="7"/>
      <c r="C295" s="7"/>
      <c r="D295" s="7"/>
      <c r="E295" s="7"/>
      <c r="F295" s="7"/>
      <c r="G295" s="7"/>
      <c r="H295" s="7"/>
      <c r="I295" s="7"/>
      <c r="J295" s="7"/>
      <c r="K295" s="7"/>
      <c r="L295" s="7"/>
      <c r="M295" s="7"/>
      <c r="N295" s="7"/>
      <c r="O295" s="7"/>
      <c r="P295" s="7"/>
      <c r="Q295" s="7"/>
      <c r="R295" s="7"/>
      <c r="S295" s="7"/>
      <c r="T295" s="221"/>
      <c r="U295" s="221"/>
      <c r="V295" s="221"/>
      <c r="W295" s="221"/>
      <c r="X295" s="221"/>
      <c r="Y295" s="221"/>
      <c r="Z295" s="221"/>
      <c r="AA295" s="221"/>
      <c r="AB295" s="221"/>
    </row>
    <row r="296" ht="15.75" customHeight="1">
      <c r="A296" s="255"/>
      <c r="B296" s="7"/>
      <c r="C296" s="7"/>
      <c r="D296" s="7"/>
      <c r="E296" s="7"/>
      <c r="F296" s="7"/>
      <c r="G296" s="7"/>
      <c r="H296" s="7"/>
      <c r="I296" s="7"/>
      <c r="J296" s="7"/>
      <c r="K296" s="7"/>
      <c r="L296" s="7"/>
      <c r="M296" s="7"/>
      <c r="N296" s="7"/>
      <c r="O296" s="7"/>
      <c r="P296" s="7"/>
      <c r="Q296" s="7"/>
      <c r="R296" s="7"/>
      <c r="S296" s="7"/>
      <c r="T296" s="221"/>
      <c r="U296" s="221"/>
      <c r="V296" s="221"/>
      <c r="W296" s="221"/>
      <c r="X296" s="221"/>
      <c r="Y296" s="221"/>
      <c r="Z296" s="221"/>
      <c r="AA296" s="221"/>
      <c r="AB296" s="221"/>
    </row>
    <row r="297" ht="15.75" customHeight="1">
      <c r="A297" s="255"/>
      <c r="B297" s="7"/>
      <c r="C297" s="7"/>
      <c r="D297" s="7"/>
      <c r="E297" s="7"/>
      <c r="F297" s="7"/>
      <c r="G297" s="7"/>
      <c r="H297" s="7"/>
      <c r="I297" s="7"/>
      <c r="J297" s="7"/>
      <c r="K297" s="7"/>
      <c r="L297" s="7"/>
      <c r="M297" s="7"/>
      <c r="N297" s="7"/>
      <c r="O297" s="7"/>
      <c r="P297" s="7"/>
      <c r="Q297" s="7"/>
      <c r="R297" s="7"/>
      <c r="S297" s="7"/>
      <c r="T297" s="221"/>
      <c r="U297" s="221"/>
      <c r="V297" s="221"/>
      <c r="W297" s="221"/>
      <c r="X297" s="221"/>
      <c r="Y297" s="221"/>
      <c r="Z297" s="221"/>
      <c r="AA297" s="221"/>
      <c r="AB297" s="221"/>
    </row>
    <row r="298" ht="15.75" customHeight="1">
      <c r="A298" s="255"/>
      <c r="B298" s="7"/>
      <c r="C298" s="7"/>
      <c r="D298" s="7"/>
      <c r="E298" s="7"/>
      <c r="F298" s="7"/>
      <c r="G298" s="7"/>
      <c r="H298" s="7"/>
      <c r="I298" s="7"/>
      <c r="J298" s="7"/>
      <c r="K298" s="7"/>
      <c r="L298" s="7"/>
      <c r="M298" s="7"/>
      <c r="N298" s="7"/>
      <c r="O298" s="7"/>
      <c r="P298" s="7"/>
      <c r="Q298" s="7"/>
      <c r="R298" s="7"/>
      <c r="S298" s="7"/>
      <c r="T298" s="221"/>
      <c r="U298" s="221"/>
      <c r="V298" s="221"/>
      <c r="W298" s="221"/>
      <c r="X298" s="221"/>
      <c r="Y298" s="221"/>
      <c r="Z298" s="221"/>
      <c r="AA298" s="221"/>
      <c r="AB298" s="221"/>
    </row>
    <row r="299" ht="15.75" customHeight="1">
      <c r="A299" s="255"/>
      <c r="B299" s="7"/>
      <c r="C299" s="7"/>
      <c r="D299" s="7"/>
      <c r="E299" s="7"/>
      <c r="F299" s="7"/>
      <c r="G299" s="7"/>
      <c r="H299" s="7"/>
      <c r="I299" s="7"/>
      <c r="J299" s="7"/>
      <c r="K299" s="7"/>
      <c r="L299" s="7"/>
      <c r="M299" s="7"/>
      <c r="N299" s="7"/>
      <c r="O299" s="7"/>
      <c r="P299" s="7"/>
      <c r="Q299" s="7"/>
      <c r="R299" s="7"/>
      <c r="S299" s="7"/>
      <c r="T299" s="221"/>
      <c r="U299" s="221"/>
      <c r="V299" s="221"/>
      <c r="W299" s="221"/>
      <c r="X299" s="221"/>
      <c r="Y299" s="221"/>
      <c r="Z299" s="221"/>
      <c r="AA299" s="221"/>
      <c r="AB299" s="221"/>
    </row>
    <row r="300" ht="15.75" customHeight="1">
      <c r="A300" s="255"/>
      <c r="B300" s="7"/>
      <c r="C300" s="7"/>
      <c r="D300" s="7"/>
      <c r="E300" s="7"/>
      <c r="F300" s="7"/>
      <c r="G300" s="7"/>
      <c r="H300" s="7"/>
      <c r="I300" s="7"/>
      <c r="J300" s="7"/>
      <c r="K300" s="7"/>
      <c r="L300" s="7"/>
      <c r="M300" s="7"/>
      <c r="N300" s="7"/>
      <c r="O300" s="7"/>
      <c r="P300" s="7"/>
      <c r="Q300" s="7"/>
      <c r="R300" s="7"/>
      <c r="S300" s="7"/>
      <c r="T300" s="221"/>
      <c r="U300" s="221"/>
      <c r="V300" s="221"/>
      <c r="W300" s="221"/>
      <c r="X300" s="221"/>
      <c r="Y300" s="221"/>
      <c r="Z300" s="221"/>
      <c r="AA300" s="221"/>
      <c r="AB300" s="221"/>
    </row>
    <row r="301" ht="15.75" customHeight="1">
      <c r="A301" s="255"/>
      <c r="B301" s="7"/>
      <c r="C301" s="7"/>
      <c r="D301" s="7"/>
      <c r="E301" s="7"/>
      <c r="F301" s="7"/>
      <c r="G301" s="7"/>
      <c r="H301" s="7"/>
      <c r="I301" s="7"/>
      <c r="J301" s="7"/>
      <c r="K301" s="7"/>
      <c r="L301" s="7"/>
      <c r="M301" s="7"/>
      <c r="N301" s="7"/>
      <c r="O301" s="7"/>
      <c r="P301" s="7"/>
      <c r="Q301" s="7"/>
      <c r="R301" s="7"/>
      <c r="S301" s="7"/>
      <c r="T301" s="221"/>
      <c r="U301" s="221"/>
      <c r="V301" s="221"/>
      <c r="W301" s="221"/>
      <c r="X301" s="221"/>
      <c r="Y301" s="221"/>
      <c r="Z301" s="221"/>
      <c r="AA301" s="221"/>
      <c r="AB301" s="221"/>
    </row>
    <row r="302" ht="15.75" customHeight="1">
      <c r="A302" s="255"/>
      <c r="B302" s="7"/>
      <c r="C302" s="7"/>
      <c r="D302" s="7"/>
      <c r="E302" s="7"/>
      <c r="F302" s="7"/>
      <c r="G302" s="7"/>
      <c r="H302" s="7"/>
      <c r="I302" s="7"/>
      <c r="J302" s="7"/>
      <c r="K302" s="7"/>
      <c r="L302" s="7"/>
      <c r="M302" s="7"/>
      <c r="N302" s="7"/>
      <c r="O302" s="7"/>
      <c r="P302" s="7"/>
      <c r="Q302" s="7"/>
      <c r="R302" s="7"/>
      <c r="S302" s="7"/>
      <c r="T302" s="221"/>
      <c r="U302" s="221"/>
      <c r="V302" s="221"/>
      <c r="W302" s="221"/>
      <c r="X302" s="221"/>
      <c r="Y302" s="221"/>
      <c r="Z302" s="221"/>
      <c r="AA302" s="221"/>
      <c r="AB302" s="221"/>
    </row>
    <row r="303" ht="15.75" customHeight="1">
      <c r="A303" s="255"/>
      <c r="B303" s="7"/>
      <c r="C303" s="7"/>
      <c r="D303" s="7"/>
      <c r="E303" s="7"/>
      <c r="F303" s="7"/>
      <c r="G303" s="7"/>
      <c r="H303" s="7"/>
      <c r="I303" s="7"/>
      <c r="J303" s="7"/>
      <c r="K303" s="7"/>
      <c r="L303" s="7"/>
      <c r="M303" s="7"/>
      <c r="N303" s="7"/>
      <c r="O303" s="7"/>
      <c r="P303" s="7"/>
      <c r="Q303" s="7"/>
      <c r="R303" s="7"/>
      <c r="S303" s="7"/>
      <c r="T303" s="221"/>
      <c r="U303" s="221"/>
      <c r="V303" s="221"/>
      <c r="W303" s="221"/>
      <c r="X303" s="221"/>
      <c r="Y303" s="221"/>
      <c r="Z303" s="221"/>
      <c r="AA303" s="221"/>
      <c r="AB303" s="221"/>
    </row>
    <row r="304" ht="15.75" customHeight="1">
      <c r="A304" s="255"/>
      <c r="B304" s="7"/>
      <c r="C304" s="7"/>
      <c r="D304" s="7"/>
      <c r="E304" s="7"/>
      <c r="F304" s="7"/>
      <c r="G304" s="7"/>
      <c r="H304" s="7"/>
      <c r="I304" s="7"/>
      <c r="J304" s="7"/>
      <c r="K304" s="7"/>
      <c r="L304" s="7"/>
      <c r="M304" s="7"/>
      <c r="N304" s="7"/>
      <c r="O304" s="7"/>
      <c r="P304" s="7"/>
      <c r="Q304" s="7"/>
      <c r="R304" s="7"/>
      <c r="S304" s="7"/>
      <c r="T304" s="221"/>
      <c r="U304" s="221"/>
      <c r="V304" s="221"/>
      <c r="W304" s="221"/>
      <c r="X304" s="221"/>
      <c r="Y304" s="221"/>
      <c r="Z304" s="221"/>
      <c r="AA304" s="221"/>
      <c r="AB304" s="221"/>
    </row>
    <row r="305" ht="15.75" customHeight="1">
      <c r="A305" s="255"/>
      <c r="B305" s="7"/>
      <c r="C305" s="7"/>
      <c r="D305" s="7"/>
      <c r="E305" s="7"/>
      <c r="F305" s="7"/>
      <c r="G305" s="7"/>
      <c r="H305" s="7"/>
      <c r="I305" s="7"/>
      <c r="J305" s="7"/>
      <c r="K305" s="7"/>
      <c r="L305" s="7"/>
      <c r="M305" s="7"/>
      <c r="N305" s="7"/>
      <c r="O305" s="7"/>
      <c r="P305" s="7"/>
      <c r="Q305" s="7"/>
      <c r="R305" s="7"/>
      <c r="S305" s="7"/>
      <c r="T305" s="221"/>
      <c r="U305" s="221"/>
      <c r="V305" s="221"/>
      <c r="W305" s="221"/>
      <c r="X305" s="221"/>
      <c r="Y305" s="221"/>
      <c r="Z305" s="221"/>
      <c r="AA305" s="221"/>
      <c r="AB305" s="221"/>
    </row>
    <row r="306" ht="15.75" customHeight="1">
      <c r="A306" s="255"/>
      <c r="B306" s="7"/>
      <c r="C306" s="7"/>
      <c r="D306" s="7"/>
      <c r="E306" s="7"/>
      <c r="F306" s="7"/>
      <c r="G306" s="7"/>
      <c r="H306" s="7"/>
      <c r="I306" s="7"/>
      <c r="J306" s="7"/>
      <c r="K306" s="7"/>
      <c r="L306" s="7"/>
      <c r="M306" s="7"/>
      <c r="N306" s="7"/>
      <c r="O306" s="7"/>
      <c r="P306" s="7"/>
      <c r="Q306" s="7"/>
      <c r="R306" s="7"/>
      <c r="S306" s="7"/>
      <c r="T306" s="221"/>
      <c r="U306" s="221"/>
      <c r="V306" s="221"/>
      <c r="W306" s="221"/>
      <c r="X306" s="221"/>
      <c r="Y306" s="221"/>
      <c r="Z306" s="221"/>
      <c r="AA306" s="221"/>
      <c r="AB306" s="221"/>
    </row>
    <row r="307" ht="15.75" customHeight="1">
      <c r="A307" s="255"/>
      <c r="B307" s="7"/>
      <c r="C307" s="7"/>
      <c r="D307" s="7"/>
      <c r="E307" s="7"/>
      <c r="F307" s="7"/>
      <c r="G307" s="7"/>
      <c r="H307" s="7"/>
      <c r="I307" s="7"/>
      <c r="J307" s="7"/>
      <c r="K307" s="7"/>
      <c r="L307" s="7"/>
      <c r="M307" s="7"/>
      <c r="N307" s="7"/>
      <c r="O307" s="7"/>
      <c r="P307" s="7"/>
      <c r="Q307" s="7"/>
      <c r="R307" s="7"/>
      <c r="S307" s="7"/>
      <c r="T307" s="221"/>
      <c r="U307" s="221"/>
      <c r="V307" s="221"/>
      <c r="W307" s="221"/>
      <c r="X307" s="221"/>
      <c r="Y307" s="221"/>
      <c r="Z307" s="221"/>
      <c r="AA307" s="221"/>
      <c r="AB307" s="221"/>
    </row>
    <row r="308" ht="15.75" customHeight="1">
      <c r="A308" s="255"/>
      <c r="B308" s="7"/>
      <c r="C308" s="7"/>
      <c r="D308" s="7"/>
      <c r="E308" s="7"/>
      <c r="F308" s="7"/>
      <c r="G308" s="7"/>
      <c r="H308" s="7"/>
      <c r="I308" s="7"/>
      <c r="J308" s="7"/>
      <c r="K308" s="7"/>
      <c r="L308" s="7"/>
      <c r="M308" s="7"/>
      <c r="N308" s="7"/>
      <c r="O308" s="7"/>
      <c r="P308" s="7"/>
      <c r="Q308" s="7"/>
      <c r="R308" s="7"/>
      <c r="S308" s="7"/>
      <c r="T308" s="221"/>
      <c r="U308" s="221"/>
      <c r="V308" s="221"/>
      <c r="W308" s="221"/>
      <c r="X308" s="221"/>
      <c r="Y308" s="221"/>
      <c r="Z308" s="221"/>
      <c r="AA308" s="221"/>
      <c r="AB308" s="221"/>
    </row>
    <row r="309" ht="15.75" customHeight="1">
      <c r="A309" s="255"/>
      <c r="B309" s="7"/>
      <c r="C309" s="7"/>
      <c r="D309" s="7"/>
      <c r="E309" s="7"/>
      <c r="F309" s="7"/>
      <c r="G309" s="7"/>
      <c r="H309" s="7"/>
      <c r="I309" s="7"/>
      <c r="J309" s="7"/>
      <c r="K309" s="7"/>
      <c r="L309" s="7"/>
      <c r="M309" s="7"/>
      <c r="N309" s="7"/>
      <c r="O309" s="7"/>
      <c r="P309" s="7"/>
      <c r="Q309" s="7"/>
      <c r="R309" s="7"/>
      <c r="S309" s="7"/>
      <c r="T309" s="221"/>
      <c r="U309" s="221"/>
      <c r="V309" s="221"/>
      <c r="W309" s="221"/>
      <c r="X309" s="221"/>
      <c r="Y309" s="221"/>
      <c r="Z309" s="221"/>
      <c r="AA309" s="221"/>
      <c r="AB309" s="221"/>
    </row>
    <row r="310" ht="15.75" customHeight="1">
      <c r="A310" s="255"/>
      <c r="B310" s="7"/>
      <c r="C310" s="7"/>
      <c r="D310" s="7"/>
      <c r="E310" s="7"/>
      <c r="F310" s="7"/>
      <c r="G310" s="7"/>
      <c r="H310" s="7"/>
      <c r="I310" s="7"/>
      <c r="J310" s="7"/>
      <c r="K310" s="7"/>
      <c r="L310" s="7"/>
      <c r="M310" s="7"/>
      <c r="N310" s="7"/>
      <c r="O310" s="7"/>
      <c r="P310" s="7"/>
      <c r="Q310" s="7"/>
      <c r="R310" s="7"/>
      <c r="S310" s="7"/>
      <c r="T310" s="221"/>
      <c r="U310" s="221"/>
      <c r="V310" s="221"/>
      <c r="W310" s="221"/>
      <c r="X310" s="221"/>
      <c r="Y310" s="221"/>
      <c r="Z310" s="221"/>
      <c r="AA310" s="221"/>
      <c r="AB310" s="221"/>
    </row>
    <row r="311" ht="15.75" customHeight="1">
      <c r="A311" s="255"/>
      <c r="B311" s="7"/>
      <c r="C311" s="7"/>
      <c r="D311" s="7"/>
      <c r="E311" s="7"/>
      <c r="F311" s="7"/>
      <c r="G311" s="7"/>
      <c r="H311" s="7"/>
      <c r="I311" s="7"/>
      <c r="J311" s="7"/>
      <c r="K311" s="7"/>
      <c r="L311" s="7"/>
      <c r="M311" s="7"/>
      <c r="N311" s="7"/>
      <c r="O311" s="7"/>
      <c r="P311" s="7"/>
      <c r="Q311" s="7"/>
      <c r="R311" s="7"/>
      <c r="S311" s="7"/>
      <c r="T311" s="221"/>
      <c r="U311" s="221"/>
      <c r="V311" s="221"/>
      <c r="W311" s="221"/>
      <c r="X311" s="221"/>
      <c r="Y311" s="221"/>
      <c r="Z311" s="221"/>
      <c r="AA311" s="221"/>
      <c r="AB311" s="221"/>
    </row>
    <row r="312" ht="15.75" customHeight="1">
      <c r="A312" s="255"/>
      <c r="B312" s="7"/>
      <c r="C312" s="7"/>
      <c r="D312" s="7"/>
      <c r="E312" s="7"/>
      <c r="F312" s="7"/>
      <c r="G312" s="7"/>
      <c r="H312" s="7"/>
      <c r="I312" s="7"/>
      <c r="J312" s="7"/>
      <c r="K312" s="7"/>
      <c r="L312" s="7"/>
      <c r="M312" s="7"/>
      <c r="N312" s="7"/>
      <c r="O312" s="7"/>
      <c r="P312" s="7"/>
      <c r="Q312" s="7"/>
      <c r="R312" s="7"/>
      <c r="S312" s="7"/>
      <c r="T312" s="221"/>
      <c r="U312" s="221"/>
      <c r="V312" s="221"/>
      <c r="W312" s="221"/>
      <c r="X312" s="221"/>
      <c r="Y312" s="221"/>
      <c r="Z312" s="221"/>
      <c r="AA312" s="221"/>
      <c r="AB312" s="221"/>
    </row>
    <row r="313" ht="15.75" customHeight="1">
      <c r="A313" s="255"/>
      <c r="B313" s="7"/>
      <c r="C313" s="7"/>
      <c r="D313" s="7"/>
      <c r="E313" s="7"/>
      <c r="F313" s="7"/>
      <c r="G313" s="7"/>
      <c r="H313" s="7"/>
      <c r="I313" s="7"/>
      <c r="J313" s="7"/>
      <c r="K313" s="7"/>
      <c r="L313" s="7"/>
      <c r="M313" s="7"/>
      <c r="N313" s="7"/>
      <c r="O313" s="7"/>
      <c r="P313" s="7"/>
      <c r="Q313" s="7"/>
      <c r="R313" s="7"/>
      <c r="S313" s="7"/>
      <c r="T313" s="221"/>
      <c r="U313" s="221"/>
      <c r="V313" s="221"/>
      <c r="W313" s="221"/>
      <c r="X313" s="221"/>
      <c r="Y313" s="221"/>
      <c r="Z313" s="221"/>
      <c r="AA313" s="221"/>
      <c r="AB313" s="221"/>
    </row>
    <row r="314" ht="15.75" customHeight="1">
      <c r="A314" s="255"/>
      <c r="B314" s="7"/>
      <c r="C314" s="7"/>
      <c r="D314" s="7"/>
      <c r="E314" s="7"/>
      <c r="F314" s="7"/>
      <c r="G314" s="7"/>
      <c r="H314" s="7"/>
      <c r="I314" s="7"/>
      <c r="J314" s="7"/>
      <c r="K314" s="7"/>
      <c r="L314" s="7"/>
      <c r="M314" s="7"/>
      <c r="N314" s="7"/>
      <c r="O314" s="7"/>
      <c r="P314" s="7"/>
      <c r="Q314" s="7"/>
      <c r="R314" s="7"/>
      <c r="S314" s="7"/>
      <c r="T314" s="221"/>
      <c r="U314" s="221"/>
      <c r="V314" s="221"/>
      <c r="W314" s="221"/>
      <c r="X314" s="221"/>
      <c r="Y314" s="221"/>
      <c r="Z314" s="221"/>
      <c r="AA314" s="221"/>
      <c r="AB314" s="221"/>
    </row>
    <row r="315" ht="15.75" customHeight="1">
      <c r="A315" s="255"/>
      <c r="B315" s="7"/>
      <c r="C315" s="7"/>
      <c r="D315" s="7"/>
      <c r="E315" s="7"/>
      <c r="F315" s="7"/>
      <c r="G315" s="7"/>
      <c r="H315" s="7"/>
      <c r="I315" s="7"/>
      <c r="J315" s="7"/>
      <c r="K315" s="7"/>
      <c r="L315" s="7"/>
      <c r="M315" s="7"/>
      <c r="N315" s="7"/>
      <c r="O315" s="7"/>
      <c r="P315" s="7"/>
      <c r="Q315" s="7"/>
      <c r="R315" s="7"/>
      <c r="S315" s="7"/>
      <c r="T315" s="221"/>
      <c r="U315" s="221"/>
      <c r="V315" s="221"/>
      <c r="W315" s="221"/>
      <c r="X315" s="221"/>
      <c r="Y315" s="221"/>
      <c r="Z315" s="221"/>
      <c r="AA315" s="221"/>
      <c r="AB315" s="221"/>
    </row>
    <row r="316" ht="15.75" customHeight="1">
      <c r="A316" s="255"/>
      <c r="B316" s="7"/>
      <c r="C316" s="7"/>
      <c r="D316" s="7"/>
      <c r="E316" s="7"/>
      <c r="F316" s="7"/>
      <c r="G316" s="7"/>
      <c r="H316" s="7"/>
      <c r="I316" s="7"/>
      <c r="J316" s="7"/>
      <c r="K316" s="7"/>
      <c r="L316" s="7"/>
      <c r="M316" s="7"/>
      <c r="N316" s="7"/>
      <c r="O316" s="7"/>
      <c r="P316" s="7"/>
      <c r="Q316" s="7"/>
      <c r="R316" s="7"/>
      <c r="S316" s="7"/>
      <c r="T316" s="221"/>
      <c r="U316" s="221"/>
      <c r="V316" s="221"/>
      <c r="W316" s="221"/>
      <c r="X316" s="221"/>
      <c r="Y316" s="221"/>
      <c r="Z316" s="221"/>
      <c r="AA316" s="221"/>
      <c r="AB316" s="221"/>
    </row>
    <row r="317" ht="15.75" customHeight="1">
      <c r="A317" s="255"/>
      <c r="B317" s="7"/>
      <c r="C317" s="7"/>
      <c r="D317" s="7"/>
      <c r="E317" s="7"/>
      <c r="F317" s="7"/>
      <c r="G317" s="7"/>
      <c r="H317" s="7"/>
      <c r="I317" s="7"/>
      <c r="J317" s="7"/>
      <c r="K317" s="7"/>
      <c r="L317" s="7"/>
      <c r="M317" s="7"/>
      <c r="N317" s="7"/>
      <c r="O317" s="7"/>
      <c r="P317" s="7"/>
      <c r="Q317" s="7"/>
      <c r="R317" s="7"/>
      <c r="S317" s="7"/>
      <c r="T317" s="221"/>
      <c r="U317" s="221"/>
      <c r="V317" s="221"/>
      <c r="W317" s="221"/>
      <c r="X317" s="221"/>
      <c r="Y317" s="221"/>
      <c r="Z317" s="221"/>
      <c r="AA317" s="221"/>
      <c r="AB317" s="221"/>
    </row>
    <row r="318" ht="15.75" customHeight="1">
      <c r="A318" s="255"/>
      <c r="B318" s="7"/>
      <c r="C318" s="7"/>
      <c r="D318" s="7"/>
      <c r="E318" s="7"/>
      <c r="F318" s="7"/>
      <c r="G318" s="7"/>
      <c r="H318" s="7"/>
      <c r="I318" s="7"/>
      <c r="J318" s="7"/>
      <c r="K318" s="7"/>
      <c r="L318" s="7"/>
      <c r="M318" s="7"/>
      <c r="N318" s="7"/>
      <c r="O318" s="7"/>
      <c r="P318" s="7"/>
      <c r="Q318" s="7"/>
      <c r="R318" s="7"/>
      <c r="S318" s="7"/>
      <c r="T318" s="221"/>
      <c r="U318" s="221"/>
      <c r="V318" s="221"/>
      <c r="W318" s="221"/>
      <c r="X318" s="221"/>
      <c r="Y318" s="221"/>
      <c r="Z318" s="221"/>
      <c r="AA318" s="221"/>
      <c r="AB318" s="221"/>
    </row>
    <row r="319" ht="15.75" customHeight="1">
      <c r="A319" s="255"/>
      <c r="B319" s="7"/>
      <c r="C319" s="7"/>
      <c r="D319" s="7"/>
      <c r="E319" s="7"/>
      <c r="F319" s="7"/>
      <c r="G319" s="7"/>
      <c r="H319" s="7"/>
      <c r="I319" s="7"/>
      <c r="J319" s="7"/>
      <c r="K319" s="7"/>
      <c r="L319" s="7"/>
      <c r="M319" s="7"/>
      <c r="N319" s="7"/>
      <c r="O319" s="7"/>
      <c r="P319" s="7"/>
      <c r="Q319" s="7"/>
      <c r="R319" s="7"/>
      <c r="S319" s="7"/>
      <c r="T319" s="221"/>
      <c r="U319" s="221"/>
      <c r="V319" s="221"/>
      <c r="W319" s="221"/>
      <c r="X319" s="221"/>
      <c r="Y319" s="221"/>
      <c r="Z319" s="221"/>
      <c r="AA319" s="221"/>
      <c r="AB319" s="221"/>
    </row>
    <row r="320" ht="15.75" customHeight="1">
      <c r="A320" s="255"/>
      <c r="B320" s="7"/>
      <c r="C320" s="7"/>
      <c r="D320" s="7"/>
      <c r="E320" s="7"/>
      <c r="F320" s="7"/>
      <c r="G320" s="7"/>
      <c r="H320" s="7"/>
      <c r="I320" s="7"/>
      <c r="J320" s="7"/>
      <c r="K320" s="7"/>
      <c r="L320" s="7"/>
      <c r="M320" s="7"/>
      <c r="N320" s="7"/>
      <c r="O320" s="7"/>
      <c r="P320" s="7"/>
      <c r="Q320" s="7"/>
      <c r="R320" s="7"/>
      <c r="S320" s="7"/>
      <c r="T320" s="221"/>
      <c r="U320" s="221"/>
      <c r="V320" s="221"/>
      <c r="W320" s="221"/>
      <c r="X320" s="221"/>
      <c r="Y320" s="221"/>
      <c r="Z320" s="221"/>
      <c r="AA320" s="221"/>
      <c r="AB320" s="221"/>
    </row>
    <row r="321" ht="15.75" customHeight="1">
      <c r="A321" s="255"/>
      <c r="B321" s="7"/>
      <c r="C321" s="7"/>
      <c r="D321" s="7"/>
      <c r="E321" s="7"/>
      <c r="F321" s="7"/>
      <c r="G321" s="7"/>
      <c r="H321" s="7"/>
      <c r="I321" s="7"/>
      <c r="J321" s="7"/>
      <c r="K321" s="7"/>
      <c r="L321" s="7"/>
      <c r="M321" s="7"/>
      <c r="N321" s="7"/>
      <c r="O321" s="7"/>
      <c r="P321" s="7"/>
      <c r="Q321" s="7"/>
      <c r="R321" s="7"/>
      <c r="S321" s="7"/>
      <c r="T321" s="221"/>
      <c r="U321" s="221"/>
      <c r="V321" s="221"/>
      <c r="W321" s="221"/>
      <c r="X321" s="221"/>
      <c r="Y321" s="221"/>
      <c r="Z321" s="221"/>
      <c r="AA321" s="221"/>
      <c r="AB321" s="221"/>
    </row>
    <row r="322" ht="15.75" customHeight="1">
      <c r="A322" s="255"/>
      <c r="B322" s="7"/>
      <c r="C322" s="7"/>
      <c r="D322" s="7"/>
      <c r="E322" s="7"/>
      <c r="F322" s="7"/>
      <c r="G322" s="7"/>
      <c r="H322" s="7"/>
      <c r="I322" s="7"/>
      <c r="J322" s="7"/>
      <c r="K322" s="7"/>
      <c r="L322" s="7"/>
      <c r="M322" s="7"/>
      <c r="N322" s="7"/>
      <c r="O322" s="7"/>
      <c r="P322" s="7"/>
      <c r="Q322" s="7"/>
      <c r="R322" s="7"/>
      <c r="S322" s="7"/>
      <c r="T322" s="221"/>
      <c r="U322" s="221"/>
      <c r="V322" s="221"/>
      <c r="W322" s="221"/>
      <c r="X322" s="221"/>
      <c r="Y322" s="221"/>
      <c r="Z322" s="221"/>
      <c r="AA322" s="221"/>
      <c r="AB322" s="221"/>
    </row>
    <row r="323" ht="15.75" customHeight="1">
      <c r="A323" s="255"/>
      <c r="B323" s="7"/>
      <c r="C323" s="7"/>
      <c r="D323" s="7"/>
      <c r="E323" s="7"/>
      <c r="F323" s="7"/>
      <c r="G323" s="7"/>
      <c r="H323" s="7"/>
      <c r="I323" s="7"/>
      <c r="J323" s="7"/>
      <c r="K323" s="7"/>
      <c r="L323" s="7"/>
      <c r="M323" s="7"/>
      <c r="N323" s="7"/>
      <c r="O323" s="7"/>
      <c r="P323" s="7"/>
      <c r="Q323" s="7"/>
      <c r="R323" s="7"/>
      <c r="S323" s="7"/>
      <c r="T323" s="221"/>
      <c r="U323" s="221"/>
      <c r="V323" s="221"/>
      <c r="W323" s="221"/>
      <c r="X323" s="221"/>
      <c r="Y323" s="221"/>
      <c r="Z323" s="221"/>
      <c r="AA323" s="221"/>
      <c r="AB323" s="221"/>
    </row>
    <row r="324" ht="15.75" customHeight="1">
      <c r="A324" s="255"/>
      <c r="B324" s="7"/>
      <c r="C324" s="7"/>
      <c r="D324" s="7"/>
      <c r="E324" s="7"/>
      <c r="F324" s="7"/>
      <c r="G324" s="7"/>
      <c r="H324" s="7"/>
      <c r="I324" s="7"/>
      <c r="J324" s="7"/>
      <c r="K324" s="7"/>
      <c r="L324" s="7"/>
      <c r="M324" s="7"/>
      <c r="N324" s="7"/>
      <c r="O324" s="7"/>
      <c r="P324" s="7"/>
      <c r="Q324" s="7"/>
      <c r="R324" s="7"/>
      <c r="S324" s="7"/>
      <c r="T324" s="221"/>
      <c r="U324" s="221"/>
      <c r="V324" s="221"/>
      <c r="W324" s="221"/>
      <c r="X324" s="221"/>
      <c r="Y324" s="221"/>
      <c r="Z324" s="221"/>
      <c r="AA324" s="221"/>
      <c r="AB324" s="221"/>
    </row>
    <row r="325" ht="15.75" customHeight="1">
      <c r="A325" s="255"/>
      <c r="B325" s="7"/>
      <c r="C325" s="7"/>
      <c r="D325" s="7"/>
      <c r="E325" s="7"/>
      <c r="F325" s="7"/>
      <c r="G325" s="7"/>
      <c r="H325" s="7"/>
      <c r="I325" s="7"/>
      <c r="J325" s="7"/>
      <c r="K325" s="7"/>
      <c r="L325" s="7"/>
      <c r="M325" s="7"/>
      <c r="N325" s="7"/>
      <c r="O325" s="7"/>
      <c r="P325" s="7"/>
      <c r="Q325" s="7"/>
      <c r="R325" s="7"/>
      <c r="S325" s="7"/>
      <c r="T325" s="221"/>
      <c r="U325" s="221"/>
      <c r="V325" s="221"/>
      <c r="W325" s="221"/>
      <c r="X325" s="221"/>
      <c r="Y325" s="221"/>
      <c r="Z325" s="221"/>
      <c r="AA325" s="221"/>
      <c r="AB325" s="221"/>
    </row>
    <row r="326" ht="15.75" customHeight="1">
      <c r="A326" s="255"/>
      <c r="B326" s="7"/>
      <c r="C326" s="7"/>
      <c r="D326" s="7"/>
      <c r="E326" s="7"/>
      <c r="F326" s="7"/>
      <c r="G326" s="7"/>
      <c r="H326" s="7"/>
      <c r="I326" s="7"/>
      <c r="J326" s="7"/>
      <c r="K326" s="7"/>
      <c r="L326" s="7"/>
      <c r="M326" s="7"/>
      <c r="N326" s="7"/>
      <c r="O326" s="7"/>
      <c r="P326" s="7"/>
      <c r="Q326" s="7"/>
      <c r="R326" s="7"/>
      <c r="S326" s="7"/>
      <c r="T326" s="221"/>
      <c r="U326" s="221"/>
      <c r="V326" s="221"/>
      <c r="W326" s="221"/>
      <c r="X326" s="221"/>
      <c r="Y326" s="221"/>
      <c r="Z326" s="221"/>
      <c r="AA326" s="221"/>
      <c r="AB326" s="221"/>
    </row>
    <row r="327" ht="15.75" customHeight="1">
      <c r="A327" s="255"/>
      <c r="B327" s="7"/>
      <c r="C327" s="7"/>
      <c r="D327" s="7"/>
      <c r="E327" s="7"/>
      <c r="F327" s="7"/>
      <c r="G327" s="7"/>
      <c r="H327" s="7"/>
      <c r="I327" s="7"/>
      <c r="J327" s="7"/>
      <c r="K327" s="7"/>
      <c r="L327" s="7"/>
      <c r="M327" s="7"/>
      <c r="N327" s="7"/>
      <c r="O327" s="7"/>
      <c r="P327" s="7"/>
      <c r="Q327" s="7"/>
      <c r="R327" s="7"/>
      <c r="S327" s="7"/>
      <c r="T327" s="221"/>
      <c r="U327" s="221"/>
      <c r="V327" s="221"/>
      <c r="W327" s="221"/>
      <c r="X327" s="221"/>
      <c r="Y327" s="221"/>
      <c r="Z327" s="221"/>
      <c r="AA327" s="221"/>
      <c r="AB327" s="221"/>
    </row>
    <row r="328" ht="15.75" customHeight="1">
      <c r="A328" s="255"/>
      <c r="B328" s="7"/>
      <c r="C328" s="7"/>
      <c r="D328" s="7"/>
      <c r="E328" s="7"/>
      <c r="F328" s="7"/>
      <c r="G328" s="7"/>
      <c r="H328" s="7"/>
      <c r="I328" s="7"/>
      <c r="J328" s="7"/>
      <c r="K328" s="7"/>
      <c r="L328" s="7"/>
      <c r="M328" s="7"/>
      <c r="N328" s="7"/>
      <c r="O328" s="7"/>
      <c r="P328" s="7"/>
      <c r="Q328" s="7"/>
      <c r="R328" s="7"/>
      <c r="S328" s="7"/>
      <c r="T328" s="221"/>
      <c r="U328" s="221"/>
      <c r="V328" s="221"/>
      <c r="W328" s="221"/>
      <c r="X328" s="221"/>
      <c r="Y328" s="221"/>
      <c r="Z328" s="221"/>
      <c r="AA328" s="221"/>
      <c r="AB328" s="221"/>
    </row>
    <row r="329" ht="15.75" customHeight="1">
      <c r="A329" s="255"/>
      <c r="B329" s="7"/>
      <c r="C329" s="7"/>
      <c r="D329" s="7"/>
      <c r="E329" s="7"/>
      <c r="F329" s="7"/>
      <c r="G329" s="7"/>
      <c r="H329" s="7"/>
      <c r="I329" s="7"/>
      <c r="J329" s="7"/>
      <c r="K329" s="7"/>
      <c r="L329" s="7"/>
      <c r="M329" s="7"/>
      <c r="N329" s="7"/>
      <c r="O329" s="7"/>
      <c r="P329" s="7"/>
      <c r="Q329" s="7"/>
      <c r="R329" s="7"/>
      <c r="S329" s="7"/>
      <c r="T329" s="221"/>
      <c r="U329" s="221"/>
      <c r="V329" s="221"/>
      <c r="W329" s="221"/>
      <c r="X329" s="221"/>
      <c r="Y329" s="221"/>
      <c r="Z329" s="221"/>
      <c r="AA329" s="221"/>
      <c r="AB329" s="221"/>
    </row>
    <row r="330" ht="15.75" customHeight="1">
      <c r="A330" s="255"/>
      <c r="B330" s="7"/>
      <c r="C330" s="7"/>
      <c r="D330" s="7"/>
      <c r="E330" s="7"/>
      <c r="F330" s="7"/>
      <c r="G330" s="7"/>
      <c r="H330" s="7"/>
      <c r="I330" s="7"/>
      <c r="J330" s="7"/>
      <c r="K330" s="7"/>
      <c r="L330" s="7"/>
      <c r="M330" s="7"/>
      <c r="N330" s="7"/>
      <c r="O330" s="7"/>
      <c r="P330" s="7"/>
      <c r="Q330" s="7"/>
      <c r="R330" s="7"/>
      <c r="S330" s="7"/>
      <c r="T330" s="221"/>
      <c r="U330" s="221"/>
      <c r="V330" s="221"/>
      <c r="W330" s="221"/>
      <c r="X330" s="221"/>
      <c r="Y330" s="221"/>
      <c r="Z330" s="221"/>
      <c r="AA330" s="221"/>
      <c r="AB330" s="221"/>
    </row>
    <row r="331" ht="15.75" customHeight="1">
      <c r="A331" s="255"/>
      <c r="B331" s="7"/>
      <c r="C331" s="7"/>
      <c r="D331" s="7"/>
      <c r="E331" s="7"/>
      <c r="F331" s="7"/>
      <c r="G331" s="7"/>
      <c r="H331" s="7"/>
      <c r="I331" s="7"/>
      <c r="J331" s="7"/>
      <c r="K331" s="7"/>
      <c r="L331" s="7"/>
      <c r="M331" s="7"/>
      <c r="N331" s="7"/>
      <c r="O331" s="7"/>
      <c r="P331" s="7"/>
      <c r="Q331" s="7"/>
      <c r="R331" s="7"/>
      <c r="S331" s="7"/>
      <c r="T331" s="221"/>
      <c r="U331" s="221"/>
      <c r="V331" s="221"/>
      <c r="W331" s="221"/>
      <c r="X331" s="221"/>
      <c r="Y331" s="221"/>
      <c r="Z331" s="221"/>
      <c r="AA331" s="221"/>
      <c r="AB331" s="221"/>
    </row>
    <row r="332" ht="15.75" customHeight="1">
      <c r="A332" s="255"/>
      <c r="B332" s="7"/>
      <c r="C332" s="7"/>
      <c r="D332" s="7"/>
      <c r="E332" s="7"/>
      <c r="F332" s="7"/>
      <c r="G332" s="7"/>
      <c r="H332" s="7"/>
      <c r="I332" s="7"/>
      <c r="J332" s="7"/>
      <c r="K332" s="7"/>
      <c r="L332" s="7"/>
      <c r="M332" s="7"/>
      <c r="N332" s="7"/>
      <c r="O332" s="7"/>
      <c r="P332" s="7"/>
      <c r="Q332" s="7"/>
      <c r="R332" s="7"/>
      <c r="S332" s="7"/>
      <c r="T332" s="221"/>
      <c r="U332" s="221"/>
      <c r="V332" s="221"/>
      <c r="W332" s="221"/>
      <c r="X332" s="221"/>
      <c r="Y332" s="221"/>
      <c r="Z332" s="221"/>
      <c r="AA332" s="221"/>
      <c r="AB332" s="221"/>
    </row>
    <row r="333" ht="15.75" customHeight="1">
      <c r="A333" s="255"/>
      <c r="B333" s="7"/>
      <c r="C333" s="7"/>
      <c r="D333" s="7"/>
      <c r="E333" s="7"/>
      <c r="F333" s="7"/>
      <c r="G333" s="7"/>
      <c r="H333" s="7"/>
      <c r="I333" s="7"/>
      <c r="J333" s="7"/>
      <c r="K333" s="7"/>
      <c r="L333" s="7"/>
      <c r="M333" s="7"/>
      <c r="N333" s="7"/>
      <c r="O333" s="7"/>
      <c r="P333" s="7"/>
      <c r="Q333" s="7"/>
      <c r="R333" s="7"/>
      <c r="S333" s="7"/>
      <c r="T333" s="221"/>
      <c r="U333" s="221"/>
      <c r="V333" s="221"/>
      <c r="W333" s="221"/>
      <c r="X333" s="221"/>
      <c r="Y333" s="221"/>
      <c r="Z333" s="221"/>
      <c r="AA333" s="221"/>
      <c r="AB333" s="221"/>
    </row>
    <row r="334" ht="15.75" customHeight="1">
      <c r="A334" s="255"/>
      <c r="B334" s="7"/>
      <c r="C334" s="7"/>
      <c r="D334" s="7"/>
      <c r="E334" s="7"/>
      <c r="F334" s="7"/>
      <c r="G334" s="7"/>
      <c r="H334" s="7"/>
      <c r="I334" s="7"/>
      <c r="J334" s="7"/>
      <c r="K334" s="7"/>
      <c r="L334" s="7"/>
      <c r="M334" s="7"/>
      <c r="N334" s="7"/>
      <c r="O334" s="7"/>
      <c r="P334" s="7"/>
      <c r="Q334" s="7"/>
      <c r="R334" s="7"/>
      <c r="S334" s="7"/>
      <c r="T334" s="221"/>
      <c r="U334" s="221"/>
      <c r="V334" s="221"/>
      <c r="W334" s="221"/>
      <c r="X334" s="221"/>
      <c r="Y334" s="221"/>
      <c r="Z334" s="221"/>
      <c r="AA334" s="221"/>
      <c r="AB334" s="221"/>
    </row>
    <row r="335" ht="15.75" customHeight="1">
      <c r="A335" s="255"/>
      <c r="B335" s="7"/>
      <c r="C335" s="7"/>
      <c r="D335" s="7"/>
      <c r="E335" s="7"/>
      <c r="F335" s="7"/>
      <c r="G335" s="7"/>
      <c r="H335" s="7"/>
      <c r="I335" s="7"/>
      <c r="J335" s="7"/>
      <c r="K335" s="7"/>
      <c r="L335" s="7"/>
      <c r="M335" s="7"/>
      <c r="N335" s="7"/>
      <c r="O335" s="7"/>
      <c r="P335" s="7"/>
      <c r="Q335" s="7"/>
      <c r="R335" s="7"/>
      <c r="S335" s="7"/>
      <c r="T335" s="221"/>
      <c r="U335" s="221"/>
      <c r="V335" s="221"/>
      <c r="W335" s="221"/>
      <c r="X335" s="221"/>
      <c r="Y335" s="221"/>
      <c r="Z335" s="221"/>
      <c r="AA335" s="221"/>
      <c r="AB335" s="221"/>
    </row>
    <row r="336" ht="15.75" customHeight="1">
      <c r="A336" s="255"/>
      <c r="B336" s="7"/>
      <c r="C336" s="7"/>
      <c r="D336" s="7"/>
      <c r="E336" s="7"/>
      <c r="F336" s="7"/>
      <c r="G336" s="7"/>
      <c r="H336" s="7"/>
      <c r="I336" s="7"/>
      <c r="J336" s="7"/>
      <c r="K336" s="7"/>
      <c r="L336" s="7"/>
      <c r="M336" s="7"/>
      <c r="N336" s="7"/>
      <c r="O336" s="7"/>
      <c r="P336" s="7"/>
      <c r="Q336" s="7"/>
      <c r="R336" s="7"/>
      <c r="S336" s="7"/>
      <c r="T336" s="221"/>
      <c r="U336" s="221"/>
      <c r="V336" s="221"/>
      <c r="W336" s="221"/>
      <c r="X336" s="221"/>
      <c r="Y336" s="221"/>
      <c r="Z336" s="221"/>
      <c r="AA336" s="221"/>
      <c r="AB336" s="221"/>
    </row>
    <row r="337" ht="15.75" customHeight="1">
      <c r="A337" s="255"/>
      <c r="B337" s="7"/>
      <c r="C337" s="7"/>
      <c r="D337" s="7"/>
      <c r="E337" s="7"/>
      <c r="F337" s="7"/>
      <c r="G337" s="7"/>
      <c r="H337" s="7"/>
      <c r="I337" s="7"/>
      <c r="J337" s="7"/>
      <c r="K337" s="7"/>
      <c r="L337" s="7"/>
      <c r="M337" s="7"/>
      <c r="N337" s="7"/>
      <c r="O337" s="7"/>
      <c r="P337" s="7"/>
      <c r="Q337" s="7"/>
      <c r="R337" s="7"/>
      <c r="S337" s="7"/>
      <c r="T337" s="221"/>
      <c r="U337" s="221"/>
      <c r="V337" s="221"/>
      <c r="W337" s="221"/>
      <c r="X337" s="221"/>
      <c r="Y337" s="221"/>
      <c r="Z337" s="221"/>
      <c r="AA337" s="221"/>
      <c r="AB337" s="221"/>
    </row>
    <row r="338" ht="15.75" customHeight="1">
      <c r="A338" s="255"/>
      <c r="B338" s="7"/>
      <c r="C338" s="7"/>
      <c r="D338" s="7"/>
      <c r="E338" s="7"/>
      <c r="F338" s="7"/>
      <c r="G338" s="7"/>
      <c r="H338" s="7"/>
      <c r="I338" s="7"/>
      <c r="J338" s="7"/>
      <c r="K338" s="7"/>
      <c r="L338" s="7"/>
      <c r="M338" s="7"/>
      <c r="N338" s="7"/>
      <c r="O338" s="7"/>
      <c r="P338" s="7"/>
      <c r="Q338" s="7"/>
      <c r="R338" s="7"/>
      <c r="S338" s="7"/>
      <c r="T338" s="221"/>
      <c r="U338" s="221"/>
      <c r="V338" s="221"/>
      <c r="W338" s="221"/>
      <c r="X338" s="221"/>
      <c r="Y338" s="221"/>
      <c r="Z338" s="221"/>
      <c r="AA338" s="221"/>
      <c r="AB338" s="221"/>
    </row>
    <row r="339" ht="15.75" customHeight="1">
      <c r="A339" s="255"/>
      <c r="B339" s="7"/>
      <c r="C339" s="7"/>
      <c r="D339" s="7"/>
      <c r="E339" s="7"/>
      <c r="F339" s="7"/>
      <c r="G339" s="7"/>
      <c r="H339" s="7"/>
      <c r="I339" s="7"/>
      <c r="J339" s="7"/>
      <c r="K339" s="7"/>
      <c r="L339" s="7"/>
      <c r="M339" s="7"/>
      <c r="N339" s="7"/>
      <c r="O339" s="7"/>
      <c r="P339" s="7"/>
      <c r="Q339" s="7"/>
      <c r="R339" s="7"/>
      <c r="S339" s="7"/>
      <c r="T339" s="221"/>
      <c r="U339" s="221"/>
      <c r="V339" s="221"/>
      <c r="W339" s="221"/>
      <c r="X339" s="221"/>
      <c r="Y339" s="221"/>
      <c r="Z339" s="221"/>
      <c r="AA339" s="221"/>
      <c r="AB339" s="221"/>
    </row>
    <row r="340" ht="15.75" customHeight="1">
      <c r="A340" s="255"/>
      <c r="B340" s="7"/>
      <c r="C340" s="7"/>
      <c r="D340" s="7"/>
      <c r="E340" s="7"/>
      <c r="F340" s="7"/>
      <c r="G340" s="7"/>
      <c r="H340" s="7"/>
      <c r="I340" s="7"/>
      <c r="J340" s="7"/>
      <c r="K340" s="7"/>
      <c r="L340" s="7"/>
      <c r="M340" s="7"/>
      <c r="N340" s="7"/>
      <c r="O340" s="7"/>
      <c r="P340" s="7"/>
      <c r="Q340" s="7"/>
      <c r="R340" s="7"/>
      <c r="S340" s="7"/>
      <c r="T340" s="221"/>
      <c r="U340" s="221"/>
      <c r="V340" s="221"/>
      <c r="W340" s="221"/>
      <c r="X340" s="221"/>
      <c r="Y340" s="221"/>
      <c r="Z340" s="221"/>
      <c r="AA340" s="221"/>
      <c r="AB340" s="221"/>
    </row>
    <row r="341" ht="15.75" customHeight="1">
      <c r="A341" s="255"/>
      <c r="B341" s="7"/>
      <c r="C341" s="7"/>
      <c r="D341" s="7"/>
      <c r="E341" s="7"/>
      <c r="F341" s="7"/>
      <c r="G341" s="7"/>
      <c r="H341" s="7"/>
      <c r="I341" s="7"/>
      <c r="J341" s="7"/>
      <c r="K341" s="7"/>
      <c r="L341" s="7"/>
      <c r="M341" s="7"/>
      <c r="N341" s="7"/>
      <c r="O341" s="7"/>
      <c r="P341" s="7"/>
      <c r="Q341" s="7"/>
      <c r="R341" s="7"/>
      <c r="S341" s="7"/>
      <c r="T341" s="221"/>
      <c r="U341" s="221"/>
      <c r="V341" s="221"/>
      <c r="W341" s="221"/>
      <c r="X341" s="221"/>
      <c r="Y341" s="221"/>
      <c r="Z341" s="221"/>
      <c r="AA341" s="221"/>
      <c r="AB341" s="221"/>
    </row>
    <row r="342" ht="15.75" customHeight="1">
      <c r="A342" s="255"/>
      <c r="B342" s="7"/>
      <c r="C342" s="7"/>
      <c r="D342" s="7"/>
      <c r="E342" s="7"/>
      <c r="F342" s="7"/>
      <c r="G342" s="7"/>
      <c r="H342" s="7"/>
      <c r="I342" s="7"/>
      <c r="J342" s="7"/>
      <c r="K342" s="7"/>
      <c r="L342" s="7"/>
      <c r="M342" s="7"/>
      <c r="N342" s="7"/>
      <c r="O342" s="7"/>
      <c r="P342" s="7"/>
      <c r="Q342" s="7"/>
      <c r="R342" s="7"/>
      <c r="S342" s="7"/>
      <c r="T342" s="221"/>
      <c r="U342" s="221"/>
      <c r="V342" s="221"/>
      <c r="W342" s="221"/>
      <c r="X342" s="221"/>
      <c r="Y342" s="221"/>
      <c r="Z342" s="221"/>
      <c r="AA342" s="221"/>
      <c r="AB342" s="221"/>
    </row>
    <row r="343" ht="15.75" customHeight="1">
      <c r="A343" s="255"/>
      <c r="B343" s="7"/>
      <c r="C343" s="7"/>
      <c r="D343" s="7"/>
      <c r="E343" s="7"/>
      <c r="F343" s="7"/>
      <c r="G343" s="7"/>
      <c r="H343" s="7"/>
      <c r="I343" s="7"/>
      <c r="J343" s="7"/>
      <c r="K343" s="7"/>
      <c r="L343" s="7"/>
      <c r="M343" s="7"/>
      <c r="N343" s="7"/>
      <c r="O343" s="7"/>
      <c r="P343" s="7"/>
      <c r="Q343" s="7"/>
      <c r="R343" s="7"/>
      <c r="S343" s="7"/>
      <c r="T343" s="221"/>
      <c r="U343" s="221"/>
      <c r="V343" s="221"/>
      <c r="W343" s="221"/>
      <c r="X343" s="221"/>
      <c r="Y343" s="221"/>
      <c r="Z343" s="221"/>
      <c r="AA343" s="221"/>
      <c r="AB343" s="221"/>
    </row>
    <row r="344" ht="15.75" customHeight="1">
      <c r="A344" s="255"/>
      <c r="B344" s="7"/>
      <c r="C344" s="7"/>
      <c r="D344" s="7"/>
      <c r="E344" s="7"/>
      <c r="F344" s="7"/>
      <c r="G344" s="7"/>
      <c r="H344" s="7"/>
      <c r="I344" s="7"/>
      <c r="J344" s="7"/>
      <c r="K344" s="7"/>
      <c r="L344" s="7"/>
      <c r="M344" s="7"/>
      <c r="N344" s="7"/>
      <c r="O344" s="7"/>
      <c r="P344" s="7"/>
      <c r="Q344" s="7"/>
      <c r="R344" s="7"/>
      <c r="S344" s="7"/>
      <c r="T344" s="221"/>
      <c r="U344" s="221"/>
      <c r="V344" s="221"/>
      <c r="W344" s="221"/>
      <c r="X344" s="221"/>
      <c r="Y344" s="221"/>
      <c r="Z344" s="221"/>
      <c r="AA344" s="221"/>
      <c r="AB344" s="221"/>
    </row>
    <row r="345" ht="15.75" customHeight="1">
      <c r="A345" s="255"/>
      <c r="B345" s="7"/>
      <c r="C345" s="7"/>
      <c r="D345" s="7"/>
      <c r="E345" s="7"/>
      <c r="F345" s="7"/>
      <c r="G345" s="7"/>
      <c r="H345" s="7"/>
      <c r="I345" s="7"/>
      <c r="J345" s="7"/>
      <c r="K345" s="7"/>
      <c r="L345" s="7"/>
      <c r="M345" s="7"/>
      <c r="N345" s="7"/>
      <c r="O345" s="7"/>
      <c r="P345" s="7"/>
      <c r="Q345" s="7"/>
      <c r="R345" s="7"/>
      <c r="S345" s="7"/>
      <c r="T345" s="221"/>
      <c r="U345" s="221"/>
      <c r="V345" s="221"/>
      <c r="W345" s="221"/>
      <c r="X345" s="221"/>
      <c r="Y345" s="221"/>
      <c r="Z345" s="221"/>
      <c r="AA345" s="221"/>
      <c r="AB345" s="221"/>
    </row>
    <row r="346" ht="15.75" customHeight="1">
      <c r="A346" s="255"/>
      <c r="B346" s="7"/>
      <c r="C346" s="7"/>
      <c r="D346" s="7"/>
      <c r="E346" s="7"/>
      <c r="F346" s="7"/>
      <c r="G346" s="7"/>
      <c r="H346" s="7"/>
      <c r="I346" s="7"/>
      <c r="J346" s="7"/>
      <c r="K346" s="7"/>
      <c r="L346" s="7"/>
      <c r="M346" s="7"/>
      <c r="N346" s="7"/>
      <c r="O346" s="7"/>
      <c r="P346" s="7"/>
      <c r="Q346" s="7"/>
      <c r="R346" s="7"/>
      <c r="S346" s="7"/>
      <c r="T346" s="221"/>
      <c r="U346" s="221"/>
      <c r="V346" s="221"/>
      <c r="W346" s="221"/>
      <c r="X346" s="221"/>
      <c r="Y346" s="221"/>
      <c r="Z346" s="221"/>
      <c r="AA346" s="221"/>
      <c r="AB346" s="221"/>
    </row>
    <row r="347" ht="15.75" customHeight="1">
      <c r="A347" s="255"/>
      <c r="B347" s="7"/>
      <c r="C347" s="7"/>
      <c r="D347" s="7"/>
      <c r="E347" s="7"/>
      <c r="F347" s="7"/>
      <c r="G347" s="7"/>
      <c r="H347" s="7"/>
      <c r="I347" s="7"/>
      <c r="J347" s="7"/>
      <c r="K347" s="7"/>
      <c r="L347" s="7"/>
      <c r="M347" s="7"/>
      <c r="N347" s="7"/>
      <c r="O347" s="7"/>
      <c r="P347" s="7"/>
      <c r="Q347" s="7"/>
      <c r="R347" s="7"/>
      <c r="S347" s="7"/>
      <c r="T347" s="221"/>
      <c r="U347" s="221"/>
      <c r="V347" s="221"/>
      <c r="W347" s="221"/>
      <c r="X347" s="221"/>
      <c r="Y347" s="221"/>
      <c r="Z347" s="221"/>
      <c r="AA347" s="221"/>
      <c r="AB347" s="221"/>
    </row>
    <row r="348" ht="15.75" customHeight="1">
      <c r="A348" s="255"/>
      <c r="B348" s="7"/>
      <c r="C348" s="7"/>
      <c r="D348" s="7"/>
      <c r="E348" s="7"/>
      <c r="F348" s="7"/>
      <c r="G348" s="7"/>
      <c r="H348" s="7"/>
      <c r="I348" s="7"/>
      <c r="J348" s="7"/>
      <c r="K348" s="7"/>
      <c r="L348" s="7"/>
      <c r="M348" s="7"/>
      <c r="N348" s="7"/>
      <c r="O348" s="7"/>
      <c r="P348" s="7"/>
      <c r="Q348" s="7"/>
      <c r="R348" s="7"/>
      <c r="S348" s="7"/>
      <c r="T348" s="221"/>
      <c r="U348" s="221"/>
      <c r="V348" s="221"/>
      <c r="W348" s="221"/>
      <c r="X348" s="221"/>
      <c r="Y348" s="221"/>
      <c r="Z348" s="221"/>
      <c r="AA348" s="221"/>
      <c r="AB348" s="221"/>
    </row>
    <row r="349" ht="15.75" customHeight="1">
      <c r="A349" s="255"/>
      <c r="B349" s="7"/>
      <c r="C349" s="7"/>
      <c r="D349" s="7"/>
      <c r="E349" s="7"/>
      <c r="F349" s="7"/>
      <c r="G349" s="7"/>
      <c r="H349" s="7"/>
      <c r="I349" s="7"/>
      <c r="J349" s="7"/>
      <c r="K349" s="7"/>
      <c r="L349" s="7"/>
      <c r="M349" s="7"/>
      <c r="N349" s="7"/>
      <c r="O349" s="7"/>
      <c r="P349" s="7"/>
      <c r="Q349" s="7"/>
      <c r="R349" s="7"/>
      <c r="S349" s="7"/>
      <c r="T349" s="221"/>
      <c r="U349" s="221"/>
      <c r="V349" s="221"/>
      <c r="W349" s="221"/>
      <c r="X349" s="221"/>
      <c r="Y349" s="221"/>
      <c r="Z349" s="221"/>
      <c r="AA349" s="221"/>
      <c r="AB349" s="221"/>
    </row>
    <row r="350" ht="15.75" customHeight="1">
      <c r="A350" s="255"/>
      <c r="B350" s="7"/>
      <c r="C350" s="7"/>
      <c r="D350" s="7"/>
      <c r="E350" s="7"/>
      <c r="F350" s="7"/>
      <c r="G350" s="7"/>
      <c r="H350" s="7"/>
      <c r="I350" s="7"/>
      <c r="J350" s="7"/>
      <c r="K350" s="7"/>
      <c r="L350" s="7"/>
      <c r="M350" s="7"/>
      <c r="N350" s="7"/>
      <c r="O350" s="7"/>
      <c r="P350" s="7"/>
      <c r="Q350" s="7"/>
      <c r="R350" s="7"/>
      <c r="S350" s="7"/>
      <c r="T350" s="221"/>
      <c r="U350" s="221"/>
      <c r="V350" s="221"/>
      <c r="W350" s="221"/>
      <c r="X350" s="221"/>
      <c r="Y350" s="221"/>
      <c r="Z350" s="221"/>
      <c r="AA350" s="221"/>
      <c r="AB350" s="221"/>
    </row>
    <row r="351" ht="15.75" customHeight="1">
      <c r="A351" s="255"/>
      <c r="B351" s="7"/>
      <c r="C351" s="7"/>
      <c r="D351" s="7"/>
      <c r="E351" s="7"/>
      <c r="F351" s="7"/>
      <c r="G351" s="7"/>
      <c r="H351" s="7"/>
      <c r="I351" s="7"/>
      <c r="J351" s="7"/>
      <c r="K351" s="7"/>
      <c r="L351" s="7"/>
      <c r="M351" s="7"/>
      <c r="N351" s="7"/>
      <c r="O351" s="7"/>
      <c r="P351" s="7"/>
      <c r="Q351" s="7"/>
      <c r="R351" s="7"/>
      <c r="S351" s="7"/>
      <c r="T351" s="221"/>
      <c r="U351" s="221"/>
      <c r="V351" s="221"/>
      <c r="W351" s="221"/>
      <c r="X351" s="221"/>
      <c r="Y351" s="221"/>
      <c r="Z351" s="221"/>
      <c r="AA351" s="221"/>
      <c r="AB351" s="221"/>
    </row>
    <row r="352" ht="15.75" customHeight="1">
      <c r="A352" s="255"/>
      <c r="B352" s="7"/>
      <c r="C352" s="7"/>
      <c r="D352" s="7"/>
      <c r="E352" s="7"/>
      <c r="F352" s="7"/>
      <c r="G352" s="7"/>
      <c r="H352" s="7"/>
      <c r="I352" s="7"/>
      <c r="J352" s="7"/>
      <c r="K352" s="7"/>
      <c r="L352" s="7"/>
      <c r="M352" s="7"/>
      <c r="N352" s="7"/>
      <c r="O352" s="7"/>
      <c r="P352" s="7"/>
      <c r="Q352" s="7"/>
      <c r="R352" s="7"/>
      <c r="S352" s="7"/>
      <c r="T352" s="221"/>
      <c r="U352" s="221"/>
      <c r="V352" s="221"/>
      <c r="W352" s="221"/>
      <c r="X352" s="221"/>
      <c r="Y352" s="221"/>
      <c r="Z352" s="221"/>
      <c r="AA352" s="221"/>
      <c r="AB352" s="221"/>
    </row>
    <row r="353" ht="15.75" customHeight="1">
      <c r="A353" s="255"/>
      <c r="B353" s="7"/>
      <c r="C353" s="7"/>
      <c r="D353" s="7"/>
      <c r="E353" s="7"/>
      <c r="F353" s="7"/>
      <c r="G353" s="7"/>
      <c r="H353" s="7"/>
      <c r="I353" s="7"/>
      <c r="J353" s="7"/>
      <c r="K353" s="7"/>
      <c r="L353" s="7"/>
      <c r="M353" s="7"/>
      <c r="N353" s="7"/>
      <c r="O353" s="7"/>
      <c r="P353" s="7"/>
      <c r="Q353" s="7"/>
      <c r="R353" s="7"/>
      <c r="S353" s="7"/>
      <c r="T353" s="221"/>
      <c r="U353" s="221"/>
      <c r="V353" s="221"/>
      <c r="W353" s="221"/>
      <c r="X353" s="221"/>
      <c r="Y353" s="221"/>
      <c r="Z353" s="221"/>
      <c r="AA353" s="221"/>
      <c r="AB353" s="221"/>
    </row>
    <row r="354" ht="15.75" customHeight="1">
      <c r="A354" s="255"/>
      <c r="B354" s="7"/>
      <c r="C354" s="7"/>
      <c r="D354" s="7"/>
      <c r="E354" s="7"/>
      <c r="F354" s="7"/>
      <c r="G354" s="7"/>
      <c r="H354" s="7"/>
      <c r="I354" s="7"/>
      <c r="J354" s="7"/>
      <c r="K354" s="7"/>
      <c r="L354" s="7"/>
      <c r="M354" s="7"/>
      <c r="N354" s="7"/>
      <c r="O354" s="7"/>
      <c r="P354" s="7"/>
      <c r="Q354" s="7"/>
      <c r="R354" s="7"/>
      <c r="S354" s="7"/>
      <c r="T354" s="221"/>
      <c r="U354" s="221"/>
      <c r="V354" s="221"/>
      <c r="W354" s="221"/>
      <c r="X354" s="221"/>
      <c r="Y354" s="221"/>
      <c r="Z354" s="221"/>
      <c r="AA354" s="221"/>
      <c r="AB354" s="221"/>
    </row>
    <row r="355" ht="15.75" customHeight="1">
      <c r="A355" s="255"/>
      <c r="B355" s="7"/>
      <c r="C355" s="7"/>
      <c r="D355" s="7"/>
      <c r="E355" s="7"/>
      <c r="F355" s="7"/>
      <c r="G355" s="7"/>
      <c r="H355" s="7"/>
      <c r="I355" s="7"/>
      <c r="J355" s="7"/>
      <c r="K355" s="7"/>
      <c r="L355" s="7"/>
      <c r="M355" s="7"/>
      <c r="N355" s="7"/>
      <c r="O355" s="7"/>
      <c r="P355" s="7"/>
      <c r="Q355" s="7"/>
      <c r="R355" s="7"/>
      <c r="S355" s="7"/>
      <c r="T355" s="221"/>
      <c r="U355" s="221"/>
      <c r="V355" s="221"/>
      <c r="W355" s="221"/>
      <c r="X355" s="221"/>
      <c r="Y355" s="221"/>
      <c r="Z355" s="221"/>
      <c r="AA355" s="221"/>
      <c r="AB355" s="221"/>
    </row>
    <row r="356" ht="15.75" customHeight="1">
      <c r="A356" s="255"/>
      <c r="B356" s="7"/>
      <c r="C356" s="7"/>
      <c r="D356" s="7"/>
      <c r="E356" s="7"/>
      <c r="F356" s="7"/>
      <c r="G356" s="7"/>
      <c r="H356" s="7"/>
      <c r="I356" s="7"/>
      <c r="J356" s="7"/>
      <c r="K356" s="7"/>
      <c r="L356" s="7"/>
      <c r="M356" s="7"/>
      <c r="N356" s="7"/>
      <c r="O356" s="7"/>
      <c r="P356" s="7"/>
      <c r="Q356" s="7"/>
      <c r="R356" s="7"/>
      <c r="S356" s="7"/>
      <c r="T356" s="221"/>
      <c r="U356" s="221"/>
      <c r="V356" s="221"/>
      <c r="W356" s="221"/>
      <c r="X356" s="221"/>
      <c r="Y356" s="221"/>
      <c r="Z356" s="221"/>
      <c r="AA356" s="221"/>
      <c r="AB356" s="221"/>
    </row>
    <row r="357" ht="15.75" customHeight="1">
      <c r="A357" s="255"/>
      <c r="B357" s="7"/>
      <c r="C357" s="7"/>
      <c r="D357" s="7"/>
      <c r="E357" s="7"/>
      <c r="F357" s="7"/>
      <c r="G357" s="7"/>
      <c r="H357" s="7"/>
      <c r="I357" s="7"/>
      <c r="J357" s="7"/>
      <c r="K357" s="7"/>
      <c r="L357" s="7"/>
      <c r="M357" s="7"/>
      <c r="N357" s="7"/>
      <c r="O357" s="7"/>
      <c r="P357" s="7"/>
      <c r="Q357" s="7"/>
      <c r="R357" s="7"/>
      <c r="S357" s="7"/>
      <c r="T357" s="221"/>
      <c r="U357" s="221"/>
      <c r="V357" s="221"/>
      <c r="W357" s="221"/>
      <c r="X357" s="221"/>
      <c r="Y357" s="221"/>
      <c r="Z357" s="221"/>
      <c r="AA357" s="221"/>
      <c r="AB357" s="221"/>
    </row>
    <row r="358" ht="15.75" customHeight="1">
      <c r="A358" s="255"/>
      <c r="B358" s="7"/>
      <c r="C358" s="7"/>
      <c r="D358" s="7"/>
      <c r="E358" s="7"/>
      <c r="F358" s="7"/>
      <c r="G358" s="7"/>
      <c r="H358" s="7"/>
      <c r="I358" s="7"/>
      <c r="J358" s="7"/>
      <c r="K358" s="7"/>
      <c r="L358" s="7"/>
      <c r="M358" s="7"/>
      <c r="N358" s="7"/>
      <c r="O358" s="7"/>
      <c r="P358" s="7"/>
      <c r="Q358" s="7"/>
      <c r="R358" s="7"/>
      <c r="S358" s="7"/>
      <c r="T358" s="221"/>
      <c r="U358" s="221"/>
      <c r="V358" s="221"/>
      <c r="W358" s="221"/>
      <c r="X358" s="221"/>
      <c r="Y358" s="221"/>
      <c r="Z358" s="221"/>
      <c r="AA358" s="221"/>
      <c r="AB358" s="221"/>
    </row>
    <row r="359" ht="15.75" customHeight="1">
      <c r="A359" s="255"/>
      <c r="B359" s="7"/>
      <c r="C359" s="7"/>
      <c r="D359" s="7"/>
      <c r="E359" s="7"/>
      <c r="F359" s="7"/>
      <c r="G359" s="7"/>
      <c r="H359" s="7"/>
      <c r="I359" s="7"/>
      <c r="J359" s="7"/>
      <c r="K359" s="7"/>
      <c r="L359" s="7"/>
      <c r="M359" s="7"/>
      <c r="N359" s="7"/>
      <c r="O359" s="7"/>
      <c r="P359" s="7"/>
      <c r="Q359" s="7"/>
      <c r="R359" s="7"/>
      <c r="S359" s="7"/>
      <c r="T359" s="221"/>
      <c r="U359" s="221"/>
      <c r="V359" s="221"/>
      <c r="W359" s="221"/>
      <c r="X359" s="221"/>
      <c r="Y359" s="221"/>
      <c r="Z359" s="221"/>
      <c r="AA359" s="221"/>
      <c r="AB359" s="221"/>
    </row>
    <row r="360" ht="15.75" customHeight="1">
      <c r="A360" s="255"/>
      <c r="B360" s="7"/>
      <c r="C360" s="7"/>
      <c r="D360" s="7"/>
      <c r="E360" s="7"/>
      <c r="F360" s="7"/>
      <c r="G360" s="7"/>
      <c r="H360" s="7"/>
      <c r="I360" s="7"/>
      <c r="J360" s="7"/>
      <c r="K360" s="7"/>
      <c r="L360" s="7"/>
      <c r="M360" s="7"/>
      <c r="N360" s="7"/>
      <c r="O360" s="7"/>
      <c r="P360" s="7"/>
      <c r="Q360" s="7"/>
      <c r="R360" s="7"/>
      <c r="S360" s="7"/>
      <c r="T360" s="221"/>
      <c r="U360" s="221"/>
      <c r="V360" s="221"/>
      <c r="W360" s="221"/>
      <c r="X360" s="221"/>
      <c r="Y360" s="221"/>
      <c r="Z360" s="221"/>
      <c r="AA360" s="221"/>
      <c r="AB360" s="221"/>
    </row>
    <row r="361" ht="15.75" customHeight="1">
      <c r="A361" s="255"/>
      <c r="B361" s="7"/>
      <c r="C361" s="7"/>
      <c r="D361" s="7"/>
      <c r="E361" s="7"/>
      <c r="F361" s="7"/>
      <c r="G361" s="7"/>
      <c r="H361" s="7"/>
      <c r="I361" s="7"/>
      <c r="J361" s="7"/>
      <c r="K361" s="7"/>
      <c r="L361" s="7"/>
      <c r="M361" s="7"/>
      <c r="N361" s="7"/>
      <c r="O361" s="7"/>
      <c r="P361" s="7"/>
      <c r="Q361" s="7"/>
      <c r="R361" s="7"/>
      <c r="S361" s="7"/>
      <c r="T361" s="221"/>
      <c r="U361" s="221"/>
      <c r="V361" s="221"/>
      <c r="W361" s="221"/>
      <c r="X361" s="221"/>
      <c r="Y361" s="221"/>
      <c r="Z361" s="221"/>
      <c r="AA361" s="221"/>
      <c r="AB361" s="221"/>
    </row>
    <row r="362" ht="15.75" customHeight="1">
      <c r="A362" s="255"/>
      <c r="B362" s="7"/>
      <c r="C362" s="7"/>
      <c r="D362" s="7"/>
      <c r="E362" s="7"/>
      <c r="F362" s="7"/>
      <c r="G362" s="7"/>
      <c r="H362" s="7"/>
      <c r="I362" s="7"/>
      <c r="J362" s="7"/>
      <c r="K362" s="7"/>
      <c r="L362" s="7"/>
      <c r="M362" s="7"/>
      <c r="N362" s="7"/>
      <c r="O362" s="7"/>
      <c r="P362" s="7"/>
      <c r="Q362" s="7"/>
      <c r="R362" s="7"/>
      <c r="S362" s="7"/>
      <c r="T362" s="221"/>
      <c r="U362" s="221"/>
      <c r="V362" s="221"/>
      <c r="W362" s="221"/>
      <c r="X362" s="221"/>
      <c r="Y362" s="221"/>
      <c r="Z362" s="221"/>
      <c r="AA362" s="221"/>
      <c r="AB362" s="221"/>
    </row>
    <row r="363" ht="15.75" customHeight="1">
      <c r="A363" s="255"/>
      <c r="B363" s="7"/>
      <c r="C363" s="7"/>
      <c r="D363" s="7"/>
      <c r="E363" s="7"/>
      <c r="F363" s="7"/>
      <c r="G363" s="7"/>
      <c r="H363" s="7"/>
      <c r="I363" s="7"/>
      <c r="J363" s="7"/>
      <c r="K363" s="7"/>
      <c r="L363" s="7"/>
      <c r="M363" s="7"/>
      <c r="N363" s="7"/>
      <c r="O363" s="7"/>
      <c r="P363" s="7"/>
      <c r="Q363" s="7"/>
      <c r="R363" s="7"/>
      <c r="S363" s="7"/>
      <c r="T363" s="221"/>
      <c r="U363" s="221"/>
      <c r="V363" s="221"/>
      <c r="W363" s="221"/>
      <c r="X363" s="221"/>
      <c r="Y363" s="221"/>
      <c r="Z363" s="221"/>
      <c r="AA363" s="221"/>
      <c r="AB363" s="221"/>
    </row>
    <row r="364" ht="15.75" customHeight="1">
      <c r="A364" s="255"/>
      <c r="B364" s="7"/>
      <c r="C364" s="7"/>
      <c r="D364" s="7"/>
      <c r="E364" s="7"/>
      <c r="F364" s="7"/>
      <c r="G364" s="7"/>
      <c r="H364" s="7"/>
      <c r="I364" s="7"/>
      <c r="J364" s="7"/>
      <c r="K364" s="7"/>
      <c r="L364" s="7"/>
      <c r="M364" s="7"/>
      <c r="N364" s="7"/>
      <c r="O364" s="7"/>
      <c r="P364" s="7"/>
      <c r="Q364" s="7"/>
      <c r="R364" s="7"/>
      <c r="S364" s="7"/>
      <c r="T364" s="221"/>
      <c r="U364" s="221"/>
      <c r="V364" s="221"/>
      <c r="W364" s="221"/>
      <c r="X364" s="221"/>
      <c r="Y364" s="221"/>
      <c r="Z364" s="221"/>
      <c r="AA364" s="221"/>
      <c r="AB364" s="221"/>
    </row>
    <row r="365" ht="15.75" customHeight="1">
      <c r="A365" s="255"/>
      <c r="B365" s="7"/>
      <c r="C365" s="7"/>
      <c r="D365" s="7"/>
      <c r="E365" s="7"/>
      <c r="F365" s="7"/>
      <c r="G365" s="7"/>
      <c r="H365" s="7"/>
      <c r="I365" s="7"/>
      <c r="J365" s="7"/>
      <c r="K365" s="7"/>
      <c r="L365" s="7"/>
      <c r="M365" s="7"/>
      <c r="N365" s="7"/>
      <c r="O365" s="7"/>
      <c r="P365" s="7"/>
      <c r="Q365" s="7"/>
      <c r="R365" s="7"/>
      <c r="S365" s="7"/>
      <c r="T365" s="221"/>
      <c r="U365" s="221"/>
      <c r="V365" s="221"/>
      <c r="W365" s="221"/>
      <c r="X365" s="221"/>
      <c r="Y365" s="221"/>
      <c r="Z365" s="221"/>
      <c r="AA365" s="221"/>
      <c r="AB365" s="221"/>
    </row>
    <row r="366" ht="15.75" customHeight="1">
      <c r="A366" s="255"/>
      <c r="B366" s="7"/>
      <c r="C366" s="7"/>
      <c r="D366" s="7"/>
      <c r="E366" s="7"/>
      <c r="F366" s="7"/>
      <c r="G366" s="7"/>
      <c r="H366" s="7"/>
      <c r="I366" s="7"/>
      <c r="J366" s="7"/>
      <c r="K366" s="7"/>
      <c r="L366" s="7"/>
      <c r="M366" s="7"/>
      <c r="N366" s="7"/>
      <c r="O366" s="7"/>
      <c r="P366" s="7"/>
      <c r="Q366" s="7"/>
      <c r="R366" s="7"/>
      <c r="S366" s="7"/>
      <c r="T366" s="221"/>
      <c r="U366" s="221"/>
      <c r="V366" s="221"/>
      <c r="W366" s="221"/>
      <c r="X366" s="221"/>
      <c r="Y366" s="221"/>
      <c r="Z366" s="221"/>
      <c r="AA366" s="221"/>
      <c r="AB366" s="221"/>
    </row>
    <row r="367" ht="15.75" customHeight="1">
      <c r="A367" s="255"/>
      <c r="B367" s="7"/>
      <c r="C367" s="7"/>
      <c r="D367" s="7"/>
      <c r="E367" s="7"/>
      <c r="F367" s="7"/>
      <c r="G367" s="7"/>
      <c r="H367" s="7"/>
      <c r="I367" s="7"/>
      <c r="J367" s="7"/>
      <c r="K367" s="7"/>
      <c r="L367" s="7"/>
      <c r="M367" s="7"/>
      <c r="N367" s="7"/>
      <c r="O367" s="7"/>
      <c r="P367" s="7"/>
      <c r="Q367" s="7"/>
      <c r="R367" s="7"/>
      <c r="S367" s="7"/>
      <c r="T367" s="221"/>
      <c r="U367" s="221"/>
      <c r="V367" s="221"/>
      <c r="W367" s="221"/>
      <c r="X367" s="221"/>
      <c r="Y367" s="221"/>
      <c r="Z367" s="221"/>
      <c r="AA367" s="221"/>
      <c r="AB367" s="221"/>
    </row>
    <row r="368" ht="15.75" customHeight="1">
      <c r="A368" s="255"/>
      <c r="B368" s="7"/>
      <c r="C368" s="7"/>
      <c r="D368" s="7"/>
      <c r="E368" s="7"/>
      <c r="F368" s="7"/>
      <c r="G368" s="7"/>
      <c r="H368" s="7"/>
      <c r="I368" s="7"/>
      <c r="J368" s="7"/>
      <c r="K368" s="7"/>
      <c r="L368" s="7"/>
      <c r="M368" s="7"/>
      <c r="N368" s="7"/>
      <c r="O368" s="7"/>
      <c r="P368" s="7"/>
      <c r="Q368" s="7"/>
      <c r="R368" s="7"/>
      <c r="S368" s="7"/>
      <c r="T368" s="221"/>
      <c r="U368" s="221"/>
      <c r="V368" s="221"/>
      <c r="W368" s="221"/>
      <c r="X368" s="221"/>
      <c r="Y368" s="221"/>
      <c r="Z368" s="221"/>
      <c r="AA368" s="221"/>
      <c r="AB368" s="221"/>
    </row>
    <row r="369" ht="15.75" customHeight="1">
      <c r="A369" s="255"/>
      <c r="B369" s="7"/>
      <c r="C369" s="7"/>
      <c r="D369" s="7"/>
      <c r="E369" s="7"/>
      <c r="F369" s="7"/>
      <c r="G369" s="7"/>
      <c r="H369" s="7"/>
      <c r="I369" s="7"/>
      <c r="J369" s="7"/>
      <c r="K369" s="7"/>
      <c r="L369" s="7"/>
      <c r="M369" s="7"/>
      <c r="N369" s="7"/>
      <c r="O369" s="7"/>
      <c r="P369" s="7"/>
      <c r="Q369" s="7"/>
      <c r="R369" s="7"/>
      <c r="S369" s="7"/>
      <c r="T369" s="221"/>
      <c r="U369" s="221"/>
      <c r="V369" s="221"/>
      <c r="W369" s="221"/>
      <c r="X369" s="221"/>
      <c r="Y369" s="221"/>
      <c r="Z369" s="221"/>
      <c r="AA369" s="221"/>
      <c r="AB369" s="221"/>
    </row>
    <row r="370" ht="15.75" customHeight="1">
      <c r="A370" s="255"/>
      <c r="B370" s="7"/>
      <c r="C370" s="7"/>
      <c r="D370" s="7"/>
      <c r="E370" s="7"/>
      <c r="F370" s="7"/>
      <c r="G370" s="7"/>
      <c r="H370" s="7"/>
      <c r="I370" s="7"/>
      <c r="J370" s="7"/>
      <c r="K370" s="7"/>
      <c r="L370" s="7"/>
      <c r="M370" s="7"/>
      <c r="N370" s="7"/>
      <c r="O370" s="7"/>
      <c r="P370" s="7"/>
      <c r="Q370" s="7"/>
      <c r="R370" s="7"/>
      <c r="S370" s="7"/>
      <c r="T370" s="221"/>
      <c r="U370" s="221"/>
      <c r="V370" s="221"/>
      <c r="W370" s="221"/>
      <c r="X370" s="221"/>
      <c r="Y370" s="221"/>
      <c r="Z370" s="221"/>
      <c r="AA370" s="221"/>
      <c r="AB370" s="221"/>
    </row>
    <row r="371" ht="15.75" customHeight="1">
      <c r="A371" s="255"/>
      <c r="B371" s="7"/>
      <c r="C371" s="7"/>
      <c r="D371" s="7"/>
      <c r="E371" s="7"/>
      <c r="F371" s="7"/>
      <c r="G371" s="7"/>
      <c r="H371" s="7"/>
      <c r="I371" s="7"/>
      <c r="J371" s="7"/>
      <c r="K371" s="7"/>
      <c r="L371" s="7"/>
      <c r="M371" s="7"/>
      <c r="N371" s="7"/>
      <c r="O371" s="7"/>
      <c r="P371" s="7"/>
      <c r="Q371" s="7"/>
      <c r="R371" s="7"/>
      <c r="S371" s="7"/>
      <c r="T371" s="221"/>
      <c r="U371" s="221"/>
      <c r="V371" s="221"/>
      <c r="W371" s="221"/>
      <c r="X371" s="221"/>
      <c r="Y371" s="221"/>
      <c r="Z371" s="221"/>
      <c r="AA371" s="221"/>
      <c r="AB371" s="221"/>
    </row>
    <row r="372" ht="15.75" customHeight="1">
      <c r="A372" s="255"/>
      <c r="B372" s="7"/>
      <c r="C372" s="7"/>
      <c r="D372" s="7"/>
      <c r="E372" s="7"/>
      <c r="F372" s="7"/>
      <c r="G372" s="7"/>
      <c r="H372" s="7"/>
      <c r="I372" s="7"/>
      <c r="J372" s="7"/>
      <c r="K372" s="7"/>
      <c r="L372" s="7"/>
      <c r="M372" s="7"/>
      <c r="N372" s="7"/>
      <c r="O372" s="7"/>
      <c r="P372" s="7"/>
      <c r="Q372" s="7"/>
      <c r="R372" s="7"/>
      <c r="S372" s="7"/>
      <c r="T372" s="221"/>
      <c r="U372" s="221"/>
      <c r="V372" s="221"/>
      <c r="W372" s="221"/>
      <c r="X372" s="221"/>
      <c r="Y372" s="221"/>
      <c r="Z372" s="221"/>
      <c r="AA372" s="221"/>
      <c r="AB372" s="221"/>
    </row>
    <row r="373" ht="15.75" customHeight="1">
      <c r="A373" s="255"/>
      <c r="B373" s="7"/>
      <c r="C373" s="7"/>
      <c r="D373" s="7"/>
      <c r="E373" s="7"/>
      <c r="F373" s="7"/>
      <c r="G373" s="7"/>
      <c r="H373" s="7"/>
      <c r="I373" s="7"/>
      <c r="J373" s="7"/>
      <c r="K373" s="7"/>
      <c r="L373" s="7"/>
      <c r="M373" s="7"/>
      <c r="N373" s="7"/>
      <c r="O373" s="7"/>
      <c r="P373" s="7"/>
      <c r="Q373" s="7"/>
      <c r="R373" s="7"/>
      <c r="S373" s="7"/>
      <c r="T373" s="221"/>
      <c r="U373" s="221"/>
      <c r="V373" s="221"/>
      <c r="W373" s="221"/>
      <c r="X373" s="221"/>
      <c r="Y373" s="221"/>
      <c r="Z373" s="221"/>
      <c r="AA373" s="221"/>
      <c r="AB373" s="221"/>
    </row>
    <row r="374" ht="15.75" customHeight="1">
      <c r="A374" s="255"/>
      <c r="B374" s="7"/>
      <c r="C374" s="7"/>
      <c r="D374" s="7"/>
      <c r="E374" s="7"/>
      <c r="F374" s="7"/>
      <c r="G374" s="7"/>
      <c r="H374" s="7"/>
      <c r="I374" s="7"/>
      <c r="J374" s="7"/>
      <c r="K374" s="7"/>
      <c r="L374" s="7"/>
      <c r="M374" s="7"/>
      <c r="N374" s="7"/>
      <c r="O374" s="7"/>
      <c r="P374" s="7"/>
      <c r="Q374" s="7"/>
      <c r="R374" s="7"/>
      <c r="S374" s="7"/>
      <c r="T374" s="221"/>
      <c r="U374" s="221"/>
      <c r="V374" s="221"/>
      <c r="W374" s="221"/>
      <c r="X374" s="221"/>
      <c r="Y374" s="221"/>
      <c r="Z374" s="221"/>
      <c r="AA374" s="221"/>
      <c r="AB374" s="221"/>
    </row>
    <row r="375" ht="15.75" customHeight="1">
      <c r="A375" s="255"/>
      <c r="B375" s="7"/>
      <c r="C375" s="7"/>
      <c r="D375" s="7"/>
      <c r="E375" s="7"/>
      <c r="F375" s="7"/>
      <c r="G375" s="7"/>
      <c r="H375" s="7"/>
      <c r="I375" s="7"/>
      <c r="J375" s="7"/>
      <c r="K375" s="7"/>
      <c r="L375" s="7"/>
      <c r="M375" s="7"/>
      <c r="N375" s="7"/>
      <c r="O375" s="7"/>
      <c r="P375" s="7"/>
      <c r="Q375" s="7"/>
      <c r="R375" s="7"/>
      <c r="S375" s="7"/>
      <c r="T375" s="221"/>
      <c r="U375" s="221"/>
      <c r="V375" s="221"/>
      <c r="W375" s="221"/>
      <c r="X375" s="221"/>
      <c r="Y375" s="221"/>
      <c r="Z375" s="221"/>
      <c r="AA375" s="221"/>
      <c r="AB375" s="221"/>
    </row>
    <row r="376" ht="15.75" customHeight="1">
      <c r="A376" s="255"/>
      <c r="B376" s="7"/>
      <c r="C376" s="7"/>
      <c r="D376" s="7"/>
      <c r="E376" s="7"/>
      <c r="F376" s="7"/>
      <c r="G376" s="7"/>
      <c r="H376" s="7"/>
      <c r="I376" s="7"/>
      <c r="J376" s="7"/>
      <c r="K376" s="7"/>
      <c r="L376" s="7"/>
      <c r="M376" s="7"/>
      <c r="N376" s="7"/>
      <c r="O376" s="7"/>
      <c r="P376" s="7"/>
      <c r="Q376" s="7"/>
      <c r="R376" s="7"/>
      <c r="S376" s="7"/>
      <c r="T376" s="221"/>
      <c r="U376" s="221"/>
      <c r="V376" s="221"/>
      <c r="W376" s="221"/>
      <c r="X376" s="221"/>
      <c r="Y376" s="221"/>
      <c r="Z376" s="221"/>
      <c r="AA376" s="221"/>
      <c r="AB376" s="221"/>
    </row>
    <row r="377" ht="15.75" customHeight="1">
      <c r="A377" s="255"/>
      <c r="B377" s="7"/>
      <c r="C377" s="7"/>
      <c r="D377" s="7"/>
      <c r="E377" s="7"/>
      <c r="F377" s="7"/>
      <c r="G377" s="7"/>
      <c r="H377" s="7"/>
      <c r="I377" s="7"/>
      <c r="J377" s="7"/>
      <c r="K377" s="7"/>
      <c r="L377" s="7"/>
      <c r="M377" s="7"/>
      <c r="N377" s="7"/>
      <c r="O377" s="7"/>
      <c r="P377" s="7"/>
      <c r="Q377" s="7"/>
      <c r="R377" s="7"/>
      <c r="S377" s="7"/>
      <c r="T377" s="221"/>
      <c r="U377" s="221"/>
      <c r="V377" s="221"/>
      <c r="W377" s="221"/>
      <c r="X377" s="221"/>
      <c r="Y377" s="221"/>
      <c r="Z377" s="221"/>
      <c r="AA377" s="221"/>
      <c r="AB377" s="221"/>
    </row>
    <row r="378" ht="15.75" customHeight="1">
      <c r="A378" s="255"/>
      <c r="B378" s="7"/>
      <c r="C378" s="7"/>
      <c r="D378" s="7"/>
      <c r="E378" s="7"/>
      <c r="F378" s="7"/>
      <c r="G378" s="7"/>
      <c r="H378" s="7"/>
      <c r="I378" s="7"/>
      <c r="J378" s="7"/>
      <c r="K378" s="7"/>
      <c r="L378" s="7"/>
      <c r="M378" s="7"/>
      <c r="N378" s="7"/>
      <c r="O378" s="7"/>
      <c r="P378" s="7"/>
      <c r="Q378" s="7"/>
      <c r="R378" s="7"/>
      <c r="S378" s="7"/>
      <c r="T378" s="221"/>
      <c r="U378" s="221"/>
      <c r="V378" s="221"/>
      <c r="W378" s="221"/>
      <c r="X378" s="221"/>
      <c r="Y378" s="221"/>
      <c r="Z378" s="221"/>
      <c r="AA378" s="221"/>
      <c r="AB378" s="221"/>
    </row>
    <row r="379" ht="15.75" customHeight="1">
      <c r="A379" s="255"/>
      <c r="B379" s="7"/>
      <c r="C379" s="7"/>
      <c r="D379" s="7"/>
      <c r="E379" s="7"/>
      <c r="F379" s="7"/>
      <c r="G379" s="7"/>
      <c r="H379" s="7"/>
      <c r="I379" s="7"/>
      <c r="J379" s="7"/>
      <c r="K379" s="7"/>
      <c r="L379" s="7"/>
      <c r="M379" s="7"/>
      <c r="N379" s="7"/>
      <c r="O379" s="7"/>
      <c r="P379" s="7"/>
      <c r="Q379" s="7"/>
      <c r="R379" s="7"/>
      <c r="S379" s="7"/>
      <c r="T379" s="221"/>
      <c r="U379" s="221"/>
      <c r="V379" s="221"/>
      <c r="W379" s="221"/>
      <c r="X379" s="221"/>
      <c r="Y379" s="221"/>
      <c r="Z379" s="221"/>
      <c r="AA379" s="221"/>
      <c r="AB379" s="221"/>
    </row>
    <row r="380" ht="15.75" customHeight="1">
      <c r="A380" s="255"/>
      <c r="B380" s="7"/>
      <c r="C380" s="7"/>
      <c r="D380" s="7"/>
      <c r="E380" s="7"/>
      <c r="F380" s="7"/>
      <c r="G380" s="7"/>
      <c r="H380" s="7"/>
      <c r="I380" s="7"/>
      <c r="J380" s="7"/>
      <c r="K380" s="7"/>
      <c r="L380" s="7"/>
      <c r="M380" s="7"/>
      <c r="N380" s="7"/>
      <c r="O380" s="7"/>
      <c r="P380" s="7"/>
      <c r="Q380" s="7"/>
      <c r="R380" s="7"/>
      <c r="S380" s="7"/>
      <c r="T380" s="221"/>
      <c r="U380" s="221"/>
      <c r="V380" s="221"/>
      <c r="W380" s="221"/>
      <c r="X380" s="221"/>
      <c r="Y380" s="221"/>
      <c r="Z380" s="221"/>
      <c r="AA380" s="221"/>
      <c r="AB380" s="221"/>
    </row>
    <row r="381" ht="15.75" customHeight="1">
      <c r="A381" s="255"/>
      <c r="B381" s="7"/>
      <c r="C381" s="7"/>
      <c r="D381" s="7"/>
      <c r="E381" s="7"/>
      <c r="F381" s="7"/>
      <c r="G381" s="7"/>
      <c r="H381" s="7"/>
      <c r="I381" s="7"/>
      <c r="J381" s="7"/>
      <c r="K381" s="7"/>
      <c r="L381" s="7"/>
      <c r="M381" s="7"/>
      <c r="N381" s="7"/>
      <c r="O381" s="7"/>
      <c r="P381" s="7"/>
      <c r="Q381" s="7"/>
      <c r="R381" s="7"/>
      <c r="S381" s="7"/>
      <c r="T381" s="221"/>
      <c r="U381" s="221"/>
      <c r="V381" s="221"/>
      <c r="W381" s="221"/>
      <c r="X381" s="221"/>
      <c r="Y381" s="221"/>
      <c r="Z381" s="221"/>
      <c r="AA381" s="221"/>
      <c r="AB381" s="221"/>
    </row>
    <row r="382" ht="15.75" customHeight="1">
      <c r="A382" s="255"/>
      <c r="B382" s="7"/>
      <c r="C382" s="7"/>
      <c r="D382" s="7"/>
      <c r="E382" s="7"/>
      <c r="F382" s="7"/>
      <c r="G382" s="7"/>
      <c r="H382" s="7"/>
      <c r="I382" s="7"/>
      <c r="J382" s="7"/>
      <c r="K382" s="7"/>
      <c r="L382" s="7"/>
      <c r="M382" s="7"/>
      <c r="N382" s="7"/>
      <c r="O382" s="7"/>
      <c r="P382" s="7"/>
      <c r="Q382" s="7"/>
      <c r="R382" s="7"/>
      <c r="S382" s="7"/>
      <c r="T382" s="221"/>
      <c r="U382" s="221"/>
      <c r="V382" s="221"/>
      <c r="W382" s="221"/>
      <c r="X382" s="221"/>
      <c r="Y382" s="221"/>
      <c r="Z382" s="221"/>
      <c r="AA382" s="221"/>
      <c r="AB382" s="221"/>
    </row>
    <row r="383" ht="15.75" customHeight="1">
      <c r="A383" s="255"/>
      <c r="B383" s="7"/>
      <c r="C383" s="7"/>
      <c r="D383" s="7"/>
      <c r="E383" s="7"/>
      <c r="F383" s="7"/>
      <c r="G383" s="7"/>
      <c r="H383" s="7"/>
      <c r="I383" s="7"/>
      <c r="J383" s="7"/>
      <c r="K383" s="7"/>
      <c r="L383" s="7"/>
      <c r="M383" s="7"/>
      <c r="N383" s="7"/>
      <c r="O383" s="7"/>
      <c r="P383" s="7"/>
      <c r="Q383" s="7"/>
      <c r="R383" s="7"/>
      <c r="S383" s="7"/>
      <c r="T383" s="221"/>
      <c r="U383" s="221"/>
      <c r="V383" s="221"/>
      <c r="W383" s="221"/>
      <c r="X383" s="221"/>
      <c r="Y383" s="221"/>
      <c r="Z383" s="221"/>
      <c r="AA383" s="221"/>
      <c r="AB383" s="221"/>
    </row>
    <row r="384" ht="15.75" customHeight="1">
      <c r="A384" s="255"/>
      <c r="B384" s="7"/>
      <c r="C384" s="7"/>
      <c r="D384" s="7"/>
      <c r="E384" s="7"/>
      <c r="F384" s="7"/>
      <c r="G384" s="7"/>
      <c r="H384" s="7"/>
      <c r="I384" s="7"/>
      <c r="J384" s="7"/>
      <c r="K384" s="7"/>
      <c r="L384" s="7"/>
      <c r="M384" s="7"/>
      <c r="N384" s="7"/>
      <c r="O384" s="7"/>
      <c r="P384" s="7"/>
      <c r="Q384" s="7"/>
      <c r="R384" s="7"/>
      <c r="S384" s="7"/>
      <c r="T384" s="221"/>
      <c r="U384" s="221"/>
      <c r="V384" s="221"/>
      <c r="W384" s="221"/>
      <c r="X384" s="221"/>
      <c r="Y384" s="221"/>
      <c r="Z384" s="221"/>
      <c r="AA384" s="221"/>
      <c r="AB384" s="221"/>
    </row>
    <row r="385" ht="15.75" customHeight="1">
      <c r="A385" s="255"/>
      <c r="B385" s="7"/>
      <c r="C385" s="7"/>
      <c r="D385" s="7"/>
      <c r="E385" s="7"/>
      <c r="F385" s="7"/>
      <c r="G385" s="7"/>
      <c r="H385" s="7"/>
      <c r="I385" s="7"/>
      <c r="J385" s="7"/>
      <c r="K385" s="7"/>
      <c r="L385" s="7"/>
      <c r="M385" s="7"/>
      <c r="N385" s="7"/>
      <c r="O385" s="7"/>
      <c r="P385" s="7"/>
      <c r="Q385" s="7"/>
      <c r="R385" s="7"/>
      <c r="S385" s="7"/>
      <c r="T385" s="221"/>
      <c r="U385" s="221"/>
      <c r="V385" s="221"/>
      <c r="W385" s="221"/>
      <c r="X385" s="221"/>
      <c r="Y385" s="221"/>
      <c r="Z385" s="221"/>
      <c r="AA385" s="221"/>
      <c r="AB385" s="221"/>
    </row>
    <row r="386" ht="15.75" customHeight="1">
      <c r="A386" s="255"/>
      <c r="B386" s="7"/>
      <c r="C386" s="7"/>
      <c r="D386" s="7"/>
      <c r="E386" s="7"/>
      <c r="F386" s="7"/>
      <c r="G386" s="7"/>
      <c r="H386" s="7"/>
      <c r="I386" s="7"/>
      <c r="J386" s="7"/>
      <c r="K386" s="7"/>
      <c r="L386" s="7"/>
      <c r="M386" s="7"/>
      <c r="N386" s="7"/>
      <c r="O386" s="7"/>
      <c r="P386" s="7"/>
      <c r="Q386" s="7"/>
      <c r="R386" s="7"/>
      <c r="S386" s="7"/>
      <c r="T386" s="221"/>
      <c r="U386" s="221"/>
      <c r="V386" s="221"/>
      <c r="W386" s="221"/>
      <c r="X386" s="221"/>
      <c r="Y386" s="221"/>
      <c r="Z386" s="221"/>
      <c r="AA386" s="221"/>
      <c r="AB386" s="221"/>
    </row>
    <row r="387" ht="15.75" customHeight="1">
      <c r="A387" s="255"/>
      <c r="B387" s="7"/>
      <c r="C387" s="7"/>
      <c r="D387" s="7"/>
      <c r="E387" s="7"/>
      <c r="F387" s="7"/>
      <c r="G387" s="7"/>
      <c r="H387" s="7"/>
      <c r="I387" s="7"/>
      <c r="J387" s="7"/>
      <c r="K387" s="7"/>
      <c r="L387" s="7"/>
      <c r="M387" s="7"/>
      <c r="N387" s="7"/>
      <c r="O387" s="7"/>
      <c r="P387" s="7"/>
      <c r="Q387" s="7"/>
      <c r="R387" s="7"/>
      <c r="S387" s="7"/>
      <c r="T387" s="221"/>
      <c r="U387" s="221"/>
      <c r="V387" s="221"/>
      <c r="W387" s="221"/>
      <c r="X387" s="221"/>
      <c r="Y387" s="221"/>
      <c r="Z387" s="221"/>
      <c r="AA387" s="221"/>
      <c r="AB387" s="221"/>
    </row>
    <row r="388" ht="15.75" customHeight="1">
      <c r="A388" s="255"/>
      <c r="B388" s="7"/>
      <c r="C388" s="7"/>
      <c r="D388" s="7"/>
      <c r="E388" s="7"/>
      <c r="F388" s="7"/>
      <c r="G388" s="7"/>
      <c r="H388" s="7"/>
      <c r="I388" s="7"/>
      <c r="J388" s="7"/>
      <c r="K388" s="7"/>
      <c r="L388" s="7"/>
      <c r="M388" s="7"/>
      <c r="N388" s="7"/>
      <c r="O388" s="7"/>
      <c r="P388" s="7"/>
      <c r="Q388" s="7"/>
      <c r="R388" s="7"/>
      <c r="S388" s="7"/>
      <c r="T388" s="221"/>
      <c r="U388" s="221"/>
      <c r="V388" s="221"/>
      <c r="W388" s="221"/>
      <c r="X388" s="221"/>
      <c r="Y388" s="221"/>
      <c r="Z388" s="221"/>
      <c r="AA388" s="221"/>
      <c r="AB388" s="221"/>
    </row>
    <row r="389" ht="15.75" customHeight="1">
      <c r="A389" s="255"/>
      <c r="B389" s="7"/>
      <c r="C389" s="7"/>
      <c r="D389" s="7"/>
      <c r="E389" s="7"/>
      <c r="F389" s="7"/>
      <c r="G389" s="7"/>
      <c r="H389" s="7"/>
      <c r="I389" s="7"/>
      <c r="J389" s="7"/>
      <c r="K389" s="7"/>
      <c r="L389" s="7"/>
      <c r="M389" s="7"/>
      <c r="N389" s="7"/>
      <c r="O389" s="7"/>
      <c r="P389" s="7"/>
      <c r="Q389" s="7"/>
      <c r="R389" s="7"/>
      <c r="S389" s="7"/>
      <c r="T389" s="221"/>
      <c r="U389" s="221"/>
      <c r="V389" s="221"/>
      <c r="W389" s="221"/>
      <c r="X389" s="221"/>
      <c r="Y389" s="221"/>
      <c r="Z389" s="221"/>
      <c r="AA389" s="221"/>
      <c r="AB389" s="221"/>
    </row>
    <row r="390" ht="15.75" customHeight="1">
      <c r="A390" s="255"/>
      <c r="B390" s="7"/>
      <c r="C390" s="7"/>
      <c r="D390" s="7"/>
      <c r="E390" s="7"/>
      <c r="F390" s="7"/>
      <c r="G390" s="7"/>
      <c r="H390" s="7"/>
      <c r="I390" s="7"/>
      <c r="J390" s="7"/>
      <c r="K390" s="7"/>
      <c r="L390" s="7"/>
      <c r="M390" s="7"/>
      <c r="N390" s="7"/>
      <c r="O390" s="7"/>
      <c r="P390" s="7"/>
      <c r="Q390" s="7"/>
      <c r="R390" s="7"/>
      <c r="S390" s="7"/>
      <c r="T390" s="221"/>
      <c r="U390" s="221"/>
      <c r="V390" s="221"/>
      <c r="W390" s="221"/>
      <c r="X390" s="221"/>
      <c r="Y390" s="221"/>
      <c r="Z390" s="221"/>
      <c r="AA390" s="221"/>
      <c r="AB390" s="221"/>
    </row>
    <row r="391" ht="15.75" customHeight="1">
      <c r="A391" s="255"/>
      <c r="B391" s="7"/>
      <c r="C391" s="7"/>
      <c r="D391" s="7"/>
      <c r="E391" s="7"/>
      <c r="F391" s="7"/>
      <c r="G391" s="7"/>
      <c r="H391" s="7"/>
      <c r="I391" s="7"/>
      <c r="J391" s="7"/>
      <c r="K391" s="7"/>
      <c r="L391" s="7"/>
      <c r="M391" s="7"/>
      <c r="N391" s="7"/>
      <c r="O391" s="7"/>
      <c r="P391" s="7"/>
      <c r="Q391" s="7"/>
      <c r="R391" s="7"/>
      <c r="S391" s="7"/>
      <c r="T391" s="221"/>
      <c r="U391" s="221"/>
      <c r="V391" s="221"/>
      <c r="W391" s="221"/>
      <c r="X391" s="221"/>
      <c r="Y391" s="221"/>
      <c r="Z391" s="221"/>
      <c r="AA391" s="221"/>
      <c r="AB391" s="221"/>
    </row>
    <row r="392" ht="15.75" customHeight="1">
      <c r="A392" s="255"/>
      <c r="B392" s="7"/>
      <c r="C392" s="7"/>
      <c r="D392" s="7"/>
      <c r="E392" s="7"/>
      <c r="F392" s="7"/>
      <c r="G392" s="7"/>
      <c r="H392" s="7"/>
      <c r="I392" s="7"/>
      <c r="J392" s="7"/>
      <c r="K392" s="7"/>
      <c r="L392" s="7"/>
      <c r="M392" s="7"/>
      <c r="N392" s="7"/>
      <c r="O392" s="7"/>
      <c r="P392" s="7"/>
      <c r="Q392" s="7"/>
      <c r="R392" s="7"/>
      <c r="S392" s="7"/>
      <c r="T392" s="221"/>
      <c r="U392" s="221"/>
      <c r="V392" s="221"/>
      <c r="W392" s="221"/>
      <c r="X392" s="221"/>
      <c r="Y392" s="221"/>
      <c r="Z392" s="221"/>
      <c r="AA392" s="221"/>
      <c r="AB392" s="221"/>
    </row>
    <row r="393" ht="15.75" customHeight="1">
      <c r="A393" s="255"/>
      <c r="B393" s="7"/>
      <c r="C393" s="7"/>
      <c r="D393" s="7"/>
      <c r="E393" s="7"/>
      <c r="F393" s="7"/>
      <c r="G393" s="7"/>
      <c r="H393" s="7"/>
      <c r="I393" s="7"/>
      <c r="J393" s="7"/>
      <c r="K393" s="7"/>
      <c r="L393" s="7"/>
      <c r="M393" s="7"/>
      <c r="N393" s="7"/>
      <c r="O393" s="7"/>
      <c r="P393" s="7"/>
      <c r="Q393" s="7"/>
      <c r="R393" s="7"/>
      <c r="S393" s="7"/>
      <c r="T393" s="221"/>
      <c r="U393" s="221"/>
      <c r="V393" s="221"/>
      <c r="W393" s="221"/>
      <c r="X393" s="221"/>
      <c r="Y393" s="221"/>
      <c r="Z393" s="221"/>
      <c r="AA393" s="221"/>
      <c r="AB393" s="221"/>
    </row>
    <row r="394" ht="15.75" customHeight="1">
      <c r="A394" s="255"/>
      <c r="B394" s="7"/>
      <c r="C394" s="7"/>
      <c r="D394" s="7"/>
      <c r="E394" s="7"/>
      <c r="F394" s="7"/>
      <c r="G394" s="7"/>
      <c r="H394" s="7"/>
      <c r="I394" s="7"/>
      <c r="J394" s="7"/>
      <c r="K394" s="7"/>
      <c r="L394" s="7"/>
      <c r="M394" s="7"/>
      <c r="N394" s="7"/>
      <c r="O394" s="7"/>
      <c r="P394" s="7"/>
      <c r="Q394" s="7"/>
      <c r="R394" s="7"/>
      <c r="S394" s="7"/>
      <c r="T394" s="221"/>
      <c r="U394" s="221"/>
      <c r="V394" s="221"/>
      <c r="W394" s="221"/>
      <c r="X394" s="221"/>
      <c r="Y394" s="221"/>
      <c r="Z394" s="221"/>
      <c r="AA394" s="221"/>
      <c r="AB394" s="221"/>
    </row>
    <row r="395" ht="15.75" customHeight="1">
      <c r="A395" s="255"/>
      <c r="B395" s="7"/>
      <c r="C395" s="7"/>
      <c r="D395" s="7"/>
      <c r="E395" s="7"/>
      <c r="F395" s="7"/>
      <c r="G395" s="7"/>
      <c r="H395" s="7"/>
      <c r="I395" s="7"/>
      <c r="J395" s="7"/>
      <c r="K395" s="7"/>
      <c r="L395" s="7"/>
      <c r="M395" s="7"/>
      <c r="N395" s="7"/>
      <c r="O395" s="7"/>
      <c r="P395" s="7"/>
      <c r="Q395" s="7"/>
      <c r="R395" s="7"/>
      <c r="S395" s="7"/>
      <c r="T395" s="221"/>
      <c r="U395" s="221"/>
      <c r="V395" s="221"/>
      <c r="W395" s="221"/>
      <c r="X395" s="221"/>
      <c r="Y395" s="221"/>
      <c r="Z395" s="221"/>
      <c r="AA395" s="221"/>
      <c r="AB395" s="221"/>
    </row>
    <row r="396" ht="15.75" customHeight="1">
      <c r="A396" s="255"/>
      <c r="B396" s="7"/>
      <c r="C396" s="7"/>
      <c r="D396" s="7"/>
      <c r="E396" s="7"/>
      <c r="F396" s="7"/>
      <c r="G396" s="7"/>
      <c r="H396" s="7"/>
      <c r="I396" s="7"/>
      <c r="J396" s="7"/>
      <c r="K396" s="7"/>
      <c r="L396" s="7"/>
      <c r="M396" s="7"/>
      <c r="N396" s="7"/>
      <c r="O396" s="7"/>
      <c r="P396" s="7"/>
      <c r="Q396" s="7"/>
      <c r="R396" s="7"/>
      <c r="S396" s="7"/>
      <c r="T396" s="221"/>
      <c r="U396" s="221"/>
      <c r="V396" s="221"/>
      <c r="W396" s="221"/>
      <c r="X396" s="221"/>
      <c r="Y396" s="221"/>
      <c r="Z396" s="221"/>
      <c r="AA396" s="221"/>
      <c r="AB396" s="221"/>
    </row>
    <row r="397" ht="15.75" customHeight="1">
      <c r="A397" s="255"/>
      <c r="B397" s="7"/>
      <c r="C397" s="7"/>
      <c r="D397" s="7"/>
      <c r="E397" s="7"/>
      <c r="F397" s="7"/>
      <c r="G397" s="7"/>
      <c r="H397" s="7"/>
      <c r="I397" s="7"/>
      <c r="J397" s="7"/>
      <c r="K397" s="7"/>
      <c r="L397" s="7"/>
      <c r="M397" s="7"/>
      <c r="N397" s="7"/>
      <c r="O397" s="7"/>
      <c r="P397" s="7"/>
      <c r="Q397" s="7"/>
      <c r="R397" s="7"/>
      <c r="S397" s="7"/>
      <c r="T397" s="221"/>
      <c r="U397" s="221"/>
      <c r="V397" s="221"/>
      <c r="W397" s="221"/>
      <c r="X397" s="221"/>
      <c r="Y397" s="221"/>
      <c r="Z397" s="221"/>
      <c r="AA397" s="221"/>
      <c r="AB397" s="221"/>
    </row>
    <row r="398" ht="15.75" customHeight="1">
      <c r="A398" s="255"/>
      <c r="B398" s="7"/>
      <c r="C398" s="7"/>
      <c r="D398" s="7"/>
      <c r="E398" s="7"/>
      <c r="F398" s="7"/>
      <c r="G398" s="7"/>
      <c r="H398" s="7"/>
      <c r="I398" s="7"/>
      <c r="J398" s="7"/>
      <c r="K398" s="7"/>
      <c r="L398" s="7"/>
      <c r="M398" s="7"/>
      <c r="N398" s="7"/>
      <c r="O398" s="7"/>
      <c r="P398" s="7"/>
      <c r="Q398" s="7"/>
      <c r="R398" s="7"/>
      <c r="S398" s="7"/>
      <c r="T398" s="221"/>
      <c r="U398" s="221"/>
      <c r="V398" s="221"/>
      <c r="W398" s="221"/>
      <c r="X398" s="221"/>
      <c r="Y398" s="221"/>
      <c r="Z398" s="221"/>
      <c r="AA398" s="221"/>
      <c r="AB398" s="221"/>
    </row>
    <row r="399" ht="15.75" customHeight="1">
      <c r="A399" s="255"/>
      <c r="B399" s="7"/>
      <c r="C399" s="7"/>
      <c r="D399" s="7"/>
      <c r="E399" s="7"/>
      <c r="F399" s="7"/>
      <c r="G399" s="7"/>
      <c r="H399" s="7"/>
      <c r="I399" s="7"/>
      <c r="J399" s="7"/>
      <c r="K399" s="7"/>
      <c r="L399" s="7"/>
      <c r="M399" s="7"/>
      <c r="N399" s="7"/>
      <c r="O399" s="7"/>
      <c r="P399" s="7"/>
      <c r="Q399" s="7"/>
      <c r="R399" s="7"/>
      <c r="S399" s="7"/>
      <c r="T399" s="221"/>
      <c r="U399" s="221"/>
      <c r="V399" s="221"/>
      <c r="W399" s="221"/>
      <c r="X399" s="221"/>
      <c r="Y399" s="221"/>
      <c r="Z399" s="221"/>
      <c r="AA399" s="221"/>
      <c r="AB399" s="221"/>
    </row>
    <row r="400" ht="15.75" customHeight="1">
      <c r="A400" s="255"/>
      <c r="B400" s="7"/>
      <c r="C400" s="7"/>
      <c r="D400" s="7"/>
      <c r="E400" s="7"/>
      <c r="F400" s="7"/>
      <c r="G400" s="7"/>
      <c r="H400" s="7"/>
      <c r="I400" s="7"/>
      <c r="J400" s="7"/>
      <c r="K400" s="7"/>
      <c r="L400" s="7"/>
      <c r="M400" s="7"/>
      <c r="N400" s="7"/>
      <c r="O400" s="7"/>
      <c r="P400" s="7"/>
      <c r="Q400" s="7"/>
      <c r="R400" s="7"/>
      <c r="S400" s="7"/>
      <c r="T400" s="221"/>
      <c r="U400" s="221"/>
      <c r="V400" s="221"/>
      <c r="W400" s="221"/>
      <c r="X400" s="221"/>
      <c r="Y400" s="221"/>
      <c r="Z400" s="221"/>
      <c r="AA400" s="221"/>
      <c r="AB400" s="221"/>
    </row>
    <row r="401" ht="15.75" customHeight="1">
      <c r="A401" s="255"/>
      <c r="B401" s="7"/>
      <c r="C401" s="7"/>
      <c r="D401" s="7"/>
      <c r="E401" s="7"/>
      <c r="F401" s="7"/>
      <c r="G401" s="7"/>
      <c r="H401" s="7"/>
      <c r="I401" s="7"/>
      <c r="J401" s="7"/>
      <c r="K401" s="7"/>
      <c r="L401" s="7"/>
      <c r="M401" s="7"/>
      <c r="N401" s="7"/>
      <c r="O401" s="7"/>
      <c r="P401" s="7"/>
      <c r="Q401" s="7"/>
      <c r="R401" s="7"/>
      <c r="S401" s="7"/>
      <c r="T401" s="221"/>
      <c r="U401" s="221"/>
      <c r="V401" s="221"/>
      <c r="W401" s="221"/>
      <c r="X401" s="221"/>
      <c r="Y401" s="221"/>
      <c r="Z401" s="221"/>
      <c r="AA401" s="221"/>
      <c r="AB401" s="221"/>
    </row>
    <row r="402" ht="15.75" customHeight="1">
      <c r="A402" s="255"/>
      <c r="B402" s="7"/>
      <c r="C402" s="7"/>
      <c r="D402" s="7"/>
      <c r="E402" s="7"/>
      <c r="F402" s="7"/>
      <c r="G402" s="7"/>
      <c r="H402" s="7"/>
      <c r="I402" s="7"/>
      <c r="J402" s="7"/>
      <c r="K402" s="7"/>
      <c r="L402" s="7"/>
      <c r="M402" s="7"/>
      <c r="N402" s="7"/>
      <c r="O402" s="7"/>
      <c r="P402" s="7"/>
      <c r="Q402" s="7"/>
      <c r="R402" s="7"/>
      <c r="S402" s="7"/>
      <c r="T402" s="221"/>
      <c r="U402" s="221"/>
      <c r="V402" s="221"/>
      <c r="W402" s="221"/>
      <c r="X402" s="221"/>
      <c r="Y402" s="221"/>
      <c r="Z402" s="221"/>
      <c r="AA402" s="221"/>
      <c r="AB402" s="221"/>
    </row>
    <row r="403" ht="15.75" customHeight="1">
      <c r="A403" s="255"/>
      <c r="B403" s="7"/>
      <c r="C403" s="7"/>
      <c r="D403" s="7"/>
      <c r="E403" s="7"/>
      <c r="F403" s="7"/>
      <c r="G403" s="7"/>
      <c r="H403" s="7"/>
      <c r="I403" s="7"/>
      <c r="J403" s="7"/>
      <c r="K403" s="7"/>
      <c r="L403" s="7"/>
      <c r="M403" s="7"/>
      <c r="N403" s="7"/>
      <c r="O403" s="7"/>
      <c r="P403" s="7"/>
      <c r="Q403" s="7"/>
      <c r="R403" s="7"/>
      <c r="S403" s="7"/>
      <c r="T403" s="221"/>
      <c r="U403" s="221"/>
      <c r="V403" s="221"/>
      <c r="W403" s="221"/>
      <c r="X403" s="221"/>
      <c r="Y403" s="221"/>
      <c r="Z403" s="221"/>
      <c r="AA403" s="221"/>
      <c r="AB403" s="221"/>
    </row>
    <row r="404" ht="15.75" customHeight="1">
      <c r="A404" s="255"/>
      <c r="B404" s="7"/>
      <c r="C404" s="7"/>
      <c r="D404" s="7"/>
      <c r="E404" s="7"/>
      <c r="F404" s="7"/>
      <c r="G404" s="7"/>
      <c r="H404" s="7"/>
      <c r="I404" s="7"/>
      <c r="J404" s="7"/>
      <c r="K404" s="7"/>
      <c r="L404" s="7"/>
      <c r="M404" s="7"/>
      <c r="N404" s="7"/>
      <c r="O404" s="7"/>
      <c r="P404" s="7"/>
      <c r="Q404" s="7"/>
      <c r="R404" s="7"/>
      <c r="S404" s="7"/>
      <c r="T404" s="221"/>
      <c r="U404" s="221"/>
      <c r="V404" s="221"/>
      <c r="W404" s="221"/>
      <c r="X404" s="221"/>
      <c r="Y404" s="221"/>
      <c r="Z404" s="221"/>
      <c r="AA404" s="221"/>
      <c r="AB404" s="221"/>
    </row>
    <row r="405" ht="15.75" customHeight="1">
      <c r="A405" s="255"/>
      <c r="B405" s="7"/>
      <c r="C405" s="7"/>
      <c r="D405" s="7"/>
      <c r="E405" s="7"/>
      <c r="F405" s="7"/>
      <c r="G405" s="7"/>
      <c r="H405" s="7"/>
      <c r="I405" s="7"/>
      <c r="J405" s="7"/>
      <c r="K405" s="7"/>
      <c r="L405" s="7"/>
      <c r="M405" s="7"/>
      <c r="N405" s="7"/>
      <c r="O405" s="7"/>
      <c r="P405" s="7"/>
      <c r="Q405" s="7"/>
      <c r="R405" s="7"/>
      <c r="S405" s="7"/>
      <c r="T405" s="221"/>
      <c r="U405" s="221"/>
      <c r="V405" s="221"/>
      <c r="W405" s="221"/>
      <c r="X405" s="221"/>
      <c r="Y405" s="221"/>
      <c r="Z405" s="221"/>
      <c r="AA405" s="221"/>
      <c r="AB405" s="221"/>
    </row>
    <row r="406" ht="15.75" customHeight="1">
      <c r="A406" s="255"/>
      <c r="B406" s="7"/>
      <c r="C406" s="7"/>
      <c r="D406" s="7"/>
      <c r="E406" s="7"/>
      <c r="F406" s="7"/>
      <c r="G406" s="7"/>
      <c r="H406" s="7"/>
      <c r="I406" s="7"/>
      <c r="J406" s="7"/>
      <c r="K406" s="7"/>
      <c r="L406" s="7"/>
      <c r="M406" s="7"/>
      <c r="N406" s="7"/>
      <c r="O406" s="7"/>
      <c r="P406" s="7"/>
      <c r="Q406" s="7"/>
      <c r="R406" s="7"/>
      <c r="S406" s="7"/>
      <c r="T406" s="221"/>
      <c r="U406" s="221"/>
      <c r="V406" s="221"/>
      <c r="W406" s="221"/>
      <c r="X406" s="221"/>
      <c r="Y406" s="221"/>
      <c r="Z406" s="221"/>
      <c r="AA406" s="221"/>
      <c r="AB406" s="221"/>
    </row>
    <row r="407" ht="15.75" customHeight="1">
      <c r="A407" s="255"/>
      <c r="B407" s="7"/>
      <c r="C407" s="7"/>
      <c r="D407" s="7"/>
      <c r="E407" s="7"/>
      <c r="F407" s="7"/>
      <c r="G407" s="7"/>
      <c r="H407" s="7"/>
      <c r="I407" s="7"/>
      <c r="J407" s="7"/>
      <c r="K407" s="7"/>
      <c r="L407" s="7"/>
      <c r="M407" s="7"/>
      <c r="N407" s="7"/>
      <c r="O407" s="7"/>
      <c r="P407" s="7"/>
      <c r="Q407" s="7"/>
      <c r="R407" s="7"/>
      <c r="S407" s="7"/>
      <c r="T407" s="221"/>
      <c r="U407" s="221"/>
      <c r="V407" s="221"/>
      <c r="W407" s="221"/>
      <c r="X407" s="221"/>
      <c r="Y407" s="221"/>
      <c r="Z407" s="221"/>
      <c r="AA407" s="221"/>
      <c r="AB407" s="221"/>
    </row>
    <row r="408" ht="15.75" customHeight="1">
      <c r="A408" s="255"/>
      <c r="B408" s="7"/>
      <c r="C408" s="7"/>
      <c r="D408" s="7"/>
      <c r="E408" s="7"/>
      <c r="F408" s="7"/>
      <c r="G408" s="7"/>
      <c r="H408" s="7"/>
      <c r="I408" s="7"/>
      <c r="J408" s="7"/>
      <c r="K408" s="7"/>
      <c r="L408" s="7"/>
      <c r="M408" s="7"/>
      <c r="N408" s="7"/>
      <c r="O408" s="7"/>
      <c r="P408" s="7"/>
      <c r="Q408" s="7"/>
      <c r="R408" s="7"/>
      <c r="S408" s="7"/>
      <c r="T408" s="221"/>
      <c r="U408" s="221"/>
      <c r="V408" s="221"/>
      <c r="W408" s="221"/>
      <c r="X408" s="221"/>
      <c r="Y408" s="221"/>
      <c r="Z408" s="221"/>
      <c r="AA408" s="221"/>
      <c r="AB408" s="221"/>
    </row>
    <row r="409" ht="15.75" customHeight="1">
      <c r="A409" s="255"/>
      <c r="B409" s="7"/>
      <c r="C409" s="7"/>
      <c r="D409" s="7"/>
      <c r="E409" s="7"/>
      <c r="F409" s="7"/>
      <c r="G409" s="7"/>
      <c r="H409" s="7"/>
      <c r="I409" s="7"/>
      <c r="J409" s="7"/>
      <c r="K409" s="7"/>
      <c r="L409" s="7"/>
      <c r="M409" s="7"/>
      <c r="N409" s="7"/>
      <c r="O409" s="7"/>
      <c r="P409" s="7"/>
      <c r="Q409" s="7"/>
      <c r="R409" s="7"/>
      <c r="S409" s="7"/>
      <c r="T409" s="221"/>
      <c r="U409" s="221"/>
      <c r="V409" s="221"/>
      <c r="W409" s="221"/>
      <c r="X409" s="221"/>
      <c r="Y409" s="221"/>
      <c r="Z409" s="221"/>
      <c r="AA409" s="221"/>
      <c r="AB409" s="221"/>
    </row>
    <row r="410" ht="15.75" customHeight="1">
      <c r="A410" s="255"/>
      <c r="B410" s="7"/>
      <c r="C410" s="7"/>
      <c r="D410" s="7"/>
      <c r="E410" s="7"/>
      <c r="F410" s="7"/>
      <c r="G410" s="7"/>
      <c r="H410" s="7"/>
      <c r="I410" s="7"/>
      <c r="J410" s="7"/>
      <c r="K410" s="7"/>
      <c r="L410" s="7"/>
      <c r="M410" s="7"/>
      <c r="N410" s="7"/>
      <c r="O410" s="7"/>
      <c r="P410" s="7"/>
      <c r="Q410" s="7"/>
      <c r="R410" s="7"/>
      <c r="S410" s="7"/>
      <c r="T410" s="221"/>
      <c r="U410" s="221"/>
      <c r="V410" s="221"/>
      <c r="W410" s="221"/>
      <c r="X410" s="221"/>
      <c r="Y410" s="221"/>
      <c r="Z410" s="221"/>
      <c r="AA410" s="221"/>
      <c r="AB410" s="221"/>
    </row>
    <row r="411" ht="15.75" customHeight="1">
      <c r="A411" s="255"/>
      <c r="B411" s="7"/>
      <c r="C411" s="7"/>
      <c r="D411" s="7"/>
      <c r="E411" s="7"/>
      <c r="F411" s="7"/>
      <c r="G411" s="7"/>
      <c r="H411" s="7"/>
      <c r="I411" s="7"/>
      <c r="J411" s="7"/>
      <c r="K411" s="7"/>
      <c r="L411" s="7"/>
      <c r="M411" s="7"/>
      <c r="N411" s="7"/>
      <c r="O411" s="7"/>
      <c r="P411" s="7"/>
      <c r="Q411" s="7"/>
      <c r="R411" s="7"/>
      <c r="S411" s="7"/>
      <c r="T411" s="221"/>
      <c r="U411" s="221"/>
      <c r="V411" s="221"/>
      <c r="W411" s="221"/>
      <c r="X411" s="221"/>
      <c r="Y411" s="221"/>
      <c r="Z411" s="221"/>
      <c r="AA411" s="221"/>
      <c r="AB411" s="221"/>
    </row>
    <row r="412" ht="15.75" customHeight="1">
      <c r="A412" s="255"/>
      <c r="B412" s="7"/>
      <c r="C412" s="7"/>
      <c r="D412" s="7"/>
      <c r="E412" s="7"/>
      <c r="F412" s="7"/>
      <c r="G412" s="7"/>
      <c r="H412" s="7"/>
      <c r="I412" s="7"/>
      <c r="J412" s="7"/>
      <c r="K412" s="7"/>
      <c r="L412" s="7"/>
      <c r="M412" s="7"/>
      <c r="N412" s="7"/>
      <c r="O412" s="7"/>
      <c r="P412" s="7"/>
      <c r="Q412" s="7"/>
      <c r="R412" s="7"/>
      <c r="S412" s="7"/>
      <c r="T412" s="221"/>
      <c r="U412" s="221"/>
      <c r="V412" s="221"/>
      <c r="W412" s="221"/>
      <c r="X412" s="221"/>
      <c r="Y412" s="221"/>
      <c r="Z412" s="221"/>
      <c r="AA412" s="221"/>
      <c r="AB412" s="221"/>
    </row>
    <row r="413" ht="15.75" customHeight="1">
      <c r="A413" s="255"/>
      <c r="B413" s="7"/>
      <c r="C413" s="7"/>
      <c r="D413" s="7"/>
      <c r="E413" s="7"/>
      <c r="F413" s="7"/>
      <c r="G413" s="7"/>
      <c r="H413" s="7"/>
      <c r="I413" s="7"/>
      <c r="J413" s="7"/>
      <c r="K413" s="7"/>
      <c r="L413" s="7"/>
      <c r="M413" s="7"/>
      <c r="N413" s="7"/>
      <c r="O413" s="7"/>
      <c r="P413" s="7"/>
      <c r="Q413" s="7"/>
      <c r="R413" s="7"/>
      <c r="S413" s="7"/>
      <c r="T413" s="221"/>
      <c r="U413" s="221"/>
      <c r="V413" s="221"/>
      <c r="W413" s="221"/>
      <c r="X413" s="221"/>
      <c r="Y413" s="221"/>
      <c r="Z413" s="221"/>
      <c r="AA413" s="221"/>
      <c r="AB413" s="221"/>
    </row>
    <row r="414" ht="15.75" customHeight="1">
      <c r="A414" s="255"/>
      <c r="B414" s="7"/>
      <c r="C414" s="7"/>
      <c r="D414" s="7"/>
      <c r="E414" s="7"/>
      <c r="F414" s="7"/>
      <c r="G414" s="7"/>
      <c r="H414" s="7"/>
      <c r="I414" s="7"/>
      <c r="J414" s="7"/>
      <c r="K414" s="7"/>
      <c r="L414" s="7"/>
      <c r="M414" s="7"/>
      <c r="N414" s="7"/>
      <c r="O414" s="7"/>
      <c r="P414" s="7"/>
      <c r="Q414" s="7"/>
      <c r="R414" s="7"/>
      <c r="S414" s="7"/>
      <c r="T414" s="221"/>
      <c r="U414" s="221"/>
      <c r="V414" s="221"/>
      <c r="W414" s="221"/>
      <c r="X414" s="221"/>
      <c r="Y414" s="221"/>
      <c r="Z414" s="221"/>
      <c r="AA414" s="221"/>
      <c r="AB414" s="221"/>
    </row>
    <row r="415" ht="15.75" customHeight="1">
      <c r="A415" s="255"/>
      <c r="B415" s="7"/>
      <c r="C415" s="7"/>
      <c r="D415" s="7"/>
      <c r="E415" s="7"/>
      <c r="F415" s="7"/>
      <c r="G415" s="7"/>
      <c r="H415" s="7"/>
      <c r="I415" s="7"/>
      <c r="J415" s="7"/>
      <c r="K415" s="7"/>
      <c r="L415" s="7"/>
      <c r="M415" s="7"/>
      <c r="N415" s="7"/>
      <c r="O415" s="7"/>
      <c r="P415" s="7"/>
      <c r="Q415" s="7"/>
      <c r="R415" s="7"/>
      <c r="S415" s="7"/>
      <c r="T415" s="221"/>
      <c r="U415" s="221"/>
      <c r="V415" s="221"/>
      <c r="W415" s="221"/>
      <c r="X415" s="221"/>
      <c r="Y415" s="221"/>
      <c r="Z415" s="221"/>
      <c r="AA415" s="221"/>
      <c r="AB415" s="221"/>
    </row>
    <row r="416" ht="15.75" customHeight="1">
      <c r="A416" s="255"/>
      <c r="B416" s="7"/>
      <c r="C416" s="7"/>
      <c r="D416" s="7"/>
      <c r="E416" s="7"/>
      <c r="F416" s="7"/>
      <c r="G416" s="7"/>
      <c r="H416" s="7"/>
      <c r="I416" s="7"/>
      <c r="J416" s="7"/>
      <c r="K416" s="7"/>
      <c r="L416" s="7"/>
      <c r="M416" s="7"/>
      <c r="N416" s="7"/>
      <c r="O416" s="7"/>
      <c r="P416" s="7"/>
      <c r="Q416" s="7"/>
      <c r="R416" s="7"/>
      <c r="S416" s="7"/>
      <c r="T416" s="221"/>
      <c r="U416" s="221"/>
      <c r="V416" s="221"/>
      <c r="W416" s="221"/>
      <c r="X416" s="221"/>
      <c r="Y416" s="221"/>
      <c r="Z416" s="221"/>
      <c r="AA416" s="221"/>
      <c r="AB416" s="221"/>
    </row>
    <row r="417" ht="15.75" customHeight="1">
      <c r="A417" s="255"/>
      <c r="B417" s="7"/>
      <c r="C417" s="7"/>
      <c r="D417" s="7"/>
      <c r="E417" s="7"/>
      <c r="F417" s="7"/>
      <c r="G417" s="7"/>
      <c r="H417" s="7"/>
      <c r="I417" s="7"/>
      <c r="J417" s="7"/>
      <c r="K417" s="7"/>
      <c r="L417" s="7"/>
      <c r="M417" s="7"/>
      <c r="N417" s="7"/>
      <c r="O417" s="7"/>
      <c r="P417" s="7"/>
      <c r="Q417" s="7"/>
      <c r="R417" s="7"/>
      <c r="S417" s="7"/>
      <c r="T417" s="221"/>
      <c r="U417" s="221"/>
      <c r="V417" s="221"/>
      <c r="W417" s="221"/>
      <c r="X417" s="221"/>
      <c r="Y417" s="221"/>
      <c r="Z417" s="221"/>
      <c r="AA417" s="221"/>
      <c r="AB417" s="221"/>
    </row>
    <row r="418" ht="15.75" customHeight="1">
      <c r="A418" s="255"/>
      <c r="B418" s="7"/>
      <c r="C418" s="7"/>
      <c r="D418" s="7"/>
      <c r="E418" s="7"/>
      <c r="F418" s="7"/>
      <c r="G418" s="7"/>
      <c r="H418" s="7"/>
      <c r="I418" s="7"/>
      <c r="J418" s="7"/>
      <c r="K418" s="7"/>
      <c r="L418" s="7"/>
      <c r="M418" s="7"/>
      <c r="N418" s="7"/>
      <c r="O418" s="7"/>
      <c r="P418" s="7"/>
      <c r="Q418" s="7"/>
      <c r="R418" s="7"/>
      <c r="S418" s="7"/>
      <c r="T418" s="221"/>
      <c r="U418" s="221"/>
      <c r="V418" s="221"/>
      <c r="W418" s="221"/>
      <c r="X418" s="221"/>
      <c r="Y418" s="221"/>
      <c r="Z418" s="221"/>
      <c r="AA418" s="221"/>
      <c r="AB418" s="221"/>
    </row>
    <row r="419" ht="15.75" customHeight="1">
      <c r="A419" s="255"/>
      <c r="B419" s="7"/>
      <c r="C419" s="7"/>
      <c r="D419" s="7"/>
      <c r="E419" s="7"/>
      <c r="F419" s="7"/>
      <c r="G419" s="7"/>
      <c r="H419" s="7"/>
      <c r="I419" s="7"/>
      <c r="J419" s="7"/>
      <c r="K419" s="7"/>
      <c r="L419" s="7"/>
      <c r="M419" s="7"/>
      <c r="N419" s="7"/>
      <c r="O419" s="7"/>
      <c r="P419" s="7"/>
      <c r="Q419" s="7"/>
      <c r="R419" s="7"/>
      <c r="S419" s="7"/>
      <c r="T419" s="221"/>
      <c r="U419" s="221"/>
      <c r="V419" s="221"/>
      <c r="W419" s="221"/>
      <c r="X419" s="221"/>
      <c r="Y419" s="221"/>
      <c r="Z419" s="221"/>
      <c r="AA419" s="221"/>
      <c r="AB419" s="221"/>
    </row>
    <row r="420" ht="15.75" customHeight="1">
      <c r="A420" s="255"/>
      <c r="B420" s="7"/>
      <c r="C420" s="7"/>
      <c r="D420" s="7"/>
      <c r="E420" s="7"/>
      <c r="F420" s="7"/>
      <c r="G420" s="7"/>
      <c r="H420" s="7"/>
      <c r="I420" s="7"/>
      <c r="J420" s="7"/>
      <c r="K420" s="7"/>
      <c r="L420" s="7"/>
      <c r="M420" s="7"/>
      <c r="N420" s="7"/>
      <c r="O420" s="7"/>
      <c r="P420" s="7"/>
      <c r="Q420" s="7"/>
      <c r="R420" s="7"/>
      <c r="S420" s="7"/>
      <c r="T420" s="221"/>
      <c r="U420" s="221"/>
      <c r="V420" s="221"/>
      <c r="W420" s="221"/>
      <c r="X420" s="221"/>
      <c r="Y420" s="221"/>
      <c r="Z420" s="221"/>
      <c r="AA420" s="221"/>
      <c r="AB420" s="221"/>
    </row>
    <row r="421" ht="15.75" customHeight="1">
      <c r="A421" s="255"/>
      <c r="B421" s="7"/>
      <c r="C421" s="7"/>
      <c r="D421" s="7"/>
      <c r="E421" s="7"/>
      <c r="F421" s="7"/>
      <c r="G421" s="7"/>
      <c r="H421" s="7"/>
      <c r="I421" s="7"/>
      <c r="J421" s="7"/>
      <c r="K421" s="7"/>
      <c r="L421" s="7"/>
      <c r="M421" s="7"/>
      <c r="N421" s="7"/>
      <c r="O421" s="7"/>
      <c r="P421" s="7"/>
      <c r="Q421" s="7"/>
      <c r="R421" s="7"/>
      <c r="S421" s="7"/>
      <c r="T421" s="221"/>
      <c r="U421" s="221"/>
      <c r="V421" s="221"/>
      <c r="W421" s="221"/>
      <c r="X421" s="221"/>
      <c r="Y421" s="221"/>
      <c r="Z421" s="221"/>
      <c r="AA421" s="221"/>
      <c r="AB421" s="221"/>
    </row>
    <row r="422" ht="15.75" customHeight="1">
      <c r="A422" s="255"/>
      <c r="B422" s="7"/>
      <c r="C422" s="7"/>
      <c r="D422" s="7"/>
      <c r="E422" s="7"/>
      <c r="F422" s="7"/>
      <c r="G422" s="7"/>
      <c r="H422" s="7"/>
      <c r="I422" s="7"/>
      <c r="J422" s="7"/>
      <c r="K422" s="7"/>
      <c r="L422" s="7"/>
      <c r="M422" s="7"/>
      <c r="N422" s="7"/>
      <c r="O422" s="7"/>
      <c r="P422" s="7"/>
      <c r="Q422" s="7"/>
      <c r="R422" s="7"/>
      <c r="S422" s="7"/>
      <c r="T422" s="221"/>
      <c r="U422" s="221"/>
      <c r="V422" s="221"/>
      <c r="W422" s="221"/>
      <c r="X422" s="221"/>
      <c r="Y422" s="221"/>
      <c r="Z422" s="221"/>
      <c r="AA422" s="221"/>
      <c r="AB422" s="221"/>
    </row>
    <row r="423" ht="15.75" customHeight="1">
      <c r="A423" s="255"/>
      <c r="B423" s="7"/>
      <c r="C423" s="7"/>
      <c r="D423" s="7"/>
      <c r="E423" s="7"/>
      <c r="F423" s="7"/>
      <c r="G423" s="7"/>
      <c r="H423" s="7"/>
      <c r="I423" s="7"/>
      <c r="J423" s="7"/>
      <c r="K423" s="7"/>
      <c r="L423" s="7"/>
      <c r="M423" s="7"/>
      <c r="N423" s="7"/>
      <c r="O423" s="7"/>
      <c r="P423" s="7"/>
      <c r="Q423" s="7"/>
      <c r="R423" s="7"/>
      <c r="S423" s="7"/>
      <c r="T423" s="221"/>
      <c r="U423" s="221"/>
      <c r="V423" s="221"/>
      <c r="W423" s="221"/>
      <c r="X423" s="221"/>
      <c r="Y423" s="221"/>
      <c r="Z423" s="221"/>
      <c r="AA423" s="221"/>
      <c r="AB423" s="221"/>
    </row>
    <row r="424" ht="15.75" customHeight="1">
      <c r="A424" s="255"/>
      <c r="B424" s="7"/>
      <c r="C424" s="7"/>
      <c r="D424" s="7"/>
      <c r="E424" s="7"/>
      <c r="F424" s="7"/>
      <c r="G424" s="7"/>
      <c r="H424" s="7"/>
      <c r="I424" s="7"/>
      <c r="J424" s="7"/>
      <c r="K424" s="7"/>
      <c r="L424" s="7"/>
      <c r="M424" s="7"/>
      <c r="N424" s="7"/>
      <c r="O424" s="7"/>
      <c r="P424" s="7"/>
      <c r="Q424" s="7"/>
      <c r="R424" s="7"/>
      <c r="S424" s="7"/>
      <c r="T424" s="221"/>
      <c r="U424" s="221"/>
      <c r="V424" s="221"/>
      <c r="W424" s="221"/>
      <c r="X424" s="221"/>
      <c r="Y424" s="221"/>
      <c r="Z424" s="221"/>
      <c r="AA424" s="221"/>
      <c r="AB424" s="221"/>
    </row>
    <row r="425" ht="15.75" customHeight="1">
      <c r="A425" s="255"/>
      <c r="B425" s="7"/>
      <c r="C425" s="7"/>
      <c r="D425" s="7"/>
      <c r="E425" s="7"/>
      <c r="F425" s="7"/>
      <c r="G425" s="7"/>
      <c r="H425" s="7"/>
      <c r="I425" s="7"/>
      <c r="J425" s="7"/>
      <c r="K425" s="7"/>
      <c r="L425" s="7"/>
      <c r="M425" s="7"/>
      <c r="N425" s="7"/>
      <c r="O425" s="7"/>
      <c r="P425" s="7"/>
      <c r="Q425" s="7"/>
      <c r="R425" s="7"/>
      <c r="S425" s="7"/>
      <c r="T425" s="221"/>
      <c r="U425" s="221"/>
      <c r="V425" s="221"/>
      <c r="W425" s="221"/>
      <c r="X425" s="221"/>
      <c r="Y425" s="221"/>
      <c r="Z425" s="221"/>
      <c r="AA425" s="221"/>
      <c r="AB425" s="221"/>
    </row>
    <row r="426" ht="15.75" customHeight="1">
      <c r="A426" s="255"/>
      <c r="B426" s="7"/>
      <c r="C426" s="7"/>
      <c r="D426" s="7"/>
      <c r="E426" s="7"/>
      <c r="F426" s="7"/>
      <c r="G426" s="7"/>
      <c r="H426" s="7"/>
      <c r="I426" s="7"/>
      <c r="J426" s="7"/>
      <c r="K426" s="7"/>
      <c r="L426" s="7"/>
      <c r="M426" s="7"/>
      <c r="N426" s="7"/>
      <c r="O426" s="7"/>
      <c r="P426" s="7"/>
      <c r="Q426" s="7"/>
      <c r="R426" s="7"/>
      <c r="S426" s="7"/>
      <c r="T426" s="221"/>
      <c r="U426" s="221"/>
      <c r="V426" s="221"/>
      <c r="W426" s="221"/>
      <c r="X426" s="221"/>
      <c r="Y426" s="221"/>
      <c r="Z426" s="221"/>
      <c r="AA426" s="221"/>
      <c r="AB426" s="221"/>
    </row>
    <row r="427" ht="15.75" customHeight="1">
      <c r="A427" s="255"/>
      <c r="B427" s="7"/>
      <c r="C427" s="7"/>
      <c r="D427" s="7"/>
      <c r="E427" s="7"/>
      <c r="F427" s="7"/>
      <c r="G427" s="7"/>
      <c r="H427" s="7"/>
      <c r="I427" s="7"/>
      <c r="J427" s="7"/>
      <c r="K427" s="7"/>
      <c r="L427" s="7"/>
      <c r="M427" s="7"/>
      <c r="N427" s="7"/>
      <c r="O427" s="7"/>
      <c r="P427" s="7"/>
      <c r="Q427" s="7"/>
      <c r="R427" s="7"/>
      <c r="S427" s="7"/>
      <c r="T427" s="221"/>
      <c r="U427" s="221"/>
      <c r="V427" s="221"/>
      <c r="W427" s="221"/>
      <c r="X427" s="221"/>
      <c r="Y427" s="221"/>
      <c r="Z427" s="221"/>
      <c r="AA427" s="221"/>
      <c r="AB427" s="221"/>
    </row>
    <row r="428" ht="15.75" customHeight="1">
      <c r="A428" s="255"/>
      <c r="B428" s="7"/>
      <c r="C428" s="7"/>
      <c r="D428" s="7"/>
      <c r="E428" s="7"/>
      <c r="F428" s="7"/>
      <c r="G428" s="7"/>
      <c r="H428" s="7"/>
      <c r="I428" s="7"/>
      <c r="J428" s="7"/>
      <c r="K428" s="7"/>
      <c r="L428" s="7"/>
      <c r="M428" s="7"/>
      <c r="N428" s="7"/>
      <c r="O428" s="7"/>
      <c r="P428" s="7"/>
      <c r="Q428" s="7"/>
      <c r="R428" s="7"/>
      <c r="S428" s="7"/>
      <c r="T428" s="221"/>
      <c r="U428" s="221"/>
      <c r="V428" s="221"/>
      <c r="W428" s="221"/>
      <c r="X428" s="221"/>
      <c r="Y428" s="221"/>
      <c r="Z428" s="221"/>
      <c r="AA428" s="221"/>
      <c r="AB428" s="221"/>
    </row>
    <row r="429" ht="15.75" customHeight="1">
      <c r="A429" s="255"/>
      <c r="B429" s="7"/>
      <c r="C429" s="7"/>
      <c r="D429" s="7"/>
      <c r="E429" s="7"/>
      <c r="F429" s="7"/>
      <c r="G429" s="7"/>
      <c r="H429" s="7"/>
      <c r="I429" s="7"/>
      <c r="J429" s="7"/>
      <c r="K429" s="7"/>
      <c r="L429" s="7"/>
      <c r="M429" s="7"/>
      <c r="N429" s="7"/>
      <c r="O429" s="7"/>
      <c r="P429" s="7"/>
      <c r="Q429" s="7"/>
      <c r="R429" s="7"/>
      <c r="S429" s="7"/>
      <c r="T429" s="221"/>
      <c r="U429" s="221"/>
      <c r="V429" s="221"/>
      <c r="W429" s="221"/>
      <c r="X429" s="221"/>
      <c r="Y429" s="221"/>
      <c r="Z429" s="221"/>
      <c r="AA429" s="221"/>
      <c r="AB429" s="221"/>
    </row>
    <row r="430" ht="15.75" customHeight="1">
      <c r="A430" s="255"/>
      <c r="B430" s="7"/>
      <c r="C430" s="7"/>
      <c r="D430" s="7"/>
      <c r="E430" s="7"/>
      <c r="F430" s="7"/>
      <c r="G430" s="7"/>
      <c r="H430" s="7"/>
      <c r="I430" s="7"/>
      <c r="J430" s="7"/>
      <c r="K430" s="7"/>
      <c r="L430" s="7"/>
      <c r="M430" s="7"/>
      <c r="N430" s="7"/>
      <c r="O430" s="7"/>
      <c r="P430" s="7"/>
      <c r="Q430" s="7"/>
      <c r="R430" s="7"/>
      <c r="S430" s="7"/>
      <c r="T430" s="221"/>
      <c r="U430" s="221"/>
      <c r="V430" s="221"/>
      <c r="W430" s="221"/>
      <c r="X430" s="221"/>
      <c r="Y430" s="221"/>
      <c r="Z430" s="221"/>
      <c r="AA430" s="221"/>
      <c r="AB430" s="221"/>
    </row>
    <row r="431" ht="15.75" customHeight="1">
      <c r="A431" s="255"/>
      <c r="B431" s="7"/>
      <c r="C431" s="7"/>
      <c r="D431" s="7"/>
      <c r="E431" s="7"/>
      <c r="F431" s="7"/>
      <c r="G431" s="7"/>
      <c r="H431" s="7"/>
      <c r="I431" s="7"/>
      <c r="J431" s="7"/>
      <c r="K431" s="7"/>
      <c r="L431" s="7"/>
      <c r="M431" s="7"/>
      <c r="N431" s="7"/>
      <c r="O431" s="7"/>
      <c r="P431" s="7"/>
      <c r="Q431" s="7"/>
      <c r="R431" s="7"/>
      <c r="S431" s="7"/>
      <c r="T431" s="221"/>
      <c r="U431" s="221"/>
      <c r="V431" s="221"/>
      <c r="W431" s="221"/>
      <c r="X431" s="221"/>
      <c r="Y431" s="221"/>
      <c r="Z431" s="221"/>
      <c r="AA431" s="221"/>
      <c r="AB431" s="221"/>
    </row>
    <row r="432" ht="15.75" customHeight="1">
      <c r="A432" s="255"/>
      <c r="B432" s="7"/>
      <c r="C432" s="7"/>
      <c r="D432" s="7"/>
      <c r="E432" s="7"/>
      <c r="F432" s="7"/>
      <c r="G432" s="7"/>
      <c r="H432" s="7"/>
      <c r="I432" s="7"/>
      <c r="J432" s="7"/>
      <c r="K432" s="7"/>
      <c r="L432" s="7"/>
      <c r="M432" s="7"/>
      <c r="N432" s="7"/>
      <c r="O432" s="7"/>
      <c r="P432" s="7"/>
      <c r="Q432" s="7"/>
      <c r="R432" s="7"/>
      <c r="S432" s="7"/>
      <c r="T432" s="221"/>
      <c r="U432" s="221"/>
      <c r="V432" s="221"/>
      <c r="W432" s="221"/>
      <c r="X432" s="221"/>
      <c r="Y432" s="221"/>
      <c r="Z432" s="221"/>
      <c r="AA432" s="221"/>
      <c r="AB432" s="221"/>
    </row>
    <row r="433" ht="15.75" customHeight="1">
      <c r="A433" s="255"/>
      <c r="B433" s="7"/>
      <c r="C433" s="7"/>
      <c r="D433" s="7"/>
      <c r="E433" s="7"/>
      <c r="F433" s="7"/>
      <c r="G433" s="7"/>
      <c r="H433" s="7"/>
      <c r="I433" s="7"/>
      <c r="J433" s="7"/>
      <c r="K433" s="7"/>
      <c r="L433" s="7"/>
      <c r="M433" s="7"/>
      <c r="N433" s="7"/>
      <c r="O433" s="7"/>
      <c r="P433" s="7"/>
      <c r="Q433" s="7"/>
      <c r="R433" s="7"/>
      <c r="S433" s="7"/>
      <c r="T433" s="221"/>
      <c r="U433" s="221"/>
      <c r="V433" s="221"/>
      <c r="W433" s="221"/>
      <c r="X433" s="221"/>
      <c r="Y433" s="221"/>
      <c r="Z433" s="221"/>
      <c r="AA433" s="221"/>
      <c r="AB433" s="221"/>
    </row>
    <row r="434" ht="15.75" customHeight="1">
      <c r="A434" s="255"/>
      <c r="B434" s="7"/>
      <c r="C434" s="7"/>
      <c r="D434" s="7"/>
      <c r="E434" s="7"/>
      <c r="F434" s="7"/>
      <c r="G434" s="7"/>
      <c r="H434" s="7"/>
      <c r="I434" s="7"/>
      <c r="J434" s="7"/>
      <c r="K434" s="7"/>
      <c r="L434" s="7"/>
      <c r="M434" s="7"/>
      <c r="N434" s="7"/>
      <c r="O434" s="7"/>
      <c r="P434" s="7"/>
      <c r="Q434" s="7"/>
      <c r="R434" s="7"/>
      <c r="S434" s="7"/>
      <c r="T434" s="221"/>
      <c r="U434" s="221"/>
      <c r="V434" s="221"/>
      <c r="W434" s="221"/>
      <c r="X434" s="221"/>
      <c r="Y434" s="221"/>
      <c r="Z434" s="221"/>
      <c r="AA434" s="221"/>
      <c r="AB434" s="221"/>
    </row>
    <row r="435" ht="15.75" customHeight="1">
      <c r="A435" s="255"/>
      <c r="B435" s="7"/>
      <c r="C435" s="7"/>
      <c r="D435" s="7"/>
      <c r="E435" s="7"/>
      <c r="F435" s="7"/>
      <c r="G435" s="7"/>
      <c r="H435" s="7"/>
      <c r="I435" s="7"/>
      <c r="J435" s="7"/>
      <c r="K435" s="7"/>
      <c r="L435" s="7"/>
      <c r="M435" s="7"/>
      <c r="N435" s="7"/>
      <c r="O435" s="7"/>
      <c r="P435" s="7"/>
      <c r="Q435" s="7"/>
      <c r="R435" s="7"/>
      <c r="S435" s="7"/>
      <c r="T435" s="221"/>
      <c r="U435" s="221"/>
      <c r="V435" s="221"/>
      <c r="W435" s="221"/>
      <c r="X435" s="221"/>
      <c r="Y435" s="221"/>
      <c r="Z435" s="221"/>
      <c r="AA435" s="221"/>
      <c r="AB435" s="221"/>
    </row>
    <row r="436" ht="15.75" customHeight="1">
      <c r="A436" s="255"/>
      <c r="B436" s="7"/>
      <c r="C436" s="7"/>
      <c r="D436" s="7"/>
      <c r="E436" s="7"/>
      <c r="F436" s="7"/>
      <c r="G436" s="7"/>
      <c r="H436" s="7"/>
      <c r="I436" s="7"/>
      <c r="J436" s="7"/>
      <c r="K436" s="7"/>
      <c r="L436" s="7"/>
      <c r="M436" s="7"/>
      <c r="N436" s="7"/>
      <c r="O436" s="7"/>
      <c r="P436" s="7"/>
      <c r="Q436" s="7"/>
      <c r="R436" s="7"/>
      <c r="S436" s="7"/>
      <c r="T436" s="221"/>
      <c r="U436" s="221"/>
      <c r="V436" s="221"/>
      <c r="W436" s="221"/>
      <c r="X436" s="221"/>
      <c r="Y436" s="221"/>
      <c r="Z436" s="221"/>
      <c r="AA436" s="221"/>
      <c r="AB436" s="221"/>
    </row>
    <row r="437" ht="15.75" customHeight="1">
      <c r="A437" s="255"/>
      <c r="B437" s="7"/>
      <c r="C437" s="7"/>
      <c r="D437" s="7"/>
      <c r="E437" s="7"/>
      <c r="F437" s="7"/>
      <c r="G437" s="7"/>
      <c r="H437" s="7"/>
      <c r="I437" s="7"/>
      <c r="J437" s="7"/>
      <c r="K437" s="7"/>
      <c r="L437" s="7"/>
      <c r="M437" s="7"/>
      <c r="N437" s="7"/>
      <c r="O437" s="7"/>
      <c r="P437" s="7"/>
      <c r="Q437" s="7"/>
      <c r="R437" s="7"/>
      <c r="S437" s="7"/>
      <c r="T437" s="221"/>
      <c r="U437" s="221"/>
      <c r="V437" s="221"/>
      <c r="W437" s="221"/>
      <c r="X437" s="221"/>
      <c r="Y437" s="221"/>
      <c r="Z437" s="221"/>
      <c r="AA437" s="221"/>
      <c r="AB437" s="221"/>
    </row>
    <row r="438" ht="15.75" customHeight="1">
      <c r="A438" s="255"/>
      <c r="B438" s="7"/>
      <c r="C438" s="7"/>
      <c r="D438" s="7"/>
      <c r="E438" s="7"/>
      <c r="F438" s="7"/>
      <c r="G438" s="7"/>
      <c r="H438" s="7"/>
      <c r="I438" s="7"/>
      <c r="J438" s="7"/>
      <c r="K438" s="7"/>
      <c r="L438" s="7"/>
      <c r="M438" s="7"/>
      <c r="N438" s="7"/>
      <c r="O438" s="7"/>
      <c r="P438" s="7"/>
      <c r="Q438" s="7"/>
      <c r="R438" s="7"/>
      <c r="S438" s="7"/>
      <c r="T438" s="221"/>
      <c r="U438" s="221"/>
      <c r="V438" s="221"/>
      <c r="W438" s="221"/>
      <c r="X438" s="221"/>
      <c r="Y438" s="221"/>
      <c r="Z438" s="221"/>
      <c r="AA438" s="221"/>
      <c r="AB438" s="221"/>
    </row>
    <row r="439" ht="15.75" customHeight="1">
      <c r="A439" s="255"/>
      <c r="B439" s="7"/>
      <c r="C439" s="7"/>
      <c r="D439" s="7"/>
      <c r="E439" s="7"/>
      <c r="F439" s="7"/>
      <c r="G439" s="7"/>
      <c r="H439" s="7"/>
      <c r="I439" s="7"/>
      <c r="J439" s="7"/>
      <c r="K439" s="7"/>
      <c r="L439" s="7"/>
      <c r="M439" s="7"/>
      <c r="N439" s="7"/>
      <c r="O439" s="7"/>
      <c r="P439" s="7"/>
      <c r="Q439" s="7"/>
      <c r="R439" s="7"/>
      <c r="S439" s="7"/>
      <c r="T439" s="221"/>
      <c r="U439" s="221"/>
      <c r="V439" s="221"/>
      <c r="W439" s="221"/>
      <c r="X439" s="221"/>
      <c r="Y439" s="221"/>
      <c r="Z439" s="221"/>
      <c r="AA439" s="221"/>
      <c r="AB439" s="221"/>
    </row>
    <row r="440" ht="15.75" customHeight="1">
      <c r="A440" s="255"/>
      <c r="B440" s="7"/>
      <c r="C440" s="7"/>
      <c r="D440" s="7"/>
      <c r="E440" s="7"/>
      <c r="F440" s="7"/>
      <c r="G440" s="7"/>
      <c r="H440" s="7"/>
      <c r="I440" s="7"/>
      <c r="J440" s="7"/>
      <c r="K440" s="7"/>
      <c r="L440" s="7"/>
      <c r="M440" s="7"/>
      <c r="N440" s="7"/>
      <c r="O440" s="7"/>
      <c r="P440" s="7"/>
      <c r="Q440" s="7"/>
      <c r="R440" s="7"/>
      <c r="S440" s="7"/>
      <c r="T440" s="221"/>
      <c r="U440" s="221"/>
      <c r="V440" s="221"/>
      <c r="W440" s="221"/>
      <c r="X440" s="221"/>
      <c r="Y440" s="221"/>
      <c r="Z440" s="221"/>
      <c r="AA440" s="221"/>
      <c r="AB440" s="221"/>
    </row>
    <row r="441" ht="15.75" customHeight="1">
      <c r="A441" s="255"/>
      <c r="B441" s="7"/>
      <c r="C441" s="7"/>
      <c r="D441" s="7"/>
      <c r="E441" s="7"/>
      <c r="F441" s="7"/>
      <c r="G441" s="7"/>
      <c r="H441" s="7"/>
      <c r="I441" s="7"/>
      <c r="J441" s="7"/>
      <c r="K441" s="7"/>
      <c r="L441" s="7"/>
      <c r="M441" s="7"/>
      <c r="N441" s="7"/>
      <c r="O441" s="7"/>
      <c r="P441" s="7"/>
      <c r="Q441" s="7"/>
      <c r="R441" s="7"/>
      <c r="S441" s="7"/>
      <c r="T441" s="221"/>
      <c r="U441" s="221"/>
      <c r="V441" s="221"/>
      <c r="W441" s="221"/>
      <c r="X441" s="221"/>
      <c r="Y441" s="221"/>
      <c r="Z441" s="221"/>
      <c r="AA441" s="221"/>
      <c r="AB441" s="221"/>
    </row>
    <row r="442" ht="15.75" customHeight="1">
      <c r="A442" s="255"/>
      <c r="B442" s="7"/>
      <c r="C442" s="7"/>
      <c r="D442" s="7"/>
      <c r="E442" s="7"/>
      <c r="F442" s="7"/>
      <c r="G442" s="7"/>
      <c r="H442" s="7"/>
      <c r="I442" s="7"/>
      <c r="J442" s="7"/>
      <c r="K442" s="7"/>
      <c r="L442" s="7"/>
      <c r="M442" s="7"/>
      <c r="N442" s="7"/>
      <c r="O442" s="7"/>
      <c r="P442" s="7"/>
      <c r="Q442" s="7"/>
      <c r="R442" s="7"/>
      <c r="S442" s="7"/>
      <c r="T442" s="221"/>
      <c r="U442" s="221"/>
      <c r="V442" s="221"/>
      <c r="W442" s="221"/>
      <c r="X442" s="221"/>
      <c r="Y442" s="221"/>
      <c r="Z442" s="221"/>
      <c r="AA442" s="221"/>
      <c r="AB442" s="221"/>
    </row>
    <row r="443" ht="15.75" customHeight="1">
      <c r="A443" s="255"/>
      <c r="B443" s="7"/>
      <c r="C443" s="7"/>
      <c r="D443" s="7"/>
      <c r="E443" s="7"/>
      <c r="F443" s="7"/>
      <c r="G443" s="7"/>
      <c r="H443" s="7"/>
      <c r="I443" s="7"/>
      <c r="J443" s="7"/>
      <c r="K443" s="7"/>
      <c r="L443" s="7"/>
      <c r="M443" s="7"/>
      <c r="N443" s="7"/>
      <c r="O443" s="7"/>
      <c r="P443" s="7"/>
      <c r="Q443" s="7"/>
      <c r="R443" s="7"/>
      <c r="S443" s="7"/>
      <c r="T443" s="221"/>
      <c r="U443" s="221"/>
      <c r="V443" s="221"/>
      <c r="W443" s="221"/>
      <c r="X443" s="221"/>
      <c r="Y443" s="221"/>
      <c r="Z443" s="221"/>
      <c r="AA443" s="221"/>
      <c r="AB443" s="221"/>
    </row>
    <row r="444" ht="15.75" customHeight="1">
      <c r="A444" s="255"/>
      <c r="B444" s="7"/>
      <c r="C444" s="7"/>
      <c r="D444" s="7"/>
      <c r="E444" s="7"/>
      <c r="F444" s="7"/>
      <c r="G444" s="7"/>
      <c r="H444" s="7"/>
      <c r="I444" s="7"/>
      <c r="J444" s="7"/>
      <c r="K444" s="7"/>
      <c r="L444" s="7"/>
      <c r="M444" s="7"/>
      <c r="N444" s="7"/>
      <c r="O444" s="7"/>
      <c r="P444" s="7"/>
      <c r="Q444" s="7"/>
      <c r="R444" s="7"/>
      <c r="S444" s="7"/>
      <c r="T444" s="221"/>
      <c r="U444" s="221"/>
      <c r="V444" s="221"/>
      <c r="W444" s="221"/>
      <c r="X444" s="221"/>
      <c r="Y444" s="221"/>
      <c r="Z444" s="221"/>
      <c r="AA444" s="221"/>
      <c r="AB444" s="221"/>
    </row>
    <row r="445" ht="15.75" customHeight="1">
      <c r="A445" s="255"/>
      <c r="B445" s="7"/>
      <c r="C445" s="7"/>
      <c r="D445" s="7"/>
      <c r="E445" s="7"/>
      <c r="F445" s="7"/>
      <c r="G445" s="7"/>
      <c r="H445" s="7"/>
      <c r="I445" s="7"/>
      <c r="J445" s="7"/>
      <c r="K445" s="7"/>
      <c r="L445" s="7"/>
      <c r="M445" s="7"/>
      <c r="N445" s="7"/>
      <c r="O445" s="7"/>
      <c r="P445" s="7"/>
      <c r="Q445" s="7"/>
      <c r="R445" s="7"/>
      <c r="S445" s="7"/>
      <c r="T445" s="221"/>
      <c r="U445" s="221"/>
      <c r="V445" s="221"/>
      <c r="W445" s="221"/>
      <c r="X445" s="221"/>
      <c r="Y445" s="221"/>
      <c r="Z445" s="221"/>
      <c r="AA445" s="221"/>
      <c r="AB445" s="221"/>
    </row>
    <row r="446" ht="15.75" customHeight="1">
      <c r="A446" s="255"/>
      <c r="B446" s="7"/>
      <c r="C446" s="7"/>
      <c r="D446" s="7"/>
      <c r="E446" s="7"/>
      <c r="F446" s="7"/>
      <c r="G446" s="7"/>
      <c r="H446" s="7"/>
      <c r="I446" s="7"/>
      <c r="J446" s="7"/>
      <c r="K446" s="7"/>
      <c r="L446" s="7"/>
      <c r="M446" s="7"/>
      <c r="N446" s="7"/>
      <c r="O446" s="7"/>
      <c r="P446" s="7"/>
      <c r="Q446" s="7"/>
      <c r="R446" s="7"/>
      <c r="S446" s="7"/>
      <c r="T446" s="221"/>
      <c r="U446" s="221"/>
      <c r="V446" s="221"/>
      <c r="W446" s="221"/>
      <c r="X446" s="221"/>
      <c r="Y446" s="221"/>
      <c r="Z446" s="221"/>
      <c r="AA446" s="221"/>
      <c r="AB446" s="221"/>
    </row>
    <row r="447" ht="15.75" customHeight="1">
      <c r="A447" s="255"/>
      <c r="B447" s="7"/>
      <c r="C447" s="7"/>
      <c r="D447" s="7"/>
      <c r="E447" s="7"/>
      <c r="F447" s="7"/>
      <c r="G447" s="7"/>
      <c r="H447" s="7"/>
      <c r="I447" s="7"/>
      <c r="J447" s="7"/>
      <c r="K447" s="7"/>
      <c r="L447" s="7"/>
      <c r="M447" s="7"/>
      <c r="N447" s="7"/>
      <c r="O447" s="7"/>
      <c r="P447" s="7"/>
      <c r="Q447" s="7"/>
      <c r="R447" s="7"/>
      <c r="S447" s="7"/>
      <c r="T447" s="221"/>
      <c r="U447" s="221"/>
      <c r="V447" s="221"/>
      <c r="W447" s="221"/>
      <c r="X447" s="221"/>
      <c r="Y447" s="221"/>
      <c r="Z447" s="221"/>
      <c r="AA447" s="221"/>
      <c r="AB447" s="221"/>
    </row>
    <row r="448" ht="15.75" customHeight="1">
      <c r="A448" s="255"/>
      <c r="B448" s="7"/>
      <c r="C448" s="7"/>
      <c r="D448" s="7"/>
      <c r="E448" s="7"/>
      <c r="F448" s="7"/>
      <c r="G448" s="7"/>
      <c r="H448" s="7"/>
      <c r="I448" s="7"/>
      <c r="J448" s="7"/>
      <c r="K448" s="7"/>
      <c r="L448" s="7"/>
      <c r="M448" s="7"/>
      <c r="N448" s="7"/>
      <c r="O448" s="7"/>
      <c r="P448" s="7"/>
      <c r="Q448" s="7"/>
      <c r="R448" s="7"/>
      <c r="S448" s="7"/>
      <c r="T448" s="221"/>
      <c r="U448" s="221"/>
      <c r="V448" s="221"/>
      <c r="W448" s="221"/>
      <c r="X448" s="221"/>
      <c r="Y448" s="221"/>
      <c r="Z448" s="221"/>
      <c r="AA448" s="221"/>
      <c r="AB448" s="221"/>
    </row>
    <row r="449" ht="15.75" customHeight="1">
      <c r="A449" s="255"/>
      <c r="B449" s="7"/>
      <c r="C449" s="7"/>
      <c r="D449" s="7"/>
      <c r="E449" s="7"/>
      <c r="F449" s="7"/>
      <c r="G449" s="7"/>
      <c r="H449" s="7"/>
      <c r="I449" s="7"/>
      <c r="J449" s="7"/>
      <c r="K449" s="7"/>
      <c r="L449" s="7"/>
      <c r="M449" s="7"/>
      <c r="N449" s="7"/>
      <c r="O449" s="7"/>
      <c r="P449" s="7"/>
      <c r="Q449" s="7"/>
      <c r="R449" s="7"/>
      <c r="S449" s="7"/>
      <c r="T449" s="221"/>
      <c r="U449" s="221"/>
      <c r="V449" s="221"/>
      <c r="W449" s="221"/>
      <c r="X449" s="221"/>
      <c r="Y449" s="221"/>
      <c r="Z449" s="221"/>
      <c r="AA449" s="221"/>
      <c r="AB449" s="221"/>
    </row>
    <row r="450" ht="15.75" customHeight="1">
      <c r="A450" s="255"/>
      <c r="B450" s="7"/>
      <c r="C450" s="7"/>
      <c r="D450" s="7"/>
      <c r="E450" s="7"/>
      <c r="F450" s="7"/>
      <c r="G450" s="7"/>
      <c r="H450" s="7"/>
      <c r="I450" s="7"/>
      <c r="J450" s="7"/>
      <c r="K450" s="7"/>
      <c r="L450" s="7"/>
      <c r="M450" s="7"/>
      <c r="N450" s="7"/>
      <c r="O450" s="7"/>
      <c r="P450" s="7"/>
      <c r="Q450" s="7"/>
      <c r="R450" s="7"/>
      <c r="S450" s="7"/>
      <c r="T450" s="221"/>
      <c r="U450" s="221"/>
      <c r="V450" s="221"/>
      <c r="W450" s="221"/>
      <c r="X450" s="221"/>
      <c r="Y450" s="221"/>
      <c r="Z450" s="221"/>
      <c r="AA450" s="221"/>
      <c r="AB450" s="221"/>
    </row>
    <row r="451" ht="15.75" customHeight="1">
      <c r="A451" s="255"/>
      <c r="B451" s="7"/>
      <c r="C451" s="7"/>
      <c r="D451" s="7"/>
      <c r="E451" s="7"/>
      <c r="F451" s="7"/>
      <c r="G451" s="7"/>
      <c r="H451" s="7"/>
      <c r="I451" s="7"/>
      <c r="J451" s="7"/>
      <c r="K451" s="7"/>
      <c r="L451" s="7"/>
      <c r="M451" s="7"/>
      <c r="N451" s="7"/>
      <c r="O451" s="7"/>
      <c r="P451" s="7"/>
      <c r="Q451" s="7"/>
      <c r="R451" s="7"/>
      <c r="S451" s="7"/>
      <c r="T451" s="221"/>
      <c r="U451" s="221"/>
      <c r="V451" s="221"/>
      <c r="W451" s="221"/>
      <c r="X451" s="221"/>
      <c r="Y451" s="221"/>
      <c r="Z451" s="221"/>
      <c r="AA451" s="221"/>
      <c r="AB451" s="221"/>
    </row>
    <row r="452" ht="15.75" customHeight="1">
      <c r="A452" s="255"/>
      <c r="B452" s="7"/>
      <c r="C452" s="7"/>
      <c r="D452" s="7"/>
      <c r="E452" s="7"/>
      <c r="F452" s="7"/>
      <c r="G452" s="7"/>
      <c r="H452" s="7"/>
      <c r="I452" s="7"/>
      <c r="J452" s="7"/>
      <c r="K452" s="7"/>
      <c r="L452" s="7"/>
      <c r="M452" s="7"/>
      <c r="N452" s="7"/>
      <c r="O452" s="7"/>
      <c r="P452" s="7"/>
      <c r="Q452" s="7"/>
      <c r="R452" s="7"/>
      <c r="S452" s="7"/>
      <c r="T452" s="221"/>
      <c r="U452" s="221"/>
      <c r="V452" s="221"/>
      <c r="W452" s="221"/>
      <c r="X452" s="221"/>
      <c r="Y452" s="221"/>
      <c r="Z452" s="221"/>
      <c r="AA452" s="221"/>
      <c r="AB452" s="221"/>
    </row>
    <row r="453" ht="15.75" customHeight="1">
      <c r="A453" s="255"/>
      <c r="B453" s="7"/>
      <c r="C453" s="7"/>
      <c r="D453" s="7"/>
      <c r="E453" s="7"/>
      <c r="F453" s="7"/>
      <c r="G453" s="7"/>
      <c r="H453" s="7"/>
      <c r="I453" s="7"/>
      <c r="J453" s="7"/>
      <c r="K453" s="7"/>
      <c r="L453" s="7"/>
      <c r="M453" s="7"/>
      <c r="N453" s="7"/>
      <c r="O453" s="7"/>
      <c r="P453" s="7"/>
      <c r="Q453" s="7"/>
      <c r="R453" s="7"/>
      <c r="S453" s="7"/>
      <c r="T453" s="221"/>
      <c r="U453" s="221"/>
      <c r="V453" s="221"/>
      <c r="W453" s="221"/>
      <c r="X453" s="221"/>
      <c r="Y453" s="221"/>
      <c r="Z453" s="221"/>
      <c r="AA453" s="221"/>
      <c r="AB453" s="221"/>
    </row>
    <row r="454" ht="15.75" customHeight="1">
      <c r="A454" s="255"/>
      <c r="B454" s="7"/>
      <c r="C454" s="7"/>
      <c r="D454" s="7"/>
      <c r="E454" s="7"/>
      <c r="F454" s="7"/>
      <c r="G454" s="7"/>
      <c r="H454" s="7"/>
      <c r="I454" s="7"/>
      <c r="J454" s="7"/>
      <c r="K454" s="7"/>
      <c r="L454" s="7"/>
      <c r="M454" s="7"/>
      <c r="N454" s="7"/>
      <c r="O454" s="7"/>
      <c r="P454" s="7"/>
      <c r="Q454" s="7"/>
      <c r="R454" s="7"/>
      <c r="S454" s="7"/>
      <c r="T454" s="221"/>
      <c r="U454" s="221"/>
      <c r="V454" s="221"/>
      <c r="W454" s="221"/>
      <c r="X454" s="221"/>
      <c r="Y454" s="221"/>
      <c r="Z454" s="221"/>
      <c r="AA454" s="221"/>
      <c r="AB454" s="221"/>
    </row>
    <row r="455" ht="15.75" customHeight="1">
      <c r="A455" s="255"/>
      <c r="B455" s="7"/>
      <c r="C455" s="7"/>
      <c r="D455" s="7"/>
      <c r="E455" s="7"/>
      <c r="F455" s="7"/>
      <c r="G455" s="7"/>
      <c r="H455" s="7"/>
      <c r="I455" s="7"/>
      <c r="J455" s="7"/>
      <c r="K455" s="7"/>
      <c r="L455" s="7"/>
      <c r="M455" s="7"/>
      <c r="N455" s="7"/>
      <c r="O455" s="7"/>
      <c r="P455" s="7"/>
      <c r="Q455" s="7"/>
      <c r="R455" s="7"/>
      <c r="S455" s="7"/>
      <c r="T455" s="221"/>
      <c r="U455" s="221"/>
      <c r="V455" s="221"/>
      <c r="W455" s="221"/>
      <c r="X455" s="221"/>
      <c r="Y455" s="221"/>
      <c r="Z455" s="221"/>
      <c r="AA455" s="221"/>
      <c r="AB455" s="221"/>
    </row>
    <row r="456" ht="15.75" customHeight="1">
      <c r="A456" s="255"/>
      <c r="B456" s="7"/>
      <c r="C456" s="7"/>
      <c r="D456" s="7"/>
      <c r="E456" s="7"/>
      <c r="F456" s="7"/>
      <c r="G456" s="7"/>
      <c r="H456" s="7"/>
      <c r="I456" s="7"/>
      <c r="J456" s="7"/>
      <c r="K456" s="7"/>
      <c r="L456" s="7"/>
      <c r="M456" s="7"/>
      <c r="N456" s="7"/>
      <c r="O456" s="7"/>
      <c r="P456" s="7"/>
      <c r="Q456" s="7"/>
      <c r="R456" s="7"/>
      <c r="S456" s="7"/>
      <c r="T456" s="221"/>
      <c r="U456" s="221"/>
      <c r="V456" s="221"/>
      <c r="W456" s="221"/>
      <c r="X456" s="221"/>
      <c r="Y456" s="221"/>
      <c r="Z456" s="221"/>
      <c r="AA456" s="221"/>
      <c r="AB456" s="221"/>
    </row>
    <row r="457" ht="15.75" customHeight="1">
      <c r="A457" s="255"/>
      <c r="B457" s="7"/>
      <c r="C457" s="7"/>
      <c r="D457" s="7"/>
      <c r="E457" s="7"/>
      <c r="F457" s="7"/>
      <c r="G457" s="7"/>
      <c r="H457" s="7"/>
      <c r="I457" s="7"/>
      <c r="J457" s="7"/>
      <c r="K457" s="7"/>
      <c r="L457" s="7"/>
      <c r="M457" s="7"/>
      <c r="N457" s="7"/>
      <c r="O457" s="7"/>
      <c r="P457" s="7"/>
      <c r="Q457" s="7"/>
      <c r="R457" s="7"/>
      <c r="S457" s="7"/>
      <c r="T457" s="221"/>
      <c r="U457" s="221"/>
      <c r="V457" s="221"/>
      <c r="W457" s="221"/>
      <c r="X457" s="221"/>
      <c r="Y457" s="221"/>
      <c r="Z457" s="221"/>
      <c r="AA457" s="221"/>
      <c r="AB457" s="221"/>
    </row>
    <row r="458" ht="15.75" customHeight="1">
      <c r="A458" s="255"/>
      <c r="B458" s="7"/>
      <c r="C458" s="7"/>
      <c r="D458" s="7"/>
      <c r="E458" s="7"/>
      <c r="F458" s="7"/>
      <c r="G458" s="7"/>
      <c r="H458" s="7"/>
      <c r="I458" s="7"/>
      <c r="J458" s="7"/>
      <c r="K458" s="7"/>
      <c r="L458" s="7"/>
      <c r="M458" s="7"/>
      <c r="N458" s="7"/>
      <c r="O458" s="7"/>
      <c r="P458" s="7"/>
      <c r="Q458" s="7"/>
      <c r="R458" s="7"/>
      <c r="S458" s="7"/>
      <c r="T458" s="221"/>
      <c r="U458" s="221"/>
      <c r="V458" s="221"/>
      <c r="W458" s="221"/>
      <c r="X458" s="221"/>
      <c r="Y458" s="221"/>
      <c r="Z458" s="221"/>
      <c r="AA458" s="221"/>
      <c r="AB458" s="221"/>
    </row>
    <row r="459" ht="15.75" customHeight="1">
      <c r="A459" s="255"/>
      <c r="B459" s="7"/>
      <c r="C459" s="7"/>
      <c r="D459" s="7"/>
      <c r="E459" s="7"/>
      <c r="F459" s="7"/>
      <c r="G459" s="7"/>
      <c r="H459" s="7"/>
      <c r="I459" s="7"/>
      <c r="J459" s="7"/>
      <c r="K459" s="7"/>
      <c r="L459" s="7"/>
      <c r="M459" s="7"/>
      <c r="N459" s="7"/>
      <c r="O459" s="7"/>
      <c r="P459" s="7"/>
      <c r="Q459" s="7"/>
      <c r="R459" s="7"/>
      <c r="S459" s="7"/>
      <c r="T459" s="221"/>
      <c r="U459" s="221"/>
      <c r="V459" s="221"/>
      <c r="W459" s="221"/>
      <c r="X459" s="221"/>
      <c r="Y459" s="221"/>
      <c r="Z459" s="221"/>
      <c r="AA459" s="221"/>
      <c r="AB459" s="221"/>
    </row>
    <row r="460" ht="15.75" customHeight="1">
      <c r="A460" s="255"/>
      <c r="B460" s="7"/>
      <c r="C460" s="7"/>
      <c r="D460" s="7"/>
      <c r="E460" s="7"/>
      <c r="F460" s="7"/>
      <c r="G460" s="7"/>
      <c r="H460" s="7"/>
      <c r="I460" s="7"/>
      <c r="J460" s="7"/>
      <c r="K460" s="7"/>
      <c r="L460" s="7"/>
      <c r="M460" s="7"/>
      <c r="N460" s="7"/>
      <c r="O460" s="7"/>
      <c r="P460" s="7"/>
      <c r="Q460" s="7"/>
      <c r="R460" s="7"/>
      <c r="S460" s="7"/>
      <c r="T460" s="221"/>
      <c r="U460" s="221"/>
      <c r="V460" s="221"/>
      <c r="W460" s="221"/>
      <c r="X460" s="221"/>
      <c r="Y460" s="221"/>
      <c r="Z460" s="221"/>
      <c r="AA460" s="221"/>
      <c r="AB460" s="221"/>
    </row>
    <row r="461" ht="15.75" customHeight="1">
      <c r="A461" s="255"/>
      <c r="B461" s="7"/>
      <c r="C461" s="7"/>
      <c r="D461" s="7"/>
      <c r="E461" s="7"/>
      <c r="F461" s="7"/>
      <c r="G461" s="7"/>
      <c r="H461" s="7"/>
      <c r="I461" s="7"/>
      <c r="J461" s="7"/>
      <c r="K461" s="7"/>
      <c r="L461" s="7"/>
      <c r="M461" s="7"/>
      <c r="N461" s="7"/>
      <c r="O461" s="7"/>
      <c r="P461" s="7"/>
      <c r="Q461" s="7"/>
      <c r="R461" s="7"/>
      <c r="S461" s="7"/>
      <c r="T461" s="221"/>
      <c r="U461" s="221"/>
      <c r="V461" s="221"/>
      <c r="W461" s="221"/>
      <c r="X461" s="221"/>
      <c r="Y461" s="221"/>
      <c r="Z461" s="221"/>
      <c r="AA461" s="221"/>
      <c r="AB461" s="221"/>
    </row>
    <row r="462" ht="15.75" customHeight="1">
      <c r="A462" s="255"/>
      <c r="B462" s="7"/>
      <c r="C462" s="7"/>
      <c r="D462" s="7"/>
      <c r="E462" s="7"/>
      <c r="F462" s="7"/>
      <c r="G462" s="7"/>
      <c r="H462" s="7"/>
      <c r="I462" s="7"/>
      <c r="J462" s="7"/>
      <c r="K462" s="7"/>
      <c r="L462" s="7"/>
      <c r="M462" s="7"/>
      <c r="N462" s="7"/>
      <c r="O462" s="7"/>
      <c r="P462" s="7"/>
      <c r="Q462" s="7"/>
      <c r="R462" s="7"/>
      <c r="S462" s="7"/>
      <c r="T462" s="221"/>
      <c r="U462" s="221"/>
      <c r="V462" s="221"/>
      <c r="W462" s="221"/>
      <c r="X462" s="221"/>
      <c r="Y462" s="221"/>
      <c r="Z462" s="221"/>
      <c r="AA462" s="221"/>
      <c r="AB462" s="221"/>
    </row>
    <row r="463" ht="15.75" customHeight="1">
      <c r="A463" s="255"/>
      <c r="B463" s="7"/>
      <c r="C463" s="7"/>
      <c r="D463" s="7"/>
      <c r="E463" s="7"/>
      <c r="F463" s="7"/>
      <c r="G463" s="7"/>
      <c r="H463" s="7"/>
      <c r="I463" s="7"/>
      <c r="J463" s="7"/>
      <c r="K463" s="7"/>
      <c r="L463" s="7"/>
      <c r="M463" s="7"/>
      <c r="N463" s="7"/>
      <c r="O463" s="7"/>
      <c r="P463" s="7"/>
      <c r="Q463" s="7"/>
      <c r="R463" s="7"/>
      <c r="S463" s="7"/>
      <c r="T463" s="221"/>
      <c r="U463" s="221"/>
      <c r="V463" s="221"/>
      <c r="W463" s="221"/>
      <c r="X463" s="221"/>
      <c r="Y463" s="221"/>
      <c r="Z463" s="221"/>
      <c r="AA463" s="221"/>
      <c r="AB463" s="221"/>
    </row>
    <row r="464" ht="15.75" customHeight="1">
      <c r="A464" s="255"/>
      <c r="B464" s="7"/>
      <c r="C464" s="7"/>
      <c r="D464" s="7"/>
      <c r="E464" s="7"/>
      <c r="F464" s="7"/>
      <c r="G464" s="7"/>
      <c r="H464" s="7"/>
      <c r="I464" s="7"/>
      <c r="J464" s="7"/>
      <c r="K464" s="7"/>
      <c r="L464" s="7"/>
      <c r="M464" s="7"/>
      <c r="N464" s="7"/>
      <c r="O464" s="7"/>
      <c r="P464" s="7"/>
      <c r="Q464" s="7"/>
      <c r="R464" s="7"/>
      <c r="S464" s="7"/>
      <c r="T464" s="221"/>
      <c r="U464" s="221"/>
      <c r="V464" s="221"/>
      <c r="W464" s="221"/>
      <c r="X464" s="221"/>
      <c r="Y464" s="221"/>
      <c r="Z464" s="221"/>
      <c r="AA464" s="221"/>
      <c r="AB464" s="221"/>
    </row>
    <row r="465" ht="15.75" customHeight="1">
      <c r="A465" s="255"/>
      <c r="B465" s="7"/>
      <c r="C465" s="7"/>
      <c r="D465" s="7"/>
      <c r="E465" s="7"/>
      <c r="F465" s="7"/>
      <c r="G465" s="7"/>
      <c r="H465" s="7"/>
      <c r="I465" s="7"/>
      <c r="J465" s="7"/>
      <c r="K465" s="7"/>
      <c r="L465" s="7"/>
      <c r="M465" s="7"/>
      <c r="N465" s="7"/>
      <c r="O465" s="7"/>
      <c r="P465" s="7"/>
      <c r="Q465" s="7"/>
      <c r="R465" s="7"/>
      <c r="S465" s="7"/>
      <c r="T465" s="221"/>
      <c r="U465" s="221"/>
      <c r="V465" s="221"/>
      <c r="W465" s="221"/>
      <c r="X465" s="221"/>
      <c r="Y465" s="221"/>
      <c r="Z465" s="221"/>
      <c r="AA465" s="221"/>
      <c r="AB465" s="221"/>
    </row>
    <row r="466" ht="15.75" customHeight="1">
      <c r="A466" s="255"/>
      <c r="B466" s="7"/>
      <c r="C466" s="7"/>
      <c r="D466" s="7"/>
      <c r="E466" s="7"/>
      <c r="F466" s="7"/>
      <c r="G466" s="7"/>
      <c r="H466" s="7"/>
      <c r="I466" s="7"/>
      <c r="J466" s="7"/>
      <c r="K466" s="7"/>
      <c r="L466" s="7"/>
      <c r="M466" s="7"/>
      <c r="N466" s="7"/>
      <c r="O466" s="7"/>
      <c r="P466" s="7"/>
      <c r="Q466" s="7"/>
      <c r="R466" s="7"/>
      <c r="S466" s="7"/>
      <c r="T466" s="221"/>
      <c r="U466" s="221"/>
      <c r="V466" s="221"/>
      <c r="W466" s="221"/>
      <c r="X466" s="221"/>
      <c r="Y466" s="221"/>
      <c r="Z466" s="221"/>
      <c r="AA466" s="221"/>
      <c r="AB466" s="221"/>
    </row>
    <row r="467" ht="15.75" customHeight="1">
      <c r="A467" s="255"/>
      <c r="B467" s="7"/>
      <c r="C467" s="7"/>
      <c r="D467" s="7"/>
      <c r="E467" s="7"/>
      <c r="F467" s="7"/>
      <c r="G467" s="7"/>
      <c r="H467" s="7"/>
      <c r="I467" s="7"/>
      <c r="J467" s="7"/>
      <c r="K467" s="7"/>
      <c r="L467" s="7"/>
      <c r="M467" s="7"/>
      <c r="N467" s="7"/>
      <c r="O467" s="7"/>
      <c r="P467" s="7"/>
      <c r="Q467" s="7"/>
      <c r="R467" s="7"/>
      <c r="S467" s="7"/>
      <c r="T467" s="221"/>
      <c r="U467" s="221"/>
      <c r="V467" s="221"/>
      <c r="W467" s="221"/>
      <c r="X467" s="221"/>
      <c r="Y467" s="221"/>
      <c r="Z467" s="221"/>
      <c r="AA467" s="221"/>
      <c r="AB467" s="221"/>
    </row>
    <row r="468" ht="15.75" customHeight="1">
      <c r="A468" s="255"/>
      <c r="B468" s="7"/>
      <c r="C468" s="7"/>
      <c r="D468" s="7"/>
      <c r="E468" s="7"/>
      <c r="F468" s="7"/>
      <c r="G468" s="7"/>
      <c r="H468" s="7"/>
      <c r="I468" s="7"/>
      <c r="J468" s="7"/>
      <c r="K468" s="7"/>
      <c r="L468" s="7"/>
      <c r="M468" s="7"/>
      <c r="N468" s="7"/>
      <c r="O468" s="7"/>
      <c r="P468" s="7"/>
      <c r="Q468" s="7"/>
      <c r="R468" s="7"/>
      <c r="S468" s="7"/>
      <c r="T468" s="221"/>
      <c r="U468" s="221"/>
      <c r="V468" s="221"/>
      <c r="W468" s="221"/>
      <c r="X468" s="221"/>
      <c r="Y468" s="221"/>
      <c r="Z468" s="221"/>
      <c r="AA468" s="221"/>
      <c r="AB468" s="221"/>
    </row>
    <row r="469" ht="15.75" customHeight="1">
      <c r="A469" s="255"/>
      <c r="B469" s="7"/>
      <c r="C469" s="7"/>
      <c r="D469" s="7"/>
      <c r="E469" s="7"/>
      <c r="F469" s="7"/>
      <c r="G469" s="7"/>
      <c r="H469" s="7"/>
      <c r="I469" s="7"/>
      <c r="J469" s="7"/>
      <c r="K469" s="7"/>
      <c r="L469" s="7"/>
      <c r="M469" s="7"/>
      <c r="N469" s="7"/>
      <c r="O469" s="7"/>
      <c r="P469" s="7"/>
      <c r="Q469" s="7"/>
      <c r="R469" s="7"/>
      <c r="S469" s="7"/>
      <c r="T469" s="221"/>
      <c r="U469" s="221"/>
      <c r="V469" s="221"/>
      <c r="W469" s="221"/>
      <c r="X469" s="221"/>
      <c r="Y469" s="221"/>
      <c r="Z469" s="221"/>
      <c r="AA469" s="221"/>
      <c r="AB469" s="221"/>
    </row>
    <row r="470" ht="15.75" customHeight="1">
      <c r="A470" s="255"/>
      <c r="B470" s="7"/>
      <c r="C470" s="7"/>
      <c r="D470" s="7"/>
      <c r="E470" s="7"/>
      <c r="F470" s="7"/>
      <c r="G470" s="7"/>
      <c r="H470" s="7"/>
      <c r="I470" s="7"/>
      <c r="J470" s="7"/>
      <c r="K470" s="7"/>
      <c r="L470" s="7"/>
      <c r="M470" s="7"/>
      <c r="N470" s="7"/>
      <c r="O470" s="7"/>
      <c r="P470" s="7"/>
      <c r="Q470" s="7"/>
      <c r="R470" s="7"/>
      <c r="S470" s="7"/>
      <c r="T470" s="221"/>
      <c r="U470" s="221"/>
      <c r="V470" s="221"/>
      <c r="W470" s="221"/>
      <c r="X470" s="221"/>
      <c r="Y470" s="221"/>
      <c r="Z470" s="221"/>
      <c r="AA470" s="221"/>
      <c r="AB470" s="221"/>
    </row>
    <row r="471" ht="15.75" customHeight="1">
      <c r="A471" s="255"/>
      <c r="B471" s="7"/>
      <c r="C471" s="7"/>
      <c r="D471" s="7"/>
      <c r="E471" s="7"/>
      <c r="F471" s="7"/>
      <c r="G471" s="7"/>
      <c r="H471" s="7"/>
      <c r="I471" s="7"/>
      <c r="J471" s="7"/>
      <c r="K471" s="7"/>
      <c r="L471" s="7"/>
      <c r="M471" s="7"/>
      <c r="N471" s="7"/>
      <c r="O471" s="7"/>
      <c r="P471" s="7"/>
      <c r="Q471" s="7"/>
      <c r="R471" s="7"/>
      <c r="S471" s="7"/>
      <c r="T471" s="221"/>
      <c r="U471" s="221"/>
      <c r="V471" s="221"/>
      <c r="W471" s="221"/>
      <c r="X471" s="221"/>
      <c r="Y471" s="221"/>
      <c r="Z471" s="221"/>
      <c r="AA471" s="221"/>
      <c r="AB471" s="221"/>
    </row>
    <row r="472" ht="15.75" customHeight="1">
      <c r="A472" s="255"/>
      <c r="B472" s="7"/>
      <c r="C472" s="7"/>
      <c r="D472" s="7"/>
      <c r="E472" s="7"/>
      <c r="F472" s="7"/>
      <c r="G472" s="7"/>
      <c r="H472" s="7"/>
      <c r="I472" s="7"/>
      <c r="J472" s="7"/>
      <c r="K472" s="7"/>
      <c r="L472" s="7"/>
      <c r="M472" s="7"/>
      <c r="N472" s="7"/>
      <c r="O472" s="7"/>
      <c r="P472" s="7"/>
      <c r="Q472" s="7"/>
      <c r="R472" s="7"/>
      <c r="S472" s="7"/>
      <c r="T472" s="221"/>
      <c r="U472" s="221"/>
      <c r="V472" s="221"/>
      <c r="W472" s="221"/>
      <c r="X472" s="221"/>
      <c r="Y472" s="221"/>
      <c r="Z472" s="221"/>
      <c r="AA472" s="221"/>
      <c r="AB472" s="221"/>
    </row>
    <row r="473" ht="15.75" customHeight="1">
      <c r="A473" s="255"/>
      <c r="B473" s="7"/>
      <c r="C473" s="7"/>
      <c r="D473" s="7"/>
      <c r="E473" s="7"/>
      <c r="F473" s="7"/>
      <c r="G473" s="7"/>
      <c r="H473" s="7"/>
      <c r="I473" s="7"/>
      <c r="J473" s="7"/>
      <c r="K473" s="7"/>
      <c r="L473" s="7"/>
      <c r="M473" s="7"/>
      <c r="N473" s="7"/>
      <c r="O473" s="7"/>
      <c r="P473" s="7"/>
      <c r="Q473" s="7"/>
      <c r="R473" s="7"/>
      <c r="S473" s="7"/>
      <c r="T473" s="221"/>
      <c r="U473" s="221"/>
      <c r="V473" s="221"/>
      <c r="W473" s="221"/>
      <c r="X473" s="221"/>
      <c r="Y473" s="221"/>
      <c r="Z473" s="221"/>
      <c r="AA473" s="221"/>
      <c r="AB473" s="221"/>
    </row>
    <row r="474" ht="15.75" customHeight="1">
      <c r="A474" s="255"/>
      <c r="B474" s="7"/>
      <c r="C474" s="7"/>
      <c r="D474" s="7"/>
      <c r="E474" s="7"/>
      <c r="F474" s="7"/>
      <c r="G474" s="7"/>
      <c r="H474" s="7"/>
      <c r="I474" s="7"/>
      <c r="J474" s="7"/>
      <c r="K474" s="7"/>
      <c r="L474" s="7"/>
      <c r="M474" s="7"/>
      <c r="N474" s="7"/>
      <c r="O474" s="7"/>
      <c r="P474" s="7"/>
      <c r="Q474" s="7"/>
      <c r="R474" s="7"/>
      <c r="S474" s="7"/>
      <c r="T474" s="221"/>
      <c r="U474" s="221"/>
      <c r="V474" s="221"/>
      <c r="W474" s="221"/>
      <c r="X474" s="221"/>
      <c r="Y474" s="221"/>
      <c r="Z474" s="221"/>
      <c r="AA474" s="221"/>
      <c r="AB474" s="221"/>
    </row>
    <row r="475" ht="15.75" customHeight="1">
      <c r="A475" s="255"/>
      <c r="B475" s="7"/>
      <c r="C475" s="7"/>
      <c r="D475" s="7"/>
      <c r="E475" s="7"/>
      <c r="F475" s="7"/>
      <c r="G475" s="7"/>
      <c r="H475" s="7"/>
      <c r="I475" s="7"/>
      <c r="J475" s="7"/>
      <c r="K475" s="7"/>
      <c r="L475" s="7"/>
      <c r="M475" s="7"/>
      <c r="N475" s="7"/>
      <c r="O475" s="7"/>
      <c r="P475" s="7"/>
      <c r="Q475" s="7"/>
      <c r="R475" s="7"/>
      <c r="S475" s="7"/>
      <c r="T475" s="221"/>
      <c r="U475" s="221"/>
      <c r="V475" s="221"/>
      <c r="W475" s="221"/>
      <c r="X475" s="221"/>
      <c r="Y475" s="221"/>
      <c r="Z475" s="221"/>
      <c r="AA475" s="221"/>
      <c r="AB475" s="221"/>
    </row>
    <row r="476" ht="15.75" customHeight="1">
      <c r="A476" s="255"/>
      <c r="B476" s="7"/>
      <c r="C476" s="7"/>
      <c r="D476" s="7"/>
      <c r="E476" s="7"/>
      <c r="F476" s="7"/>
      <c r="G476" s="7"/>
      <c r="H476" s="7"/>
      <c r="I476" s="7"/>
      <c r="J476" s="7"/>
      <c r="K476" s="7"/>
      <c r="L476" s="7"/>
      <c r="M476" s="7"/>
      <c r="N476" s="7"/>
      <c r="O476" s="7"/>
      <c r="P476" s="7"/>
      <c r="Q476" s="7"/>
      <c r="R476" s="7"/>
      <c r="S476" s="7"/>
      <c r="T476" s="221"/>
      <c r="U476" s="221"/>
      <c r="V476" s="221"/>
      <c r="W476" s="221"/>
      <c r="X476" s="221"/>
      <c r="Y476" s="221"/>
      <c r="Z476" s="221"/>
      <c r="AA476" s="221"/>
      <c r="AB476" s="221"/>
    </row>
    <row r="477" ht="15.75" customHeight="1">
      <c r="A477" s="255"/>
      <c r="B477" s="7"/>
      <c r="C477" s="7"/>
      <c r="D477" s="7"/>
      <c r="E477" s="7"/>
      <c r="F477" s="7"/>
      <c r="G477" s="7"/>
      <c r="H477" s="7"/>
      <c r="I477" s="7"/>
      <c r="J477" s="7"/>
      <c r="K477" s="7"/>
      <c r="L477" s="7"/>
      <c r="M477" s="7"/>
      <c r="N477" s="7"/>
      <c r="O477" s="7"/>
      <c r="P477" s="7"/>
      <c r="Q477" s="7"/>
      <c r="R477" s="7"/>
      <c r="S477" s="7"/>
      <c r="T477" s="221"/>
      <c r="U477" s="221"/>
      <c r="V477" s="221"/>
      <c r="W477" s="221"/>
      <c r="X477" s="221"/>
      <c r="Y477" s="221"/>
      <c r="Z477" s="221"/>
      <c r="AA477" s="221"/>
      <c r="AB477" s="221"/>
    </row>
    <row r="478" ht="15.75" customHeight="1">
      <c r="A478" s="255"/>
      <c r="B478" s="7"/>
      <c r="C478" s="7"/>
      <c r="D478" s="7"/>
      <c r="E478" s="7"/>
      <c r="F478" s="7"/>
      <c r="G478" s="7"/>
      <c r="H478" s="7"/>
      <c r="I478" s="7"/>
      <c r="J478" s="7"/>
      <c r="K478" s="7"/>
      <c r="L478" s="7"/>
      <c r="M478" s="7"/>
      <c r="N478" s="7"/>
      <c r="O478" s="7"/>
      <c r="P478" s="7"/>
      <c r="Q478" s="7"/>
      <c r="R478" s="7"/>
      <c r="S478" s="7"/>
      <c r="T478" s="221"/>
      <c r="U478" s="221"/>
      <c r="V478" s="221"/>
      <c r="W478" s="221"/>
      <c r="X478" s="221"/>
      <c r="Y478" s="221"/>
      <c r="Z478" s="221"/>
      <c r="AA478" s="221"/>
      <c r="AB478" s="221"/>
    </row>
    <row r="479" ht="15.75" customHeight="1">
      <c r="A479" s="255"/>
      <c r="B479" s="7"/>
      <c r="C479" s="7"/>
      <c r="D479" s="7"/>
      <c r="E479" s="7"/>
      <c r="F479" s="7"/>
      <c r="G479" s="7"/>
      <c r="H479" s="7"/>
      <c r="I479" s="7"/>
      <c r="J479" s="7"/>
      <c r="K479" s="7"/>
      <c r="L479" s="7"/>
      <c r="M479" s="7"/>
      <c r="N479" s="7"/>
      <c r="O479" s="7"/>
      <c r="P479" s="7"/>
      <c r="Q479" s="7"/>
      <c r="R479" s="7"/>
      <c r="S479" s="7"/>
      <c r="T479" s="221"/>
      <c r="U479" s="221"/>
      <c r="V479" s="221"/>
      <c r="W479" s="221"/>
      <c r="X479" s="221"/>
      <c r="Y479" s="221"/>
      <c r="Z479" s="221"/>
      <c r="AA479" s="221"/>
      <c r="AB479" s="221"/>
    </row>
    <row r="480" ht="15.75" customHeight="1">
      <c r="A480" s="255"/>
      <c r="B480" s="7"/>
      <c r="C480" s="7"/>
      <c r="D480" s="7"/>
      <c r="E480" s="7"/>
      <c r="F480" s="7"/>
      <c r="G480" s="7"/>
      <c r="H480" s="7"/>
      <c r="I480" s="7"/>
      <c r="J480" s="7"/>
      <c r="K480" s="7"/>
      <c r="L480" s="7"/>
      <c r="M480" s="7"/>
      <c r="N480" s="7"/>
      <c r="O480" s="7"/>
      <c r="P480" s="7"/>
      <c r="Q480" s="7"/>
      <c r="R480" s="7"/>
      <c r="S480" s="7"/>
      <c r="T480" s="221"/>
      <c r="U480" s="221"/>
      <c r="V480" s="221"/>
      <c r="W480" s="221"/>
      <c r="X480" s="221"/>
      <c r="Y480" s="221"/>
      <c r="Z480" s="221"/>
      <c r="AA480" s="221"/>
      <c r="AB480" s="221"/>
    </row>
    <row r="481" ht="15.75" customHeight="1">
      <c r="A481" s="255"/>
      <c r="B481" s="7"/>
      <c r="C481" s="7"/>
      <c r="D481" s="7"/>
      <c r="E481" s="7"/>
      <c r="F481" s="7"/>
      <c r="G481" s="7"/>
      <c r="H481" s="7"/>
      <c r="I481" s="7"/>
      <c r="J481" s="7"/>
      <c r="K481" s="7"/>
      <c r="L481" s="7"/>
      <c r="M481" s="7"/>
      <c r="N481" s="7"/>
      <c r="O481" s="7"/>
      <c r="P481" s="7"/>
      <c r="Q481" s="7"/>
      <c r="R481" s="7"/>
      <c r="S481" s="7"/>
      <c r="T481" s="221"/>
      <c r="U481" s="221"/>
      <c r="V481" s="221"/>
      <c r="W481" s="221"/>
      <c r="X481" s="221"/>
      <c r="Y481" s="221"/>
      <c r="Z481" s="221"/>
      <c r="AA481" s="221"/>
      <c r="AB481" s="221"/>
    </row>
    <row r="482" ht="15.75" customHeight="1">
      <c r="A482" s="255"/>
      <c r="B482" s="7"/>
      <c r="C482" s="7"/>
      <c r="D482" s="7"/>
      <c r="E482" s="7"/>
      <c r="F482" s="7"/>
      <c r="G482" s="7"/>
      <c r="H482" s="7"/>
      <c r="I482" s="7"/>
      <c r="J482" s="7"/>
      <c r="K482" s="7"/>
      <c r="L482" s="7"/>
      <c r="M482" s="7"/>
      <c r="N482" s="7"/>
      <c r="O482" s="7"/>
      <c r="P482" s="7"/>
      <c r="Q482" s="7"/>
      <c r="R482" s="7"/>
      <c r="S482" s="7"/>
      <c r="T482" s="221"/>
      <c r="U482" s="221"/>
      <c r="V482" s="221"/>
      <c r="W482" s="221"/>
      <c r="X482" s="221"/>
      <c r="Y482" s="221"/>
      <c r="Z482" s="221"/>
      <c r="AA482" s="221"/>
      <c r="AB482" s="221"/>
    </row>
    <row r="483" ht="15.75" customHeight="1">
      <c r="A483" s="255"/>
      <c r="B483" s="7"/>
      <c r="C483" s="7"/>
      <c r="D483" s="7"/>
      <c r="E483" s="7"/>
      <c r="F483" s="7"/>
      <c r="G483" s="7"/>
      <c r="H483" s="7"/>
      <c r="I483" s="7"/>
      <c r="J483" s="7"/>
      <c r="K483" s="7"/>
      <c r="L483" s="7"/>
      <c r="M483" s="7"/>
      <c r="N483" s="7"/>
      <c r="O483" s="7"/>
      <c r="P483" s="7"/>
      <c r="Q483" s="7"/>
      <c r="R483" s="7"/>
      <c r="S483" s="7"/>
      <c r="T483" s="221"/>
      <c r="U483" s="221"/>
      <c r="V483" s="221"/>
      <c r="W483" s="221"/>
      <c r="X483" s="221"/>
      <c r="Y483" s="221"/>
      <c r="Z483" s="221"/>
      <c r="AA483" s="221"/>
      <c r="AB483" s="221"/>
    </row>
    <row r="484" ht="15.75" customHeight="1">
      <c r="A484" s="255"/>
      <c r="B484" s="7"/>
      <c r="C484" s="7"/>
      <c r="D484" s="7"/>
      <c r="E484" s="7"/>
      <c r="F484" s="7"/>
      <c r="G484" s="7"/>
      <c r="H484" s="7"/>
      <c r="I484" s="7"/>
      <c r="J484" s="7"/>
      <c r="K484" s="7"/>
      <c r="L484" s="7"/>
      <c r="M484" s="7"/>
      <c r="N484" s="7"/>
      <c r="O484" s="7"/>
      <c r="P484" s="7"/>
      <c r="Q484" s="7"/>
      <c r="R484" s="7"/>
      <c r="S484" s="7"/>
      <c r="T484" s="221"/>
      <c r="U484" s="221"/>
      <c r="V484" s="221"/>
      <c r="W484" s="221"/>
      <c r="X484" s="221"/>
      <c r="Y484" s="221"/>
      <c r="Z484" s="221"/>
      <c r="AA484" s="221"/>
      <c r="AB484" s="221"/>
    </row>
    <row r="485" ht="15.75" customHeight="1">
      <c r="A485" s="255"/>
      <c r="B485" s="7"/>
      <c r="C485" s="7"/>
      <c r="D485" s="7"/>
      <c r="E485" s="7"/>
      <c r="F485" s="7"/>
      <c r="G485" s="7"/>
      <c r="H485" s="7"/>
      <c r="I485" s="7"/>
      <c r="J485" s="7"/>
      <c r="K485" s="7"/>
      <c r="L485" s="7"/>
      <c r="M485" s="7"/>
      <c r="N485" s="7"/>
      <c r="O485" s="7"/>
      <c r="P485" s="7"/>
      <c r="Q485" s="7"/>
      <c r="R485" s="7"/>
      <c r="S485" s="7"/>
      <c r="T485" s="221"/>
      <c r="U485" s="221"/>
      <c r="V485" s="221"/>
      <c r="W485" s="221"/>
      <c r="X485" s="221"/>
      <c r="Y485" s="221"/>
      <c r="Z485" s="221"/>
      <c r="AA485" s="221"/>
      <c r="AB485" s="221"/>
    </row>
    <row r="486" ht="15.75" customHeight="1">
      <c r="A486" s="255"/>
      <c r="B486" s="7"/>
      <c r="C486" s="7"/>
      <c r="D486" s="7"/>
      <c r="E486" s="7"/>
      <c r="F486" s="7"/>
      <c r="G486" s="7"/>
      <c r="H486" s="7"/>
      <c r="I486" s="7"/>
      <c r="J486" s="7"/>
      <c r="K486" s="7"/>
      <c r="L486" s="7"/>
      <c r="M486" s="7"/>
      <c r="N486" s="7"/>
      <c r="O486" s="7"/>
      <c r="P486" s="7"/>
      <c r="Q486" s="7"/>
      <c r="R486" s="7"/>
      <c r="S486" s="7"/>
      <c r="T486" s="221"/>
      <c r="U486" s="221"/>
      <c r="V486" s="221"/>
      <c r="W486" s="221"/>
      <c r="X486" s="221"/>
      <c r="Y486" s="221"/>
      <c r="Z486" s="221"/>
      <c r="AA486" s="221"/>
      <c r="AB486" s="221"/>
    </row>
    <row r="487" ht="15.75" customHeight="1">
      <c r="A487" s="255"/>
      <c r="B487" s="7"/>
      <c r="C487" s="7"/>
      <c r="D487" s="7"/>
      <c r="E487" s="7"/>
      <c r="F487" s="7"/>
      <c r="G487" s="7"/>
      <c r="H487" s="7"/>
      <c r="I487" s="7"/>
      <c r="J487" s="7"/>
      <c r="K487" s="7"/>
      <c r="L487" s="7"/>
      <c r="M487" s="7"/>
      <c r="N487" s="7"/>
      <c r="O487" s="7"/>
      <c r="P487" s="7"/>
      <c r="Q487" s="7"/>
      <c r="R487" s="7"/>
      <c r="S487" s="7"/>
      <c r="T487" s="221"/>
      <c r="U487" s="221"/>
      <c r="V487" s="221"/>
      <c r="W487" s="221"/>
      <c r="X487" s="221"/>
      <c r="Y487" s="221"/>
      <c r="Z487" s="221"/>
      <c r="AA487" s="221"/>
      <c r="AB487" s="221"/>
    </row>
    <row r="488" ht="15.75" customHeight="1">
      <c r="A488" s="255"/>
      <c r="B488" s="7"/>
      <c r="C488" s="7"/>
      <c r="D488" s="7"/>
      <c r="E488" s="7"/>
      <c r="F488" s="7"/>
      <c r="G488" s="7"/>
      <c r="H488" s="7"/>
      <c r="I488" s="7"/>
      <c r="J488" s="7"/>
      <c r="K488" s="7"/>
      <c r="L488" s="7"/>
      <c r="M488" s="7"/>
      <c r="N488" s="7"/>
      <c r="O488" s="7"/>
      <c r="P488" s="7"/>
      <c r="Q488" s="7"/>
      <c r="R488" s="7"/>
      <c r="S488" s="7"/>
      <c r="T488" s="221"/>
      <c r="U488" s="221"/>
      <c r="V488" s="221"/>
      <c r="W488" s="221"/>
      <c r="X488" s="221"/>
      <c r="Y488" s="221"/>
      <c r="Z488" s="221"/>
      <c r="AA488" s="221"/>
      <c r="AB488" s="221"/>
    </row>
    <row r="489" ht="15.75" customHeight="1">
      <c r="A489" s="255"/>
      <c r="B489" s="7"/>
      <c r="C489" s="7"/>
      <c r="D489" s="7"/>
      <c r="E489" s="7"/>
      <c r="F489" s="7"/>
      <c r="G489" s="7"/>
      <c r="H489" s="7"/>
      <c r="I489" s="7"/>
      <c r="J489" s="7"/>
      <c r="K489" s="7"/>
      <c r="L489" s="7"/>
      <c r="M489" s="7"/>
      <c r="N489" s="7"/>
      <c r="O489" s="7"/>
      <c r="P489" s="7"/>
      <c r="Q489" s="7"/>
      <c r="R489" s="7"/>
      <c r="S489" s="7"/>
      <c r="T489" s="221"/>
      <c r="U489" s="221"/>
      <c r="V489" s="221"/>
      <c r="W489" s="221"/>
      <c r="X489" s="221"/>
      <c r="Y489" s="221"/>
      <c r="Z489" s="221"/>
      <c r="AA489" s="221"/>
      <c r="AB489" s="221"/>
    </row>
    <row r="490" ht="15.75" customHeight="1">
      <c r="A490" s="255"/>
      <c r="B490" s="7"/>
      <c r="C490" s="7"/>
      <c r="D490" s="7"/>
      <c r="E490" s="7"/>
      <c r="F490" s="7"/>
      <c r="G490" s="7"/>
      <c r="H490" s="7"/>
      <c r="I490" s="7"/>
      <c r="J490" s="7"/>
      <c r="K490" s="7"/>
      <c r="L490" s="7"/>
      <c r="M490" s="7"/>
      <c r="N490" s="7"/>
      <c r="O490" s="7"/>
      <c r="P490" s="7"/>
      <c r="Q490" s="7"/>
      <c r="R490" s="7"/>
      <c r="S490" s="7"/>
      <c r="T490" s="221"/>
      <c r="U490" s="221"/>
      <c r="V490" s="221"/>
      <c r="W490" s="221"/>
      <c r="X490" s="221"/>
      <c r="Y490" s="221"/>
      <c r="Z490" s="221"/>
      <c r="AA490" s="221"/>
      <c r="AB490" s="221"/>
    </row>
    <row r="491" ht="15.75" customHeight="1">
      <c r="A491" s="255"/>
      <c r="B491" s="7"/>
      <c r="C491" s="7"/>
      <c r="D491" s="7"/>
      <c r="E491" s="7"/>
      <c r="F491" s="7"/>
      <c r="G491" s="7"/>
      <c r="H491" s="7"/>
      <c r="I491" s="7"/>
      <c r="J491" s="7"/>
      <c r="K491" s="7"/>
      <c r="L491" s="7"/>
      <c r="M491" s="7"/>
      <c r="N491" s="7"/>
      <c r="O491" s="7"/>
      <c r="P491" s="7"/>
      <c r="Q491" s="7"/>
      <c r="R491" s="7"/>
      <c r="S491" s="7"/>
      <c r="T491" s="221"/>
      <c r="U491" s="221"/>
      <c r="V491" s="221"/>
      <c r="W491" s="221"/>
      <c r="X491" s="221"/>
      <c r="Y491" s="221"/>
      <c r="Z491" s="221"/>
      <c r="AA491" s="221"/>
      <c r="AB491" s="221"/>
    </row>
    <row r="492" ht="15.75" customHeight="1">
      <c r="A492" s="255"/>
      <c r="B492" s="7"/>
      <c r="C492" s="7"/>
      <c r="D492" s="7"/>
      <c r="E492" s="7"/>
      <c r="F492" s="7"/>
      <c r="G492" s="7"/>
      <c r="H492" s="7"/>
      <c r="I492" s="7"/>
      <c r="J492" s="7"/>
      <c r="K492" s="7"/>
      <c r="L492" s="7"/>
      <c r="M492" s="7"/>
      <c r="N492" s="7"/>
      <c r="O492" s="7"/>
      <c r="P492" s="7"/>
      <c r="Q492" s="7"/>
      <c r="R492" s="7"/>
      <c r="S492" s="7"/>
      <c r="T492" s="221"/>
      <c r="U492" s="221"/>
      <c r="V492" s="221"/>
      <c r="W492" s="221"/>
      <c r="X492" s="221"/>
      <c r="Y492" s="221"/>
      <c r="Z492" s="221"/>
      <c r="AA492" s="221"/>
      <c r="AB492" s="221"/>
    </row>
    <row r="493" ht="15.75" customHeight="1">
      <c r="A493" s="255"/>
      <c r="B493" s="7"/>
      <c r="C493" s="7"/>
      <c r="D493" s="7"/>
      <c r="E493" s="7"/>
      <c r="F493" s="7"/>
      <c r="G493" s="7"/>
      <c r="H493" s="7"/>
      <c r="I493" s="7"/>
      <c r="J493" s="7"/>
      <c r="K493" s="7"/>
      <c r="L493" s="7"/>
      <c r="M493" s="7"/>
      <c r="N493" s="7"/>
      <c r="O493" s="7"/>
      <c r="P493" s="7"/>
      <c r="Q493" s="7"/>
      <c r="R493" s="7"/>
      <c r="S493" s="7"/>
      <c r="T493" s="221"/>
      <c r="U493" s="221"/>
      <c r="V493" s="221"/>
      <c r="W493" s="221"/>
      <c r="X493" s="221"/>
      <c r="Y493" s="221"/>
      <c r="Z493" s="221"/>
      <c r="AA493" s="221"/>
      <c r="AB493" s="221"/>
    </row>
    <row r="494" ht="15.75" customHeight="1">
      <c r="A494" s="255"/>
      <c r="B494" s="7"/>
      <c r="C494" s="7"/>
      <c r="D494" s="7"/>
      <c r="E494" s="7"/>
      <c r="F494" s="7"/>
      <c r="G494" s="7"/>
      <c r="H494" s="7"/>
      <c r="I494" s="7"/>
      <c r="J494" s="7"/>
      <c r="K494" s="7"/>
      <c r="L494" s="7"/>
      <c r="M494" s="7"/>
      <c r="N494" s="7"/>
      <c r="O494" s="7"/>
      <c r="P494" s="7"/>
      <c r="Q494" s="7"/>
      <c r="R494" s="7"/>
      <c r="S494" s="7"/>
      <c r="T494" s="221"/>
      <c r="U494" s="221"/>
      <c r="V494" s="221"/>
      <c r="W494" s="221"/>
      <c r="X494" s="221"/>
      <c r="Y494" s="221"/>
      <c r="Z494" s="221"/>
      <c r="AA494" s="221"/>
      <c r="AB494" s="221"/>
    </row>
    <row r="495" ht="15.75" customHeight="1">
      <c r="A495" s="255"/>
      <c r="B495" s="7"/>
      <c r="C495" s="7"/>
      <c r="D495" s="7"/>
      <c r="E495" s="7"/>
      <c r="F495" s="7"/>
      <c r="G495" s="7"/>
      <c r="H495" s="7"/>
      <c r="I495" s="7"/>
      <c r="J495" s="7"/>
      <c r="K495" s="7"/>
      <c r="L495" s="7"/>
      <c r="M495" s="7"/>
      <c r="N495" s="7"/>
      <c r="O495" s="7"/>
      <c r="P495" s="7"/>
      <c r="Q495" s="7"/>
      <c r="R495" s="7"/>
      <c r="S495" s="7"/>
      <c r="T495" s="221"/>
      <c r="U495" s="221"/>
      <c r="V495" s="221"/>
      <c r="W495" s="221"/>
      <c r="X495" s="221"/>
      <c r="Y495" s="221"/>
      <c r="Z495" s="221"/>
      <c r="AA495" s="221"/>
      <c r="AB495" s="221"/>
    </row>
    <row r="496" ht="15.75" customHeight="1">
      <c r="A496" s="255"/>
      <c r="B496" s="7"/>
      <c r="C496" s="7"/>
      <c r="D496" s="7"/>
      <c r="E496" s="7"/>
      <c r="F496" s="7"/>
      <c r="G496" s="7"/>
      <c r="H496" s="7"/>
      <c r="I496" s="7"/>
      <c r="J496" s="7"/>
      <c r="K496" s="7"/>
      <c r="L496" s="7"/>
      <c r="M496" s="7"/>
      <c r="N496" s="7"/>
      <c r="O496" s="7"/>
      <c r="P496" s="7"/>
      <c r="Q496" s="7"/>
      <c r="R496" s="7"/>
      <c r="S496" s="7"/>
      <c r="T496" s="221"/>
      <c r="U496" s="221"/>
      <c r="V496" s="221"/>
      <c r="W496" s="221"/>
      <c r="X496" s="221"/>
      <c r="Y496" s="221"/>
      <c r="Z496" s="221"/>
      <c r="AA496" s="221"/>
      <c r="AB496" s="221"/>
    </row>
    <row r="497" ht="15.75" customHeight="1">
      <c r="A497" s="255"/>
      <c r="B497" s="7"/>
      <c r="C497" s="7"/>
      <c r="D497" s="7"/>
      <c r="E497" s="7"/>
      <c r="F497" s="7"/>
      <c r="G497" s="7"/>
      <c r="H497" s="7"/>
      <c r="I497" s="7"/>
      <c r="J497" s="7"/>
      <c r="K497" s="7"/>
      <c r="L497" s="7"/>
      <c r="M497" s="7"/>
      <c r="N497" s="7"/>
      <c r="O497" s="7"/>
      <c r="P497" s="7"/>
      <c r="Q497" s="7"/>
      <c r="R497" s="7"/>
      <c r="S497" s="7"/>
      <c r="T497" s="221"/>
      <c r="U497" s="221"/>
      <c r="V497" s="221"/>
      <c r="W497" s="221"/>
      <c r="X497" s="221"/>
      <c r="Y497" s="221"/>
      <c r="Z497" s="221"/>
      <c r="AA497" s="221"/>
      <c r="AB497" s="221"/>
    </row>
    <row r="498" ht="15.75" customHeight="1">
      <c r="A498" s="255"/>
      <c r="B498" s="7"/>
      <c r="C498" s="7"/>
      <c r="D498" s="7"/>
      <c r="E498" s="7"/>
      <c r="F498" s="7"/>
      <c r="G498" s="7"/>
      <c r="H498" s="7"/>
      <c r="I498" s="7"/>
      <c r="J498" s="7"/>
      <c r="K498" s="7"/>
      <c r="L498" s="7"/>
      <c r="M498" s="7"/>
      <c r="N498" s="7"/>
      <c r="O498" s="7"/>
      <c r="P498" s="7"/>
      <c r="Q498" s="7"/>
      <c r="R498" s="7"/>
      <c r="S498" s="7"/>
      <c r="T498" s="221"/>
      <c r="U498" s="221"/>
      <c r="V498" s="221"/>
      <c r="W498" s="221"/>
      <c r="X498" s="221"/>
      <c r="Y498" s="221"/>
      <c r="Z498" s="221"/>
      <c r="AA498" s="221"/>
      <c r="AB498" s="221"/>
    </row>
    <row r="499" ht="15.75" customHeight="1">
      <c r="A499" s="255"/>
      <c r="B499" s="7"/>
      <c r="C499" s="7"/>
      <c r="D499" s="7"/>
      <c r="E499" s="7"/>
      <c r="F499" s="7"/>
      <c r="G499" s="7"/>
      <c r="H499" s="7"/>
      <c r="I499" s="7"/>
      <c r="J499" s="7"/>
      <c r="K499" s="7"/>
      <c r="L499" s="7"/>
      <c r="M499" s="7"/>
      <c r="N499" s="7"/>
      <c r="O499" s="7"/>
      <c r="P499" s="7"/>
      <c r="Q499" s="7"/>
      <c r="R499" s="7"/>
      <c r="S499" s="7"/>
      <c r="T499" s="221"/>
      <c r="U499" s="221"/>
      <c r="V499" s="221"/>
      <c r="W499" s="221"/>
      <c r="X499" s="221"/>
      <c r="Y499" s="221"/>
      <c r="Z499" s="221"/>
      <c r="AA499" s="221"/>
      <c r="AB499" s="221"/>
    </row>
    <row r="500" ht="15.75" customHeight="1">
      <c r="A500" s="255"/>
      <c r="B500" s="7"/>
      <c r="C500" s="7"/>
      <c r="D500" s="7"/>
      <c r="E500" s="7"/>
      <c r="F500" s="7"/>
      <c r="G500" s="7"/>
      <c r="H500" s="7"/>
      <c r="I500" s="7"/>
      <c r="J500" s="7"/>
      <c r="K500" s="7"/>
      <c r="L500" s="7"/>
      <c r="M500" s="7"/>
      <c r="N500" s="7"/>
      <c r="O500" s="7"/>
      <c r="P500" s="7"/>
      <c r="Q500" s="7"/>
      <c r="R500" s="7"/>
      <c r="S500" s="7"/>
      <c r="T500" s="221"/>
      <c r="U500" s="221"/>
      <c r="V500" s="221"/>
      <c r="W500" s="221"/>
      <c r="X500" s="221"/>
      <c r="Y500" s="221"/>
      <c r="Z500" s="221"/>
      <c r="AA500" s="221"/>
      <c r="AB500" s="221"/>
    </row>
    <row r="501" ht="15.75" customHeight="1">
      <c r="A501" s="255"/>
      <c r="B501" s="7"/>
      <c r="C501" s="7"/>
      <c r="D501" s="7"/>
      <c r="E501" s="7"/>
      <c r="F501" s="7"/>
      <c r="G501" s="7"/>
      <c r="H501" s="7"/>
      <c r="I501" s="7"/>
      <c r="J501" s="7"/>
      <c r="K501" s="7"/>
      <c r="L501" s="7"/>
      <c r="M501" s="7"/>
      <c r="N501" s="7"/>
      <c r="O501" s="7"/>
      <c r="P501" s="7"/>
      <c r="Q501" s="7"/>
      <c r="R501" s="7"/>
      <c r="S501" s="7"/>
      <c r="T501" s="221"/>
      <c r="U501" s="221"/>
      <c r="V501" s="221"/>
      <c r="W501" s="221"/>
      <c r="X501" s="221"/>
      <c r="Y501" s="221"/>
      <c r="Z501" s="221"/>
      <c r="AA501" s="221"/>
      <c r="AB501" s="221"/>
    </row>
    <row r="502" ht="15.75" customHeight="1">
      <c r="A502" s="255"/>
      <c r="B502" s="7"/>
      <c r="C502" s="7"/>
      <c r="D502" s="7"/>
      <c r="E502" s="7"/>
      <c r="F502" s="7"/>
      <c r="G502" s="7"/>
      <c r="H502" s="7"/>
      <c r="I502" s="7"/>
      <c r="J502" s="7"/>
      <c r="K502" s="7"/>
      <c r="L502" s="7"/>
      <c r="M502" s="7"/>
      <c r="N502" s="7"/>
      <c r="O502" s="7"/>
      <c r="P502" s="7"/>
      <c r="Q502" s="7"/>
      <c r="R502" s="7"/>
      <c r="S502" s="7"/>
      <c r="T502" s="221"/>
      <c r="U502" s="221"/>
      <c r="V502" s="221"/>
      <c r="W502" s="221"/>
      <c r="X502" s="221"/>
      <c r="Y502" s="221"/>
      <c r="Z502" s="221"/>
      <c r="AA502" s="221"/>
      <c r="AB502" s="221"/>
    </row>
    <row r="503" ht="15.75" customHeight="1">
      <c r="A503" s="255"/>
      <c r="B503" s="7"/>
      <c r="C503" s="7"/>
      <c r="D503" s="7"/>
      <c r="E503" s="7"/>
      <c r="F503" s="7"/>
      <c r="G503" s="7"/>
      <c r="H503" s="7"/>
      <c r="I503" s="7"/>
      <c r="J503" s="7"/>
      <c r="K503" s="7"/>
      <c r="L503" s="7"/>
      <c r="M503" s="7"/>
      <c r="N503" s="7"/>
      <c r="O503" s="7"/>
      <c r="P503" s="7"/>
      <c r="Q503" s="7"/>
      <c r="R503" s="7"/>
      <c r="S503" s="7"/>
      <c r="T503" s="221"/>
      <c r="U503" s="221"/>
      <c r="V503" s="221"/>
      <c r="W503" s="221"/>
      <c r="X503" s="221"/>
      <c r="Y503" s="221"/>
      <c r="Z503" s="221"/>
      <c r="AA503" s="221"/>
      <c r="AB503" s="221"/>
    </row>
    <row r="504" ht="15.75" customHeight="1">
      <c r="A504" s="255"/>
      <c r="B504" s="7"/>
      <c r="C504" s="7"/>
      <c r="D504" s="7"/>
      <c r="E504" s="7"/>
      <c r="F504" s="7"/>
      <c r="G504" s="7"/>
      <c r="H504" s="7"/>
      <c r="I504" s="7"/>
      <c r="J504" s="7"/>
      <c r="K504" s="7"/>
      <c r="L504" s="7"/>
      <c r="M504" s="7"/>
      <c r="N504" s="7"/>
      <c r="O504" s="7"/>
      <c r="P504" s="7"/>
      <c r="Q504" s="7"/>
      <c r="R504" s="7"/>
      <c r="S504" s="7"/>
      <c r="T504" s="221"/>
      <c r="U504" s="221"/>
      <c r="V504" s="221"/>
      <c r="W504" s="221"/>
      <c r="X504" s="221"/>
      <c r="Y504" s="221"/>
      <c r="Z504" s="221"/>
      <c r="AA504" s="221"/>
      <c r="AB504" s="221"/>
    </row>
    <row r="505" ht="15.75" customHeight="1">
      <c r="A505" s="255"/>
      <c r="B505" s="7"/>
      <c r="C505" s="7"/>
      <c r="D505" s="7"/>
      <c r="E505" s="7"/>
      <c r="F505" s="7"/>
      <c r="G505" s="7"/>
      <c r="H505" s="7"/>
      <c r="I505" s="7"/>
      <c r="J505" s="7"/>
      <c r="K505" s="7"/>
      <c r="L505" s="7"/>
      <c r="M505" s="7"/>
      <c r="N505" s="7"/>
      <c r="O505" s="7"/>
      <c r="P505" s="7"/>
      <c r="Q505" s="7"/>
      <c r="R505" s="7"/>
      <c r="S505" s="7"/>
      <c r="T505" s="221"/>
      <c r="U505" s="221"/>
      <c r="V505" s="221"/>
      <c r="W505" s="221"/>
      <c r="X505" s="221"/>
      <c r="Y505" s="221"/>
      <c r="Z505" s="221"/>
      <c r="AA505" s="221"/>
      <c r="AB505" s="221"/>
    </row>
    <row r="506" ht="15.75" customHeight="1">
      <c r="A506" s="255"/>
      <c r="B506" s="7"/>
      <c r="C506" s="7"/>
      <c r="D506" s="7"/>
      <c r="E506" s="7"/>
      <c r="F506" s="7"/>
      <c r="G506" s="7"/>
      <c r="H506" s="7"/>
      <c r="I506" s="7"/>
      <c r="J506" s="7"/>
      <c r="K506" s="7"/>
      <c r="L506" s="7"/>
      <c r="M506" s="7"/>
      <c r="N506" s="7"/>
      <c r="O506" s="7"/>
      <c r="P506" s="7"/>
      <c r="Q506" s="7"/>
      <c r="R506" s="7"/>
      <c r="S506" s="7"/>
      <c r="T506" s="221"/>
      <c r="U506" s="221"/>
      <c r="V506" s="221"/>
      <c r="W506" s="221"/>
      <c r="X506" s="221"/>
      <c r="Y506" s="221"/>
      <c r="Z506" s="221"/>
      <c r="AA506" s="221"/>
      <c r="AB506" s="221"/>
    </row>
    <row r="507" ht="15.75" customHeight="1">
      <c r="A507" s="255"/>
      <c r="B507" s="7"/>
      <c r="C507" s="7"/>
      <c r="D507" s="7"/>
      <c r="E507" s="7"/>
      <c r="F507" s="7"/>
      <c r="G507" s="7"/>
      <c r="H507" s="7"/>
      <c r="I507" s="7"/>
      <c r="J507" s="7"/>
      <c r="K507" s="7"/>
      <c r="L507" s="7"/>
      <c r="M507" s="7"/>
      <c r="N507" s="7"/>
      <c r="O507" s="7"/>
      <c r="P507" s="7"/>
      <c r="Q507" s="7"/>
      <c r="R507" s="7"/>
      <c r="S507" s="7"/>
      <c r="T507" s="221"/>
      <c r="U507" s="221"/>
      <c r="V507" s="221"/>
      <c r="W507" s="221"/>
      <c r="X507" s="221"/>
      <c r="Y507" s="221"/>
      <c r="Z507" s="221"/>
      <c r="AA507" s="221"/>
      <c r="AB507" s="221"/>
    </row>
    <row r="508" ht="15.75" customHeight="1">
      <c r="A508" s="255"/>
      <c r="B508" s="7"/>
      <c r="C508" s="7"/>
      <c r="D508" s="7"/>
      <c r="E508" s="7"/>
      <c r="F508" s="7"/>
      <c r="G508" s="7"/>
      <c r="H508" s="7"/>
      <c r="I508" s="7"/>
      <c r="J508" s="7"/>
      <c r="K508" s="7"/>
      <c r="L508" s="7"/>
      <c r="M508" s="7"/>
      <c r="N508" s="7"/>
      <c r="O508" s="7"/>
      <c r="P508" s="7"/>
      <c r="Q508" s="7"/>
      <c r="R508" s="7"/>
      <c r="S508" s="7"/>
      <c r="T508" s="221"/>
      <c r="U508" s="221"/>
      <c r="V508" s="221"/>
      <c r="W508" s="221"/>
      <c r="X508" s="221"/>
      <c r="Y508" s="221"/>
      <c r="Z508" s="221"/>
      <c r="AA508" s="221"/>
      <c r="AB508" s="221"/>
    </row>
    <row r="509" ht="15.75" customHeight="1">
      <c r="A509" s="255"/>
      <c r="B509" s="7"/>
      <c r="C509" s="7"/>
      <c r="D509" s="7"/>
      <c r="E509" s="7"/>
      <c r="F509" s="7"/>
      <c r="G509" s="7"/>
      <c r="H509" s="7"/>
      <c r="I509" s="7"/>
      <c r="J509" s="7"/>
      <c r="K509" s="7"/>
      <c r="L509" s="7"/>
      <c r="M509" s="7"/>
      <c r="N509" s="7"/>
      <c r="O509" s="7"/>
      <c r="P509" s="7"/>
      <c r="Q509" s="7"/>
      <c r="R509" s="7"/>
      <c r="S509" s="7"/>
      <c r="T509" s="221"/>
      <c r="U509" s="221"/>
      <c r="V509" s="221"/>
      <c r="W509" s="221"/>
      <c r="X509" s="221"/>
      <c r="Y509" s="221"/>
      <c r="Z509" s="221"/>
      <c r="AA509" s="221"/>
      <c r="AB509" s="221"/>
    </row>
    <row r="510" ht="15.75" customHeight="1">
      <c r="A510" s="255"/>
      <c r="B510" s="7"/>
      <c r="C510" s="7"/>
      <c r="D510" s="7"/>
      <c r="E510" s="7"/>
      <c r="F510" s="7"/>
      <c r="G510" s="7"/>
      <c r="H510" s="7"/>
      <c r="I510" s="7"/>
      <c r="J510" s="7"/>
      <c r="K510" s="7"/>
      <c r="L510" s="7"/>
      <c r="M510" s="7"/>
      <c r="N510" s="7"/>
      <c r="O510" s="7"/>
      <c r="P510" s="7"/>
      <c r="Q510" s="7"/>
      <c r="R510" s="7"/>
      <c r="S510" s="7"/>
      <c r="T510" s="221"/>
      <c r="U510" s="221"/>
      <c r="V510" s="221"/>
      <c r="W510" s="221"/>
      <c r="X510" s="221"/>
      <c r="Y510" s="221"/>
      <c r="Z510" s="221"/>
      <c r="AA510" s="221"/>
      <c r="AB510" s="221"/>
    </row>
    <row r="511" ht="15.75" customHeight="1">
      <c r="A511" s="255"/>
      <c r="B511" s="7"/>
      <c r="C511" s="7"/>
      <c r="D511" s="7"/>
      <c r="E511" s="7"/>
      <c r="F511" s="7"/>
      <c r="G511" s="7"/>
      <c r="H511" s="7"/>
      <c r="I511" s="7"/>
      <c r="J511" s="7"/>
      <c r="K511" s="7"/>
      <c r="L511" s="7"/>
      <c r="M511" s="7"/>
      <c r="N511" s="7"/>
      <c r="O511" s="7"/>
      <c r="P511" s="7"/>
      <c r="Q511" s="7"/>
      <c r="R511" s="7"/>
      <c r="S511" s="7"/>
      <c r="T511" s="221"/>
      <c r="U511" s="221"/>
      <c r="V511" s="221"/>
      <c r="W511" s="221"/>
      <c r="X511" s="221"/>
      <c r="Y511" s="221"/>
      <c r="Z511" s="221"/>
      <c r="AA511" s="221"/>
      <c r="AB511" s="221"/>
    </row>
    <row r="512" ht="15.75" customHeight="1">
      <c r="A512" s="255"/>
      <c r="B512" s="7"/>
      <c r="C512" s="7"/>
      <c r="D512" s="7"/>
      <c r="E512" s="7"/>
      <c r="F512" s="7"/>
      <c r="G512" s="7"/>
      <c r="H512" s="7"/>
      <c r="I512" s="7"/>
      <c r="J512" s="7"/>
      <c r="K512" s="7"/>
      <c r="L512" s="7"/>
      <c r="M512" s="7"/>
      <c r="N512" s="7"/>
      <c r="O512" s="7"/>
      <c r="P512" s="7"/>
      <c r="Q512" s="7"/>
      <c r="R512" s="7"/>
      <c r="S512" s="7"/>
      <c r="T512" s="221"/>
      <c r="U512" s="221"/>
      <c r="V512" s="221"/>
      <c r="W512" s="221"/>
      <c r="X512" s="221"/>
      <c r="Y512" s="221"/>
      <c r="Z512" s="221"/>
      <c r="AA512" s="221"/>
      <c r="AB512" s="221"/>
    </row>
    <row r="513" ht="15.75" customHeight="1">
      <c r="A513" s="255"/>
      <c r="B513" s="7"/>
      <c r="C513" s="7"/>
      <c r="D513" s="7"/>
      <c r="E513" s="7"/>
      <c r="F513" s="7"/>
      <c r="G513" s="7"/>
      <c r="H513" s="7"/>
      <c r="I513" s="7"/>
      <c r="J513" s="7"/>
      <c r="K513" s="7"/>
      <c r="L513" s="7"/>
      <c r="M513" s="7"/>
      <c r="N513" s="7"/>
      <c r="O513" s="7"/>
      <c r="P513" s="7"/>
      <c r="Q513" s="7"/>
      <c r="R513" s="7"/>
      <c r="S513" s="7"/>
      <c r="T513" s="221"/>
      <c r="U513" s="221"/>
      <c r="V513" s="221"/>
      <c r="W513" s="221"/>
      <c r="X513" s="221"/>
      <c r="Y513" s="221"/>
      <c r="Z513" s="221"/>
      <c r="AA513" s="221"/>
      <c r="AB513" s="221"/>
    </row>
    <row r="514" ht="15.75" customHeight="1">
      <c r="A514" s="255"/>
      <c r="B514" s="7"/>
      <c r="C514" s="7"/>
      <c r="D514" s="7"/>
      <c r="E514" s="7"/>
      <c r="F514" s="7"/>
      <c r="G514" s="7"/>
      <c r="H514" s="7"/>
      <c r="I514" s="7"/>
      <c r="J514" s="7"/>
      <c r="K514" s="7"/>
      <c r="L514" s="7"/>
      <c r="M514" s="7"/>
      <c r="N514" s="7"/>
      <c r="O514" s="7"/>
      <c r="P514" s="7"/>
      <c r="Q514" s="7"/>
      <c r="R514" s="7"/>
      <c r="S514" s="7"/>
      <c r="T514" s="221"/>
      <c r="U514" s="221"/>
      <c r="V514" s="221"/>
      <c r="W514" s="221"/>
      <c r="X514" s="221"/>
      <c r="Y514" s="221"/>
      <c r="Z514" s="221"/>
      <c r="AA514" s="221"/>
      <c r="AB514" s="221"/>
    </row>
    <row r="515" ht="15.75" customHeight="1">
      <c r="A515" s="255"/>
      <c r="B515" s="7"/>
      <c r="C515" s="7"/>
      <c r="D515" s="7"/>
      <c r="E515" s="7"/>
      <c r="F515" s="7"/>
      <c r="G515" s="7"/>
      <c r="H515" s="7"/>
      <c r="I515" s="7"/>
      <c r="J515" s="7"/>
      <c r="K515" s="7"/>
      <c r="L515" s="7"/>
      <c r="M515" s="7"/>
      <c r="N515" s="7"/>
      <c r="O515" s="7"/>
      <c r="P515" s="7"/>
      <c r="Q515" s="7"/>
      <c r="R515" s="7"/>
      <c r="S515" s="7"/>
      <c r="T515" s="221"/>
      <c r="U515" s="221"/>
      <c r="V515" s="221"/>
      <c r="W515" s="221"/>
      <c r="X515" s="221"/>
      <c r="Y515" s="221"/>
      <c r="Z515" s="221"/>
      <c r="AA515" s="221"/>
      <c r="AB515" s="221"/>
    </row>
    <row r="516" ht="15.75" customHeight="1">
      <c r="A516" s="255"/>
      <c r="B516" s="7"/>
      <c r="C516" s="7"/>
      <c r="D516" s="7"/>
      <c r="E516" s="7"/>
      <c r="F516" s="7"/>
      <c r="G516" s="7"/>
      <c r="H516" s="7"/>
      <c r="I516" s="7"/>
      <c r="J516" s="7"/>
      <c r="K516" s="7"/>
      <c r="L516" s="7"/>
      <c r="M516" s="7"/>
      <c r="N516" s="7"/>
      <c r="O516" s="7"/>
      <c r="P516" s="7"/>
      <c r="Q516" s="7"/>
      <c r="R516" s="7"/>
      <c r="S516" s="7"/>
      <c r="T516" s="221"/>
      <c r="U516" s="221"/>
      <c r="V516" s="221"/>
      <c r="W516" s="221"/>
      <c r="X516" s="221"/>
      <c r="Y516" s="221"/>
      <c r="Z516" s="221"/>
      <c r="AA516" s="221"/>
      <c r="AB516" s="221"/>
    </row>
    <row r="517" ht="15.75" customHeight="1">
      <c r="A517" s="255"/>
      <c r="B517" s="7"/>
      <c r="C517" s="7"/>
      <c r="D517" s="7"/>
      <c r="E517" s="7"/>
      <c r="F517" s="7"/>
      <c r="G517" s="7"/>
      <c r="H517" s="7"/>
      <c r="I517" s="7"/>
      <c r="J517" s="7"/>
      <c r="K517" s="7"/>
      <c r="L517" s="7"/>
      <c r="M517" s="7"/>
      <c r="N517" s="7"/>
      <c r="O517" s="7"/>
      <c r="P517" s="7"/>
      <c r="Q517" s="7"/>
      <c r="R517" s="7"/>
      <c r="S517" s="7"/>
      <c r="T517" s="221"/>
      <c r="U517" s="221"/>
      <c r="V517" s="221"/>
      <c r="W517" s="221"/>
      <c r="X517" s="221"/>
      <c r="Y517" s="221"/>
      <c r="Z517" s="221"/>
      <c r="AA517" s="221"/>
      <c r="AB517" s="221"/>
    </row>
    <row r="518" ht="15.75" customHeight="1">
      <c r="A518" s="255"/>
      <c r="B518" s="7"/>
      <c r="C518" s="7"/>
      <c r="D518" s="7"/>
      <c r="E518" s="7"/>
      <c r="F518" s="7"/>
      <c r="G518" s="7"/>
      <c r="H518" s="7"/>
      <c r="I518" s="7"/>
      <c r="J518" s="7"/>
      <c r="K518" s="7"/>
      <c r="L518" s="7"/>
      <c r="M518" s="7"/>
      <c r="N518" s="7"/>
      <c r="O518" s="7"/>
      <c r="P518" s="7"/>
      <c r="Q518" s="7"/>
      <c r="R518" s="7"/>
      <c r="S518" s="7"/>
      <c r="T518" s="221"/>
      <c r="U518" s="221"/>
      <c r="V518" s="221"/>
      <c r="W518" s="221"/>
      <c r="X518" s="221"/>
      <c r="Y518" s="221"/>
      <c r="Z518" s="221"/>
      <c r="AA518" s="221"/>
      <c r="AB518" s="221"/>
    </row>
    <row r="519" ht="15.75" customHeight="1">
      <c r="A519" s="255"/>
      <c r="B519" s="7"/>
      <c r="C519" s="7"/>
      <c r="D519" s="7"/>
      <c r="E519" s="7"/>
      <c r="F519" s="7"/>
      <c r="G519" s="7"/>
      <c r="H519" s="7"/>
      <c r="I519" s="7"/>
      <c r="J519" s="7"/>
      <c r="K519" s="7"/>
      <c r="L519" s="7"/>
      <c r="M519" s="7"/>
      <c r="N519" s="7"/>
      <c r="O519" s="7"/>
      <c r="P519" s="7"/>
      <c r="Q519" s="7"/>
      <c r="R519" s="7"/>
      <c r="S519" s="7"/>
      <c r="T519" s="221"/>
      <c r="U519" s="221"/>
      <c r="V519" s="221"/>
      <c r="W519" s="221"/>
      <c r="X519" s="221"/>
      <c r="Y519" s="221"/>
      <c r="Z519" s="221"/>
      <c r="AA519" s="221"/>
      <c r="AB519" s="221"/>
    </row>
    <row r="520" ht="15.75" customHeight="1">
      <c r="A520" s="255"/>
      <c r="B520" s="7"/>
      <c r="C520" s="7"/>
      <c r="D520" s="7"/>
      <c r="E520" s="7"/>
      <c r="F520" s="7"/>
      <c r="G520" s="7"/>
      <c r="H520" s="7"/>
      <c r="I520" s="7"/>
      <c r="J520" s="7"/>
      <c r="K520" s="7"/>
      <c r="L520" s="7"/>
      <c r="M520" s="7"/>
      <c r="N520" s="7"/>
      <c r="O520" s="7"/>
      <c r="P520" s="7"/>
      <c r="Q520" s="7"/>
      <c r="R520" s="7"/>
      <c r="S520" s="7"/>
      <c r="T520" s="221"/>
      <c r="U520" s="221"/>
      <c r="V520" s="221"/>
      <c r="W520" s="221"/>
      <c r="X520" s="221"/>
      <c r="Y520" s="221"/>
      <c r="Z520" s="221"/>
      <c r="AA520" s="221"/>
      <c r="AB520" s="221"/>
    </row>
    <row r="521" ht="15.75" customHeight="1">
      <c r="A521" s="255"/>
      <c r="B521" s="7"/>
      <c r="C521" s="7"/>
      <c r="D521" s="7"/>
      <c r="E521" s="7"/>
      <c r="F521" s="7"/>
      <c r="G521" s="7"/>
      <c r="H521" s="7"/>
      <c r="I521" s="7"/>
      <c r="J521" s="7"/>
      <c r="K521" s="7"/>
      <c r="L521" s="7"/>
      <c r="M521" s="7"/>
      <c r="N521" s="7"/>
      <c r="O521" s="7"/>
      <c r="P521" s="7"/>
      <c r="Q521" s="7"/>
      <c r="R521" s="7"/>
      <c r="S521" s="7"/>
      <c r="T521" s="221"/>
      <c r="U521" s="221"/>
      <c r="V521" s="221"/>
      <c r="W521" s="221"/>
      <c r="X521" s="221"/>
      <c r="Y521" s="221"/>
      <c r="Z521" s="221"/>
      <c r="AA521" s="221"/>
      <c r="AB521" s="221"/>
    </row>
    <row r="522" ht="15.75" customHeight="1">
      <c r="A522" s="255"/>
      <c r="B522" s="7"/>
      <c r="C522" s="7"/>
      <c r="D522" s="7"/>
      <c r="E522" s="7"/>
      <c r="F522" s="7"/>
      <c r="G522" s="7"/>
      <c r="H522" s="7"/>
      <c r="I522" s="7"/>
      <c r="J522" s="7"/>
      <c r="K522" s="7"/>
      <c r="L522" s="7"/>
      <c r="M522" s="7"/>
      <c r="N522" s="7"/>
      <c r="O522" s="7"/>
      <c r="P522" s="7"/>
      <c r="Q522" s="7"/>
      <c r="R522" s="7"/>
      <c r="S522" s="7"/>
      <c r="T522" s="221"/>
      <c r="U522" s="221"/>
      <c r="V522" s="221"/>
      <c r="W522" s="221"/>
      <c r="X522" s="221"/>
      <c r="Y522" s="221"/>
      <c r="Z522" s="221"/>
      <c r="AA522" s="221"/>
      <c r="AB522" s="221"/>
    </row>
    <row r="523" ht="15.75" customHeight="1">
      <c r="A523" s="255"/>
      <c r="B523" s="7"/>
      <c r="C523" s="7"/>
      <c r="D523" s="7"/>
      <c r="E523" s="7"/>
      <c r="F523" s="7"/>
      <c r="G523" s="7"/>
      <c r="H523" s="7"/>
      <c r="I523" s="7"/>
      <c r="J523" s="7"/>
      <c r="K523" s="7"/>
      <c r="L523" s="7"/>
      <c r="M523" s="7"/>
      <c r="N523" s="7"/>
      <c r="O523" s="7"/>
      <c r="P523" s="7"/>
      <c r="Q523" s="7"/>
      <c r="R523" s="7"/>
      <c r="S523" s="7"/>
      <c r="T523" s="221"/>
      <c r="U523" s="221"/>
      <c r="V523" s="221"/>
      <c r="W523" s="221"/>
      <c r="X523" s="221"/>
      <c r="Y523" s="221"/>
      <c r="Z523" s="221"/>
      <c r="AA523" s="221"/>
      <c r="AB523" s="221"/>
    </row>
    <row r="524" ht="15.75" customHeight="1">
      <c r="A524" s="255"/>
      <c r="B524" s="7"/>
      <c r="C524" s="7"/>
      <c r="D524" s="7"/>
      <c r="E524" s="7"/>
      <c r="F524" s="7"/>
      <c r="G524" s="7"/>
      <c r="H524" s="7"/>
      <c r="I524" s="7"/>
      <c r="J524" s="7"/>
      <c r="K524" s="7"/>
      <c r="L524" s="7"/>
      <c r="M524" s="7"/>
      <c r="N524" s="7"/>
      <c r="O524" s="7"/>
      <c r="P524" s="7"/>
      <c r="Q524" s="7"/>
      <c r="R524" s="7"/>
      <c r="S524" s="7"/>
      <c r="T524" s="221"/>
      <c r="U524" s="221"/>
      <c r="V524" s="221"/>
      <c r="W524" s="221"/>
      <c r="X524" s="221"/>
      <c r="Y524" s="221"/>
      <c r="Z524" s="221"/>
      <c r="AA524" s="221"/>
      <c r="AB524" s="221"/>
    </row>
    <row r="525" ht="15.75" customHeight="1">
      <c r="A525" s="255"/>
      <c r="B525" s="7"/>
      <c r="C525" s="7"/>
      <c r="D525" s="7"/>
      <c r="E525" s="7"/>
      <c r="F525" s="7"/>
      <c r="G525" s="7"/>
      <c r="H525" s="7"/>
      <c r="I525" s="7"/>
      <c r="J525" s="7"/>
      <c r="K525" s="7"/>
      <c r="L525" s="7"/>
      <c r="M525" s="7"/>
      <c r="N525" s="7"/>
      <c r="O525" s="7"/>
      <c r="P525" s="7"/>
      <c r="Q525" s="7"/>
      <c r="R525" s="7"/>
      <c r="S525" s="7"/>
      <c r="T525" s="221"/>
      <c r="U525" s="221"/>
      <c r="V525" s="221"/>
      <c r="W525" s="221"/>
      <c r="X525" s="221"/>
      <c r="Y525" s="221"/>
      <c r="Z525" s="221"/>
      <c r="AA525" s="221"/>
      <c r="AB525" s="221"/>
    </row>
    <row r="526" ht="15.75" customHeight="1">
      <c r="A526" s="255"/>
      <c r="B526" s="7"/>
      <c r="C526" s="7"/>
      <c r="D526" s="7"/>
      <c r="E526" s="7"/>
      <c r="F526" s="7"/>
      <c r="G526" s="7"/>
      <c r="H526" s="7"/>
      <c r="I526" s="7"/>
      <c r="J526" s="7"/>
      <c r="K526" s="7"/>
      <c r="L526" s="7"/>
      <c r="M526" s="7"/>
      <c r="N526" s="7"/>
      <c r="O526" s="7"/>
      <c r="P526" s="7"/>
      <c r="Q526" s="7"/>
      <c r="R526" s="7"/>
      <c r="S526" s="7"/>
      <c r="T526" s="221"/>
      <c r="U526" s="221"/>
      <c r="V526" s="221"/>
      <c r="W526" s="221"/>
      <c r="X526" s="221"/>
      <c r="Y526" s="221"/>
      <c r="Z526" s="221"/>
      <c r="AA526" s="221"/>
      <c r="AB526" s="221"/>
    </row>
    <row r="527" ht="15.75" customHeight="1">
      <c r="A527" s="255"/>
      <c r="B527" s="7"/>
      <c r="C527" s="7"/>
      <c r="D527" s="7"/>
      <c r="E527" s="7"/>
      <c r="F527" s="7"/>
      <c r="G527" s="7"/>
      <c r="H527" s="7"/>
      <c r="I527" s="7"/>
      <c r="J527" s="7"/>
      <c r="K527" s="7"/>
      <c r="L527" s="7"/>
      <c r="M527" s="7"/>
      <c r="N527" s="7"/>
      <c r="O527" s="7"/>
      <c r="P527" s="7"/>
      <c r="Q527" s="7"/>
      <c r="R527" s="7"/>
      <c r="S527" s="7"/>
      <c r="T527" s="221"/>
      <c r="U527" s="221"/>
      <c r="V527" s="221"/>
      <c r="W527" s="221"/>
      <c r="X527" s="221"/>
      <c r="Y527" s="221"/>
      <c r="Z527" s="221"/>
      <c r="AA527" s="221"/>
      <c r="AB527" s="221"/>
    </row>
    <row r="528" ht="15.75" customHeight="1">
      <c r="A528" s="255"/>
      <c r="B528" s="7"/>
      <c r="C528" s="7"/>
      <c r="D528" s="7"/>
      <c r="E528" s="7"/>
      <c r="F528" s="7"/>
      <c r="G528" s="7"/>
      <c r="H528" s="7"/>
      <c r="I528" s="7"/>
      <c r="J528" s="7"/>
      <c r="K528" s="7"/>
      <c r="L528" s="7"/>
      <c r="M528" s="7"/>
      <c r="N528" s="7"/>
      <c r="O528" s="7"/>
      <c r="P528" s="7"/>
      <c r="Q528" s="7"/>
      <c r="R528" s="7"/>
      <c r="S528" s="7"/>
      <c r="T528" s="221"/>
      <c r="U528" s="221"/>
      <c r="V528" s="221"/>
      <c r="W528" s="221"/>
      <c r="X528" s="221"/>
      <c r="Y528" s="221"/>
      <c r="Z528" s="221"/>
      <c r="AA528" s="221"/>
      <c r="AB528" s="221"/>
    </row>
    <row r="529" ht="15.75" customHeight="1">
      <c r="A529" s="255"/>
      <c r="B529" s="7"/>
      <c r="C529" s="7"/>
      <c r="D529" s="7"/>
      <c r="E529" s="7"/>
      <c r="F529" s="7"/>
      <c r="G529" s="7"/>
      <c r="H529" s="7"/>
      <c r="I529" s="7"/>
      <c r="J529" s="7"/>
      <c r="K529" s="7"/>
      <c r="L529" s="7"/>
      <c r="M529" s="7"/>
      <c r="N529" s="7"/>
      <c r="O529" s="7"/>
      <c r="P529" s="7"/>
      <c r="Q529" s="7"/>
      <c r="R529" s="7"/>
      <c r="S529" s="7"/>
      <c r="T529" s="221"/>
      <c r="U529" s="221"/>
      <c r="V529" s="221"/>
      <c r="W529" s="221"/>
      <c r="X529" s="221"/>
      <c r="Y529" s="221"/>
      <c r="Z529" s="221"/>
      <c r="AA529" s="221"/>
      <c r="AB529" s="221"/>
    </row>
    <row r="530" ht="15.75" customHeight="1">
      <c r="A530" s="255"/>
      <c r="B530" s="7"/>
      <c r="C530" s="7"/>
      <c r="D530" s="7"/>
      <c r="E530" s="7"/>
      <c r="F530" s="7"/>
      <c r="G530" s="7"/>
      <c r="H530" s="7"/>
      <c r="I530" s="7"/>
      <c r="J530" s="7"/>
      <c r="K530" s="7"/>
      <c r="L530" s="7"/>
      <c r="M530" s="7"/>
      <c r="N530" s="7"/>
      <c r="O530" s="7"/>
      <c r="P530" s="7"/>
      <c r="Q530" s="7"/>
      <c r="R530" s="7"/>
      <c r="S530" s="7"/>
      <c r="T530" s="221"/>
      <c r="U530" s="221"/>
      <c r="V530" s="221"/>
      <c r="W530" s="221"/>
      <c r="X530" s="221"/>
      <c r="Y530" s="221"/>
      <c r="Z530" s="221"/>
      <c r="AA530" s="221"/>
      <c r="AB530" s="221"/>
    </row>
    <row r="531" ht="15.75" customHeight="1">
      <c r="A531" s="255"/>
      <c r="B531" s="7"/>
      <c r="C531" s="7"/>
      <c r="D531" s="7"/>
      <c r="E531" s="7"/>
      <c r="F531" s="7"/>
      <c r="G531" s="7"/>
      <c r="H531" s="7"/>
      <c r="I531" s="7"/>
      <c r="J531" s="7"/>
      <c r="K531" s="7"/>
      <c r="L531" s="7"/>
      <c r="M531" s="7"/>
      <c r="N531" s="7"/>
      <c r="O531" s="7"/>
      <c r="P531" s="7"/>
      <c r="Q531" s="7"/>
      <c r="R531" s="7"/>
      <c r="S531" s="7"/>
      <c r="T531" s="221"/>
      <c r="U531" s="221"/>
      <c r="V531" s="221"/>
      <c r="W531" s="221"/>
      <c r="X531" s="221"/>
      <c r="Y531" s="221"/>
      <c r="Z531" s="221"/>
      <c r="AA531" s="221"/>
      <c r="AB531" s="221"/>
    </row>
    <row r="532" ht="15.75" customHeight="1">
      <c r="A532" s="255"/>
      <c r="B532" s="7"/>
      <c r="C532" s="7"/>
      <c r="D532" s="7"/>
      <c r="E532" s="7"/>
      <c r="F532" s="7"/>
      <c r="G532" s="7"/>
      <c r="H532" s="7"/>
      <c r="I532" s="7"/>
      <c r="J532" s="7"/>
      <c r="K532" s="7"/>
      <c r="L532" s="7"/>
      <c r="M532" s="7"/>
      <c r="N532" s="7"/>
      <c r="O532" s="7"/>
      <c r="P532" s="7"/>
      <c r="Q532" s="7"/>
      <c r="R532" s="7"/>
      <c r="S532" s="7"/>
      <c r="T532" s="221"/>
      <c r="U532" s="221"/>
      <c r="V532" s="221"/>
      <c r="W532" s="221"/>
      <c r="X532" s="221"/>
      <c r="Y532" s="221"/>
      <c r="Z532" s="221"/>
      <c r="AA532" s="221"/>
      <c r="AB532" s="221"/>
    </row>
    <row r="533" ht="15.75" customHeight="1">
      <c r="A533" s="255"/>
      <c r="B533" s="7"/>
      <c r="C533" s="7"/>
      <c r="D533" s="7"/>
      <c r="E533" s="7"/>
      <c r="F533" s="7"/>
      <c r="G533" s="7"/>
      <c r="H533" s="7"/>
      <c r="I533" s="7"/>
      <c r="J533" s="7"/>
      <c r="K533" s="7"/>
      <c r="L533" s="7"/>
      <c r="M533" s="7"/>
      <c r="N533" s="7"/>
      <c r="O533" s="7"/>
      <c r="P533" s="7"/>
      <c r="Q533" s="7"/>
      <c r="R533" s="7"/>
      <c r="S533" s="7"/>
      <c r="T533" s="221"/>
      <c r="U533" s="221"/>
      <c r="V533" s="221"/>
      <c r="W533" s="221"/>
      <c r="X533" s="221"/>
      <c r="Y533" s="221"/>
      <c r="Z533" s="221"/>
      <c r="AA533" s="221"/>
      <c r="AB533" s="221"/>
    </row>
    <row r="534" ht="15.75" customHeight="1">
      <c r="A534" s="255"/>
      <c r="B534" s="7"/>
      <c r="C534" s="7"/>
      <c r="D534" s="7"/>
      <c r="E534" s="7"/>
      <c r="F534" s="7"/>
      <c r="G534" s="7"/>
      <c r="H534" s="7"/>
      <c r="I534" s="7"/>
      <c r="J534" s="7"/>
      <c r="K534" s="7"/>
      <c r="L534" s="7"/>
      <c r="M534" s="7"/>
      <c r="N534" s="7"/>
      <c r="O534" s="7"/>
      <c r="P534" s="7"/>
      <c r="Q534" s="7"/>
      <c r="R534" s="7"/>
      <c r="S534" s="7"/>
      <c r="T534" s="221"/>
      <c r="U534" s="221"/>
      <c r="V534" s="221"/>
      <c r="W534" s="221"/>
      <c r="X534" s="221"/>
      <c r="Y534" s="221"/>
      <c r="Z534" s="221"/>
      <c r="AA534" s="221"/>
      <c r="AB534" s="221"/>
    </row>
    <row r="535" ht="15.75" customHeight="1">
      <c r="A535" s="255"/>
      <c r="B535" s="7"/>
      <c r="C535" s="7"/>
      <c r="D535" s="7"/>
      <c r="E535" s="7"/>
      <c r="F535" s="7"/>
      <c r="G535" s="7"/>
      <c r="H535" s="7"/>
      <c r="I535" s="7"/>
      <c r="J535" s="7"/>
      <c r="K535" s="7"/>
      <c r="L535" s="7"/>
      <c r="M535" s="7"/>
      <c r="N535" s="7"/>
      <c r="O535" s="7"/>
      <c r="P535" s="7"/>
      <c r="Q535" s="7"/>
      <c r="R535" s="7"/>
      <c r="S535" s="7"/>
      <c r="T535" s="221"/>
      <c r="U535" s="221"/>
      <c r="V535" s="221"/>
      <c r="W535" s="221"/>
      <c r="X535" s="221"/>
      <c r="Y535" s="221"/>
      <c r="Z535" s="221"/>
      <c r="AA535" s="221"/>
      <c r="AB535" s="221"/>
    </row>
    <row r="536" ht="15.75" customHeight="1">
      <c r="A536" s="255"/>
      <c r="B536" s="7"/>
      <c r="C536" s="7"/>
      <c r="D536" s="7"/>
      <c r="E536" s="7"/>
      <c r="F536" s="7"/>
      <c r="G536" s="7"/>
      <c r="H536" s="7"/>
      <c r="I536" s="7"/>
      <c r="J536" s="7"/>
      <c r="K536" s="7"/>
      <c r="L536" s="7"/>
      <c r="M536" s="7"/>
      <c r="N536" s="7"/>
      <c r="O536" s="7"/>
      <c r="P536" s="7"/>
      <c r="Q536" s="7"/>
      <c r="R536" s="7"/>
      <c r="S536" s="7"/>
      <c r="T536" s="221"/>
      <c r="U536" s="221"/>
      <c r="V536" s="221"/>
      <c r="W536" s="221"/>
      <c r="X536" s="221"/>
      <c r="Y536" s="221"/>
      <c r="Z536" s="221"/>
      <c r="AA536" s="221"/>
      <c r="AB536" s="221"/>
    </row>
    <row r="537" ht="15.75" customHeight="1">
      <c r="A537" s="255"/>
      <c r="B537" s="7"/>
      <c r="C537" s="7"/>
      <c r="D537" s="7"/>
      <c r="E537" s="7"/>
      <c r="F537" s="7"/>
      <c r="G537" s="7"/>
      <c r="H537" s="7"/>
      <c r="I537" s="7"/>
      <c r="J537" s="7"/>
      <c r="K537" s="7"/>
      <c r="L537" s="7"/>
      <c r="M537" s="7"/>
      <c r="N537" s="7"/>
      <c r="O537" s="7"/>
      <c r="P537" s="7"/>
      <c r="Q537" s="7"/>
      <c r="R537" s="7"/>
      <c r="S537" s="7"/>
      <c r="T537" s="221"/>
      <c r="U537" s="221"/>
      <c r="V537" s="221"/>
      <c r="W537" s="221"/>
      <c r="X537" s="221"/>
      <c r="Y537" s="221"/>
      <c r="Z537" s="221"/>
      <c r="AA537" s="221"/>
      <c r="AB537" s="221"/>
    </row>
    <row r="538" ht="15.75" customHeight="1">
      <c r="A538" s="255"/>
      <c r="B538" s="7"/>
      <c r="C538" s="7"/>
      <c r="D538" s="7"/>
      <c r="E538" s="7"/>
      <c r="F538" s="7"/>
      <c r="G538" s="7"/>
      <c r="H538" s="7"/>
      <c r="I538" s="7"/>
      <c r="J538" s="7"/>
      <c r="K538" s="7"/>
      <c r="L538" s="7"/>
      <c r="M538" s="7"/>
      <c r="N538" s="7"/>
      <c r="O538" s="7"/>
      <c r="P538" s="7"/>
      <c r="Q538" s="7"/>
      <c r="R538" s="7"/>
      <c r="S538" s="7"/>
      <c r="T538" s="221"/>
      <c r="U538" s="221"/>
      <c r="V538" s="221"/>
      <c r="W538" s="221"/>
      <c r="X538" s="221"/>
      <c r="Y538" s="221"/>
      <c r="Z538" s="221"/>
      <c r="AA538" s="221"/>
      <c r="AB538" s="221"/>
    </row>
    <row r="539" ht="15.75" customHeight="1">
      <c r="A539" s="255"/>
      <c r="B539" s="7"/>
      <c r="C539" s="7"/>
      <c r="D539" s="7"/>
      <c r="E539" s="7"/>
      <c r="F539" s="7"/>
      <c r="G539" s="7"/>
      <c r="H539" s="7"/>
      <c r="I539" s="7"/>
      <c r="J539" s="7"/>
      <c r="K539" s="7"/>
      <c r="L539" s="7"/>
      <c r="M539" s="7"/>
      <c r="N539" s="7"/>
      <c r="O539" s="7"/>
      <c r="P539" s="7"/>
      <c r="Q539" s="7"/>
      <c r="R539" s="7"/>
      <c r="S539" s="7"/>
      <c r="T539" s="221"/>
      <c r="U539" s="221"/>
      <c r="V539" s="221"/>
      <c r="W539" s="221"/>
      <c r="X539" s="221"/>
      <c r="Y539" s="221"/>
      <c r="Z539" s="221"/>
      <c r="AA539" s="221"/>
      <c r="AB539" s="221"/>
    </row>
    <row r="540" ht="15.75" customHeight="1">
      <c r="A540" s="255"/>
      <c r="B540" s="7"/>
      <c r="C540" s="7"/>
      <c r="D540" s="7"/>
      <c r="E540" s="7"/>
      <c r="F540" s="7"/>
      <c r="G540" s="7"/>
      <c r="H540" s="7"/>
      <c r="I540" s="7"/>
      <c r="J540" s="7"/>
      <c r="K540" s="7"/>
      <c r="L540" s="7"/>
      <c r="M540" s="7"/>
      <c r="N540" s="7"/>
      <c r="O540" s="7"/>
      <c r="P540" s="7"/>
      <c r="Q540" s="7"/>
      <c r="R540" s="7"/>
      <c r="S540" s="7"/>
      <c r="T540" s="221"/>
      <c r="U540" s="221"/>
      <c r="V540" s="221"/>
      <c r="W540" s="221"/>
      <c r="X540" s="221"/>
      <c r="Y540" s="221"/>
      <c r="Z540" s="221"/>
      <c r="AA540" s="221"/>
      <c r="AB540" s="221"/>
    </row>
    <row r="541" ht="15.75" customHeight="1">
      <c r="A541" s="255"/>
      <c r="B541" s="7"/>
      <c r="C541" s="7"/>
      <c r="D541" s="7"/>
      <c r="E541" s="7"/>
      <c r="F541" s="7"/>
      <c r="G541" s="7"/>
      <c r="H541" s="7"/>
      <c r="I541" s="7"/>
      <c r="J541" s="7"/>
      <c r="K541" s="7"/>
      <c r="L541" s="7"/>
      <c r="M541" s="7"/>
      <c r="N541" s="7"/>
      <c r="O541" s="7"/>
      <c r="P541" s="7"/>
      <c r="Q541" s="7"/>
      <c r="R541" s="7"/>
      <c r="S541" s="7"/>
      <c r="T541" s="221"/>
      <c r="U541" s="221"/>
      <c r="V541" s="221"/>
      <c r="W541" s="221"/>
      <c r="X541" s="221"/>
      <c r="Y541" s="221"/>
      <c r="Z541" s="221"/>
      <c r="AA541" s="221"/>
      <c r="AB541" s="221"/>
    </row>
    <row r="542" ht="15.75" customHeight="1">
      <c r="A542" s="255"/>
      <c r="B542" s="7"/>
      <c r="C542" s="7"/>
      <c r="D542" s="7"/>
      <c r="E542" s="7"/>
      <c r="F542" s="7"/>
      <c r="G542" s="7"/>
      <c r="H542" s="7"/>
      <c r="I542" s="7"/>
      <c r="J542" s="7"/>
      <c r="K542" s="7"/>
      <c r="L542" s="7"/>
      <c r="M542" s="7"/>
      <c r="N542" s="7"/>
      <c r="O542" s="7"/>
      <c r="P542" s="7"/>
      <c r="Q542" s="7"/>
      <c r="R542" s="7"/>
      <c r="S542" s="7"/>
      <c r="T542" s="221"/>
      <c r="U542" s="221"/>
      <c r="V542" s="221"/>
      <c r="W542" s="221"/>
      <c r="X542" s="221"/>
      <c r="Y542" s="221"/>
      <c r="Z542" s="221"/>
      <c r="AA542" s="221"/>
      <c r="AB542" s="221"/>
    </row>
    <row r="543" ht="15.75" customHeight="1">
      <c r="A543" s="255"/>
      <c r="B543" s="7"/>
      <c r="C543" s="7"/>
      <c r="D543" s="7"/>
      <c r="E543" s="7"/>
      <c r="F543" s="7"/>
      <c r="G543" s="7"/>
      <c r="H543" s="7"/>
      <c r="I543" s="7"/>
      <c r="J543" s="7"/>
      <c r="K543" s="7"/>
      <c r="L543" s="7"/>
      <c r="M543" s="7"/>
      <c r="N543" s="7"/>
      <c r="O543" s="7"/>
      <c r="P543" s="7"/>
      <c r="Q543" s="7"/>
      <c r="R543" s="7"/>
      <c r="S543" s="7"/>
      <c r="T543" s="221"/>
      <c r="U543" s="221"/>
      <c r="V543" s="221"/>
      <c r="W543" s="221"/>
      <c r="X543" s="221"/>
      <c r="Y543" s="221"/>
      <c r="Z543" s="221"/>
      <c r="AA543" s="221"/>
      <c r="AB543" s="221"/>
    </row>
    <row r="544" ht="15.75" customHeight="1">
      <c r="A544" s="255"/>
      <c r="B544" s="7"/>
      <c r="C544" s="7"/>
      <c r="D544" s="7"/>
      <c r="E544" s="7"/>
      <c r="F544" s="7"/>
      <c r="G544" s="7"/>
      <c r="H544" s="7"/>
      <c r="I544" s="7"/>
      <c r="J544" s="7"/>
      <c r="K544" s="7"/>
      <c r="L544" s="7"/>
      <c r="M544" s="7"/>
      <c r="N544" s="7"/>
      <c r="O544" s="7"/>
      <c r="P544" s="7"/>
      <c r="Q544" s="7"/>
      <c r="R544" s="7"/>
      <c r="S544" s="7"/>
      <c r="T544" s="221"/>
      <c r="U544" s="221"/>
      <c r="V544" s="221"/>
      <c r="W544" s="221"/>
      <c r="X544" s="221"/>
      <c r="Y544" s="221"/>
      <c r="Z544" s="221"/>
      <c r="AA544" s="221"/>
      <c r="AB544" s="221"/>
    </row>
    <row r="545" ht="15.75" customHeight="1">
      <c r="A545" s="255"/>
      <c r="B545" s="7"/>
      <c r="C545" s="7"/>
      <c r="D545" s="7"/>
      <c r="E545" s="7"/>
      <c r="F545" s="7"/>
      <c r="G545" s="7"/>
      <c r="H545" s="7"/>
      <c r="I545" s="7"/>
      <c r="J545" s="7"/>
      <c r="K545" s="7"/>
      <c r="L545" s="7"/>
      <c r="M545" s="7"/>
      <c r="N545" s="7"/>
      <c r="O545" s="7"/>
      <c r="P545" s="7"/>
      <c r="Q545" s="7"/>
      <c r="R545" s="7"/>
      <c r="S545" s="7"/>
      <c r="T545" s="221"/>
      <c r="U545" s="221"/>
      <c r="V545" s="221"/>
      <c r="W545" s="221"/>
      <c r="X545" s="221"/>
      <c r="Y545" s="221"/>
      <c r="Z545" s="221"/>
      <c r="AA545" s="221"/>
      <c r="AB545" s="221"/>
    </row>
    <row r="546" ht="15.75" customHeight="1">
      <c r="A546" s="255"/>
      <c r="B546" s="7"/>
      <c r="C546" s="7"/>
      <c r="D546" s="7"/>
      <c r="E546" s="7"/>
      <c r="F546" s="7"/>
      <c r="G546" s="7"/>
      <c r="H546" s="7"/>
      <c r="I546" s="7"/>
      <c r="J546" s="7"/>
      <c r="K546" s="7"/>
      <c r="L546" s="7"/>
      <c r="M546" s="7"/>
      <c r="N546" s="7"/>
      <c r="O546" s="7"/>
      <c r="P546" s="7"/>
      <c r="Q546" s="7"/>
      <c r="R546" s="7"/>
      <c r="S546" s="7"/>
      <c r="T546" s="221"/>
      <c r="U546" s="221"/>
      <c r="V546" s="221"/>
      <c r="W546" s="221"/>
      <c r="X546" s="221"/>
      <c r="Y546" s="221"/>
      <c r="Z546" s="221"/>
      <c r="AA546" s="221"/>
      <c r="AB546" s="221"/>
    </row>
    <row r="547" ht="15.75" customHeight="1">
      <c r="A547" s="255"/>
      <c r="B547" s="7"/>
      <c r="C547" s="7"/>
      <c r="D547" s="7"/>
      <c r="E547" s="7"/>
      <c r="F547" s="7"/>
      <c r="G547" s="7"/>
      <c r="H547" s="7"/>
      <c r="I547" s="7"/>
      <c r="J547" s="7"/>
      <c r="K547" s="7"/>
      <c r="L547" s="7"/>
      <c r="M547" s="7"/>
      <c r="N547" s="7"/>
      <c r="O547" s="7"/>
      <c r="P547" s="7"/>
      <c r="Q547" s="7"/>
      <c r="R547" s="7"/>
      <c r="S547" s="7"/>
      <c r="T547" s="221"/>
      <c r="U547" s="221"/>
      <c r="V547" s="221"/>
      <c r="W547" s="221"/>
      <c r="X547" s="221"/>
      <c r="Y547" s="221"/>
      <c r="Z547" s="221"/>
      <c r="AA547" s="221"/>
      <c r="AB547" s="221"/>
    </row>
    <row r="548" ht="15.75" customHeight="1">
      <c r="A548" s="255"/>
      <c r="B548" s="7"/>
      <c r="C548" s="7"/>
      <c r="D548" s="7"/>
      <c r="E548" s="7"/>
      <c r="F548" s="7"/>
      <c r="G548" s="7"/>
      <c r="H548" s="7"/>
      <c r="I548" s="7"/>
      <c r="J548" s="7"/>
      <c r="K548" s="7"/>
      <c r="L548" s="7"/>
      <c r="M548" s="7"/>
      <c r="N548" s="7"/>
      <c r="O548" s="7"/>
      <c r="P548" s="7"/>
      <c r="Q548" s="7"/>
      <c r="R548" s="7"/>
      <c r="S548" s="7"/>
      <c r="T548" s="221"/>
      <c r="U548" s="221"/>
      <c r="V548" s="221"/>
      <c r="W548" s="221"/>
      <c r="X548" s="221"/>
      <c r="Y548" s="221"/>
      <c r="Z548" s="221"/>
      <c r="AA548" s="221"/>
      <c r="AB548" s="221"/>
    </row>
    <row r="549" ht="15.75" customHeight="1">
      <c r="A549" s="255"/>
      <c r="B549" s="7"/>
      <c r="C549" s="7"/>
      <c r="D549" s="7"/>
      <c r="E549" s="7"/>
      <c r="F549" s="7"/>
      <c r="G549" s="7"/>
      <c r="H549" s="7"/>
      <c r="I549" s="7"/>
      <c r="J549" s="7"/>
      <c r="K549" s="7"/>
      <c r="L549" s="7"/>
      <c r="M549" s="7"/>
      <c r="N549" s="7"/>
      <c r="O549" s="7"/>
      <c r="P549" s="7"/>
      <c r="Q549" s="7"/>
      <c r="R549" s="7"/>
      <c r="S549" s="7"/>
      <c r="T549" s="221"/>
      <c r="U549" s="221"/>
      <c r="V549" s="221"/>
      <c r="W549" s="221"/>
      <c r="X549" s="221"/>
      <c r="Y549" s="221"/>
      <c r="Z549" s="221"/>
      <c r="AA549" s="221"/>
      <c r="AB549" s="221"/>
    </row>
    <row r="550" ht="15.75" customHeight="1">
      <c r="A550" s="255"/>
      <c r="B550" s="7"/>
      <c r="C550" s="7"/>
      <c r="D550" s="7"/>
      <c r="E550" s="7"/>
      <c r="F550" s="7"/>
      <c r="G550" s="7"/>
      <c r="H550" s="7"/>
      <c r="I550" s="7"/>
      <c r="J550" s="7"/>
      <c r="K550" s="7"/>
      <c r="L550" s="7"/>
      <c r="M550" s="7"/>
      <c r="N550" s="7"/>
      <c r="O550" s="7"/>
      <c r="P550" s="7"/>
      <c r="Q550" s="7"/>
      <c r="R550" s="7"/>
      <c r="S550" s="7"/>
      <c r="T550" s="221"/>
      <c r="U550" s="221"/>
      <c r="V550" s="221"/>
      <c r="W550" s="221"/>
      <c r="X550" s="221"/>
      <c r="Y550" s="221"/>
      <c r="Z550" s="221"/>
      <c r="AA550" s="221"/>
      <c r="AB550" s="221"/>
    </row>
    <row r="551" ht="15.75" customHeight="1">
      <c r="A551" s="255"/>
      <c r="B551" s="7"/>
      <c r="C551" s="7"/>
      <c r="D551" s="7"/>
      <c r="E551" s="7"/>
      <c r="F551" s="7"/>
      <c r="G551" s="7"/>
      <c r="H551" s="7"/>
      <c r="I551" s="7"/>
      <c r="J551" s="7"/>
      <c r="K551" s="7"/>
      <c r="L551" s="7"/>
      <c r="M551" s="7"/>
      <c r="N551" s="7"/>
      <c r="O551" s="7"/>
      <c r="P551" s="7"/>
      <c r="Q551" s="7"/>
      <c r="R551" s="7"/>
      <c r="S551" s="7"/>
      <c r="T551" s="221"/>
      <c r="U551" s="221"/>
      <c r="V551" s="221"/>
      <c r="W551" s="221"/>
      <c r="X551" s="221"/>
      <c r="Y551" s="221"/>
      <c r="Z551" s="221"/>
      <c r="AA551" s="221"/>
      <c r="AB551" s="221"/>
    </row>
    <row r="552" ht="15.75" customHeight="1">
      <c r="A552" s="255"/>
      <c r="B552" s="7"/>
      <c r="C552" s="7"/>
      <c r="D552" s="7"/>
      <c r="E552" s="7"/>
      <c r="F552" s="7"/>
      <c r="G552" s="7"/>
      <c r="H552" s="7"/>
      <c r="I552" s="7"/>
      <c r="J552" s="7"/>
      <c r="K552" s="7"/>
      <c r="L552" s="7"/>
      <c r="M552" s="7"/>
      <c r="N552" s="7"/>
      <c r="O552" s="7"/>
      <c r="P552" s="7"/>
      <c r="Q552" s="7"/>
      <c r="R552" s="7"/>
      <c r="S552" s="7"/>
      <c r="T552" s="221"/>
      <c r="U552" s="221"/>
      <c r="V552" s="221"/>
      <c r="W552" s="221"/>
      <c r="X552" s="221"/>
      <c r="Y552" s="221"/>
      <c r="Z552" s="221"/>
      <c r="AA552" s="221"/>
      <c r="AB552" s="221"/>
    </row>
    <row r="553" ht="15.75" customHeight="1">
      <c r="A553" s="255"/>
      <c r="B553" s="7"/>
      <c r="C553" s="7"/>
      <c r="D553" s="7"/>
      <c r="E553" s="7"/>
      <c r="F553" s="7"/>
      <c r="G553" s="7"/>
      <c r="H553" s="7"/>
      <c r="I553" s="7"/>
      <c r="J553" s="7"/>
      <c r="K553" s="7"/>
      <c r="L553" s="7"/>
      <c r="M553" s="7"/>
      <c r="N553" s="7"/>
      <c r="O553" s="7"/>
      <c r="P553" s="7"/>
      <c r="Q553" s="7"/>
      <c r="R553" s="7"/>
      <c r="S553" s="7"/>
      <c r="T553" s="221"/>
      <c r="U553" s="221"/>
      <c r="V553" s="221"/>
      <c r="W553" s="221"/>
      <c r="X553" s="221"/>
      <c r="Y553" s="221"/>
      <c r="Z553" s="221"/>
      <c r="AA553" s="221"/>
      <c r="AB553" s="221"/>
    </row>
    <row r="554" ht="15.75" customHeight="1">
      <c r="A554" s="255"/>
      <c r="B554" s="7"/>
      <c r="C554" s="7"/>
      <c r="D554" s="7"/>
      <c r="E554" s="7"/>
      <c r="F554" s="7"/>
      <c r="G554" s="7"/>
      <c r="H554" s="7"/>
      <c r="I554" s="7"/>
      <c r="J554" s="7"/>
      <c r="K554" s="7"/>
      <c r="L554" s="7"/>
      <c r="M554" s="7"/>
      <c r="N554" s="7"/>
      <c r="O554" s="7"/>
      <c r="P554" s="7"/>
      <c r="Q554" s="7"/>
      <c r="R554" s="7"/>
      <c r="S554" s="7"/>
      <c r="T554" s="221"/>
      <c r="U554" s="221"/>
      <c r="V554" s="221"/>
      <c r="W554" s="221"/>
      <c r="X554" s="221"/>
      <c r="Y554" s="221"/>
      <c r="Z554" s="221"/>
      <c r="AA554" s="221"/>
      <c r="AB554" s="221"/>
    </row>
    <row r="555" ht="15.75" customHeight="1">
      <c r="A555" s="255"/>
      <c r="B555" s="7"/>
      <c r="C555" s="7"/>
      <c r="D555" s="7"/>
      <c r="E555" s="7"/>
      <c r="F555" s="7"/>
      <c r="G555" s="7"/>
      <c r="H555" s="7"/>
      <c r="I555" s="7"/>
      <c r="J555" s="7"/>
      <c r="K555" s="7"/>
      <c r="L555" s="7"/>
      <c r="M555" s="7"/>
      <c r="N555" s="7"/>
      <c r="O555" s="7"/>
      <c r="P555" s="7"/>
      <c r="Q555" s="7"/>
      <c r="R555" s="7"/>
      <c r="S555" s="7"/>
      <c r="T555" s="221"/>
      <c r="U555" s="221"/>
      <c r="V555" s="221"/>
      <c r="W555" s="221"/>
      <c r="X555" s="221"/>
      <c r="Y555" s="221"/>
      <c r="Z555" s="221"/>
      <c r="AA555" s="221"/>
      <c r="AB555" s="221"/>
    </row>
    <row r="556" ht="15.75" customHeight="1">
      <c r="A556" s="255"/>
      <c r="B556" s="7"/>
      <c r="C556" s="7"/>
      <c r="D556" s="7"/>
      <c r="E556" s="7"/>
      <c r="F556" s="7"/>
      <c r="G556" s="7"/>
      <c r="H556" s="7"/>
      <c r="I556" s="7"/>
      <c r="J556" s="7"/>
      <c r="K556" s="7"/>
      <c r="L556" s="7"/>
      <c r="M556" s="7"/>
      <c r="N556" s="7"/>
      <c r="O556" s="7"/>
      <c r="P556" s="7"/>
      <c r="Q556" s="7"/>
      <c r="R556" s="7"/>
      <c r="S556" s="7"/>
      <c r="T556" s="221"/>
      <c r="U556" s="221"/>
      <c r="V556" s="221"/>
      <c r="W556" s="221"/>
      <c r="X556" s="221"/>
      <c r="Y556" s="221"/>
      <c r="Z556" s="221"/>
      <c r="AA556" s="221"/>
      <c r="AB556" s="221"/>
    </row>
    <row r="557" ht="15.75" customHeight="1">
      <c r="A557" s="255"/>
      <c r="B557" s="7"/>
      <c r="C557" s="7"/>
      <c r="D557" s="7"/>
      <c r="E557" s="7"/>
      <c r="F557" s="7"/>
      <c r="G557" s="7"/>
      <c r="H557" s="7"/>
      <c r="I557" s="7"/>
      <c r="J557" s="7"/>
      <c r="K557" s="7"/>
      <c r="L557" s="7"/>
      <c r="M557" s="7"/>
      <c r="N557" s="7"/>
      <c r="O557" s="7"/>
      <c r="P557" s="7"/>
      <c r="Q557" s="7"/>
      <c r="R557" s="7"/>
      <c r="S557" s="7"/>
      <c r="T557" s="221"/>
      <c r="U557" s="221"/>
      <c r="V557" s="221"/>
      <c r="W557" s="221"/>
      <c r="X557" s="221"/>
      <c r="Y557" s="221"/>
      <c r="Z557" s="221"/>
      <c r="AA557" s="221"/>
      <c r="AB557" s="221"/>
    </row>
    <row r="558" ht="15.75" customHeight="1">
      <c r="A558" s="255"/>
      <c r="B558" s="7"/>
      <c r="C558" s="7"/>
      <c r="D558" s="7"/>
      <c r="E558" s="7"/>
      <c r="F558" s="7"/>
      <c r="G558" s="7"/>
      <c r="H558" s="7"/>
      <c r="I558" s="7"/>
      <c r="J558" s="7"/>
      <c r="K558" s="7"/>
      <c r="L558" s="7"/>
      <c r="M558" s="7"/>
      <c r="N558" s="7"/>
      <c r="O558" s="7"/>
      <c r="P558" s="7"/>
      <c r="Q558" s="7"/>
      <c r="R558" s="7"/>
      <c r="S558" s="7"/>
      <c r="T558" s="221"/>
      <c r="U558" s="221"/>
      <c r="V558" s="221"/>
      <c r="W558" s="221"/>
      <c r="X558" s="221"/>
      <c r="Y558" s="221"/>
      <c r="Z558" s="221"/>
      <c r="AA558" s="221"/>
      <c r="AB558" s="221"/>
    </row>
    <row r="559" ht="15.75" customHeight="1">
      <c r="A559" s="255"/>
      <c r="B559" s="7"/>
      <c r="C559" s="7"/>
      <c r="D559" s="7"/>
      <c r="E559" s="7"/>
      <c r="F559" s="7"/>
      <c r="G559" s="7"/>
      <c r="H559" s="7"/>
      <c r="I559" s="7"/>
      <c r="J559" s="7"/>
      <c r="K559" s="7"/>
      <c r="L559" s="7"/>
      <c r="M559" s="7"/>
      <c r="N559" s="7"/>
      <c r="O559" s="7"/>
      <c r="P559" s="7"/>
      <c r="Q559" s="7"/>
      <c r="R559" s="7"/>
      <c r="S559" s="7"/>
      <c r="T559" s="221"/>
      <c r="U559" s="221"/>
      <c r="V559" s="221"/>
      <c r="W559" s="221"/>
      <c r="X559" s="221"/>
      <c r="Y559" s="221"/>
      <c r="Z559" s="221"/>
      <c r="AA559" s="221"/>
      <c r="AB559" s="221"/>
    </row>
    <row r="560" ht="15.75" customHeight="1">
      <c r="A560" s="255"/>
      <c r="B560" s="7"/>
      <c r="C560" s="7"/>
      <c r="D560" s="7"/>
      <c r="E560" s="7"/>
      <c r="F560" s="7"/>
      <c r="G560" s="7"/>
      <c r="H560" s="7"/>
      <c r="I560" s="7"/>
      <c r="J560" s="7"/>
      <c r="K560" s="7"/>
      <c r="L560" s="7"/>
      <c r="M560" s="7"/>
      <c r="N560" s="7"/>
      <c r="O560" s="7"/>
      <c r="P560" s="7"/>
      <c r="Q560" s="7"/>
      <c r="R560" s="7"/>
      <c r="S560" s="7"/>
      <c r="T560" s="221"/>
      <c r="U560" s="221"/>
      <c r="V560" s="221"/>
      <c r="W560" s="221"/>
      <c r="X560" s="221"/>
      <c r="Y560" s="221"/>
      <c r="Z560" s="221"/>
      <c r="AA560" s="221"/>
      <c r="AB560" s="221"/>
    </row>
    <row r="561" ht="15.75" customHeight="1">
      <c r="A561" s="255"/>
      <c r="B561" s="7"/>
      <c r="C561" s="7"/>
      <c r="D561" s="7"/>
      <c r="E561" s="7"/>
      <c r="F561" s="7"/>
      <c r="G561" s="7"/>
      <c r="H561" s="7"/>
      <c r="I561" s="7"/>
      <c r="J561" s="7"/>
      <c r="K561" s="7"/>
      <c r="L561" s="7"/>
      <c r="M561" s="7"/>
      <c r="N561" s="7"/>
      <c r="O561" s="7"/>
      <c r="P561" s="7"/>
      <c r="Q561" s="7"/>
      <c r="R561" s="7"/>
      <c r="S561" s="7"/>
      <c r="T561" s="221"/>
      <c r="U561" s="221"/>
      <c r="V561" s="221"/>
      <c r="W561" s="221"/>
      <c r="X561" s="221"/>
      <c r="Y561" s="221"/>
      <c r="Z561" s="221"/>
      <c r="AA561" s="221"/>
      <c r="AB561" s="221"/>
    </row>
    <row r="562" ht="15.75" customHeight="1">
      <c r="A562" s="255"/>
      <c r="B562" s="7"/>
      <c r="C562" s="7"/>
      <c r="D562" s="7"/>
      <c r="E562" s="7"/>
      <c r="F562" s="7"/>
      <c r="G562" s="7"/>
      <c r="H562" s="7"/>
      <c r="I562" s="7"/>
      <c r="J562" s="7"/>
      <c r="K562" s="7"/>
      <c r="L562" s="7"/>
      <c r="M562" s="7"/>
      <c r="N562" s="7"/>
      <c r="O562" s="7"/>
      <c r="P562" s="7"/>
      <c r="Q562" s="7"/>
      <c r="R562" s="7"/>
      <c r="S562" s="7"/>
      <c r="T562" s="221"/>
      <c r="U562" s="221"/>
      <c r="V562" s="221"/>
      <c r="W562" s="221"/>
      <c r="X562" s="221"/>
      <c r="Y562" s="221"/>
      <c r="Z562" s="221"/>
      <c r="AA562" s="221"/>
      <c r="AB562" s="221"/>
    </row>
    <row r="563" ht="15.75" customHeight="1">
      <c r="A563" s="255"/>
      <c r="B563" s="7"/>
      <c r="C563" s="7"/>
      <c r="D563" s="7"/>
      <c r="E563" s="7"/>
      <c r="F563" s="7"/>
      <c r="G563" s="7"/>
      <c r="H563" s="7"/>
      <c r="I563" s="7"/>
      <c r="J563" s="7"/>
      <c r="K563" s="7"/>
      <c r="L563" s="7"/>
      <c r="M563" s="7"/>
      <c r="N563" s="7"/>
      <c r="O563" s="7"/>
      <c r="P563" s="7"/>
      <c r="Q563" s="7"/>
      <c r="R563" s="7"/>
      <c r="S563" s="7"/>
      <c r="T563" s="221"/>
      <c r="U563" s="221"/>
      <c r="V563" s="221"/>
      <c r="W563" s="221"/>
      <c r="X563" s="221"/>
      <c r="Y563" s="221"/>
      <c r="Z563" s="221"/>
      <c r="AA563" s="221"/>
      <c r="AB563" s="221"/>
    </row>
    <row r="564" ht="15.75" customHeight="1">
      <c r="A564" s="255"/>
      <c r="B564" s="7"/>
      <c r="C564" s="7"/>
      <c r="D564" s="7"/>
      <c r="E564" s="7"/>
      <c r="F564" s="7"/>
      <c r="G564" s="7"/>
      <c r="H564" s="7"/>
      <c r="I564" s="7"/>
      <c r="J564" s="7"/>
      <c r="K564" s="7"/>
      <c r="L564" s="7"/>
      <c r="M564" s="7"/>
      <c r="N564" s="7"/>
      <c r="O564" s="7"/>
      <c r="P564" s="7"/>
      <c r="Q564" s="7"/>
      <c r="R564" s="7"/>
      <c r="S564" s="7"/>
      <c r="T564" s="221"/>
      <c r="U564" s="221"/>
      <c r="V564" s="221"/>
      <c r="W564" s="221"/>
      <c r="X564" s="221"/>
      <c r="Y564" s="221"/>
      <c r="Z564" s="221"/>
      <c r="AA564" s="221"/>
      <c r="AB564" s="221"/>
    </row>
    <row r="565" ht="15.75" customHeight="1">
      <c r="A565" s="255"/>
      <c r="B565" s="7"/>
      <c r="C565" s="7"/>
      <c r="D565" s="7"/>
      <c r="E565" s="7"/>
      <c r="F565" s="7"/>
      <c r="G565" s="7"/>
      <c r="H565" s="7"/>
      <c r="I565" s="7"/>
      <c r="J565" s="7"/>
      <c r="K565" s="7"/>
      <c r="L565" s="7"/>
      <c r="M565" s="7"/>
      <c r="N565" s="7"/>
      <c r="O565" s="7"/>
      <c r="P565" s="7"/>
      <c r="Q565" s="7"/>
      <c r="R565" s="7"/>
      <c r="S565" s="7"/>
      <c r="T565" s="221"/>
      <c r="U565" s="221"/>
      <c r="V565" s="221"/>
      <c r="W565" s="221"/>
      <c r="X565" s="221"/>
      <c r="Y565" s="221"/>
      <c r="Z565" s="221"/>
      <c r="AA565" s="221"/>
      <c r="AB565" s="221"/>
    </row>
    <row r="566" ht="15.75" customHeight="1">
      <c r="A566" s="255"/>
      <c r="B566" s="7"/>
      <c r="C566" s="7"/>
      <c r="D566" s="7"/>
      <c r="E566" s="7"/>
      <c r="F566" s="7"/>
      <c r="G566" s="7"/>
      <c r="H566" s="7"/>
      <c r="I566" s="7"/>
      <c r="J566" s="7"/>
      <c r="K566" s="7"/>
      <c r="L566" s="7"/>
      <c r="M566" s="7"/>
      <c r="N566" s="7"/>
      <c r="O566" s="7"/>
      <c r="P566" s="7"/>
      <c r="Q566" s="7"/>
      <c r="R566" s="7"/>
      <c r="S566" s="7"/>
      <c r="T566" s="221"/>
      <c r="U566" s="221"/>
      <c r="V566" s="221"/>
      <c r="W566" s="221"/>
      <c r="X566" s="221"/>
      <c r="Y566" s="221"/>
      <c r="Z566" s="221"/>
      <c r="AA566" s="221"/>
      <c r="AB566" s="221"/>
    </row>
    <row r="567" ht="15.75" customHeight="1">
      <c r="A567" s="255"/>
      <c r="B567" s="7"/>
      <c r="C567" s="7"/>
      <c r="D567" s="7"/>
      <c r="E567" s="7"/>
      <c r="F567" s="7"/>
      <c r="G567" s="7"/>
      <c r="H567" s="7"/>
      <c r="I567" s="7"/>
      <c r="J567" s="7"/>
      <c r="K567" s="7"/>
      <c r="L567" s="7"/>
      <c r="M567" s="7"/>
      <c r="N567" s="7"/>
      <c r="O567" s="7"/>
      <c r="P567" s="7"/>
      <c r="Q567" s="7"/>
      <c r="R567" s="7"/>
      <c r="S567" s="7"/>
      <c r="T567" s="221"/>
      <c r="U567" s="221"/>
      <c r="V567" s="221"/>
      <c r="W567" s="221"/>
      <c r="X567" s="221"/>
      <c r="Y567" s="221"/>
      <c r="Z567" s="221"/>
      <c r="AA567" s="221"/>
      <c r="AB567" s="221"/>
    </row>
    <row r="568" ht="15.75" customHeight="1">
      <c r="A568" s="255"/>
      <c r="B568" s="7"/>
      <c r="C568" s="7"/>
      <c r="D568" s="7"/>
      <c r="E568" s="7"/>
      <c r="F568" s="7"/>
      <c r="G568" s="7"/>
      <c r="H568" s="7"/>
      <c r="I568" s="7"/>
      <c r="J568" s="7"/>
      <c r="K568" s="7"/>
      <c r="L568" s="7"/>
      <c r="M568" s="7"/>
      <c r="N568" s="7"/>
      <c r="O568" s="7"/>
      <c r="P568" s="7"/>
      <c r="Q568" s="7"/>
      <c r="R568" s="7"/>
      <c r="S568" s="7"/>
      <c r="T568" s="221"/>
      <c r="U568" s="221"/>
      <c r="V568" s="221"/>
      <c r="W568" s="221"/>
      <c r="X568" s="221"/>
      <c r="Y568" s="221"/>
      <c r="Z568" s="221"/>
      <c r="AA568" s="221"/>
      <c r="AB568" s="221"/>
    </row>
    <row r="569" ht="15.75" customHeight="1">
      <c r="A569" s="255"/>
      <c r="B569" s="7"/>
      <c r="C569" s="7"/>
      <c r="D569" s="7"/>
      <c r="E569" s="7"/>
      <c r="F569" s="7"/>
      <c r="G569" s="7"/>
      <c r="H569" s="7"/>
      <c r="I569" s="7"/>
      <c r="J569" s="7"/>
      <c r="K569" s="7"/>
      <c r="L569" s="7"/>
      <c r="M569" s="7"/>
      <c r="N569" s="7"/>
      <c r="O569" s="7"/>
      <c r="P569" s="7"/>
      <c r="Q569" s="7"/>
      <c r="R569" s="7"/>
      <c r="S569" s="7"/>
      <c r="T569" s="221"/>
      <c r="U569" s="221"/>
      <c r="V569" s="221"/>
      <c r="W569" s="221"/>
      <c r="X569" s="221"/>
      <c r="Y569" s="221"/>
      <c r="Z569" s="221"/>
      <c r="AA569" s="221"/>
      <c r="AB569" s="221"/>
    </row>
    <row r="570" ht="15.75" customHeight="1">
      <c r="A570" s="255"/>
      <c r="B570" s="7"/>
      <c r="C570" s="7"/>
      <c r="D570" s="7"/>
      <c r="E570" s="7"/>
      <c r="F570" s="7"/>
      <c r="G570" s="7"/>
      <c r="H570" s="7"/>
      <c r="I570" s="7"/>
      <c r="J570" s="7"/>
      <c r="K570" s="7"/>
      <c r="L570" s="7"/>
      <c r="M570" s="7"/>
      <c r="N570" s="7"/>
      <c r="O570" s="7"/>
      <c r="P570" s="7"/>
      <c r="Q570" s="7"/>
      <c r="R570" s="7"/>
      <c r="S570" s="7"/>
      <c r="T570" s="221"/>
      <c r="U570" s="221"/>
      <c r="V570" s="221"/>
      <c r="W570" s="221"/>
      <c r="X570" s="221"/>
      <c r="Y570" s="221"/>
      <c r="Z570" s="221"/>
      <c r="AA570" s="221"/>
      <c r="AB570" s="221"/>
    </row>
    <row r="571" ht="15.75" customHeight="1">
      <c r="A571" s="255"/>
      <c r="B571" s="7"/>
      <c r="C571" s="7"/>
      <c r="D571" s="7"/>
      <c r="E571" s="7"/>
      <c r="F571" s="7"/>
      <c r="G571" s="7"/>
      <c r="H571" s="7"/>
      <c r="I571" s="7"/>
      <c r="J571" s="7"/>
      <c r="K571" s="7"/>
      <c r="L571" s="7"/>
      <c r="M571" s="7"/>
      <c r="N571" s="7"/>
      <c r="O571" s="7"/>
      <c r="P571" s="7"/>
      <c r="Q571" s="7"/>
      <c r="R571" s="7"/>
      <c r="S571" s="7"/>
      <c r="T571" s="221"/>
      <c r="U571" s="221"/>
      <c r="V571" s="221"/>
      <c r="W571" s="221"/>
      <c r="X571" s="221"/>
      <c r="Y571" s="221"/>
      <c r="Z571" s="221"/>
      <c r="AA571" s="221"/>
      <c r="AB571" s="221"/>
    </row>
    <row r="572" ht="15.75" customHeight="1">
      <c r="A572" s="255"/>
      <c r="B572" s="7"/>
      <c r="C572" s="7"/>
      <c r="D572" s="7"/>
      <c r="E572" s="7"/>
      <c r="F572" s="7"/>
      <c r="G572" s="7"/>
      <c r="H572" s="7"/>
      <c r="I572" s="7"/>
      <c r="J572" s="7"/>
      <c r="K572" s="7"/>
      <c r="L572" s="7"/>
      <c r="M572" s="7"/>
      <c r="N572" s="7"/>
      <c r="O572" s="7"/>
      <c r="P572" s="7"/>
      <c r="Q572" s="7"/>
      <c r="R572" s="7"/>
      <c r="S572" s="7"/>
      <c r="T572" s="221"/>
      <c r="U572" s="221"/>
      <c r="V572" s="221"/>
      <c r="W572" s="221"/>
      <c r="X572" s="221"/>
      <c r="Y572" s="221"/>
      <c r="Z572" s="221"/>
      <c r="AA572" s="221"/>
      <c r="AB572" s="221"/>
    </row>
    <row r="573" ht="15.75" customHeight="1">
      <c r="A573" s="255"/>
      <c r="B573" s="7"/>
      <c r="C573" s="7"/>
      <c r="D573" s="7"/>
      <c r="E573" s="7"/>
      <c r="F573" s="7"/>
      <c r="G573" s="7"/>
      <c r="H573" s="7"/>
      <c r="I573" s="7"/>
      <c r="J573" s="7"/>
      <c r="K573" s="7"/>
      <c r="L573" s="7"/>
      <c r="M573" s="7"/>
      <c r="N573" s="7"/>
      <c r="O573" s="7"/>
      <c r="P573" s="7"/>
      <c r="Q573" s="7"/>
      <c r="R573" s="7"/>
      <c r="S573" s="7"/>
      <c r="T573" s="221"/>
      <c r="U573" s="221"/>
      <c r="V573" s="221"/>
      <c r="W573" s="221"/>
      <c r="X573" s="221"/>
      <c r="Y573" s="221"/>
      <c r="Z573" s="221"/>
      <c r="AA573" s="221"/>
      <c r="AB573" s="221"/>
    </row>
    <row r="574" ht="15.75" customHeight="1">
      <c r="A574" s="255"/>
      <c r="B574" s="7"/>
      <c r="C574" s="7"/>
      <c r="D574" s="7"/>
      <c r="E574" s="7"/>
      <c r="F574" s="7"/>
      <c r="G574" s="7"/>
      <c r="H574" s="7"/>
      <c r="I574" s="7"/>
      <c r="J574" s="7"/>
      <c r="K574" s="7"/>
      <c r="L574" s="7"/>
      <c r="M574" s="7"/>
      <c r="N574" s="7"/>
      <c r="O574" s="7"/>
      <c r="P574" s="7"/>
      <c r="Q574" s="7"/>
      <c r="R574" s="7"/>
      <c r="S574" s="7"/>
      <c r="T574" s="221"/>
      <c r="U574" s="221"/>
      <c r="V574" s="221"/>
      <c r="W574" s="221"/>
      <c r="X574" s="221"/>
      <c r="Y574" s="221"/>
      <c r="Z574" s="221"/>
      <c r="AA574" s="221"/>
      <c r="AB574" s="221"/>
    </row>
    <row r="575" ht="15.75" customHeight="1">
      <c r="A575" s="255"/>
      <c r="B575" s="7"/>
      <c r="C575" s="7"/>
      <c r="D575" s="7"/>
      <c r="E575" s="7"/>
      <c r="F575" s="7"/>
      <c r="G575" s="7"/>
      <c r="H575" s="7"/>
      <c r="I575" s="7"/>
      <c r="J575" s="7"/>
      <c r="K575" s="7"/>
      <c r="L575" s="7"/>
      <c r="M575" s="7"/>
      <c r="N575" s="7"/>
      <c r="O575" s="7"/>
      <c r="P575" s="7"/>
      <c r="Q575" s="7"/>
      <c r="R575" s="7"/>
      <c r="S575" s="7"/>
      <c r="T575" s="221"/>
      <c r="U575" s="221"/>
      <c r="V575" s="221"/>
      <c r="W575" s="221"/>
      <c r="X575" s="221"/>
      <c r="Y575" s="221"/>
      <c r="Z575" s="221"/>
      <c r="AA575" s="221"/>
      <c r="AB575" s="221"/>
    </row>
    <row r="576" ht="15.75" customHeight="1">
      <c r="A576" s="255"/>
      <c r="B576" s="7"/>
      <c r="C576" s="7"/>
      <c r="D576" s="7"/>
      <c r="E576" s="7"/>
      <c r="F576" s="7"/>
      <c r="G576" s="7"/>
      <c r="H576" s="7"/>
      <c r="I576" s="7"/>
      <c r="J576" s="7"/>
      <c r="K576" s="7"/>
      <c r="L576" s="7"/>
      <c r="M576" s="7"/>
      <c r="N576" s="7"/>
      <c r="O576" s="7"/>
      <c r="P576" s="7"/>
      <c r="Q576" s="7"/>
      <c r="R576" s="7"/>
      <c r="S576" s="7"/>
      <c r="T576" s="221"/>
      <c r="U576" s="221"/>
      <c r="V576" s="221"/>
      <c r="W576" s="221"/>
      <c r="X576" s="221"/>
      <c r="Y576" s="221"/>
      <c r="Z576" s="221"/>
      <c r="AA576" s="221"/>
      <c r="AB576" s="221"/>
    </row>
    <row r="577" ht="15.75" customHeight="1">
      <c r="A577" s="255"/>
      <c r="B577" s="7"/>
      <c r="C577" s="7"/>
      <c r="D577" s="7"/>
      <c r="E577" s="7"/>
      <c r="F577" s="7"/>
      <c r="G577" s="7"/>
      <c r="H577" s="7"/>
      <c r="I577" s="7"/>
      <c r="J577" s="7"/>
      <c r="K577" s="7"/>
      <c r="L577" s="7"/>
      <c r="M577" s="7"/>
      <c r="N577" s="7"/>
      <c r="O577" s="7"/>
      <c r="P577" s="7"/>
      <c r="Q577" s="7"/>
      <c r="R577" s="7"/>
      <c r="S577" s="7"/>
      <c r="T577" s="221"/>
      <c r="U577" s="221"/>
      <c r="V577" s="221"/>
      <c r="W577" s="221"/>
      <c r="X577" s="221"/>
      <c r="Y577" s="221"/>
      <c r="Z577" s="221"/>
      <c r="AA577" s="221"/>
      <c r="AB577" s="221"/>
    </row>
    <row r="578" ht="15.75" customHeight="1">
      <c r="A578" s="255"/>
      <c r="B578" s="7"/>
      <c r="C578" s="7"/>
      <c r="D578" s="7"/>
      <c r="E578" s="7"/>
      <c r="F578" s="7"/>
      <c r="G578" s="7"/>
      <c r="H578" s="7"/>
      <c r="I578" s="7"/>
      <c r="J578" s="7"/>
      <c r="K578" s="7"/>
      <c r="L578" s="7"/>
      <c r="M578" s="7"/>
      <c r="N578" s="7"/>
      <c r="O578" s="7"/>
      <c r="P578" s="7"/>
      <c r="Q578" s="7"/>
      <c r="R578" s="7"/>
      <c r="S578" s="7"/>
      <c r="T578" s="221"/>
      <c r="U578" s="221"/>
      <c r="V578" s="221"/>
      <c r="W578" s="221"/>
      <c r="X578" s="221"/>
      <c r="Y578" s="221"/>
      <c r="Z578" s="221"/>
      <c r="AA578" s="221"/>
      <c r="AB578" s="221"/>
    </row>
    <row r="579" ht="15.75" customHeight="1">
      <c r="A579" s="255"/>
      <c r="B579" s="7"/>
      <c r="C579" s="7"/>
      <c r="D579" s="7"/>
      <c r="E579" s="7"/>
      <c r="F579" s="7"/>
      <c r="G579" s="7"/>
      <c r="H579" s="7"/>
      <c r="I579" s="7"/>
      <c r="J579" s="7"/>
      <c r="K579" s="7"/>
      <c r="L579" s="7"/>
      <c r="M579" s="7"/>
      <c r="N579" s="7"/>
      <c r="O579" s="7"/>
      <c r="P579" s="7"/>
      <c r="Q579" s="7"/>
      <c r="R579" s="7"/>
      <c r="S579" s="7"/>
      <c r="T579" s="221"/>
      <c r="U579" s="221"/>
      <c r="V579" s="221"/>
      <c r="W579" s="221"/>
      <c r="X579" s="221"/>
      <c r="Y579" s="221"/>
      <c r="Z579" s="221"/>
      <c r="AA579" s="221"/>
      <c r="AB579" s="221"/>
    </row>
    <row r="580" ht="15.75" customHeight="1">
      <c r="A580" s="255"/>
      <c r="B580" s="7"/>
      <c r="C580" s="7"/>
      <c r="D580" s="7"/>
      <c r="E580" s="7"/>
      <c r="F580" s="7"/>
      <c r="G580" s="7"/>
      <c r="H580" s="7"/>
      <c r="I580" s="7"/>
      <c r="J580" s="7"/>
      <c r="K580" s="7"/>
      <c r="L580" s="7"/>
      <c r="M580" s="7"/>
      <c r="N580" s="7"/>
      <c r="O580" s="7"/>
      <c r="P580" s="7"/>
      <c r="Q580" s="7"/>
      <c r="R580" s="7"/>
      <c r="S580" s="7"/>
      <c r="T580" s="221"/>
      <c r="U580" s="221"/>
      <c r="V580" s="221"/>
      <c r="W580" s="221"/>
      <c r="X580" s="221"/>
      <c r="Y580" s="221"/>
      <c r="Z580" s="221"/>
      <c r="AA580" s="221"/>
      <c r="AB580" s="221"/>
    </row>
    <row r="581" ht="15.75" customHeight="1">
      <c r="A581" s="255"/>
      <c r="B581" s="7"/>
      <c r="C581" s="7"/>
      <c r="D581" s="7"/>
      <c r="E581" s="7"/>
      <c r="F581" s="7"/>
      <c r="G581" s="7"/>
      <c r="H581" s="7"/>
      <c r="I581" s="7"/>
      <c r="J581" s="7"/>
      <c r="K581" s="7"/>
      <c r="L581" s="7"/>
      <c r="M581" s="7"/>
      <c r="N581" s="7"/>
      <c r="O581" s="7"/>
      <c r="P581" s="7"/>
      <c r="Q581" s="7"/>
      <c r="R581" s="7"/>
      <c r="S581" s="7"/>
      <c r="T581" s="221"/>
      <c r="U581" s="221"/>
      <c r="V581" s="221"/>
      <c r="W581" s="221"/>
      <c r="X581" s="221"/>
      <c r="Y581" s="221"/>
      <c r="Z581" s="221"/>
      <c r="AA581" s="221"/>
      <c r="AB581" s="221"/>
    </row>
    <row r="582" ht="15.75" customHeight="1">
      <c r="A582" s="255"/>
      <c r="B582" s="7"/>
      <c r="C582" s="7"/>
      <c r="D582" s="7"/>
      <c r="E582" s="7"/>
      <c r="F582" s="7"/>
      <c r="G582" s="7"/>
      <c r="H582" s="7"/>
      <c r="I582" s="7"/>
      <c r="J582" s="7"/>
      <c r="K582" s="7"/>
      <c r="L582" s="7"/>
      <c r="M582" s="7"/>
      <c r="N582" s="7"/>
      <c r="O582" s="7"/>
      <c r="P582" s="7"/>
      <c r="Q582" s="7"/>
      <c r="R582" s="7"/>
      <c r="S582" s="7"/>
      <c r="T582" s="221"/>
      <c r="U582" s="221"/>
      <c r="V582" s="221"/>
      <c r="W582" s="221"/>
      <c r="X582" s="221"/>
      <c r="Y582" s="221"/>
      <c r="Z582" s="221"/>
      <c r="AA582" s="221"/>
      <c r="AB582" s="221"/>
    </row>
    <row r="583" ht="15.75" customHeight="1">
      <c r="A583" s="255"/>
      <c r="B583" s="7"/>
      <c r="C583" s="7"/>
      <c r="D583" s="7"/>
      <c r="E583" s="7"/>
      <c r="F583" s="7"/>
      <c r="G583" s="7"/>
      <c r="H583" s="7"/>
      <c r="I583" s="7"/>
      <c r="J583" s="7"/>
      <c r="K583" s="7"/>
      <c r="L583" s="7"/>
      <c r="M583" s="7"/>
      <c r="N583" s="7"/>
      <c r="O583" s="7"/>
      <c r="P583" s="7"/>
      <c r="Q583" s="7"/>
      <c r="R583" s="7"/>
      <c r="S583" s="7"/>
      <c r="T583" s="221"/>
      <c r="U583" s="221"/>
      <c r="V583" s="221"/>
      <c r="W583" s="221"/>
      <c r="X583" s="221"/>
      <c r="Y583" s="221"/>
      <c r="Z583" s="221"/>
      <c r="AA583" s="221"/>
      <c r="AB583" s="221"/>
    </row>
    <row r="584" ht="15.75" customHeight="1">
      <c r="A584" s="255"/>
      <c r="B584" s="7"/>
      <c r="C584" s="7"/>
      <c r="D584" s="7"/>
      <c r="E584" s="7"/>
      <c r="F584" s="7"/>
      <c r="G584" s="7"/>
      <c r="H584" s="7"/>
      <c r="I584" s="7"/>
      <c r="J584" s="7"/>
      <c r="K584" s="7"/>
      <c r="L584" s="7"/>
      <c r="M584" s="7"/>
      <c r="N584" s="7"/>
      <c r="O584" s="7"/>
      <c r="P584" s="7"/>
      <c r="Q584" s="7"/>
      <c r="R584" s="7"/>
      <c r="S584" s="7"/>
      <c r="T584" s="221"/>
      <c r="U584" s="221"/>
      <c r="V584" s="221"/>
      <c r="W584" s="221"/>
      <c r="X584" s="221"/>
      <c r="Y584" s="221"/>
      <c r="Z584" s="221"/>
      <c r="AA584" s="221"/>
      <c r="AB584" s="221"/>
    </row>
    <row r="585" ht="15.75" customHeight="1">
      <c r="A585" s="255"/>
      <c r="B585" s="7"/>
      <c r="C585" s="7"/>
      <c r="D585" s="7"/>
      <c r="E585" s="7"/>
      <c r="F585" s="7"/>
      <c r="G585" s="7"/>
      <c r="H585" s="7"/>
      <c r="I585" s="7"/>
      <c r="J585" s="7"/>
      <c r="K585" s="7"/>
      <c r="L585" s="7"/>
      <c r="M585" s="7"/>
      <c r="N585" s="7"/>
      <c r="O585" s="7"/>
      <c r="P585" s="7"/>
      <c r="Q585" s="7"/>
      <c r="R585" s="7"/>
      <c r="S585" s="7"/>
      <c r="T585" s="221"/>
      <c r="U585" s="221"/>
      <c r="V585" s="221"/>
      <c r="W585" s="221"/>
      <c r="X585" s="221"/>
      <c r="Y585" s="221"/>
      <c r="Z585" s="221"/>
      <c r="AA585" s="221"/>
      <c r="AB585" s="221"/>
    </row>
    <row r="586" ht="15.75" customHeight="1">
      <c r="A586" s="255"/>
      <c r="B586" s="7"/>
      <c r="C586" s="7"/>
      <c r="D586" s="7"/>
      <c r="E586" s="7"/>
      <c r="F586" s="7"/>
      <c r="G586" s="7"/>
      <c r="H586" s="7"/>
      <c r="I586" s="7"/>
      <c r="J586" s="7"/>
      <c r="K586" s="7"/>
      <c r="L586" s="7"/>
      <c r="M586" s="7"/>
      <c r="N586" s="7"/>
      <c r="O586" s="7"/>
      <c r="P586" s="7"/>
      <c r="Q586" s="7"/>
      <c r="R586" s="7"/>
      <c r="S586" s="7"/>
      <c r="T586" s="221"/>
      <c r="U586" s="221"/>
      <c r="V586" s="221"/>
      <c r="W586" s="221"/>
      <c r="X586" s="221"/>
      <c r="Y586" s="221"/>
      <c r="Z586" s="221"/>
      <c r="AA586" s="221"/>
      <c r="AB586" s="221"/>
    </row>
    <row r="587" ht="15.75" customHeight="1">
      <c r="A587" s="255"/>
      <c r="B587" s="7"/>
      <c r="C587" s="7"/>
      <c r="D587" s="7"/>
      <c r="E587" s="7"/>
      <c r="F587" s="7"/>
      <c r="G587" s="7"/>
      <c r="H587" s="7"/>
      <c r="I587" s="7"/>
      <c r="J587" s="7"/>
      <c r="K587" s="7"/>
      <c r="L587" s="7"/>
      <c r="M587" s="7"/>
      <c r="N587" s="7"/>
      <c r="O587" s="7"/>
      <c r="P587" s="7"/>
      <c r="Q587" s="7"/>
      <c r="R587" s="7"/>
      <c r="S587" s="7"/>
      <c r="T587" s="221"/>
      <c r="U587" s="221"/>
      <c r="V587" s="221"/>
      <c r="W587" s="221"/>
      <c r="X587" s="221"/>
      <c r="Y587" s="221"/>
      <c r="Z587" s="221"/>
      <c r="AA587" s="221"/>
      <c r="AB587" s="221"/>
    </row>
    <row r="588" ht="15.75" customHeight="1">
      <c r="A588" s="255"/>
      <c r="B588" s="7"/>
      <c r="C588" s="7"/>
      <c r="D588" s="7"/>
      <c r="E588" s="7"/>
      <c r="F588" s="7"/>
      <c r="G588" s="7"/>
      <c r="H588" s="7"/>
      <c r="I588" s="7"/>
      <c r="J588" s="7"/>
      <c r="K588" s="7"/>
      <c r="L588" s="7"/>
      <c r="M588" s="7"/>
      <c r="N588" s="7"/>
      <c r="O588" s="7"/>
      <c r="P588" s="7"/>
      <c r="Q588" s="7"/>
      <c r="R588" s="7"/>
      <c r="S588" s="7"/>
      <c r="T588" s="221"/>
      <c r="U588" s="221"/>
      <c r="V588" s="221"/>
      <c r="W588" s="221"/>
      <c r="X588" s="221"/>
      <c r="Y588" s="221"/>
      <c r="Z588" s="221"/>
      <c r="AA588" s="221"/>
      <c r="AB588" s="221"/>
    </row>
    <row r="589" ht="15.75" customHeight="1">
      <c r="A589" s="255"/>
      <c r="B589" s="7"/>
      <c r="C589" s="7"/>
      <c r="D589" s="7"/>
      <c r="E589" s="7"/>
      <c r="F589" s="7"/>
      <c r="G589" s="7"/>
      <c r="H589" s="7"/>
      <c r="I589" s="7"/>
      <c r="J589" s="7"/>
      <c r="K589" s="7"/>
      <c r="L589" s="7"/>
      <c r="M589" s="7"/>
      <c r="N589" s="7"/>
      <c r="O589" s="7"/>
      <c r="P589" s="7"/>
      <c r="Q589" s="7"/>
      <c r="R589" s="7"/>
      <c r="S589" s="7"/>
      <c r="T589" s="221"/>
      <c r="U589" s="221"/>
      <c r="V589" s="221"/>
      <c r="W589" s="221"/>
      <c r="X589" s="221"/>
      <c r="Y589" s="221"/>
      <c r="Z589" s="221"/>
      <c r="AA589" s="221"/>
      <c r="AB589" s="221"/>
    </row>
    <row r="590" ht="15.75" customHeight="1">
      <c r="A590" s="255"/>
      <c r="B590" s="7"/>
      <c r="C590" s="7"/>
      <c r="D590" s="7"/>
      <c r="E590" s="7"/>
      <c r="F590" s="7"/>
      <c r="G590" s="7"/>
      <c r="H590" s="7"/>
      <c r="I590" s="7"/>
      <c r="J590" s="7"/>
      <c r="K590" s="7"/>
      <c r="L590" s="7"/>
      <c r="M590" s="7"/>
      <c r="N590" s="7"/>
      <c r="O590" s="7"/>
      <c r="P590" s="7"/>
      <c r="Q590" s="7"/>
      <c r="R590" s="7"/>
      <c r="S590" s="7"/>
      <c r="T590" s="221"/>
      <c r="U590" s="221"/>
      <c r="V590" s="221"/>
      <c r="W590" s="221"/>
      <c r="X590" s="221"/>
      <c r="Y590" s="221"/>
      <c r="Z590" s="221"/>
      <c r="AA590" s="221"/>
      <c r="AB590" s="221"/>
    </row>
    <row r="591" ht="15.75" customHeight="1">
      <c r="A591" s="255"/>
      <c r="B591" s="7"/>
      <c r="C591" s="7"/>
      <c r="D591" s="7"/>
      <c r="E591" s="7"/>
      <c r="F591" s="7"/>
      <c r="G591" s="7"/>
      <c r="H591" s="7"/>
      <c r="I591" s="7"/>
      <c r="J591" s="7"/>
      <c r="K591" s="7"/>
      <c r="L591" s="7"/>
      <c r="M591" s="7"/>
      <c r="N591" s="7"/>
      <c r="O591" s="7"/>
      <c r="P591" s="7"/>
      <c r="Q591" s="7"/>
      <c r="R591" s="7"/>
      <c r="S591" s="7"/>
      <c r="T591" s="221"/>
      <c r="U591" s="221"/>
      <c r="V591" s="221"/>
      <c r="W591" s="221"/>
      <c r="X591" s="221"/>
      <c r="Y591" s="221"/>
      <c r="Z591" s="221"/>
      <c r="AA591" s="221"/>
      <c r="AB591" s="221"/>
    </row>
    <row r="592" ht="15.75" customHeight="1">
      <c r="A592" s="255"/>
      <c r="B592" s="7"/>
      <c r="C592" s="7"/>
      <c r="D592" s="7"/>
      <c r="E592" s="7"/>
      <c r="F592" s="7"/>
      <c r="G592" s="7"/>
      <c r="H592" s="7"/>
      <c r="I592" s="7"/>
      <c r="J592" s="7"/>
      <c r="K592" s="7"/>
      <c r="L592" s="7"/>
      <c r="M592" s="7"/>
      <c r="N592" s="7"/>
      <c r="O592" s="7"/>
      <c r="P592" s="7"/>
      <c r="Q592" s="7"/>
      <c r="R592" s="7"/>
      <c r="S592" s="7"/>
      <c r="T592" s="221"/>
      <c r="U592" s="221"/>
      <c r="V592" s="221"/>
      <c r="W592" s="221"/>
      <c r="X592" s="221"/>
      <c r="Y592" s="221"/>
      <c r="Z592" s="221"/>
      <c r="AA592" s="221"/>
      <c r="AB592" s="221"/>
    </row>
    <row r="593" ht="15.75" customHeight="1">
      <c r="A593" s="255"/>
      <c r="B593" s="7"/>
      <c r="C593" s="7"/>
      <c r="D593" s="7"/>
      <c r="E593" s="7"/>
      <c r="F593" s="7"/>
      <c r="G593" s="7"/>
      <c r="H593" s="7"/>
      <c r="I593" s="7"/>
      <c r="J593" s="7"/>
      <c r="K593" s="7"/>
      <c r="L593" s="7"/>
      <c r="M593" s="7"/>
      <c r="N593" s="7"/>
      <c r="O593" s="7"/>
      <c r="P593" s="7"/>
      <c r="Q593" s="7"/>
      <c r="R593" s="7"/>
      <c r="S593" s="7"/>
      <c r="T593" s="221"/>
      <c r="U593" s="221"/>
      <c r="V593" s="221"/>
      <c r="W593" s="221"/>
      <c r="X593" s="221"/>
      <c r="Y593" s="221"/>
      <c r="Z593" s="221"/>
      <c r="AA593" s="221"/>
      <c r="AB593" s="221"/>
    </row>
    <row r="594" ht="15.75" customHeight="1">
      <c r="A594" s="255"/>
      <c r="B594" s="7"/>
      <c r="C594" s="7"/>
      <c r="D594" s="7"/>
      <c r="E594" s="7"/>
      <c r="F594" s="7"/>
      <c r="G594" s="7"/>
      <c r="H594" s="7"/>
      <c r="I594" s="7"/>
      <c r="J594" s="7"/>
      <c r="K594" s="7"/>
      <c r="L594" s="7"/>
      <c r="M594" s="7"/>
      <c r="N594" s="7"/>
      <c r="O594" s="7"/>
      <c r="P594" s="7"/>
      <c r="Q594" s="7"/>
      <c r="R594" s="7"/>
      <c r="S594" s="7"/>
      <c r="T594" s="221"/>
      <c r="U594" s="221"/>
      <c r="V594" s="221"/>
      <c r="W594" s="221"/>
      <c r="X594" s="221"/>
      <c r="Y594" s="221"/>
      <c r="Z594" s="221"/>
      <c r="AA594" s="221"/>
      <c r="AB594" s="221"/>
    </row>
    <row r="595" ht="15.75" customHeight="1">
      <c r="A595" s="255"/>
      <c r="B595" s="7"/>
      <c r="C595" s="7"/>
      <c r="D595" s="7"/>
      <c r="E595" s="7"/>
      <c r="F595" s="7"/>
      <c r="G595" s="7"/>
      <c r="H595" s="7"/>
      <c r="I595" s="7"/>
      <c r="J595" s="7"/>
      <c r="K595" s="7"/>
      <c r="L595" s="7"/>
      <c r="M595" s="7"/>
      <c r="N595" s="7"/>
      <c r="O595" s="7"/>
      <c r="P595" s="7"/>
      <c r="Q595" s="7"/>
      <c r="R595" s="7"/>
      <c r="S595" s="7"/>
      <c r="T595" s="221"/>
      <c r="U595" s="221"/>
      <c r="V595" s="221"/>
      <c r="W595" s="221"/>
      <c r="X595" s="221"/>
      <c r="Y595" s="221"/>
      <c r="Z595" s="221"/>
      <c r="AA595" s="221"/>
      <c r="AB595" s="221"/>
    </row>
    <row r="596" ht="15.75" customHeight="1">
      <c r="A596" s="255"/>
      <c r="B596" s="7"/>
      <c r="C596" s="7"/>
      <c r="D596" s="7"/>
      <c r="E596" s="7"/>
      <c r="F596" s="7"/>
      <c r="G596" s="7"/>
      <c r="H596" s="7"/>
      <c r="I596" s="7"/>
      <c r="J596" s="7"/>
      <c r="K596" s="7"/>
      <c r="L596" s="7"/>
      <c r="M596" s="7"/>
      <c r="N596" s="7"/>
      <c r="O596" s="7"/>
      <c r="P596" s="7"/>
      <c r="Q596" s="7"/>
      <c r="R596" s="7"/>
      <c r="S596" s="7"/>
      <c r="T596" s="221"/>
      <c r="U596" s="221"/>
      <c r="V596" s="221"/>
      <c r="W596" s="221"/>
      <c r="X596" s="221"/>
      <c r="Y596" s="221"/>
      <c r="Z596" s="221"/>
      <c r="AA596" s="221"/>
      <c r="AB596" s="221"/>
    </row>
    <row r="597" ht="15.75" customHeight="1">
      <c r="A597" s="255"/>
      <c r="B597" s="7"/>
      <c r="C597" s="7"/>
      <c r="D597" s="7"/>
      <c r="E597" s="7"/>
      <c r="F597" s="7"/>
      <c r="G597" s="7"/>
      <c r="H597" s="7"/>
      <c r="I597" s="7"/>
      <c r="J597" s="7"/>
      <c r="K597" s="7"/>
      <c r="L597" s="7"/>
      <c r="M597" s="7"/>
      <c r="N597" s="7"/>
      <c r="O597" s="7"/>
      <c r="P597" s="7"/>
      <c r="Q597" s="7"/>
      <c r="R597" s="7"/>
      <c r="S597" s="7"/>
      <c r="T597" s="221"/>
      <c r="U597" s="221"/>
      <c r="V597" s="221"/>
      <c r="W597" s="221"/>
      <c r="X597" s="221"/>
      <c r="Y597" s="221"/>
      <c r="Z597" s="221"/>
      <c r="AA597" s="221"/>
      <c r="AB597" s="221"/>
    </row>
    <row r="598" ht="15.75" customHeight="1">
      <c r="A598" s="255"/>
      <c r="B598" s="7"/>
      <c r="C598" s="7"/>
      <c r="D598" s="7"/>
      <c r="E598" s="7"/>
      <c r="F598" s="7"/>
      <c r="G598" s="7"/>
      <c r="H598" s="7"/>
      <c r="I598" s="7"/>
      <c r="J598" s="7"/>
      <c r="K598" s="7"/>
      <c r="L598" s="7"/>
      <c r="M598" s="7"/>
      <c r="N598" s="7"/>
      <c r="O598" s="7"/>
      <c r="P598" s="7"/>
      <c r="Q598" s="7"/>
      <c r="R598" s="7"/>
      <c r="S598" s="7"/>
      <c r="T598" s="221"/>
      <c r="U598" s="221"/>
      <c r="V598" s="221"/>
      <c r="W598" s="221"/>
      <c r="X598" s="221"/>
      <c r="Y598" s="221"/>
      <c r="Z598" s="221"/>
      <c r="AA598" s="221"/>
      <c r="AB598" s="221"/>
    </row>
    <row r="599" ht="15.75" customHeight="1">
      <c r="A599" s="255"/>
      <c r="B599" s="7"/>
      <c r="C599" s="7"/>
      <c r="D599" s="7"/>
      <c r="E599" s="7"/>
      <c r="F599" s="7"/>
      <c r="G599" s="7"/>
      <c r="H599" s="7"/>
      <c r="I599" s="7"/>
      <c r="J599" s="7"/>
      <c r="K599" s="7"/>
      <c r="L599" s="7"/>
      <c r="M599" s="7"/>
      <c r="N599" s="7"/>
      <c r="O599" s="7"/>
      <c r="P599" s="7"/>
      <c r="Q599" s="7"/>
      <c r="R599" s="7"/>
      <c r="S599" s="7"/>
      <c r="T599" s="221"/>
      <c r="U599" s="221"/>
      <c r="V599" s="221"/>
      <c r="W599" s="221"/>
      <c r="X599" s="221"/>
      <c r="Y599" s="221"/>
      <c r="Z599" s="221"/>
      <c r="AA599" s="221"/>
      <c r="AB599" s="221"/>
    </row>
    <row r="600" ht="15.75" customHeight="1">
      <c r="A600" s="255"/>
      <c r="B600" s="7"/>
      <c r="C600" s="7"/>
      <c r="D600" s="7"/>
      <c r="E600" s="7"/>
      <c r="F600" s="7"/>
      <c r="G600" s="7"/>
      <c r="H600" s="7"/>
      <c r="I600" s="7"/>
      <c r="J600" s="7"/>
      <c r="K600" s="7"/>
      <c r="L600" s="7"/>
      <c r="M600" s="7"/>
      <c r="N600" s="7"/>
      <c r="O600" s="7"/>
      <c r="P600" s="7"/>
      <c r="Q600" s="7"/>
      <c r="R600" s="7"/>
      <c r="S600" s="7"/>
      <c r="T600" s="221"/>
      <c r="U600" s="221"/>
      <c r="V600" s="221"/>
      <c r="W600" s="221"/>
      <c r="X600" s="221"/>
      <c r="Y600" s="221"/>
      <c r="Z600" s="221"/>
      <c r="AA600" s="221"/>
      <c r="AB600" s="221"/>
    </row>
    <row r="601" ht="15.75" customHeight="1">
      <c r="A601" s="255"/>
      <c r="B601" s="7"/>
      <c r="C601" s="7"/>
      <c r="D601" s="7"/>
      <c r="E601" s="7"/>
      <c r="F601" s="7"/>
      <c r="G601" s="7"/>
      <c r="H601" s="7"/>
      <c r="I601" s="7"/>
      <c r="J601" s="7"/>
      <c r="K601" s="7"/>
      <c r="L601" s="7"/>
      <c r="M601" s="7"/>
      <c r="N601" s="7"/>
      <c r="O601" s="7"/>
      <c r="P601" s="7"/>
      <c r="Q601" s="7"/>
      <c r="R601" s="7"/>
      <c r="S601" s="7"/>
      <c r="T601" s="221"/>
      <c r="U601" s="221"/>
      <c r="V601" s="221"/>
      <c r="W601" s="221"/>
      <c r="X601" s="221"/>
      <c r="Y601" s="221"/>
      <c r="Z601" s="221"/>
      <c r="AA601" s="221"/>
      <c r="AB601" s="221"/>
    </row>
    <row r="602" ht="15.75" customHeight="1">
      <c r="A602" s="255"/>
      <c r="B602" s="7"/>
      <c r="C602" s="7"/>
      <c r="D602" s="7"/>
      <c r="E602" s="7"/>
      <c r="F602" s="7"/>
      <c r="G602" s="7"/>
      <c r="H602" s="7"/>
      <c r="I602" s="7"/>
      <c r="J602" s="7"/>
      <c r="K602" s="7"/>
      <c r="L602" s="7"/>
      <c r="M602" s="7"/>
      <c r="N602" s="7"/>
      <c r="O602" s="7"/>
      <c r="P602" s="7"/>
      <c r="Q602" s="7"/>
      <c r="R602" s="7"/>
      <c r="S602" s="7"/>
      <c r="T602" s="221"/>
      <c r="U602" s="221"/>
      <c r="V602" s="221"/>
      <c r="W602" s="221"/>
      <c r="X602" s="221"/>
      <c r="Y602" s="221"/>
      <c r="Z602" s="221"/>
      <c r="AA602" s="221"/>
      <c r="AB602" s="221"/>
    </row>
    <row r="603" ht="15.75" customHeight="1">
      <c r="A603" s="255"/>
      <c r="B603" s="7"/>
      <c r="C603" s="7"/>
      <c r="D603" s="7"/>
      <c r="E603" s="7"/>
      <c r="F603" s="7"/>
      <c r="G603" s="7"/>
      <c r="H603" s="7"/>
      <c r="I603" s="7"/>
      <c r="J603" s="7"/>
      <c r="K603" s="7"/>
      <c r="L603" s="7"/>
      <c r="M603" s="7"/>
      <c r="N603" s="7"/>
      <c r="O603" s="7"/>
      <c r="P603" s="7"/>
      <c r="Q603" s="7"/>
      <c r="R603" s="7"/>
      <c r="S603" s="7"/>
      <c r="T603" s="221"/>
      <c r="U603" s="221"/>
      <c r="V603" s="221"/>
      <c r="W603" s="221"/>
      <c r="X603" s="221"/>
      <c r="Y603" s="221"/>
      <c r="Z603" s="221"/>
      <c r="AA603" s="221"/>
      <c r="AB603" s="221"/>
    </row>
    <row r="604" ht="15.75" customHeight="1">
      <c r="A604" s="255"/>
      <c r="B604" s="7"/>
      <c r="C604" s="7"/>
      <c r="D604" s="7"/>
      <c r="E604" s="7"/>
      <c r="F604" s="7"/>
      <c r="G604" s="7"/>
      <c r="H604" s="7"/>
      <c r="I604" s="7"/>
      <c r="J604" s="7"/>
      <c r="K604" s="7"/>
      <c r="L604" s="7"/>
      <c r="M604" s="7"/>
      <c r="N604" s="7"/>
      <c r="O604" s="7"/>
      <c r="P604" s="7"/>
      <c r="Q604" s="7"/>
      <c r="R604" s="7"/>
      <c r="S604" s="7"/>
      <c r="T604" s="221"/>
      <c r="U604" s="221"/>
      <c r="V604" s="221"/>
      <c r="W604" s="221"/>
      <c r="X604" s="221"/>
      <c r="Y604" s="221"/>
      <c r="Z604" s="221"/>
      <c r="AA604" s="221"/>
      <c r="AB604" s="221"/>
    </row>
    <row r="605" ht="15.75" customHeight="1">
      <c r="A605" s="255"/>
      <c r="B605" s="7"/>
      <c r="C605" s="7"/>
      <c r="D605" s="7"/>
      <c r="E605" s="7"/>
      <c r="F605" s="7"/>
      <c r="G605" s="7"/>
      <c r="H605" s="7"/>
      <c r="I605" s="7"/>
      <c r="J605" s="7"/>
      <c r="K605" s="7"/>
      <c r="L605" s="7"/>
      <c r="M605" s="7"/>
      <c r="N605" s="7"/>
      <c r="O605" s="7"/>
      <c r="P605" s="7"/>
      <c r="Q605" s="7"/>
      <c r="R605" s="7"/>
      <c r="S605" s="7"/>
      <c r="T605" s="221"/>
      <c r="U605" s="221"/>
      <c r="V605" s="221"/>
      <c r="W605" s="221"/>
      <c r="X605" s="221"/>
      <c r="Y605" s="221"/>
      <c r="Z605" s="221"/>
      <c r="AA605" s="221"/>
      <c r="AB605" s="221"/>
    </row>
    <row r="606" ht="15.75" customHeight="1">
      <c r="A606" s="255"/>
      <c r="B606" s="7"/>
      <c r="C606" s="7"/>
      <c r="D606" s="7"/>
      <c r="E606" s="7"/>
      <c r="F606" s="7"/>
      <c r="G606" s="7"/>
      <c r="H606" s="7"/>
      <c r="I606" s="7"/>
      <c r="J606" s="7"/>
      <c r="K606" s="7"/>
      <c r="L606" s="7"/>
      <c r="M606" s="7"/>
      <c r="N606" s="7"/>
      <c r="O606" s="7"/>
      <c r="P606" s="7"/>
      <c r="Q606" s="7"/>
      <c r="R606" s="7"/>
      <c r="S606" s="7"/>
      <c r="T606" s="221"/>
      <c r="U606" s="221"/>
      <c r="V606" s="221"/>
      <c r="W606" s="221"/>
      <c r="X606" s="221"/>
      <c r="Y606" s="221"/>
      <c r="Z606" s="221"/>
      <c r="AA606" s="221"/>
      <c r="AB606" s="221"/>
    </row>
    <row r="607" ht="15.75" customHeight="1">
      <c r="A607" s="255"/>
      <c r="B607" s="7"/>
      <c r="C607" s="7"/>
      <c r="D607" s="7"/>
      <c r="E607" s="7"/>
      <c r="F607" s="7"/>
      <c r="G607" s="7"/>
      <c r="H607" s="7"/>
      <c r="I607" s="7"/>
      <c r="J607" s="7"/>
      <c r="K607" s="7"/>
      <c r="L607" s="7"/>
      <c r="M607" s="7"/>
      <c r="N607" s="7"/>
      <c r="O607" s="7"/>
      <c r="P607" s="7"/>
      <c r="Q607" s="7"/>
      <c r="R607" s="7"/>
      <c r="S607" s="7"/>
      <c r="T607" s="221"/>
      <c r="U607" s="221"/>
      <c r="V607" s="221"/>
      <c r="W607" s="221"/>
      <c r="X607" s="221"/>
      <c r="Y607" s="221"/>
      <c r="Z607" s="221"/>
      <c r="AA607" s="221"/>
      <c r="AB607" s="221"/>
    </row>
    <row r="608" ht="15.75" customHeight="1">
      <c r="A608" s="255"/>
      <c r="B608" s="7"/>
      <c r="C608" s="7"/>
      <c r="D608" s="7"/>
      <c r="E608" s="7"/>
      <c r="F608" s="7"/>
      <c r="G608" s="7"/>
      <c r="H608" s="7"/>
      <c r="I608" s="7"/>
      <c r="J608" s="7"/>
      <c r="K608" s="7"/>
      <c r="L608" s="7"/>
      <c r="M608" s="7"/>
      <c r="N608" s="7"/>
      <c r="O608" s="7"/>
      <c r="P608" s="7"/>
      <c r="Q608" s="7"/>
      <c r="R608" s="7"/>
      <c r="S608" s="7"/>
      <c r="T608" s="221"/>
      <c r="U608" s="221"/>
      <c r="V608" s="221"/>
      <c r="W608" s="221"/>
      <c r="X608" s="221"/>
      <c r="Y608" s="221"/>
      <c r="Z608" s="221"/>
      <c r="AA608" s="221"/>
      <c r="AB608" s="221"/>
    </row>
    <row r="609" ht="15.75" customHeight="1">
      <c r="A609" s="255"/>
      <c r="B609" s="7"/>
      <c r="C609" s="7"/>
      <c r="D609" s="7"/>
      <c r="E609" s="7"/>
      <c r="F609" s="7"/>
      <c r="G609" s="7"/>
      <c r="H609" s="7"/>
      <c r="I609" s="7"/>
      <c r="J609" s="7"/>
      <c r="K609" s="7"/>
      <c r="L609" s="7"/>
      <c r="M609" s="7"/>
      <c r="N609" s="7"/>
      <c r="O609" s="7"/>
      <c r="P609" s="7"/>
      <c r="Q609" s="7"/>
      <c r="R609" s="7"/>
      <c r="S609" s="7"/>
      <c r="T609" s="221"/>
      <c r="U609" s="221"/>
      <c r="V609" s="221"/>
      <c r="W609" s="221"/>
      <c r="X609" s="221"/>
      <c r="Y609" s="221"/>
      <c r="Z609" s="221"/>
      <c r="AA609" s="221"/>
      <c r="AB609" s="221"/>
    </row>
    <row r="610" ht="15.75" customHeight="1">
      <c r="A610" s="255"/>
      <c r="B610" s="7"/>
      <c r="C610" s="7"/>
      <c r="D610" s="7"/>
      <c r="E610" s="7"/>
      <c r="F610" s="7"/>
      <c r="G610" s="7"/>
      <c r="H610" s="7"/>
      <c r="I610" s="7"/>
      <c r="J610" s="7"/>
      <c r="K610" s="7"/>
      <c r="L610" s="7"/>
      <c r="M610" s="7"/>
      <c r="N610" s="7"/>
      <c r="O610" s="7"/>
      <c r="P610" s="7"/>
      <c r="Q610" s="7"/>
      <c r="R610" s="7"/>
      <c r="S610" s="7"/>
      <c r="T610" s="221"/>
      <c r="U610" s="221"/>
      <c r="V610" s="221"/>
      <c r="W610" s="221"/>
      <c r="X610" s="221"/>
      <c r="Y610" s="221"/>
      <c r="Z610" s="221"/>
      <c r="AA610" s="221"/>
      <c r="AB610" s="221"/>
    </row>
    <row r="611" ht="15.75" customHeight="1">
      <c r="A611" s="255"/>
      <c r="B611" s="7"/>
      <c r="C611" s="7"/>
      <c r="D611" s="7"/>
      <c r="E611" s="7"/>
      <c r="F611" s="7"/>
      <c r="G611" s="7"/>
      <c r="H611" s="7"/>
      <c r="I611" s="7"/>
      <c r="J611" s="7"/>
      <c r="K611" s="7"/>
      <c r="L611" s="7"/>
      <c r="M611" s="7"/>
      <c r="N611" s="7"/>
      <c r="O611" s="7"/>
      <c r="P611" s="7"/>
      <c r="Q611" s="7"/>
      <c r="R611" s="7"/>
      <c r="S611" s="7"/>
      <c r="T611" s="221"/>
      <c r="U611" s="221"/>
      <c r="V611" s="221"/>
      <c r="W611" s="221"/>
      <c r="X611" s="221"/>
      <c r="Y611" s="221"/>
      <c r="Z611" s="221"/>
      <c r="AA611" s="221"/>
      <c r="AB611" s="221"/>
    </row>
    <row r="612" ht="15.75" customHeight="1">
      <c r="A612" s="255"/>
      <c r="B612" s="7"/>
      <c r="C612" s="7"/>
      <c r="D612" s="7"/>
      <c r="E612" s="7"/>
      <c r="F612" s="7"/>
      <c r="G612" s="7"/>
      <c r="H612" s="7"/>
      <c r="I612" s="7"/>
      <c r="J612" s="7"/>
      <c r="K612" s="7"/>
      <c r="L612" s="7"/>
      <c r="M612" s="7"/>
      <c r="N612" s="7"/>
      <c r="O612" s="7"/>
      <c r="P612" s="7"/>
      <c r="Q612" s="7"/>
      <c r="R612" s="7"/>
      <c r="S612" s="7"/>
      <c r="T612" s="221"/>
      <c r="U612" s="221"/>
      <c r="V612" s="221"/>
      <c r="W612" s="221"/>
      <c r="X612" s="221"/>
      <c r="Y612" s="221"/>
      <c r="Z612" s="221"/>
      <c r="AA612" s="221"/>
      <c r="AB612" s="221"/>
    </row>
    <row r="613" ht="15.75" customHeight="1">
      <c r="A613" s="255"/>
      <c r="B613" s="7"/>
      <c r="C613" s="7"/>
      <c r="D613" s="7"/>
      <c r="E613" s="7"/>
      <c r="F613" s="7"/>
      <c r="G613" s="7"/>
      <c r="H613" s="7"/>
      <c r="I613" s="7"/>
      <c r="J613" s="7"/>
      <c r="K613" s="7"/>
      <c r="L613" s="7"/>
      <c r="M613" s="7"/>
      <c r="N613" s="7"/>
      <c r="O613" s="7"/>
      <c r="P613" s="7"/>
      <c r="Q613" s="7"/>
      <c r="R613" s="7"/>
      <c r="S613" s="7"/>
      <c r="T613" s="221"/>
      <c r="U613" s="221"/>
      <c r="V613" s="221"/>
      <c r="W613" s="221"/>
      <c r="X613" s="221"/>
      <c r="Y613" s="221"/>
      <c r="Z613" s="221"/>
      <c r="AA613" s="221"/>
      <c r="AB613" s="221"/>
    </row>
    <row r="614" ht="15.75" customHeight="1">
      <c r="A614" s="255"/>
      <c r="B614" s="7"/>
      <c r="C614" s="7"/>
      <c r="D614" s="7"/>
      <c r="E614" s="7"/>
      <c r="F614" s="7"/>
      <c r="G614" s="7"/>
      <c r="H614" s="7"/>
      <c r="I614" s="7"/>
      <c r="J614" s="7"/>
      <c r="K614" s="7"/>
      <c r="L614" s="7"/>
      <c r="M614" s="7"/>
      <c r="N614" s="7"/>
      <c r="O614" s="7"/>
      <c r="P614" s="7"/>
      <c r="Q614" s="7"/>
      <c r="R614" s="7"/>
      <c r="S614" s="7"/>
      <c r="T614" s="221"/>
      <c r="U614" s="221"/>
      <c r="V614" s="221"/>
      <c r="W614" s="221"/>
      <c r="X614" s="221"/>
      <c r="Y614" s="221"/>
      <c r="Z614" s="221"/>
      <c r="AA614" s="221"/>
      <c r="AB614" s="221"/>
    </row>
    <row r="615" ht="15.75" customHeight="1">
      <c r="A615" s="255"/>
      <c r="B615" s="7"/>
      <c r="C615" s="7"/>
      <c r="D615" s="7"/>
      <c r="E615" s="7"/>
      <c r="F615" s="7"/>
      <c r="G615" s="7"/>
      <c r="H615" s="7"/>
      <c r="I615" s="7"/>
      <c r="J615" s="7"/>
      <c r="K615" s="7"/>
      <c r="L615" s="7"/>
      <c r="M615" s="7"/>
      <c r="N615" s="7"/>
      <c r="O615" s="7"/>
      <c r="P615" s="7"/>
      <c r="Q615" s="7"/>
      <c r="R615" s="7"/>
      <c r="S615" s="7"/>
      <c r="T615" s="221"/>
      <c r="U615" s="221"/>
      <c r="V615" s="221"/>
      <c r="W615" s="221"/>
      <c r="X615" s="221"/>
      <c r="Y615" s="221"/>
      <c r="Z615" s="221"/>
      <c r="AA615" s="221"/>
      <c r="AB615" s="221"/>
    </row>
    <row r="616" ht="15.75" customHeight="1">
      <c r="A616" s="255"/>
      <c r="B616" s="7"/>
      <c r="C616" s="7"/>
      <c r="D616" s="7"/>
      <c r="E616" s="7"/>
      <c r="F616" s="7"/>
      <c r="G616" s="7"/>
      <c r="H616" s="7"/>
      <c r="I616" s="7"/>
      <c r="J616" s="7"/>
      <c r="K616" s="7"/>
      <c r="L616" s="7"/>
      <c r="M616" s="7"/>
      <c r="N616" s="7"/>
      <c r="O616" s="7"/>
      <c r="P616" s="7"/>
      <c r="Q616" s="7"/>
      <c r="R616" s="7"/>
      <c r="S616" s="7"/>
      <c r="T616" s="221"/>
      <c r="U616" s="221"/>
      <c r="V616" s="221"/>
      <c r="W616" s="221"/>
      <c r="X616" s="221"/>
      <c r="Y616" s="221"/>
      <c r="Z616" s="221"/>
      <c r="AA616" s="221"/>
      <c r="AB616" s="221"/>
    </row>
    <row r="617" ht="15.75" customHeight="1">
      <c r="A617" s="255"/>
      <c r="B617" s="7"/>
      <c r="C617" s="7"/>
      <c r="D617" s="7"/>
      <c r="E617" s="7"/>
      <c r="F617" s="7"/>
      <c r="G617" s="7"/>
      <c r="H617" s="7"/>
      <c r="I617" s="7"/>
      <c r="J617" s="7"/>
      <c r="K617" s="7"/>
      <c r="L617" s="7"/>
      <c r="M617" s="7"/>
      <c r="N617" s="7"/>
      <c r="O617" s="7"/>
      <c r="P617" s="7"/>
      <c r="Q617" s="7"/>
      <c r="R617" s="7"/>
      <c r="S617" s="7"/>
      <c r="T617" s="221"/>
      <c r="U617" s="221"/>
      <c r="V617" s="221"/>
      <c r="W617" s="221"/>
      <c r="X617" s="221"/>
      <c r="Y617" s="221"/>
      <c r="Z617" s="221"/>
      <c r="AA617" s="221"/>
      <c r="AB617" s="221"/>
    </row>
    <row r="618" ht="15.75" customHeight="1">
      <c r="A618" s="255"/>
      <c r="B618" s="7"/>
      <c r="C618" s="7"/>
      <c r="D618" s="7"/>
      <c r="E618" s="7"/>
      <c r="F618" s="7"/>
      <c r="G618" s="7"/>
      <c r="H618" s="7"/>
      <c r="I618" s="7"/>
      <c r="J618" s="7"/>
      <c r="K618" s="7"/>
      <c r="L618" s="7"/>
      <c r="M618" s="7"/>
      <c r="N618" s="7"/>
      <c r="O618" s="7"/>
      <c r="P618" s="7"/>
      <c r="Q618" s="7"/>
      <c r="R618" s="7"/>
      <c r="S618" s="7"/>
      <c r="T618" s="221"/>
      <c r="U618" s="221"/>
      <c r="V618" s="221"/>
      <c r="W618" s="221"/>
      <c r="X618" s="221"/>
      <c r="Y618" s="221"/>
      <c r="Z618" s="221"/>
      <c r="AA618" s="221"/>
      <c r="AB618" s="221"/>
    </row>
    <row r="619" ht="15.75" customHeight="1">
      <c r="A619" s="255"/>
      <c r="B619" s="7"/>
      <c r="C619" s="7"/>
      <c r="D619" s="7"/>
      <c r="E619" s="7"/>
      <c r="F619" s="7"/>
      <c r="G619" s="7"/>
      <c r="H619" s="7"/>
      <c r="I619" s="7"/>
      <c r="J619" s="7"/>
      <c r="K619" s="7"/>
      <c r="L619" s="7"/>
      <c r="M619" s="7"/>
      <c r="N619" s="7"/>
      <c r="O619" s="7"/>
      <c r="P619" s="7"/>
      <c r="Q619" s="7"/>
      <c r="R619" s="7"/>
      <c r="S619" s="7"/>
      <c r="T619" s="221"/>
      <c r="U619" s="221"/>
      <c r="V619" s="221"/>
      <c r="W619" s="221"/>
      <c r="X619" s="221"/>
      <c r="Y619" s="221"/>
      <c r="Z619" s="221"/>
      <c r="AA619" s="221"/>
      <c r="AB619" s="221"/>
    </row>
    <row r="620" ht="15.75" customHeight="1">
      <c r="A620" s="255"/>
      <c r="B620" s="7"/>
      <c r="C620" s="7"/>
      <c r="D620" s="7"/>
      <c r="E620" s="7"/>
      <c r="F620" s="7"/>
      <c r="G620" s="7"/>
      <c r="H620" s="7"/>
      <c r="I620" s="7"/>
      <c r="J620" s="7"/>
      <c r="K620" s="7"/>
      <c r="L620" s="7"/>
      <c r="M620" s="7"/>
      <c r="N620" s="7"/>
      <c r="O620" s="7"/>
      <c r="P620" s="7"/>
      <c r="Q620" s="7"/>
      <c r="R620" s="7"/>
      <c r="S620" s="7"/>
      <c r="T620" s="221"/>
      <c r="U620" s="221"/>
      <c r="V620" s="221"/>
      <c r="W620" s="221"/>
      <c r="X620" s="221"/>
      <c r="Y620" s="221"/>
      <c r="Z620" s="221"/>
      <c r="AA620" s="221"/>
      <c r="AB620" s="221"/>
    </row>
    <row r="621" ht="15.75" customHeight="1">
      <c r="A621" s="255"/>
      <c r="B621" s="7"/>
      <c r="C621" s="7"/>
      <c r="D621" s="7"/>
      <c r="E621" s="7"/>
      <c r="F621" s="7"/>
      <c r="G621" s="7"/>
      <c r="H621" s="7"/>
      <c r="I621" s="7"/>
      <c r="J621" s="7"/>
      <c r="K621" s="7"/>
      <c r="L621" s="7"/>
      <c r="M621" s="7"/>
      <c r="N621" s="7"/>
      <c r="O621" s="7"/>
      <c r="P621" s="7"/>
      <c r="Q621" s="7"/>
      <c r="R621" s="7"/>
      <c r="S621" s="7"/>
      <c r="T621" s="221"/>
      <c r="U621" s="221"/>
      <c r="V621" s="221"/>
      <c r="W621" s="221"/>
      <c r="X621" s="221"/>
      <c r="Y621" s="221"/>
      <c r="Z621" s="221"/>
      <c r="AA621" s="221"/>
      <c r="AB621" s="221"/>
    </row>
    <row r="622" ht="15.75" customHeight="1">
      <c r="A622" s="255"/>
      <c r="B622" s="7"/>
      <c r="C622" s="7"/>
      <c r="D622" s="7"/>
      <c r="E622" s="7"/>
      <c r="F622" s="7"/>
      <c r="G622" s="7"/>
      <c r="H622" s="7"/>
      <c r="I622" s="7"/>
      <c r="J622" s="7"/>
      <c r="K622" s="7"/>
      <c r="L622" s="7"/>
      <c r="M622" s="7"/>
      <c r="N622" s="7"/>
      <c r="O622" s="7"/>
      <c r="P622" s="7"/>
      <c r="Q622" s="7"/>
      <c r="R622" s="7"/>
      <c r="S622" s="7"/>
      <c r="T622" s="221"/>
      <c r="U622" s="221"/>
      <c r="V622" s="221"/>
      <c r="W622" s="221"/>
      <c r="X622" s="221"/>
      <c r="Y622" s="221"/>
      <c r="Z622" s="221"/>
      <c r="AA622" s="221"/>
      <c r="AB622" s="221"/>
    </row>
    <row r="623" ht="15.75" customHeight="1">
      <c r="A623" s="255"/>
      <c r="B623" s="7"/>
      <c r="C623" s="7"/>
      <c r="D623" s="7"/>
      <c r="E623" s="7"/>
      <c r="F623" s="7"/>
      <c r="G623" s="7"/>
      <c r="H623" s="7"/>
      <c r="I623" s="7"/>
      <c r="J623" s="7"/>
      <c r="K623" s="7"/>
      <c r="L623" s="7"/>
      <c r="M623" s="7"/>
      <c r="N623" s="7"/>
      <c r="O623" s="7"/>
      <c r="P623" s="7"/>
      <c r="Q623" s="7"/>
      <c r="R623" s="7"/>
      <c r="S623" s="7"/>
      <c r="T623" s="221"/>
      <c r="U623" s="221"/>
      <c r="V623" s="221"/>
      <c r="W623" s="221"/>
      <c r="X623" s="221"/>
      <c r="Y623" s="221"/>
      <c r="Z623" s="221"/>
      <c r="AA623" s="221"/>
      <c r="AB623" s="221"/>
    </row>
    <row r="624" ht="15.75" customHeight="1">
      <c r="A624" s="255"/>
      <c r="B624" s="7"/>
      <c r="C624" s="7"/>
      <c r="D624" s="7"/>
      <c r="E624" s="7"/>
      <c r="F624" s="7"/>
      <c r="G624" s="7"/>
      <c r="H624" s="7"/>
      <c r="I624" s="7"/>
      <c r="J624" s="7"/>
      <c r="K624" s="7"/>
      <c r="L624" s="7"/>
      <c r="M624" s="7"/>
      <c r="N624" s="7"/>
      <c r="O624" s="7"/>
      <c r="P624" s="7"/>
      <c r="Q624" s="7"/>
      <c r="R624" s="7"/>
      <c r="S624" s="7"/>
      <c r="T624" s="221"/>
      <c r="U624" s="221"/>
      <c r="V624" s="221"/>
      <c r="W624" s="221"/>
      <c r="X624" s="221"/>
      <c r="Y624" s="221"/>
      <c r="Z624" s="221"/>
      <c r="AA624" s="221"/>
      <c r="AB624" s="221"/>
    </row>
    <row r="625" ht="15.75" customHeight="1">
      <c r="A625" s="255"/>
      <c r="B625" s="7"/>
      <c r="C625" s="7"/>
      <c r="D625" s="7"/>
      <c r="E625" s="7"/>
      <c r="F625" s="7"/>
      <c r="G625" s="7"/>
      <c r="H625" s="7"/>
      <c r="I625" s="7"/>
      <c r="J625" s="7"/>
      <c r="K625" s="7"/>
      <c r="L625" s="7"/>
      <c r="M625" s="7"/>
      <c r="N625" s="7"/>
      <c r="O625" s="7"/>
      <c r="P625" s="7"/>
      <c r="Q625" s="7"/>
      <c r="R625" s="7"/>
      <c r="S625" s="7"/>
      <c r="T625" s="221"/>
      <c r="U625" s="221"/>
      <c r="V625" s="221"/>
      <c r="W625" s="221"/>
      <c r="X625" s="221"/>
      <c r="Y625" s="221"/>
      <c r="Z625" s="221"/>
      <c r="AA625" s="221"/>
      <c r="AB625" s="221"/>
    </row>
    <row r="626" ht="15.75" customHeight="1">
      <c r="A626" s="255"/>
      <c r="B626" s="7"/>
      <c r="C626" s="7"/>
      <c r="D626" s="7"/>
      <c r="E626" s="7"/>
      <c r="F626" s="7"/>
      <c r="G626" s="7"/>
      <c r="H626" s="7"/>
      <c r="I626" s="7"/>
      <c r="J626" s="7"/>
      <c r="K626" s="7"/>
      <c r="L626" s="7"/>
      <c r="M626" s="7"/>
      <c r="N626" s="7"/>
      <c r="O626" s="7"/>
      <c r="P626" s="7"/>
      <c r="Q626" s="7"/>
      <c r="R626" s="7"/>
      <c r="S626" s="7"/>
      <c r="T626" s="221"/>
      <c r="U626" s="221"/>
      <c r="V626" s="221"/>
      <c r="W626" s="221"/>
      <c r="X626" s="221"/>
      <c r="Y626" s="221"/>
      <c r="Z626" s="221"/>
      <c r="AA626" s="221"/>
      <c r="AB626" s="221"/>
    </row>
    <row r="627" ht="15.75" customHeight="1">
      <c r="A627" s="255"/>
      <c r="B627" s="7"/>
      <c r="C627" s="7"/>
      <c r="D627" s="7"/>
      <c r="E627" s="7"/>
      <c r="F627" s="7"/>
      <c r="G627" s="7"/>
      <c r="H627" s="7"/>
      <c r="I627" s="7"/>
      <c r="J627" s="7"/>
      <c r="K627" s="7"/>
      <c r="L627" s="7"/>
      <c r="M627" s="7"/>
      <c r="N627" s="7"/>
      <c r="O627" s="7"/>
      <c r="P627" s="7"/>
      <c r="Q627" s="7"/>
      <c r="R627" s="7"/>
      <c r="S627" s="7"/>
      <c r="T627" s="221"/>
      <c r="U627" s="221"/>
      <c r="V627" s="221"/>
      <c r="W627" s="221"/>
      <c r="X627" s="221"/>
      <c r="Y627" s="221"/>
      <c r="Z627" s="221"/>
      <c r="AA627" s="221"/>
      <c r="AB627" s="221"/>
    </row>
    <row r="628" ht="15.75" customHeight="1">
      <c r="A628" s="255"/>
      <c r="B628" s="7"/>
      <c r="C628" s="7"/>
      <c r="D628" s="7"/>
      <c r="E628" s="7"/>
      <c r="F628" s="7"/>
      <c r="G628" s="7"/>
      <c r="H628" s="7"/>
      <c r="I628" s="7"/>
      <c r="J628" s="7"/>
      <c r="K628" s="7"/>
      <c r="L628" s="7"/>
      <c r="M628" s="7"/>
      <c r="N628" s="7"/>
      <c r="O628" s="7"/>
      <c r="P628" s="7"/>
      <c r="Q628" s="7"/>
      <c r="R628" s="7"/>
      <c r="S628" s="7"/>
      <c r="T628" s="221"/>
      <c r="U628" s="221"/>
      <c r="V628" s="221"/>
      <c r="W628" s="221"/>
      <c r="X628" s="221"/>
      <c r="Y628" s="221"/>
      <c r="Z628" s="221"/>
      <c r="AA628" s="221"/>
      <c r="AB628" s="221"/>
    </row>
    <row r="629" ht="15.75" customHeight="1">
      <c r="A629" s="255"/>
      <c r="B629" s="7"/>
      <c r="C629" s="7"/>
      <c r="D629" s="7"/>
      <c r="E629" s="7"/>
      <c r="F629" s="7"/>
      <c r="G629" s="7"/>
      <c r="H629" s="7"/>
      <c r="I629" s="7"/>
      <c r="J629" s="7"/>
      <c r="K629" s="7"/>
      <c r="L629" s="7"/>
      <c r="M629" s="7"/>
      <c r="N629" s="7"/>
      <c r="O629" s="7"/>
      <c r="P629" s="7"/>
      <c r="Q629" s="7"/>
      <c r="R629" s="7"/>
      <c r="S629" s="7"/>
      <c r="T629" s="221"/>
      <c r="U629" s="221"/>
      <c r="V629" s="221"/>
      <c r="W629" s="221"/>
      <c r="X629" s="221"/>
      <c r="Y629" s="221"/>
      <c r="Z629" s="221"/>
      <c r="AA629" s="221"/>
      <c r="AB629" s="221"/>
    </row>
    <row r="630" ht="15.75" customHeight="1">
      <c r="A630" s="255"/>
      <c r="B630" s="7"/>
      <c r="C630" s="7"/>
      <c r="D630" s="7"/>
      <c r="E630" s="7"/>
      <c r="F630" s="7"/>
      <c r="G630" s="7"/>
      <c r="H630" s="7"/>
      <c r="I630" s="7"/>
      <c r="J630" s="7"/>
      <c r="K630" s="7"/>
      <c r="L630" s="7"/>
      <c r="M630" s="7"/>
      <c r="N630" s="7"/>
      <c r="O630" s="7"/>
      <c r="P630" s="7"/>
      <c r="Q630" s="7"/>
      <c r="R630" s="7"/>
      <c r="S630" s="7"/>
      <c r="T630" s="221"/>
      <c r="U630" s="221"/>
      <c r="V630" s="221"/>
      <c r="W630" s="221"/>
      <c r="X630" s="221"/>
      <c r="Y630" s="221"/>
      <c r="Z630" s="221"/>
      <c r="AA630" s="221"/>
      <c r="AB630" s="221"/>
    </row>
    <row r="631" ht="15.75" customHeight="1">
      <c r="A631" s="255"/>
      <c r="B631" s="7"/>
      <c r="C631" s="7"/>
      <c r="D631" s="7"/>
      <c r="E631" s="7"/>
      <c r="F631" s="7"/>
      <c r="G631" s="7"/>
      <c r="H631" s="7"/>
      <c r="I631" s="7"/>
      <c r="J631" s="7"/>
      <c r="K631" s="7"/>
      <c r="L631" s="7"/>
      <c r="M631" s="7"/>
      <c r="N631" s="7"/>
      <c r="O631" s="7"/>
      <c r="P631" s="7"/>
      <c r="Q631" s="7"/>
      <c r="R631" s="7"/>
      <c r="S631" s="7"/>
      <c r="T631" s="221"/>
      <c r="U631" s="221"/>
      <c r="V631" s="221"/>
      <c r="W631" s="221"/>
      <c r="X631" s="221"/>
      <c r="Y631" s="221"/>
      <c r="Z631" s="221"/>
      <c r="AA631" s="221"/>
      <c r="AB631" s="221"/>
    </row>
    <row r="632" ht="15.75" customHeight="1">
      <c r="A632" s="255"/>
      <c r="B632" s="7"/>
      <c r="C632" s="7"/>
      <c r="D632" s="7"/>
      <c r="E632" s="7"/>
      <c r="F632" s="7"/>
      <c r="G632" s="7"/>
      <c r="H632" s="7"/>
      <c r="I632" s="7"/>
      <c r="J632" s="7"/>
      <c r="K632" s="7"/>
      <c r="L632" s="7"/>
      <c r="M632" s="7"/>
      <c r="N632" s="7"/>
      <c r="O632" s="7"/>
      <c r="P632" s="7"/>
      <c r="Q632" s="7"/>
      <c r="R632" s="7"/>
      <c r="S632" s="7"/>
      <c r="T632" s="221"/>
      <c r="U632" s="221"/>
      <c r="V632" s="221"/>
      <c r="W632" s="221"/>
      <c r="X632" s="221"/>
      <c r="Y632" s="221"/>
      <c r="Z632" s="221"/>
      <c r="AA632" s="221"/>
      <c r="AB632" s="221"/>
    </row>
    <row r="633" ht="15.75" customHeight="1">
      <c r="A633" s="255"/>
      <c r="B633" s="7"/>
      <c r="C633" s="7"/>
      <c r="D633" s="7"/>
      <c r="E633" s="7"/>
      <c r="F633" s="7"/>
      <c r="G633" s="7"/>
      <c r="H633" s="7"/>
      <c r="I633" s="7"/>
      <c r="J633" s="7"/>
      <c r="K633" s="7"/>
      <c r="L633" s="7"/>
      <c r="M633" s="7"/>
      <c r="N633" s="7"/>
      <c r="O633" s="7"/>
      <c r="P633" s="7"/>
      <c r="Q633" s="7"/>
      <c r="R633" s="7"/>
      <c r="S633" s="7"/>
      <c r="T633" s="221"/>
      <c r="U633" s="221"/>
      <c r="V633" s="221"/>
      <c r="W633" s="221"/>
      <c r="X633" s="221"/>
      <c r="Y633" s="221"/>
      <c r="Z633" s="221"/>
      <c r="AA633" s="221"/>
      <c r="AB633" s="221"/>
    </row>
    <row r="634" ht="15.75" customHeight="1">
      <c r="A634" s="255"/>
      <c r="B634" s="7"/>
      <c r="C634" s="7"/>
      <c r="D634" s="7"/>
      <c r="E634" s="7"/>
      <c r="F634" s="7"/>
      <c r="G634" s="7"/>
      <c r="H634" s="7"/>
      <c r="I634" s="7"/>
      <c r="J634" s="7"/>
      <c r="K634" s="7"/>
      <c r="L634" s="7"/>
      <c r="M634" s="7"/>
      <c r="N634" s="7"/>
      <c r="O634" s="7"/>
      <c r="P634" s="7"/>
      <c r="Q634" s="7"/>
      <c r="R634" s="7"/>
      <c r="S634" s="7"/>
      <c r="T634" s="221"/>
      <c r="U634" s="221"/>
      <c r="V634" s="221"/>
      <c r="W634" s="221"/>
      <c r="X634" s="221"/>
      <c r="Y634" s="221"/>
      <c r="Z634" s="221"/>
      <c r="AA634" s="221"/>
      <c r="AB634" s="221"/>
    </row>
    <row r="635" ht="15.75" customHeight="1">
      <c r="A635" s="255"/>
      <c r="B635" s="7"/>
      <c r="C635" s="7"/>
      <c r="D635" s="7"/>
      <c r="E635" s="7"/>
      <c r="F635" s="7"/>
      <c r="G635" s="7"/>
      <c r="H635" s="7"/>
      <c r="I635" s="7"/>
      <c r="J635" s="7"/>
      <c r="K635" s="7"/>
      <c r="L635" s="7"/>
      <c r="M635" s="7"/>
      <c r="N635" s="7"/>
      <c r="O635" s="7"/>
      <c r="P635" s="7"/>
      <c r="Q635" s="7"/>
      <c r="R635" s="7"/>
      <c r="S635" s="7"/>
      <c r="T635" s="221"/>
      <c r="U635" s="221"/>
      <c r="V635" s="221"/>
      <c r="W635" s="221"/>
      <c r="X635" s="221"/>
      <c r="Y635" s="221"/>
      <c r="Z635" s="221"/>
      <c r="AA635" s="221"/>
      <c r="AB635" s="221"/>
    </row>
    <row r="636" ht="15.75" customHeight="1">
      <c r="A636" s="255"/>
      <c r="B636" s="7"/>
      <c r="C636" s="7"/>
      <c r="D636" s="7"/>
      <c r="E636" s="7"/>
      <c r="F636" s="7"/>
      <c r="G636" s="7"/>
      <c r="H636" s="7"/>
      <c r="I636" s="7"/>
      <c r="J636" s="7"/>
      <c r="K636" s="7"/>
      <c r="L636" s="7"/>
      <c r="M636" s="7"/>
      <c r="N636" s="7"/>
      <c r="O636" s="7"/>
      <c r="P636" s="7"/>
      <c r="Q636" s="7"/>
      <c r="R636" s="7"/>
      <c r="S636" s="7"/>
      <c r="T636" s="221"/>
      <c r="U636" s="221"/>
      <c r="V636" s="221"/>
      <c r="W636" s="221"/>
      <c r="X636" s="221"/>
      <c r="Y636" s="221"/>
      <c r="Z636" s="221"/>
      <c r="AA636" s="221"/>
      <c r="AB636" s="221"/>
    </row>
    <row r="637" ht="15.75" customHeight="1">
      <c r="A637" s="255"/>
      <c r="B637" s="7"/>
      <c r="C637" s="7"/>
      <c r="D637" s="7"/>
      <c r="E637" s="7"/>
      <c r="F637" s="7"/>
      <c r="G637" s="7"/>
      <c r="H637" s="7"/>
      <c r="I637" s="7"/>
      <c r="J637" s="7"/>
      <c r="K637" s="7"/>
      <c r="L637" s="7"/>
      <c r="M637" s="7"/>
      <c r="N637" s="7"/>
      <c r="O637" s="7"/>
      <c r="P637" s="7"/>
      <c r="Q637" s="7"/>
      <c r="R637" s="7"/>
      <c r="S637" s="7"/>
      <c r="T637" s="221"/>
      <c r="U637" s="221"/>
      <c r="V637" s="221"/>
      <c r="W637" s="221"/>
      <c r="X637" s="221"/>
      <c r="Y637" s="221"/>
      <c r="Z637" s="221"/>
      <c r="AA637" s="221"/>
      <c r="AB637" s="221"/>
    </row>
    <row r="638" ht="15.75" customHeight="1">
      <c r="A638" s="255"/>
      <c r="B638" s="7"/>
      <c r="C638" s="7"/>
      <c r="D638" s="7"/>
      <c r="E638" s="7"/>
      <c r="F638" s="7"/>
      <c r="G638" s="7"/>
      <c r="H638" s="7"/>
      <c r="I638" s="7"/>
      <c r="J638" s="7"/>
      <c r="K638" s="7"/>
      <c r="L638" s="7"/>
      <c r="M638" s="7"/>
      <c r="N638" s="7"/>
      <c r="O638" s="7"/>
      <c r="P638" s="7"/>
      <c r="Q638" s="7"/>
      <c r="R638" s="7"/>
      <c r="S638" s="7"/>
      <c r="T638" s="221"/>
      <c r="U638" s="221"/>
      <c r="V638" s="221"/>
      <c r="W638" s="221"/>
      <c r="X638" s="221"/>
      <c r="Y638" s="221"/>
      <c r="Z638" s="221"/>
      <c r="AA638" s="221"/>
      <c r="AB638" s="221"/>
    </row>
    <row r="639" ht="15.75" customHeight="1">
      <c r="A639" s="255"/>
      <c r="B639" s="7"/>
      <c r="C639" s="7"/>
      <c r="D639" s="7"/>
      <c r="E639" s="7"/>
      <c r="F639" s="7"/>
      <c r="G639" s="7"/>
      <c r="H639" s="7"/>
      <c r="I639" s="7"/>
      <c r="J639" s="7"/>
      <c r="K639" s="7"/>
      <c r="L639" s="7"/>
      <c r="M639" s="7"/>
      <c r="N639" s="7"/>
      <c r="O639" s="7"/>
      <c r="P639" s="7"/>
      <c r="Q639" s="7"/>
      <c r="R639" s="7"/>
      <c r="S639" s="7"/>
      <c r="T639" s="221"/>
      <c r="U639" s="221"/>
      <c r="V639" s="221"/>
      <c r="W639" s="221"/>
      <c r="X639" s="221"/>
      <c r="Y639" s="221"/>
      <c r="Z639" s="221"/>
      <c r="AA639" s="221"/>
      <c r="AB639" s="221"/>
    </row>
    <row r="640" ht="15.75" customHeight="1">
      <c r="A640" s="255"/>
      <c r="B640" s="7"/>
      <c r="C640" s="7"/>
      <c r="D640" s="7"/>
      <c r="E640" s="7"/>
      <c r="F640" s="7"/>
      <c r="G640" s="7"/>
      <c r="H640" s="7"/>
      <c r="I640" s="7"/>
      <c r="J640" s="7"/>
      <c r="K640" s="7"/>
      <c r="L640" s="7"/>
      <c r="M640" s="7"/>
      <c r="N640" s="7"/>
      <c r="O640" s="7"/>
      <c r="P640" s="7"/>
      <c r="Q640" s="7"/>
      <c r="R640" s="7"/>
      <c r="S640" s="7"/>
      <c r="T640" s="221"/>
      <c r="U640" s="221"/>
      <c r="V640" s="221"/>
      <c r="W640" s="221"/>
      <c r="X640" s="221"/>
      <c r="Y640" s="221"/>
      <c r="Z640" s="221"/>
      <c r="AA640" s="221"/>
      <c r="AB640" s="221"/>
    </row>
    <row r="641" ht="15.75" customHeight="1">
      <c r="A641" s="255"/>
      <c r="B641" s="7"/>
      <c r="C641" s="7"/>
      <c r="D641" s="7"/>
      <c r="E641" s="7"/>
      <c r="F641" s="7"/>
      <c r="G641" s="7"/>
      <c r="H641" s="7"/>
      <c r="I641" s="7"/>
      <c r="J641" s="7"/>
      <c r="K641" s="7"/>
      <c r="L641" s="7"/>
      <c r="M641" s="7"/>
      <c r="N641" s="7"/>
      <c r="O641" s="7"/>
      <c r="P641" s="7"/>
      <c r="Q641" s="7"/>
      <c r="R641" s="7"/>
      <c r="S641" s="7"/>
      <c r="T641" s="221"/>
      <c r="U641" s="221"/>
      <c r="V641" s="221"/>
      <c r="W641" s="221"/>
      <c r="X641" s="221"/>
      <c r="Y641" s="221"/>
      <c r="Z641" s="221"/>
      <c r="AA641" s="221"/>
      <c r="AB641" s="221"/>
    </row>
    <row r="642" ht="15.75" customHeight="1">
      <c r="A642" s="255"/>
      <c r="B642" s="7"/>
      <c r="C642" s="7"/>
      <c r="D642" s="7"/>
      <c r="E642" s="7"/>
      <c r="F642" s="7"/>
      <c r="G642" s="7"/>
      <c r="H642" s="7"/>
      <c r="I642" s="7"/>
      <c r="J642" s="7"/>
      <c r="K642" s="7"/>
      <c r="L642" s="7"/>
      <c r="M642" s="7"/>
      <c r="N642" s="7"/>
      <c r="O642" s="7"/>
      <c r="P642" s="7"/>
      <c r="Q642" s="7"/>
      <c r="R642" s="7"/>
      <c r="S642" s="7"/>
      <c r="T642" s="221"/>
      <c r="U642" s="221"/>
      <c r="V642" s="221"/>
      <c r="W642" s="221"/>
      <c r="X642" s="221"/>
      <c r="Y642" s="221"/>
      <c r="Z642" s="221"/>
      <c r="AA642" s="221"/>
      <c r="AB642" s="221"/>
    </row>
    <row r="643" ht="15.75" customHeight="1">
      <c r="A643" s="255"/>
      <c r="B643" s="7"/>
      <c r="C643" s="7"/>
      <c r="D643" s="7"/>
      <c r="E643" s="7"/>
      <c r="F643" s="7"/>
      <c r="G643" s="7"/>
      <c r="H643" s="7"/>
      <c r="I643" s="7"/>
      <c r="J643" s="7"/>
      <c r="K643" s="7"/>
      <c r="L643" s="7"/>
      <c r="M643" s="7"/>
      <c r="N643" s="7"/>
      <c r="O643" s="7"/>
      <c r="P643" s="7"/>
      <c r="Q643" s="7"/>
      <c r="R643" s="7"/>
      <c r="S643" s="7"/>
      <c r="T643" s="221"/>
      <c r="U643" s="221"/>
      <c r="V643" s="221"/>
      <c r="W643" s="221"/>
      <c r="X643" s="221"/>
      <c r="Y643" s="221"/>
      <c r="Z643" s="221"/>
      <c r="AA643" s="221"/>
      <c r="AB643" s="221"/>
    </row>
    <row r="644" ht="15.75" customHeight="1">
      <c r="A644" s="255"/>
      <c r="B644" s="7"/>
      <c r="C644" s="7"/>
      <c r="D644" s="7"/>
      <c r="E644" s="7"/>
      <c r="F644" s="7"/>
      <c r="G644" s="7"/>
      <c r="H644" s="7"/>
      <c r="I644" s="7"/>
      <c r="J644" s="7"/>
      <c r="K644" s="7"/>
      <c r="L644" s="7"/>
      <c r="M644" s="7"/>
      <c r="N644" s="7"/>
      <c r="O644" s="7"/>
      <c r="P644" s="7"/>
      <c r="Q644" s="7"/>
      <c r="R644" s="7"/>
      <c r="S644" s="7"/>
      <c r="T644" s="221"/>
      <c r="U644" s="221"/>
      <c r="V644" s="221"/>
      <c r="W644" s="221"/>
      <c r="X644" s="221"/>
      <c r="Y644" s="221"/>
      <c r="Z644" s="221"/>
      <c r="AA644" s="221"/>
      <c r="AB644" s="221"/>
    </row>
    <row r="645" ht="15.75" customHeight="1">
      <c r="A645" s="255"/>
      <c r="B645" s="7"/>
      <c r="C645" s="7"/>
      <c r="D645" s="7"/>
      <c r="E645" s="7"/>
      <c r="F645" s="7"/>
      <c r="G645" s="7"/>
      <c r="H645" s="7"/>
      <c r="I645" s="7"/>
      <c r="J645" s="7"/>
      <c r="K645" s="7"/>
      <c r="L645" s="7"/>
      <c r="M645" s="7"/>
      <c r="N645" s="7"/>
      <c r="O645" s="7"/>
      <c r="P645" s="7"/>
      <c r="Q645" s="7"/>
      <c r="R645" s="7"/>
      <c r="S645" s="7"/>
      <c r="T645" s="221"/>
      <c r="U645" s="221"/>
      <c r="V645" s="221"/>
      <c r="W645" s="221"/>
      <c r="X645" s="221"/>
      <c r="Y645" s="221"/>
      <c r="Z645" s="221"/>
      <c r="AA645" s="221"/>
      <c r="AB645" s="221"/>
    </row>
    <row r="646" ht="15.75" customHeight="1">
      <c r="A646" s="255"/>
      <c r="B646" s="7"/>
      <c r="C646" s="7"/>
      <c r="D646" s="7"/>
      <c r="E646" s="7"/>
      <c r="F646" s="7"/>
      <c r="G646" s="7"/>
      <c r="H646" s="7"/>
      <c r="I646" s="7"/>
      <c r="J646" s="7"/>
      <c r="K646" s="7"/>
      <c r="L646" s="7"/>
      <c r="M646" s="7"/>
      <c r="N646" s="7"/>
      <c r="O646" s="7"/>
      <c r="P646" s="7"/>
      <c r="Q646" s="7"/>
      <c r="R646" s="7"/>
      <c r="S646" s="7"/>
      <c r="T646" s="221"/>
      <c r="U646" s="221"/>
      <c r="V646" s="221"/>
      <c r="W646" s="221"/>
      <c r="X646" s="221"/>
      <c r="Y646" s="221"/>
      <c r="Z646" s="221"/>
      <c r="AA646" s="221"/>
      <c r="AB646" s="221"/>
    </row>
    <row r="647" ht="15.75" customHeight="1">
      <c r="A647" s="255"/>
      <c r="B647" s="7"/>
      <c r="C647" s="7"/>
      <c r="D647" s="7"/>
      <c r="E647" s="7"/>
      <c r="F647" s="7"/>
      <c r="G647" s="7"/>
      <c r="H647" s="7"/>
      <c r="I647" s="7"/>
      <c r="J647" s="7"/>
      <c r="K647" s="7"/>
      <c r="L647" s="7"/>
      <c r="M647" s="7"/>
      <c r="N647" s="7"/>
      <c r="O647" s="7"/>
      <c r="P647" s="7"/>
      <c r="Q647" s="7"/>
      <c r="R647" s="7"/>
      <c r="S647" s="7"/>
      <c r="T647" s="221"/>
      <c r="U647" s="221"/>
      <c r="V647" s="221"/>
      <c r="W647" s="221"/>
      <c r="X647" s="221"/>
      <c r="Y647" s="221"/>
      <c r="Z647" s="221"/>
      <c r="AA647" s="221"/>
      <c r="AB647" s="221"/>
    </row>
    <row r="648" ht="15.75" customHeight="1">
      <c r="A648" s="255"/>
      <c r="B648" s="7"/>
      <c r="C648" s="7"/>
      <c r="D648" s="7"/>
      <c r="E648" s="7"/>
      <c r="F648" s="7"/>
      <c r="G648" s="7"/>
      <c r="H648" s="7"/>
      <c r="I648" s="7"/>
      <c r="J648" s="7"/>
      <c r="K648" s="7"/>
      <c r="L648" s="7"/>
      <c r="M648" s="7"/>
      <c r="N648" s="7"/>
      <c r="O648" s="7"/>
      <c r="P648" s="7"/>
      <c r="Q648" s="7"/>
      <c r="R648" s="7"/>
      <c r="S648" s="7"/>
      <c r="T648" s="221"/>
      <c r="U648" s="221"/>
      <c r="V648" s="221"/>
      <c r="W648" s="221"/>
      <c r="X648" s="221"/>
      <c r="Y648" s="221"/>
      <c r="Z648" s="221"/>
      <c r="AA648" s="221"/>
      <c r="AB648" s="221"/>
    </row>
    <row r="649" ht="15.75" customHeight="1">
      <c r="A649" s="255"/>
      <c r="B649" s="7"/>
      <c r="C649" s="7"/>
      <c r="D649" s="7"/>
      <c r="E649" s="7"/>
      <c r="F649" s="7"/>
      <c r="G649" s="7"/>
      <c r="H649" s="7"/>
      <c r="I649" s="7"/>
      <c r="J649" s="7"/>
      <c r="K649" s="7"/>
      <c r="L649" s="7"/>
      <c r="M649" s="7"/>
      <c r="N649" s="7"/>
      <c r="O649" s="7"/>
      <c r="P649" s="7"/>
      <c r="Q649" s="7"/>
      <c r="R649" s="7"/>
      <c r="S649" s="7"/>
      <c r="T649" s="221"/>
      <c r="U649" s="221"/>
      <c r="V649" s="221"/>
      <c r="W649" s="221"/>
      <c r="X649" s="221"/>
      <c r="Y649" s="221"/>
      <c r="Z649" s="221"/>
      <c r="AA649" s="221"/>
      <c r="AB649" s="221"/>
    </row>
    <row r="650" ht="15.75" customHeight="1">
      <c r="A650" s="255"/>
      <c r="B650" s="7"/>
      <c r="C650" s="7"/>
      <c r="D650" s="7"/>
      <c r="E650" s="7"/>
      <c r="F650" s="7"/>
      <c r="G650" s="7"/>
      <c r="H650" s="7"/>
      <c r="I650" s="7"/>
      <c r="J650" s="7"/>
      <c r="K650" s="7"/>
      <c r="L650" s="7"/>
      <c r="M650" s="7"/>
      <c r="N650" s="7"/>
      <c r="O650" s="7"/>
      <c r="P650" s="7"/>
      <c r="Q650" s="7"/>
      <c r="R650" s="7"/>
      <c r="S650" s="7"/>
      <c r="T650" s="221"/>
      <c r="U650" s="221"/>
      <c r="V650" s="221"/>
      <c r="W650" s="221"/>
      <c r="X650" s="221"/>
      <c r="Y650" s="221"/>
      <c r="Z650" s="221"/>
      <c r="AA650" s="221"/>
      <c r="AB650" s="221"/>
    </row>
    <row r="651" ht="15.75" customHeight="1">
      <c r="A651" s="255"/>
      <c r="B651" s="7"/>
      <c r="C651" s="7"/>
      <c r="D651" s="7"/>
      <c r="E651" s="7"/>
      <c r="F651" s="7"/>
      <c r="G651" s="7"/>
      <c r="H651" s="7"/>
      <c r="I651" s="7"/>
      <c r="J651" s="7"/>
      <c r="K651" s="7"/>
      <c r="L651" s="7"/>
      <c r="M651" s="7"/>
      <c r="N651" s="7"/>
      <c r="O651" s="7"/>
      <c r="P651" s="7"/>
      <c r="Q651" s="7"/>
      <c r="R651" s="7"/>
      <c r="S651" s="7"/>
      <c r="T651" s="221"/>
      <c r="U651" s="221"/>
      <c r="V651" s="221"/>
      <c r="W651" s="221"/>
      <c r="X651" s="221"/>
      <c r="Y651" s="221"/>
      <c r="Z651" s="221"/>
      <c r="AA651" s="221"/>
      <c r="AB651" s="221"/>
    </row>
    <row r="652" ht="15.75" customHeight="1">
      <c r="A652" s="255"/>
      <c r="B652" s="7"/>
      <c r="C652" s="7"/>
      <c r="D652" s="7"/>
      <c r="E652" s="7"/>
      <c r="F652" s="7"/>
      <c r="G652" s="7"/>
      <c r="H652" s="7"/>
      <c r="I652" s="7"/>
      <c r="J652" s="7"/>
      <c r="K652" s="7"/>
      <c r="L652" s="7"/>
      <c r="M652" s="7"/>
      <c r="N652" s="7"/>
      <c r="O652" s="7"/>
      <c r="P652" s="7"/>
      <c r="Q652" s="7"/>
      <c r="R652" s="7"/>
      <c r="S652" s="7"/>
      <c r="T652" s="221"/>
      <c r="U652" s="221"/>
      <c r="V652" s="221"/>
      <c r="W652" s="221"/>
      <c r="X652" s="221"/>
      <c r="Y652" s="221"/>
      <c r="Z652" s="221"/>
      <c r="AA652" s="221"/>
      <c r="AB652" s="221"/>
    </row>
    <row r="653" ht="15.75" customHeight="1">
      <c r="A653" s="255"/>
      <c r="B653" s="7"/>
      <c r="C653" s="7"/>
      <c r="D653" s="7"/>
      <c r="E653" s="7"/>
      <c r="F653" s="7"/>
      <c r="G653" s="7"/>
      <c r="H653" s="7"/>
      <c r="I653" s="7"/>
      <c r="J653" s="7"/>
      <c r="K653" s="7"/>
      <c r="L653" s="7"/>
      <c r="M653" s="7"/>
      <c r="N653" s="7"/>
      <c r="O653" s="7"/>
      <c r="P653" s="7"/>
      <c r="Q653" s="7"/>
      <c r="R653" s="7"/>
      <c r="S653" s="7"/>
      <c r="T653" s="221"/>
      <c r="U653" s="221"/>
      <c r="V653" s="221"/>
      <c r="W653" s="221"/>
      <c r="X653" s="221"/>
      <c r="Y653" s="221"/>
      <c r="Z653" s="221"/>
      <c r="AA653" s="221"/>
      <c r="AB653" s="221"/>
    </row>
    <row r="654" ht="15.75" customHeight="1">
      <c r="A654" s="255"/>
      <c r="B654" s="7"/>
      <c r="C654" s="7"/>
      <c r="D654" s="7"/>
      <c r="E654" s="7"/>
      <c r="F654" s="7"/>
      <c r="G654" s="7"/>
      <c r="H654" s="7"/>
      <c r="I654" s="7"/>
      <c r="J654" s="7"/>
      <c r="K654" s="7"/>
      <c r="L654" s="7"/>
      <c r="M654" s="7"/>
      <c r="N654" s="7"/>
      <c r="O654" s="7"/>
      <c r="P654" s="7"/>
      <c r="Q654" s="7"/>
      <c r="R654" s="7"/>
      <c r="S654" s="7"/>
      <c r="T654" s="221"/>
      <c r="U654" s="221"/>
      <c r="V654" s="221"/>
      <c r="W654" s="221"/>
      <c r="X654" s="221"/>
      <c r="Y654" s="221"/>
      <c r="Z654" s="221"/>
      <c r="AA654" s="221"/>
      <c r="AB654" s="221"/>
    </row>
    <row r="655" ht="15.75" customHeight="1">
      <c r="A655" s="255"/>
      <c r="B655" s="7"/>
      <c r="C655" s="7"/>
      <c r="D655" s="7"/>
      <c r="E655" s="7"/>
      <c r="F655" s="7"/>
      <c r="G655" s="7"/>
      <c r="H655" s="7"/>
      <c r="I655" s="7"/>
      <c r="J655" s="7"/>
      <c r="K655" s="7"/>
      <c r="L655" s="7"/>
      <c r="M655" s="7"/>
      <c r="N655" s="7"/>
      <c r="O655" s="7"/>
      <c r="P655" s="7"/>
      <c r="Q655" s="7"/>
      <c r="R655" s="7"/>
      <c r="S655" s="7"/>
      <c r="T655" s="221"/>
      <c r="U655" s="221"/>
      <c r="V655" s="221"/>
      <c r="W655" s="221"/>
      <c r="X655" s="221"/>
      <c r="Y655" s="221"/>
      <c r="Z655" s="221"/>
      <c r="AA655" s="221"/>
      <c r="AB655" s="221"/>
    </row>
    <row r="656" ht="15.75" customHeight="1">
      <c r="A656" s="255"/>
      <c r="B656" s="7"/>
      <c r="C656" s="7"/>
      <c r="D656" s="7"/>
      <c r="E656" s="7"/>
      <c r="F656" s="7"/>
      <c r="G656" s="7"/>
      <c r="H656" s="7"/>
      <c r="I656" s="7"/>
      <c r="J656" s="7"/>
      <c r="K656" s="7"/>
      <c r="L656" s="7"/>
      <c r="M656" s="7"/>
      <c r="N656" s="7"/>
      <c r="O656" s="7"/>
      <c r="P656" s="7"/>
      <c r="Q656" s="7"/>
      <c r="R656" s="7"/>
      <c r="S656" s="7"/>
      <c r="T656" s="221"/>
      <c r="U656" s="221"/>
      <c r="V656" s="221"/>
      <c r="W656" s="221"/>
      <c r="X656" s="221"/>
      <c r="Y656" s="221"/>
      <c r="Z656" s="221"/>
      <c r="AA656" s="221"/>
      <c r="AB656" s="221"/>
    </row>
    <row r="657" ht="15.75" customHeight="1">
      <c r="A657" s="255"/>
      <c r="B657" s="7"/>
      <c r="C657" s="7"/>
      <c r="D657" s="7"/>
      <c r="E657" s="7"/>
      <c r="F657" s="7"/>
      <c r="G657" s="7"/>
      <c r="H657" s="7"/>
      <c r="I657" s="7"/>
      <c r="J657" s="7"/>
      <c r="K657" s="7"/>
      <c r="L657" s="7"/>
      <c r="M657" s="7"/>
      <c r="N657" s="7"/>
      <c r="O657" s="7"/>
      <c r="P657" s="7"/>
      <c r="Q657" s="7"/>
      <c r="R657" s="7"/>
      <c r="S657" s="7"/>
      <c r="T657" s="221"/>
      <c r="U657" s="221"/>
      <c r="V657" s="221"/>
      <c r="W657" s="221"/>
      <c r="X657" s="221"/>
      <c r="Y657" s="221"/>
      <c r="Z657" s="221"/>
      <c r="AA657" s="221"/>
      <c r="AB657" s="221"/>
    </row>
    <row r="658" ht="15.75" customHeight="1">
      <c r="A658" s="255"/>
      <c r="B658" s="7"/>
      <c r="C658" s="7"/>
      <c r="D658" s="7"/>
      <c r="E658" s="7"/>
      <c r="F658" s="7"/>
      <c r="G658" s="7"/>
      <c r="H658" s="7"/>
      <c r="I658" s="7"/>
      <c r="J658" s="7"/>
      <c r="K658" s="7"/>
      <c r="L658" s="7"/>
      <c r="M658" s="7"/>
      <c r="N658" s="7"/>
      <c r="O658" s="7"/>
      <c r="P658" s="7"/>
      <c r="Q658" s="7"/>
      <c r="R658" s="7"/>
      <c r="S658" s="7"/>
      <c r="T658" s="221"/>
      <c r="U658" s="221"/>
      <c r="V658" s="221"/>
      <c r="W658" s="221"/>
      <c r="X658" s="221"/>
      <c r="Y658" s="221"/>
      <c r="Z658" s="221"/>
      <c r="AA658" s="221"/>
      <c r="AB658" s="221"/>
    </row>
    <row r="659" ht="15.75" customHeight="1">
      <c r="A659" s="255"/>
      <c r="B659" s="7"/>
      <c r="C659" s="7"/>
      <c r="D659" s="7"/>
      <c r="E659" s="7"/>
      <c r="F659" s="7"/>
      <c r="G659" s="7"/>
      <c r="H659" s="7"/>
      <c r="I659" s="7"/>
      <c r="J659" s="7"/>
      <c r="K659" s="7"/>
      <c r="L659" s="7"/>
      <c r="M659" s="7"/>
      <c r="N659" s="7"/>
      <c r="O659" s="7"/>
      <c r="P659" s="7"/>
      <c r="Q659" s="7"/>
      <c r="R659" s="7"/>
      <c r="S659" s="7"/>
      <c r="T659" s="221"/>
      <c r="U659" s="221"/>
      <c r="V659" s="221"/>
      <c r="W659" s="221"/>
      <c r="X659" s="221"/>
      <c r="Y659" s="221"/>
      <c r="Z659" s="221"/>
      <c r="AA659" s="221"/>
      <c r="AB659" s="221"/>
    </row>
    <row r="660" ht="15.75" customHeight="1">
      <c r="A660" s="255"/>
      <c r="B660" s="7"/>
      <c r="C660" s="7"/>
      <c r="D660" s="7"/>
      <c r="E660" s="7"/>
      <c r="F660" s="7"/>
      <c r="G660" s="7"/>
      <c r="H660" s="7"/>
      <c r="I660" s="7"/>
      <c r="J660" s="7"/>
      <c r="K660" s="7"/>
      <c r="L660" s="7"/>
      <c r="M660" s="7"/>
      <c r="N660" s="7"/>
      <c r="O660" s="7"/>
      <c r="P660" s="7"/>
      <c r="Q660" s="7"/>
      <c r="R660" s="7"/>
      <c r="S660" s="7"/>
      <c r="T660" s="221"/>
      <c r="U660" s="221"/>
      <c r="V660" s="221"/>
      <c r="W660" s="221"/>
      <c r="X660" s="221"/>
      <c r="Y660" s="221"/>
      <c r="Z660" s="221"/>
      <c r="AA660" s="221"/>
      <c r="AB660" s="221"/>
    </row>
    <row r="661" ht="15.75" customHeight="1">
      <c r="A661" s="255"/>
      <c r="B661" s="7"/>
      <c r="C661" s="7"/>
      <c r="D661" s="7"/>
      <c r="E661" s="7"/>
      <c r="F661" s="7"/>
      <c r="G661" s="7"/>
      <c r="H661" s="7"/>
      <c r="I661" s="7"/>
      <c r="J661" s="7"/>
      <c r="K661" s="7"/>
      <c r="L661" s="7"/>
      <c r="M661" s="7"/>
      <c r="N661" s="7"/>
      <c r="O661" s="7"/>
      <c r="P661" s="7"/>
      <c r="Q661" s="7"/>
      <c r="R661" s="7"/>
      <c r="S661" s="7"/>
      <c r="T661" s="221"/>
      <c r="U661" s="221"/>
      <c r="V661" s="221"/>
      <c r="W661" s="221"/>
      <c r="X661" s="221"/>
      <c r="Y661" s="221"/>
      <c r="Z661" s="221"/>
      <c r="AA661" s="221"/>
      <c r="AB661" s="221"/>
    </row>
    <row r="662" ht="15.75" customHeight="1">
      <c r="A662" s="255"/>
      <c r="B662" s="7"/>
      <c r="C662" s="7"/>
      <c r="D662" s="7"/>
      <c r="E662" s="7"/>
      <c r="F662" s="7"/>
      <c r="G662" s="7"/>
      <c r="H662" s="7"/>
      <c r="I662" s="7"/>
      <c r="J662" s="7"/>
      <c r="K662" s="7"/>
      <c r="L662" s="7"/>
      <c r="M662" s="7"/>
      <c r="N662" s="7"/>
      <c r="O662" s="7"/>
      <c r="P662" s="7"/>
      <c r="Q662" s="7"/>
      <c r="R662" s="7"/>
      <c r="S662" s="7"/>
      <c r="T662" s="221"/>
      <c r="U662" s="221"/>
      <c r="V662" s="221"/>
      <c r="W662" s="221"/>
      <c r="X662" s="221"/>
      <c r="Y662" s="221"/>
      <c r="Z662" s="221"/>
      <c r="AA662" s="221"/>
      <c r="AB662" s="221"/>
    </row>
    <row r="663" ht="15.75" customHeight="1">
      <c r="A663" s="255"/>
      <c r="B663" s="7"/>
      <c r="C663" s="7"/>
      <c r="D663" s="7"/>
      <c r="E663" s="7"/>
      <c r="F663" s="7"/>
      <c r="G663" s="7"/>
      <c r="H663" s="7"/>
      <c r="I663" s="7"/>
      <c r="J663" s="7"/>
      <c r="K663" s="7"/>
      <c r="L663" s="7"/>
      <c r="M663" s="7"/>
      <c r="N663" s="7"/>
      <c r="O663" s="7"/>
      <c r="P663" s="7"/>
      <c r="Q663" s="7"/>
      <c r="R663" s="7"/>
      <c r="S663" s="7"/>
      <c r="T663" s="221"/>
      <c r="U663" s="221"/>
      <c r="V663" s="221"/>
      <c r="W663" s="221"/>
      <c r="X663" s="221"/>
      <c r="Y663" s="221"/>
      <c r="Z663" s="221"/>
      <c r="AA663" s="221"/>
      <c r="AB663" s="221"/>
    </row>
    <row r="664" ht="15.75" customHeight="1">
      <c r="A664" s="255"/>
      <c r="B664" s="7"/>
      <c r="C664" s="7"/>
      <c r="D664" s="7"/>
      <c r="E664" s="7"/>
      <c r="F664" s="7"/>
      <c r="G664" s="7"/>
      <c r="H664" s="7"/>
      <c r="I664" s="7"/>
      <c r="J664" s="7"/>
      <c r="K664" s="7"/>
      <c r="L664" s="7"/>
      <c r="M664" s="7"/>
      <c r="N664" s="7"/>
      <c r="O664" s="7"/>
      <c r="P664" s="7"/>
      <c r="Q664" s="7"/>
      <c r="R664" s="7"/>
      <c r="S664" s="7"/>
      <c r="T664" s="221"/>
      <c r="U664" s="221"/>
      <c r="V664" s="221"/>
      <c r="W664" s="221"/>
      <c r="X664" s="221"/>
      <c r="Y664" s="221"/>
      <c r="Z664" s="221"/>
      <c r="AA664" s="221"/>
      <c r="AB664" s="221"/>
    </row>
    <row r="665" ht="15.75" customHeight="1">
      <c r="A665" s="255"/>
      <c r="B665" s="7"/>
      <c r="C665" s="7"/>
      <c r="D665" s="7"/>
      <c r="E665" s="7"/>
      <c r="F665" s="7"/>
      <c r="G665" s="7"/>
      <c r="H665" s="7"/>
      <c r="I665" s="7"/>
      <c r="J665" s="7"/>
      <c r="K665" s="7"/>
      <c r="L665" s="7"/>
      <c r="M665" s="7"/>
      <c r="N665" s="7"/>
      <c r="O665" s="7"/>
      <c r="P665" s="7"/>
      <c r="Q665" s="7"/>
      <c r="R665" s="7"/>
      <c r="S665" s="7"/>
      <c r="T665" s="221"/>
      <c r="U665" s="221"/>
      <c r="V665" s="221"/>
      <c r="W665" s="221"/>
      <c r="X665" s="221"/>
      <c r="Y665" s="221"/>
      <c r="Z665" s="221"/>
      <c r="AA665" s="221"/>
      <c r="AB665" s="221"/>
    </row>
    <row r="666" ht="15.75" customHeight="1">
      <c r="A666" s="255"/>
      <c r="B666" s="7"/>
      <c r="C666" s="7"/>
      <c r="D666" s="7"/>
      <c r="E666" s="7"/>
      <c r="F666" s="7"/>
      <c r="G666" s="7"/>
      <c r="H666" s="7"/>
      <c r="I666" s="7"/>
      <c r="J666" s="7"/>
      <c r="K666" s="7"/>
      <c r="L666" s="7"/>
      <c r="M666" s="7"/>
      <c r="N666" s="7"/>
      <c r="O666" s="7"/>
      <c r="P666" s="7"/>
      <c r="Q666" s="7"/>
      <c r="R666" s="7"/>
      <c r="S666" s="7"/>
      <c r="T666" s="221"/>
      <c r="U666" s="221"/>
      <c r="V666" s="221"/>
      <c r="W666" s="221"/>
      <c r="X666" s="221"/>
      <c r="Y666" s="221"/>
      <c r="Z666" s="221"/>
      <c r="AA666" s="221"/>
      <c r="AB666" s="221"/>
    </row>
    <row r="667" ht="15.75" customHeight="1">
      <c r="A667" s="255"/>
      <c r="B667" s="7"/>
      <c r="C667" s="7"/>
      <c r="D667" s="7"/>
      <c r="E667" s="7"/>
      <c r="F667" s="7"/>
      <c r="G667" s="7"/>
      <c r="H667" s="7"/>
      <c r="I667" s="7"/>
      <c r="J667" s="7"/>
      <c r="K667" s="7"/>
      <c r="L667" s="7"/>
      <c r="M667" s="7"/>
      <c r="N667" s="7"/>
      <c r="O667" s="7"/>
      <c r="P667" s="7"/>
      <c r="Q667" s="7"/>
      <c r="R667" s="7"/>
      <c r="S667" s="7"/>
      <c r="T667" s="221"/>
      <c r="U667" s="221"/>
      <c r="V667" s="221"/>
      <c r="W667" s="221"/>
      <c r="X667" s="221"/>
      <c r="Y667" s="221"/>
      <c r="Z667" s="221"/>
      <c r="AA667" s="221"/>
      <c r="AB667" s="221"/>
    </row>
    <row r="668" ht="15.75" customHeight="1">
      <c r="A668" s="255"/>
      <c r="B668" s="7"/>
      <c r="C668" s="7"/>
      <c r="D668" s="7"/>
      <c r="E668" s="7"/>
      <c r="F668" s="7"/>
      <c r="G668" s="7"/>
      <c r="H668" s="7"/>
      <c r="I668" s="7"/>
      <c r="J668" s="7"/>
      <c r="K668" s="7"/>
      <c r="L668" s="7"/>
      <c r="M668" s="7"/>
      <c r="N668" s="7"/>
      <c r="O668" s="7"/>
      <c r="P668" s="7"/>
      <c r="Q668" s="7"/>
      <c r="R668" s="7"/>
      <c r="S668" s="7"/>
      <c r="T668" s="221"/>
      <c r="U668" s="221"/>
      <c r="V668" s="221"/>
      <c r="W668" s="221"/>
      <c r="X668" s="221"/>
      <c r="Y668" s="221"/>
      <c r="Z668" s="221"/>
      <c r="AA668" s="221"/>
      <c r="AB668" s="221"/>
    </row>
    <row r="669" ht="15.75" customHeight="1">
      <c r="A669" s="255"/>
      <c r="B669" s="7"/>
      <c r="C669" s="7"/>
      <c r="D669" s="7"/>
      <c r="E669" s="7"/>
      <c r="F669" s="7"/>
      <c r="G669" s="7"/>
      <c r="H669" s="7"/>
      <c r="I669" s="7"/>
      <c r="J669" s="7"/>
      <c r="K669" s="7"/>
      <c r="L669" s="7"/>
      <c r="M669" s="7"/>
      <c r="N669" s="7"/>
      <c r="O669" s="7"/>
      <c r="P669" s="7"/>
      <c r="Q669" s="7"/>
      <c r="R669" s="7"/>
      <c r="S669" s="7"/>
      <c r="T669" s="221"/>
      <c r="U669" s="221"/>
      <c r="V669" s="221"/>
      <c r="W669" s="221"/>
      <c r="X669" s="221"/>
      <c r="Y669" s="221"/>
      <c r="Z669" s="221"/>
      <c r="AA669" s="221"/>
      <c r="AB669" s="221"/>
    </row>
    <row r="670" ht="15.75" customHeight="1">
      <c r="A670" s="255"/>
      <c r="B670" s="7"/>
      <c r="C670" s="7"/>
      <c r="D670" s="7"/>
      <c r="E670" s="7"/>
      <c r="F670" s="7"/>
      <c r="G670" s="7"/>
      <c r="H670" s="7"/>
      <c r="I670" s="7"/>
      <c r="J670" s="7"/>
      <c r="K670" s="7"/>
      <c r="L670" s="7"/>
      <c r="M670" s="7"/>
      <c r="N670" s="7"/>
      <c r="O670" s="7"/>
      <c r="P670" s="7"/>
      <c r="Q670" s="7"/>
      <c r="R670" s="7"/>
      <c r="S670" s="7"/>
      <c r="T670" s="221"/>
      <c r="U670" s="221"/>
      <c r="V670" s="221"/>
      <c r="W670" s="221"/>
      <c r="X670" s="221"/>
      <c r="Y670" s="221"/>
      <c r="Z670" s="221"/>
      <c r="AA670" s="221"/>
      <c r="AB670" s="221"/>
    </row>
    <row r="671" ht="15.75" customHeight="1">
      <c r="A671" s="255"/>
      <c r="B671" s="7"/>
      <c r="C671" s="7"/>
      <c r="D671" s="7"/>
      <c r="E671" s="7"/>
      <c r="F671" s="7"/>
      <c r="G671" s="7"/>
      <c r="H671" s="7"/>
      <c r="I671" s="7"/>
      <c r="J671" s="7"/>
      <c r="K671" s="7"/>
      <c r="L671" s="7"/>
      <c r="M671" s="7"/>
      <c r="N671" s="7"/>
      <c r="O671" s="7"/>
      <c r="P671" s="7"/>
      <c r="Q671" s="7"/>
      <c r="R671" s="7"/>
      <c r="S671" s="7"/>
      <c r="T671" s="221"/>
      <c r="U671" s="221"/>
      <c r="V671" s="221"/>
      <c r="W671" s="221"/>
      <c r="X671" s="221"/>
      <c r="Y671" s="221"/>
      <c r="Z671" s="221"/>
      <c r="AA671" s="221"/>
      <c r="AB671" s="221"/>
    </row>
    <row r="672" ht="15.75" customHeight="1">
      <c r="A672" s="255"/>
      <c r="B672" s="7"/>
      <c r="C672" s="7"/>
      <c r="D672" s="7"/>
      <c r="E672" s="7"/>
      <c r="F672" s="7"/>
      <c r="G672" s="7"/>
      <c r="H672" s="7"/>
      <c r="I672" s="7"/>
      <c r="J672" s="7"/>
      <c r="K672" s="7"/>
      <c r="L672" s="7"/>
      <c r="M672" s="7"/>
      <c r="N672" s="7"/>
      <c r="O672" s="7"/>
      <c r="P672" s="7"/>
      <c r="Q672" s="7"/>
      <c r="R672" s="7"/>
      <c r="S672" s="7"/>
      <c r="T672" s="221"/>
      <c r="U672" s="221"/>
      <c r="V672" s="221"/>
      <c r="W672" s="221"/>
      <c r="X672" s="221"/>
      <c r="Y672" s="221"/>
      <c r="Z672" s="221"/>
      <c r="AA672" s="221"/>
      <c r="AB672" s="221"/>
    </row>
    <row r="673" ht="15.75" customHeight="1">
      <c r="A673" s="255"/>
      <c r="B673" s="7"/>
      <c r="C673" s="7"/>
      <c r="D673" s="7"/>
      <c r="E673" s="7"/>
      <c r="F673" s="7"/>
      <c r="G673" s="7"/>
      <c r="H673" s="7"/>
      <c r="I673" s="7"/>
      <c r="J673" s="7"/>
      <c r="K673" s="7"/>
      <c r="L673" s="7"/>
      <c r="M673" s="7"/>
      <c r="N673" s="7"/>
      <c r="O673" s="7"/>
      <c r="P673" s="7"/>
      <c r="Q673" s="7"/>
      <c r="R673" s="7"/>
      <c r="S673" s="7"/>
      <c r="T673" s="221"/>
      <c r="U673" s="221"/>
      <c r="V673" s="221"/>
      <c r="W673" s="221"/>
      <c r="X673" s="221"/>
      <c r="Y673" s="221"/>
      <c r="Z673" s="221"/>
      <c r="AA673" s="221"/>
      <c r="AB673" s="221"/>
    </row>
    <row r="674" ht="15.75" customHeight="1">
      <c r="A674" s="255"/>
      <c r="B674" s="7"/>
      <c r="C674" s="7"/>
      <c r="D674" s="7"/>
      <c r="E674" s="7"/>
      <c r="F674" s="7"/>
      <c r="G674" s="7"/>
      <c r="H674" s="7"/>
      <c r="I674" s="7"/>
      <c r="J674" s="7"/>
      <c r="K674" s="7"/>
      <c r="L674" s="7"/>
      <c r="M674" s="7"/>
      <c r="N674" s="7"/>
      <c r="O674" s="7"/>
      <c r="P674" s="7"/>
      <c r="Q674" s="7"/>
      <c r="R674" s="7"/>
      <c r="S674" s="7"/>
      <c r="T674" s="221"/>
      <c r="U674" s="221"/>
      <c r="V674" s="221"/>
      <c r="W674" s="221"/>
      <c r="X674" s="221"/>
      <c r="Y674" s="221"/>
      <c r="Z674" s="221"/>
      <c r="AA674" s="221"/>
      <c r="AB674" s="221"/>
    </row>
    <row r="675" ht="15.75" customHeight="1">
      <c r="A675" s="255"/>
      <c r="B675" s="7"/>
      <c r="C675" s="7"/>
      <c r="D675" s="7"/>
      <c r="E675" s="7"/>
      <c r="F675" s="7"/>
      <c r="G675" s="7"/>
      <c r="H675" s="7"/>
      <c r="I675" s="7"/>
      <c r="J675" s="7"/>
      <c r="K675" s="7"/>
      <c r="L675" s="7"/>
      <c r="M675" s="7"/>
      <c r="N675" s="7"/>
      <c r="O675" s="7"/>
      <c r="P675" s="7"/>
      <c r="Q675" s="7"/>
      <c r="R675" s="7"/>
      <c r="S675" s="7"/>
      <c r="T675" s="221"/>
      <c r="U675" s="221"/>
      <c r="V675" s="221"/>
      <c r="W675" s="221"/>
      <c r="X675" s="221"/>
      <c r="Y675" s="221"/>
      <c r="Z675" s="221"/>
      <c r="AA675" s="221"/>
      <c r="AB675" s="221"/>
    </row>
    <row r="676" ht="15.75" customHeight="1">
      <c r="A676" s="255"/>
      <c r="B676" s="7"/>
      <c r="C676" s="7"/>
      <c r="D676" s="7"/>
      <c r="E676" s="7"/>
      <c r="F676" s="7"/>
      <c r="G676" s="7"/>
      <c r="H676" s="7"/>
      <c r="I676" s="7"/>
      <c r="J676" s="7"/>
      <c r="K676" s="7"/>
      <c r="L676" s="7"/>
      <c r="M676" s="7"/>
      <c r="N676" s="7"/>
      <c r="O676" s="7"/>
      <c r="P676" s="7"/>
      <c r="Q676" s="7"/>
      <c r="R676" s="7"/>
      <c r="S676" s="7"/>
      <c r="T676" s="221"/>
      <c r="U676" s="221"/>
      <c r="V676" s="221"/>
      <c r="W676" s="221"/>
      <c r="X676" s="221"/>
      <c r="Y676" s="221"/>
      <c r="Z676" s="221"/>
      <c r="AA676" s="221"/>
      <c r="AB676" s="221"/>
    </row>
    <row r="677" ht="15.75" customHeight="1">
      <c r="A677" s="255"/>
      <c r="B677" s="7"/>
      <c r="C677" s="7"/>
      <c r="D677" s="7"/>
      <c r="E677" s="7"/>
      <c r="F677" s="7"/>
      <c r="G677" s="7"/>
      <c r="H677" s="7"/>
      <c r="I677" s="7"/>
      <c r="J677" s="7"/>
      <c r="K677" s="7"/>
      <c r="L677" s="7"/>
      <c r="M677" s="7"/>
      <c r="N677" s="7"/>
      <c r="O677" s="7"/>
      <c r="P677" s="7"/>
      <c r="Q677" s="7"/>
      <c r="R677" s="7"/>
      <c r="S677" s="7"/>
      <c r="T677" s="221"/>
      <c r="U677" s="221"/>
      <c r="V677" s="221"/>
      <c r="W677" s="221"/>
      <c r="X677" s="221"/>
      <c r="Y677" s="221"/>
      <c r="Z677" s="221"/>
      <c r="AA677" s="221"/>
      <c r="AB677" s="221"/>
    </row>
    <row r="678" ht="15.75" customHeight="1">
      <c r="A678" s="255"/>
      <c r="B678" s="7"/>
      <c r="C678" s="7"/>
      <c r="D678" s="7"/>
      <c r="E678" s="7"/>
      <c r="F678" s="7"/>
      <c r="G678" s="7"/>
      <c r="H678" s="7"/>
      <c r="I678" s="7"/>
      <c r="J678" s="7"/>
      <c r="K678" s="7"/>
      <c r="L678" s="7"/>
      <c r="M678" s="7"/>
      <c r="N678" s="7"/>
      <c r="O678" s="7"/>
      <c r="P678" s="7"/>
      <c r="Q678" s="7"/>
      <c r="R678" s="7"/>
      <c r="S678" s="7"/>
      <c r="T678" s="221"/>
      <c r="U678" s="221"/>
      <c r="V678" s="221"/>
      <c r="W678" s="221"/>
      <c r="X678" s="221"/>
      <c r="Y678" s="221"/>
      <c r="Z678" s="221"/>
      <c r="AA678" s="221"/>
      <c r="AB678" s="221"/>
    </row>
    <row r="679" ht="15.75" customHeight="1">
      <c r="A679" s="255"/>
      <c r="B679" s="7"/>
      <c r="C679" s="7"/>
      <c r="D679" s="7"/>
      <c r="E679" s="7"/>
      <c r="F679" s="7"/>
      <c r="G679" s="7"/>
      <c r="H679" s="7"/>
      <c r="I679" s="7"/>
      <c r="J679" s="7"/>
      <c r="K679" s="7"/>
      <c r="L679" s="7"/>
      <c r="M679" s="7"/>
      <c r="N679" s="7"/>
      <c r="O679" s="7"/>
      <c r="P679" s="7"/>
      <c r="Q679" s="7"/>
      <c r="R679" s="7"/>
      <c r="S679" s="7"/>
      <c r="T679" s="221"/>
      <c r="U679" s="221"/>
      <c r="V679" s="221"/>
      <c r="W679" s="221"/>
      <c r="X679" s="221"/>
      <c r="Y679" s="221"/>
      <c r="Z679" s="221"/>
      <c r="AA679" s="221"/>
      <c r="AB679" s="221"/>
    </row>
    <row r="680" ht="15.75" customHeight="1">
      <c r="A680" s="255"/>
      <c r="B680" s="7"/>
      <c r="C680" s="7"/>
      <c r="D680" s="7"/>
      <c r="E680" s="7"/>
      <c r="F680" s="7"/>
      <c r="G680" s="7"/>
      <c r="H680" s="7"/>
      <c r="I680" s="7"/>
      <c r="J680" s="7"/>
      <c r="K680" s="7"/>
      <c r="L680" s="7"/>
      <c r="M680" s="7"/>
      <c r="N680" s="7"/>
      <c r="O680" s="7"/>
      <c r="P680" s="7"/>
      <c r="Q680" s="7"/>
      <c r="R680" s="7"/>
      <c r="S680" s="7"/>
      <c r="T680" s="221"/>
      <c r="U680" s="221"/>
      <c r="V680" s="221"/>
      <c r="W680" s="221"/>
      <c r="X680" s="221"/>
      <c r="Y680" s="221"/>
      <c r="Z680" s="221"/>
      <c r="AA680" s="221"/>
      <c r="AB680" s="221"/>
    </row>
    <row r="681" ht="15.75" customHeight="1">
      <c r="A681" s="255"/>
      <c r="B681" s="7"/>
      <c r="C681" s="7"/>
      <c r="D681" s="7"/>
      <c r="E681" s="7"/>
      <c r="F681" s="7"/>
      <c r="G681" s="7"/>
      <c r="H681" s="7"/>
      <c r="I681" s="7"/>
      <c r="J681" s="7"/>
      <c r="K681" s="7"/>
      <c r="L681" s="7"/>
      <c r="M681" s="7"/>
      <c r="N681" s="7"/>
      <c r="O681" s="7"/>
      <c r="P681" s="7"/>
      <c r="Q681" s="7"/>
      <c r="R681" s="7"/>
      <c r="S681" s="7"/>
      <c r="T681" s="221"/>
      <c r="U681" s="221"/>
      <c r="V681" s="221"/>
      <c r="W681" s="221"/>
      <c r="X681" s="221"/>
      <c r="Y681" s="221"/>
      <c r="Z681" s="221"/>
      <c r="AA681" s="221"/>
      <c r="AB681" s="221"/>
    </row>
    <row r="682" ht="15.75" customHeight="1">
      <c r="A682" s="255"/>
      <c r="B682" s="7"/>
      <c r="C682" s="7"/>
      <c r="D682" s="7"/>
      <c r="E682" s="7"/>
      <c r="F682" s="7"/>
      <c r="G682" s="7"/>
      <c r="H682" s="7"/>
      <c r="I682" s="7"/>
      <c r="J682" s="7"/>
      <c r="K682" s="7"/>
      <c r="L682" s="7"/>
      <c r="M682" s="7"/>
      <c r="N682" s="7"/>
      <c r="O682" s="7"/>
      <c r="P682" s="7"/>
      <c r="Q682" s="7"/>
      <c r="R682" s="7"/>
      <c r="S682" s="7"/>
      <c r="T682" s="221"/>
      <c r="U682" s="221"/>
      <c r="V682" s="221"/>
      <c r="W682" s="221"/>
      <c r="X682" s="221"/>
      <c r="Y682" s="221"/>
      <c r="Z682" s="221"/>
      <c r="AA682" s="221"/>
      <c r="AB682" s="221"/>
    </row>
    <row r="683" ht="15.75" customHeight="1">
      <c r="A683" s="255"/>
      <c r="B683" s="7"/>
      <c r="C683" s="7"/>
      <c r="D683" s="7"/>
      <c r="E683" s="7"/>
      <c r="F683" s="7"/>
      <c r="G683" s="7"/>
      <c r="H683" s="7"/>
      <c r="I683" s="7"/>
      <c r="J683" s="7"/>
      <c r="K683" s="7"/>
      <c r="L683" s="7"/>
      <c r="M683" s="7"/>
      <c r="N683" s="7"/>
      <c r="O683" s="7"/>
      <c r="P683" s="7"/>
      <c r="Q683" s="7"/>
      <c r="R683" s="7"/>
      <c r="S683" s="7"/>
      <c r="T683" s="221"/>
      <c r="U683" s="221"/>
      <c r="V683" s="221"/>
      <c r="W683" s="221"/>
      <c r="X683" s="221"/>
      <c r="Y683" s="221"/>
      <c r="Z683" s="221"/>
      <c r="AA683" s="221"/>
      <c r="AB683" s="221"/>
    </row>
    <row r="684" ht="15.75" customHeight="1">
      <c r="A684" s="255"/>
      <c r="B684" s="7"/>
      <c r="C684" s="7"/>
      <c r="D684" s="7"/>
      <c r="E684" s="7"/>
      <c r="F684" s="7"/>
      <c r="G684" s="7"/>
      <c r="H684" s="7"/>
      <c r="I684" s="7"/>
      <c r="J684" s="7"/>
      <c r="K684" s="7"/>
      <c r="L684" s="7"/>
      <c r="M684" s="7"/>
      <c r="N684" s="7"/>
      <c r="O684" s="7"/>
      <c r="P684" s="7"/>
      <c r="Q684" s="7"/>
      <c r="R684" s="7"/>
      <c r="S684" s="7"/>
      <c r="T684" s="221"/>
      <c r="U684" s="221"/>
      <c r="V684" s="221"/>
      <c r="W684" s="221"/>
      <c r="X684" s="221"/>
      <c r="Y684" s="221"/>
      <c r="Z684" s="221"/>
      <c r="AA684" s="221"/>
      <c r="AB684" s="221"/>
    </row>
    <row r="685" ht="15.75" customHeight="1">
      <c r="A685" s="255"/>
      <c r="B685" s="7"/>
      <c r="C685" s="7"/>
      <c r="D685" s="7"/>
      <c r="E685" s="7"/>
      <c r="F685" s="7"/>
      <c r="G685" s="7"/>
      <c r="H685" s="7"/>
      <c r="I685" s="7"/>
      <c r="J685" s="7"/>
      <c r="K685" s="7"/>
      <c r="L685" s="7"/>
      <c r="M685" s="7"/>
      <c r="N685" s="7"/>
      <c r="O685" s="7"/>
      <c r="P685" s="7"/>
      <c r="Q685" s="7"/>
      <c r="R685" s="7"/>
      <c r="S685" s="7"/>
      <c r="T685" s="221"/>
      <c r="U685" s="221"/>
      <c r="V685" s="221"/>
      <c r="W685" s="221"/>
      <c r="X685" s="221"/>
      <c r="Y685" s="221"/>
      <c r="Z685" s="221"/>
      <c r="AA685" s="221"/>
      <c r="AB685" s="221"/>
    </row>
    <row r="686" ht="15.75" customHeight="1">
      <c r="A686" s="255"/>
      <c r="B686" s="7"/>
      <c r="C686" s="7"/>
      <c r="D686" s="7"/>
      <c r="E686" s="7"/>
      <c r="F686" s="7"/>
      <c r="G686" s="7"/>
      <c r="H686" s="7"/>
      <c r="I686" s="7"/>
      <c r="J686" s="7"/>
      <c r="K686" s="7"/>
      <c r="L686" s="7"/>
      <c r="M686" s="7"/>
      <c r="N686" s="7"/>
      <c r="O686" s="7"/>
      <c r="P686" s="7"/>
      <c r="Q686" s="7"/>
      <c r="R686" s="7"/>
      <c r="S686" s="7"/>
      <c r="T686" s="221"/>
      <c r="U686" s="221"/>
      <c r="V686" s="221"/>
      <c r="W686" s="221"/>
      <c r="X686" s="221"/>
      <c r="Y686" s="221"/>
      <c r="Z686" s="221"/>
      <c r="AA686" s="221"/>
      <c r="AB686" s="221"/>
    </row>
    <row r="687" ht="15.75" customHeight="1">
      <c r="A687" s="255"/>
      <c r="B687" s="7"/>
      <c r="C687" s="7"/>
      <c r="D687" s="7"/>
      <c r="E687" s="7"/>
      <c r="F687" s="7"/>
      <c r="G687" s="7"/>
      <c r="H687" s="7"/>
      <c r="I687" s="7"/>
      <c r="J687" s="7"/>
      <c r="K687" s="7"/>
      <c r="L687" s="7"/>
      <c r="M687" s="7"/>
      <c r="N687" s="7"/>
      <c r="O687" s="7"/>
      <c r="P687" s="7"/>
      <c r="Q687" s="7"/>
      <c r="R687" s="7"/>
      <c r="S687" s="7"/>
      <c r="T687" s="221"/>
      <c r="U687" s="221"/>
      <c r="V687" s="221"/>
      <c r="W687" s="221"/>
      <c r="X687" s="221"/>
      <c r="Y687" s="221"/>
      <c r="Z687" s="221"/>
      <c r="AA687" s="221"/>
      <c r="AB687" s="221"/>
    </row>
    <row r="688" ht="15.75" customHeight="1">
      <c r="A688" s="255"/>
      <c r="B688" s="7"/>
      <c r="C688" s="7"/>
      <c r="D688" s="7"/>
      <c r="E688" s="7"/>
      <c r="F688" s="7"/>
      <c r="G688" s="7"/>
      <c r="H688" s="7"/>
      <c r="I688" s="7"/>
      <c r="J688" s="7"/>
      <c r="K688" s="7"/>
      <c r="L688" s="7"/>
      <c r="M688" s="7"/>
      <c r="N688" s="7"/>
      <c r="O688" s="7"/>
      <c r="P688" s="7"/>
      <c r="Q688" s="7"/>
      <c r="R688" s="7"/>
      <c r="S688" s="7"/>
      <c r="T688" s="221"/>
      <c r="U688" s="221"/>
      <c r="V688" s="221"/>
      <c r="W688" s="221"/>
      <c r="X688" s="221"/>
      <c r="Y688" s="221"/>
      <c r="Z688" s="221"/>
      <c r="AA688" s="221"/>
      <c r="AB688" s="221"/>
    </row>
    <row r="689" ht="15.75" customHeight="1">
      <c r="A689" s="255"/>
      <c r="B689" s="7"/>
      <c r="C689" s="7"/>
      <c r="D689" s="7"/>
      <c r="E689" s="7"/>
      <c r="F689" s="7"/>
      <c r="G689" s="7"/>
      <c r="H689" s="7"/>
      <c r="I689" s="7"/>
      <c r="J689" s="7"/>
      <c r="K689" s="7"/>
      <c r="L689" s="7"/>
      <c r="M689" s="7"/>
      <c r="N689" s="7"/>
      <c r="O689" s="7"/>
      <c r="P689" s="7"/>
      <c r="Q689" s="7"/>
      <c r="R689" s="7"/>
      <c r="S689" s="7"/>
      <c r="T689" s="221"/>
      <c r="U689" s="221"/>
      <c r="V689" s="221"/>
      <c r="W689" s="221"/>
      <c r="X689" s="221"/>
      <c r="Y689" s="221"/>
      <c r="Z689" s="221"/>
      <c r="AA689" s="221"/>
      <c r="AB689" s="221"/>
    </row>
    <row r="690" ht="15.75" customHeight="1">
      <c r="A690" s="255"/>
      <c r="B690" s="7"/>
      <c r="C690" s="7"/>
      <c r="D690" s="7"/>
      <c r="E690" s="7"/>
      <c r="F690" s="7"/>
      <c r="G690" s="7"/>
      <c r="H690" s="7"/>
      <c r="I690" s="7"/>
      <c r="J690" s="7"/>
      <c r="K690" s="7"/>
      <c r="L690" s="7"/>
      <c r="M690" s="7"/>
      <c r="N690" s="7"/>
      <c r="O690" s="7"/>
      <c r="P690" s="7"/>
      <c r="Q690" s="7"/>
      <c r="R690" s="7"/>
      <c r="S690" s="7"/>
      <c r="T690" s="221"/>
      <c r="U690" s="221"/>
      <c r="V690" s="221"/>
      <c r="W690" s="221"/>
      <c r="X690" s="221"/>
      <c r="Y690" s="221"/>
      <c r="Z690" s="221"/>
      <c r="AA690" s="221"/>
      <c r="AB690" s="221"/>
    </row>
    <row r="691" ht="15.75" customHeight="1">
      <c r="A691" s="255"/>
      <c r="B691" s="7"/>
      <c r="C691" s="7"/>
      <c r="D691" s="7"/>
      <c r="E691" s="7"/>
      <c r="F691" s="7"/>
      <c r="G691" s="7"/>
      <c r="H691" s="7"/>
      <c r="I691" s="7"/>
      <c r="J691" s="7"/>
      <c r="K691" s="7"/>
      <c r="L691" s="7"/>
      <c r="M691" s="7"/>
      <c r="N691" s="7"/>
      <c r="O691" s="7"/>
      <c r="P691" s="7"/>
      <c r="Q691" s="7"/>
      <c r="R691" s="7"/>
      <c r="S691" s="7"/>
      <c r="T691" s="221"/>
      <c r="U691" s="221"/>
      <c r="V691" s="221"/>
      <c r="W691" s="221"/>
      <c r="X691" s="221"/>
      <c r="Y691" s="221"/>
      <c r="Z691" s="221"/>
      <c r="AA691" s="221"/>
      <c r="AB691" s="221"/>
    </row>
    <row r="692" ht="15.75" customHeight="1">
      <c r="A692" s="255"/>
      <c r="B692" s="7"/>
      <c r="C692" s="7"/>
      <c r="D692" s="7"/>
      <c r="E692" s="7"/>
      <c r="F692" s="7"/>
      <c r="G692" s="7"/>
      <c r="H692" s="7"/>
      <c r="I692" s="7"/>
      <c r="J692" s="7"/>
      <c r="K692" s="7"/>
      <c r="L692" s="7"/>
      <c r="M692" s="7"/>
      <c r="N692" s="7"/>
      <c r="O692" s="7"/>
      <c r="P692" s="7"/>
      <c r="Q692" s="7"/>
      <c r="R692" s="7"/>
      <c r="S692" s="7"/>
      <c r="T692" s="221"/>
      <c r="U692" s="221"/>
      <c r="V692" s="221"/>
      <c r="W692" s="221"/>
      <c r="X692" s="221"/>
      <c r="Y692" s="221"/>
      <c r="Z692" s="221"/>
      <c r="AA692" s="221"/>
      <c r="AB692" s="221"/>
    </row>
    <row r="693" ht="15.75" customHeight="1">
      <c r="A693" s="255"/>
      <c r="B693" s="7"/>
      <c r="C693" s="7"/>
      <c r="D693" s="7"/>
      <c r="E693" s="7"/>
      <c r="F693" s="7"/>
      <c r="G693" s="7"/>
      <c r="H693" s="7"/>
      <c r="I693" s="7"/>
      <c r="J693" s="7"/>
      <c r="K693" s="7"/>
      <c r="L693" s="7"/>
      <c r="M693" s="7"/>
      <c r="N693" s="7"/>
      <c r="O693" s="7"/>
      <c r="P693" s="7"/>
      <c r="Q693" s="7"/>
      <c r="R693" s="7"/>
      <c r="S693" s="7"/>
      <c r="T693" s="221"/>
      <c r="U693" s="221"/>
      <c r="V693" s="221"/>
      <c r="W693" s="221"/>
      <c r="X693" s="221"/>
      <c r="Y693" s="221"/>
      <c r="Z693" s="221"/>
      <c r="AA693" s="221"/>
      <c r="AB693" s="221"/>
    </row>
    <row r="694" ht="15.75" customHeight="1">
      <c r="A694" s="255"/>
      <c r="B694" s="7"/>
      <c r="C694" s="7"/>
      <c r="D694" s="7"/>
      <c r="E694" s="7"/>
      <c r="F694" s="7"/>
      <c r="G694" s="7"/>
      <c r="H694" s="7"/>
      <c r="I694" s="7"/>
      <c r="J694" s="7"/>
      <c r="K694" s="7"/>
      <c r="L694" s="7"/>
      <c r="M694" s="7"/>
      <c r="N694" s="7"/>
      <c r="O694" s="7"/>
      <c r="P694" s="7"/>
      <c r="Q694" s="7"/>
      <c r="R694" s="7"/>
      <c r="S694" s="7"/>
      <c r="T694" s="221"/>
      <c r="U694" s="221"/>
      <c r="V694" s="221"/>
      <c r="W694" s="221"/>
      <c r="X694" s="221"/>
      <c r="Y694" s="221"/>
      <c r="Z694" s="221"/>
      <c r="AA694" s="221"/>
      <c r="AB694" s="221"/>
    </row>
    <row r="695" ht="15.75" customHeight="1">
      <c r="A695" s="255"/>
      <c r="B695" s="7"/>
      <c r="C695" s="7"/>
      <c r="D695" s="7"/>
      <c r="E695" s="7"/>
      <c r="F695" s="7"/>
      <c r="G695" s="7"/>
      <c r="H695" s="7"/>
      <c r="I695" s="7"/>
      <c r="J695" s="7"/>
      <c r="K695" s="7"/>
      <c r="L695" s="7"/>
      <c r="M695" s="7"/>
      <c r="N695" s="7"/>
      <c r="O695" s="7"/>
      <c r="P695" s="7"/>
      <c r="Q695" s="7"/>
      <c r="R695" s="7"/>
      <c r="S695" s="7"/>
      <c r="T695" s="221"/>
      <c r="U695" s="221"/>
      <c r="V695" s="221"/>
      <c r="W695" s="221"/>
      <c r="X695" s="221"/>
      <c r="Y695" s="221"/>
      <c r="Z695" s="221"/>
      <c r="AA695" s="221"/>
      <c r="AB695" s="221"/>
    </row>
    <row r="696" ht="15.75" customHeight="1">
      <c r="A696" s="255"/>
      <c r="B696" s="7"/>
      <c r="C696" s="7"/>
      <c r="D696" s="7"/>
      <c r="E696" s="7"/>
      <c r="F696" s="7"/>
      <c r="G696" s="7"/>
      <c r="H696" s="7"/>
      <c r="I696" s="7"/>
      <c r="J696" s="7"/>
      <c r="K696" s="7"/>
      <c r="L696" s="7"/>
      <c r="M696" s="7"/>
      <c r="N696" s="7"/>
      <c r="O696" s="7"/>
      <c r="P696" s="7"/>
      <c r="Q696" s="7"/>
      <c r="R696" s="7"/>
      <c r="S696" s="7"/>
      <c r="T696" s="221"/>
      <c r="U696" s="221"/>
      <c r="V696" s="221"/>
      <c r="W696" s="221"/>
      <c r="X696" s="221"/>
      <c r="Y696" s="221"/>
      <c r="Z696" s="221"/>
      <c r="AA696" s="221"/>
      <c r="AB696" s="221"/>
    </row>
    <row r="697" ht="15.75" customHeight="1">
      <c r="A697" s="255"/>
      <c r="B697" s="7"/>
      <c r="C697" s="7"/>
      <c r="D697" s="7"/>
      <c r="E697" s="7"/>
      <c r="F697" s="7"/>
      <c r="G697" s="7"/>
      <c r="H697" s="7"/>
      <c r="I697" s="7"/>
      <c r="J697" s="7"/>
      <c r="K697" s="7"/>
      <c r="L697" s="7"/>
      <c r="M697" s="7"/>
      <c r="N697" s="7"/>
      <c r="O697" s="7"/>
      <c r="P697" s="7"/>
      <c r="Q697" s="7"/>
      <c r="R697" s="7"/>
      <c r="S697" s="7"/>
      <c r="T697" s="221"/>
      <c r="U697" s="221"/>
      <c r="V697" s="221"/>
      <c r="W697" s="221"/>
      <c r="X697" s="221"/>
      <c r="Y697" s="221"/>
      <c r="Z697" s="221"/>
      <c r="AA697" s="221"/>
      <c r="AB697" s="221"/>
    </row>
    <row r="698" ht="15.75" customHeight="1">
      <c r="A698" s="255"/>
      <c r="B698" s="7"/>
      <c r="C698" s="7"/>
      <c r="D698" s="7"/>
      <c r="E698" s="7"/>
      <c r="F698" s="7"/>
      <c r="G698" s="7"/>
      <c r="H698" s="7"/>
      <c r="I698" s="7"/>
      <c r="J698" s="7"/>
      <c r="K698" s="7"/>
      <c r="L698" s="7"/>
      <c r="M698" s="7"/>
      <c r="N698" s="7"/>
      <c r="O698" s="7"/>
      <c r="P698" s="7"/>
      <c r="Q698" s="7"/>
      <c r="R698" s="7"/>
      <c r="S698" s="7"/>
      <c r="T698" s="221"/>
      <c r="U698" s="221"/>
      <c r="V698" s="221"/>
      <c r="W698" s="221"/>
      <c r="X698" s="221"/>
      <c r="Y698" s="221"/>
      <c r="Z698" s="221"/>
      <c r="AA698" s="221"/>
      <c r="AB698" s="221"/>
    </row>
    <row r="699" ht="15.75" customHeight="1">
      <c r="A699" s="255"/>
      <c r="B699" s="7"/>
      <c r="C699" s="7"/>
      <c r="D699" s="7"/>
      <c r="E699" s="7"/>
      <c r="F699" s="7"/>
      <c r="G699" s="7"/>
      <c r="H699" s="7"/>
      <c r="I699" s="7"/>
      <c r="J699" s="7"/>
      <c r="K699" s="7"/>
      <c r="L699" s="7"/>
      <c r="M699" s="7"/>
      <c r="N699" s="7"/>
      <c r="O699" s="7"/>
      <c r="P699" s="7"/>
      <c r="Q699" s="7"/>
      <c r="R699" s="7"/>
      <c r="S699" s="7"/>
      <c r="T699" s="221"/>
      <c r="U699" s="221"/>
      <c r="V699" s="221"/>
      <c r="W699" s="221"/>
      <c r="X699" s="221"/>
      <c r="Y699" s="221"/>
      <c r="Z699" s="221"/>
      <c r="AA699" s="221"/>
      <c r="AB699" s="221"/>
    </row>
    <row r="700" ht="15.75" customHeight="1">
      <c r="A700" s="255"/>
      <c r="B700" s="7"/>
      <c r="C700" s="7"/>
      <c r="D700" s="7"/>
      <c r="E700" s="7"/>
      <c r="F700" s="7"/>
      <c r="G700" s="7"/>
      <c r="H700" s="7"/>
      <c r="I700" s="7"/>
      <c r="J700" s="7"/>
      <c r="K700" s="7"/>
      <c r="L700" s="7"/>
      <c r="M700" s="7"/>
      <c r="N700" s="7"/>
      <c r="O700" s="7"/>
      <c r="P700" s="7"/>
      <c r="Q700" s="7"/>
      <c r="R700" s="7"/>
      <c r="S700" s="7"/>
      <c r="T700" s="221"/>
      <c r="U700" s="221"/>
      <c r="V700" s="221"/>
      <c r="W700" s="221"/>
      <c r="X700" s="221"/>
      <c r="Y700" s="221"/>
      <c r="Z700" s="221"/>
      <c r="AA700" s="221"/>
      <c r="AB700" s="221"/>
    </row>
    <row r="701" ht="15.75" customHeight="1">
      <c r="A701" s="255"/>
      <c r="B701" s="7"/>
      <c r="C701" s="7"/>
      <c r="D701" s="7"/>
      <c r="E701" s="7"/>
      <c r="F701" s="7"/>
      <c r="G701" s="7"/>
      <c r="H701" s="7"/>
      <c r="I701" s="7"/>
      <c r="J701" s="7"/>
      <c r="K701" s="7"/>
      <c r="L701" s="7"/>
      <c r="M701" s="7"/>
      <c r="N701" s="7"/>
      <c r="O701" s="7"/>
      <c r="P701" s="7"/>
      <c r="Q701" s="7"/>
      <c r="R701" s="7"/>
      <c r="S701" s="7"/>
      <c r="T701" s="221"/>
      <c r="U701" s="221"/>
      <c r="V701" s="221"/>
      <c r="W701" s="221"/>
      <c r="X701" s="221"/>
      <c r="Y701" s="221"/>
      <c r="Z701" s="221"/>
      <c r="AA701" s="221"/>
      <c r="AB701" s="221"/>
    </row>
    <row r="702" ht="15.75" customHeight="1">
      <c r="A702" s="255"/>
      <c r="B702" s="7"/>
      <c r="C702" s="7"/>
      <c r="D702" s="7"/>
      <c r="E702" s="7"/>
      <c r="F702" s="7"/>
      <c r="G702" s="7"/>
      <c r="H702" s="7"/>
      <c r="I702" s="7"/>
      <c r="J702" s="7"/>
      <c r="K702" s="7"/>
      <c r="L702" s="7"/>
      <c r="M702" s="7"/>
      <c r="N702" s="7"/>
      <c r="O702" s="7"/>
      <c r="P702" s="7"/>
      <c r="Q702" s="7"/>
      <c r="R702" s="7"/>
      <c r="S702" s="7"/>
      <c r="T702" s="221"/>
      <c r="U702" s="221"/>
      <c r="V702" s="221"/>
      <c r="W702" s="221"/>
      <c r="X702" s="221"/>
      <c r="Y702" s="221"/>
      <c r="Z702" s="221"/>
      <c r="AA702" s="221"/>
      <c r="AB702" s="221"/>
    </row>
    <row r="703" ht="15.75" customHeight="1">
      <c r="A703" s="255"/>
      <c r="B703" s="7"/>
      <c r="C703" s="7"/>
      <c r="D703" s="7"/>
      <c r="E703" s="7"/>
      <c r="F703" s="7"/>
      <c r="G703" s="7"/>
      <c r="H703" s="7"/>
      <c r="I703" s="7"/>
      <c r="J703" s="7"/>
      <c r="K703" s="7"/>
      <c r="L703" s="7"/>
      <c r="M703" s="7"/>
      <c r="N703" s="7"/>
      <c r="O703" s="7"/>
      <c r="P703" s="7"/>
      <c r="Q703" s="7"/>
      <c r="R703" s="7"/>
      <c r="S703" s="7"/>
      <c r="T703" s="221"/>
      <c r="U703" s="221"/>
      <c r="V703" s="221"/>
      <c r="W703" s="221"/>
      <c r="X703" s="221"/>
      <c r="Y703" s="221"/>
      <c r="Z703" s="221"/>
      <c r="AA703" s="221"/>
      <c r="AB703" s="221"/>
    </row>
    <row r="704" ht="15.75" customHeight="1">
      <c r="A704" s="255"/>
      <c r="B704" s="7"/>
      <c r="C704" s="7"/>
      <c r="D704" s="7"/>
      <c r="E704" s="7"/>
      <c r="F704" s="7"/>
      <c r="G704" s="7"/>
      <c r="H704" s="7"/>
      <c r="I704" s="7"/>
      <c r="J704" s="7"/>
      <c r="K704" s="7"/>
      <c r="L704" s="7"/>
      <c r="M704" s="7"/>
      <c r="N704" s="7"/>
      <c r="O704" s="7"/>
      <c r="P704" s="7"/>
      <c r="Q704" s="7"/>
      <c r="R704" s="7"/>
      <c r="S704" s="7"/>
      <c r="T704" s="221"/>
      <c r="U704" s="221"/>
      <c r="V704" s="221"/>
      <c r="W704" s="221"/>
      <c r="X704" s="221"/>
      <c r="Y704" s="221"/>
      <c r="Z704" s="221"/>
      <c r="AA704" s="221"/>
      <c r="AB704" s="221"/>
    </row>
    <row r="705" ht="15.75" customHeight="1">
      <c r="A705" s="255"/>
      <c r="B705" s="7"/>
      <c r="C705" s="7"/>
      <c r="D705" s="7"/>
      <c r="E705" s="7"/>
      <c r="F705" s="7"/>
      <c r="G705" s="7"/>
      <c r="H705" s="7"/>
      <c r="I705" s="7"/>
      <c r="J705" s="7"/>
      <c r="K705" s="7"/>
      <c r="L705" s="7"/>
      <c r="M705" s="7"/>
      <c r="N705" s="7"/>
      <c r="O705" s="7"/>
      <c r="P705" s="7"/>
      <c r="Q705" s="7"/>
      <c r="R705" s="7"/>
      <c r="S705" s="7"/>
      <c r="T705" s="221"/>
      <c r="U705" s="221"/>
      <c r="V705" s="221"/>
      <c r="W705" s="221"/>
      <c r="X705" s="221"/>
      <c r="Y705" s="221"/>
      <c r="Z705" s="221"/>
      <c r="AA705" s="221"/>
      <c r="AB705" s="221"/>
    </row>
    <row r="706" ht="15.75" customHeight="1">
      <c r="A706" s="255"/>
      <c r="B706" s="7"/>
      <c r="C706" s="7"/>
      <c r="D706" s="7"/>
      <c r="E706" s="7"/>
      <c r="F706" s="7"/>
      <c r="G706" s="7"/>
      <c r="H706" s="7"/>
      <c r="I706" s="7"/>
      <c r="J706" s="7"/>
      <c r="K706" s="7"/>
      <c r="L706" s="7"/>
      <c r="M706" s="7"/>
      <c r="N706" s="7"/>
      <c r="O706" s="7"/>
      <c r="P706" s="7"/>
      <c r="Q706" s="7"/>
      <c r="R706" s="7"/>
      <c r="S706" s="7"/>
      <c r="T706" s="221"/>
      <c r="U706" s="221"/>
      <c r="V706" s="221"/>
      <c r="W706" s="221"/>
      <c r="X706" s="221"/>
      <c r="Y706" s="221"/>
      <c r="Z706" s="221"/>
      <c r="AA706" s="221"/>
      <c r="AB706" s="221"/>
    </row>
    <row r="707" ht="15.75" customHeight="1">
      <c r="A707" s="255"/>
      <c r="B707" s="7"/>
      <c r="C707" s="7"/>
      <c r="D707" s="7"/>
      <c r="E707" s="7"/>
      <c r="F707" s="7"/>
      <c r="G707" s="7"/>
      <c r="H707" s="7"/>
      <c r="I707" s="7"/>
      <c r="J707" s="7"/>
      <c r="K707" s="7"/>
      <c r="L707" s="7"/>
      <c r="M707" s="7"/>
      <c r="N707" s="7"/>
      <c r="O707" s="7"/>
      <c r="P707" s="7"/>
      <c r="Q707" s="7"/>
      <c r="R707" s="7"/>
      <c r="S707" s="7"/>
      <c r="T707" s="221"/>
      <c r="U707" s="221"/>
      <c r="V707" s="221"/>
      <c r="W707" s="221"/>
      <c r="X707" s="221"/>
      <c r="Y707" s="221"/>
      <c r="Z707" s="221"/>
      <c r="AA707" s="221"/>
      <c r="AB707" s="221"/>
    </row>
    <row r="708" ht="15.75" customHeight="1">
      <c r="A708" s="255"/>
      <c r="B708" s="7"/>
      <c r="C708" s="7"/>
      <c r="D708" s="7"/>
      <c r="E708" s="7"/>
      <c r="F708" s="7"/>
      <c r="G708" s="7"/>
      <c r="H708" s="7"/>
      <c r="I708" s="7"/>
      <c r="J708" s="7"/>
      <c r="K708" s="7"/>
      <c r="L708" s="7"/>
      <c r="M708" s="7"/>
      <c r="N708" s="7"/>
      <c r="O708" s="7"/>
      <c r="P708" s="7"/>
      <c r="Q708" s="7"/>
      <c r="R708" s="7"/>
      <c r="S708" s="7"/>
      <c r="T708" s="221"/>
      <c r="U708" s="221"/>
      <c r="V708" s="221"/>
      <c r="W708" s="221"/>
      <c r="X708" s="221"/>
      <c r="Y708" s="221"/>
      <c r="Z708" s="221"/>
      <c r="AA708" s="221"/>
      <c r="AB708" s="221"/>
    </row>
    <row r="709" ht="15.75" customHeight="1">
      <c r="A709" s="255"/>
      <c r="B709" s="7"/>
      <c r="C709" s="7"/>
      <c r="D709" s="7"/>
      <c r="E709" s="7"/>
      <c r="F709" s="7"/>
      <c r="G709" s="7"/>
      <c r="H709" s="7"/>
      <c r="I709" s="7"/>
      <c r="J709" s="7"/>
      <c r="K709" s="7"/>
      <c r="L709" s="7"/>
      <c r="M709" s="7"/>
      <c r="N709" s="7"/>
      <c r="O709" s="7"/>
      <c r="P709" s="7"/>
      <c r="Q709" s="7"/>
      <c r="R709" s="7"/>
      <c r="S709" s="7"/>
      <c r="T709" s="221"/>
      <c r="U709" s="221"/>
      <c r="V709" s="221"/>
      <c r="W709" s="221"/>
      <c r="X709" s="221"/>
      <c r="Y709" s="221"/>
      <c r="Z709" s="221"/>
      <c r="AA709" s="221"/>
      <c r="AB709" s="221"/>
    </row>
    <row r="710" ht="15.75" customHeight="1">
      <c r="A710" s="255"/>
      <c r="B710" s="7"/>
      <c r="C710" s="7"/>
      <c r="D710" s="7"/>
      <c r="E710" s="7"/>
      <c r="F710" s="7"/>
      <c r="G710" s="7"/>
      <c r="H710" s="7"/>
      <c r="I710" s="7"/>
      <c r="J710" s="7"/>
      <c r="K710" s="7"/>
      <c r="L710" s="7"/>
      <c r="M710" s="7"/>
      <c r="N710" s="7"/>
      <c r="O710" s="7"/>
      <c r="P710" s="7"/>
      <c r="Q710" s="7"/>
      <c r="R710" s="7"/>
      <c r="S710" s="7"/>
      <c r="T710" s="221"/>
      <c r="U710" s="221"/>
      <c r="V710" s="221"/>
      <c r="W710" s="221"/>
      <c r="X710" s="221"/>
      <c r="Y710" s="221"/>
      <c r="Z710" s="221"/>
      <c r="AA710" s="221"/>
      <c r="AB710" s="221"/>
    </row>
    <row r="711" ht="15.75" customHeight="1">
      <c r="A711" s="255"/>
      <c r="B711" s="7"/>
      <c r="C711" s="7"/>
      <c r="D711" s="7"/>
      <c r="E711" s="7"/>
      <c r="F711" s="7"/>
      <c r="G711" s="7"/>
      <c r="H711" s="7"/>
      <c r="I711" s="7"/>
      <c r="J711" s="7"/>
      <c r="K711" s="7"/>
      <c r="L711" s="7"/>
      <c r="M711" s="7"/>
      <c r="N711" s="7"/>
      <c r="O711" s="7"/>
      <c r="P711" s="7"/>
      <c r="Q711" s="7"/>
      <c r="R711" s="7"/>
      <c r="S711" s="7"/>
      <c r="T711" s="221"/>
      <c r="U711" s="221"/>
      <c r="V711" s="221"/>
      <c r="W711" s="221"/>
      <c r="X711" s="221"/>
      <c r="Y711" s="221"/>
      <c r="Z711" s="221"/>
      <c r="AA711" s="221"/>
      <c r="AB711" s="221"/>
    </row>
    <row r="712" ht="15.75" customHeight="1">
      <c r="A712" s="255"/>
      <c r="B712" s="7"/>
      <c r="C712" s="7"/>
      <c r="D712" s="7"/>
      <c r="E712" s="7"/>
      <c r="F712" s="7"/>
      <c r="G712" s="7"/>
      <c r="H712" s="7"/>
      <c r="I712" s="7"/>
      <c r="J712" s="7"/>
      <c r="K712" s="7"/>
      <c r="L712" s="7"/>
      <c r="M712" s="7"/>
      <c r="N712" s="7"/>
      <c r="O712" s="7"/>
      <c r="P712" s="7"/>
      <c r="Q712" s="7"/>
      <c r="R712" s="7"/>
      <c r="S712" s="7"/>
      <c r="T712" s="221"/>
      <c r="U712" s="221"/>
      <c r="V712" s="221"/>
      <c r="W712" s="221"/>
      <c r="X712" s="221"/>
      <c r="Y712" s="221"/>
      <c r="Z712" s="221"/>
      <c r="AA712" s="221"/>
      <c r="AB712" s="221"/>
    </row>
    <row r="713" ht="15.75" customHeight="1">
      <c r="A713" s="255"/>
      <c r="B713" s="7"/>
      <c r="C713" s="7"/>
      <c r="D713" s="7"/>
      <c r="E713" s="7"/>
      <c r="F713" s="7"/>
      <c r="G713" s="7"/>
      <c r="H713" s="7"/>
      <c r="I713" s="7"/>
      <c r="J713" s="7"/>
      <c r="K713" s="7"/>
      <c r="L713" s="7"/>
      <c r="M713" s="7"/>
      <c r="N713" s="7"/>
      <c r="O713" s="7"/>
      <c r="P713" s="7"/>
      <c r="Q713" s="7"/>
      <c r="R713" s="7"/>
      <c r="S713" s="7"/>
      <c r="T713" s="221"/>
      <c r="U713" s="221"/>
      <c r="V713" s="221"/>
      <c r="W713" s="221"/>
      <c r="X713" s="221"/>
      <c r="Y713" s="221"/>
      <c r="Z713" s="221"/>
      <c r="AA713" s="221"/>
      <c r="AB713" s="221"/>
    </row>
    <row r="714" ht="15.75" customHeight="1">
      <c r="A714" s="255"/>
      <c r="B714" s="7"/>
      <c r="C714" s="7"/>
      <c r="D714" s="7"/>
      <c r="E714" s="7"/>
      <c r="F714" s="7"/>
      <c r="G714" s="7"/>
      <c r="H714" s="7"/>
      <c r="I714" s="7"/>
      <c r="J714" s="7"/>
      <c r="K714" s="7"/>
      <c r="L714" s="7"/>
      <c r="M714" s="7"/>
      <c r="N714" s="7"/>
      <c r="O714" s="7"/>
      <c r="P714" s="7"/>
      <c r="Q714" s="7"/>
      <c r="R714" s="7"/>
      <c r="S714" s="7"/>
      <c r="T714" s="221"/>
      <c r="U714" s="221"/>
      <c r="V714" s="221"/>
      <c r="W714" s="221"/>
      <c r="X714" s="221"/>
      <c r="Y714" s="221"/>
      <c r="Z714" s="221"/>
      <c r="AA714" s="221"/>
      <c r="AB714" s="221"/>
    </row>
    <row r="715" ht="15.75" customHeight="1">
      <c r="A715" s="255"/>
      <c r="B715" s="7"/>
      <c r="C715" s="7"/>
      <c r="D715" s="7"/>
      <c r="E715" s="7"/>
      <c r="F715" s="7"/>
      <c r="G715" s="7"/>
      <c r="H715" s="7"/>
      <c r="I715" s="7"/>
      <c r="J715" s="7"/>
      <c r="K715" s="7"/>
      <c r="L715" s="7"/>
      <c r="M715" s="7"/>
      <c r="N715" s="7"/>
      <c r="O715" s="7"/>
      <c r="P715" s="7"/>
      <c r="Q715" s="7"/>
      <c r="R715" s="7"/>
      <c r="S715" s="7"/>
      <c r="T715" s="221"/>
      <c r="U715" s="221"/>
      <c r="V715" s="221"/>
      <c r="W715" s="221"/>
      <c r="X715" s="221"/>
      <c r="Y715" s="221"/>
      <c r="Z715" s="221"/>
      <c r="AA715" s="221"/>
      <c r="AB715" s="221"/>
    </row>
    <row r="716" ht="15.75" customHeight="1">
      <c r="A716" s="255"/>
      <c r="B716" s="7"/>
      <c r="C716" s="7"/>
      <c r="D716" s="7"/>
      <c r="E716" s="7"/>
      <c r="F716" s="7"/>
      <c r="G716" s="7"/>
      <c r="H716" s="7"/>
      <c r="I716" s="7"/>
      <c r="J716" s="7"/>
      <c r="K716" s="7"/>
      <c r="L716" s="7"/>
      <c r="M716" s="7"/>
      <c r="N716" s="7"/>
      <c r="O716" s="7"/>
      <c r="P716" s="7"/>
      <c r="Q716" s="7"/>
      <c r="R716" s="7"/>
      <c r="S716" s="7"/>
      <c r="T716" s="221"/>
      <c r="U716" s="221"/>
      <c r="V716" s="221"/>
      <c r="W716" s="221"/>
      <c r="X716" s="221"/>
      <c r="Y716" s="221"/>
      <c r="Z716" s="221"/>
      <c r="AA716" s="221"/>
      <c r="AB716" s="221"/>
    </row>
    <row r="717" ht="15.75" customHeight="1">
      <c r="A717" s="255"/>
      <c r="B717" s="7"/>
      <c r="C717" s="7"/>
      <c r="D717" s="7"/>
      <c r="E717" s="7"/>
      <c r="F717" s="7"/>
      <c r="G717" s="7"/>
      <c r="H717" s="7"/>
      <c r="I717" s="7"/>
      <c r="J717" s="7"/>
      <c r="K717" s="7"/>
      <c r="L717" s="7"/>
      <c r="M717" s="7"/>
      <c r="N717" s="7"/>
      <c r="O717" s="7"/>
      <c r="P717" s="7"/>
      <c r="Q717" s="7"/>
      <c r="R717" s="7"/>
      <c r="S717" s="7"/>
      <c r="T717" s="221"/>
      <c r="U717" s="221"/>
      <c r="V717" s="221"/>
      <c r="W717" s="221"/>
      <c r="X717" s="221"/>
      <c r="Y717" s="221"/>
      <c r="Z717" s="221"/>
      <c r="AA717" s="221"/>
      <c r="AB717" s="221"/>
    </row>
    <row r="718" ht="15.75" customHeight="1">
      <c r="A718" s="255"/>
      <c r="B718" s="7"/>
      <c r="C718" s="7"/>
      <c r="D718" s="7"/>
      <c r="E718" s="7"/>
      <c r="F718" s="7"/>
      <c r="G718" s="7"/>
      <c r="H718" s="7"/>
      <c r="I718" s="7"/>
      <c r="J718" s="7"/>
      <c r="K718" s="7"/>
      <c r="L718" s="7"/>
      <c r="M718" s="7"/>
      <c r="N718" s="7"/>
      <c r="O718" s="7"/>
      <c r="P718" s="7"/>
      <c r="Q718" s="7"/>
      <c r="R718" s="7"/>
      <c r="S718" s="7"/>
      <c r="T718" s="221"/>
      <c r="U718" s="221"/>
      <c r="V718" s="221"/>
      <c r="W718" s="221"/>
      <c r="X718" s="221"/>
      <c r="Y718" s="221"/>
      <c r="Z718" s="221"/>
      <c r="AA718" s="221"/>
      <c r="AB718" s="221"/>
    </row>
    <row r="719" ht="15.75" customHeight="1">
      <c r="A719" s="255"/>
      <c r="B719" s="7"/>
      <c r="C719" s="7"/>
      <c r="D719" s="7"/>
      <c r="E719" s="7"/>
      <c r="F719" s="7"/>
      <c r="G719" s="7"/>
      <c r="H719" s="7"/>
      <c r="I719" s="7"/>
      <c r="J719" s="7"/>
      <c r="K719" s="7"/>
      <c r="L719" s="7"/>
      <c r="M719" s="7"/>
      <c r="N719" s="7"/>
      <c r="O719" s="7"/>
      <c r="P719" s="7"/>
      <c r="Q719" s="7"/>
      <c r="R719" s="7"/>
      <c r="S719" s="7"/>
      <c r="T719" s="221"/>
      <c r="U719" s="221"/>
      <c r="V719" s="221"/>
      <c r="W719" s="221"/>
      <c r="X719" s="221"/>
      <c r="Y719" s="221"/>
      <c r="Z719" s="221"/>
      <c r="AA719" s="221"/>
      <c r="AB719" s="221"/>
    </row>
    <row r="720" ht="15.75" customHeight="1">
      <c r="A720" s="255"/>
      <c r="B720" s="7"/>
      <c r="C720" s="7"/>
      <c r="D720" s="7"/>
      <c r="E720" s="7"/>
      <c r="F720" s="7"/>
      <c r="G720" s="7"/>
      <c r="H720" s="7"/>
      <c r="I720" s="7"/>
      <c r="J720" s="7"/>
      <c r="K720" s="7"/>
      <c r="L720" s="7"/>
      <c r="M720" s="7"/>
      <c r="N720" s="7"/>
      <c r="O720" s="7"/>
      <c r="P720" s="7"/>
      <c r="Q720" s="7"/>
      <c r="R720" s="7"/>
      <c r="S720" s="7"/>
      <c r="T720" s="221"/>
      <c r="U720" s="221"/>
      <c r="V720" s="221"/>
      <c r="W720" s="221"/>
      <c r="X720" s="221"/>
      <c r="Y720" s="221"/>
      <c r="Z720" s="221"/>
      <c r="AA720" s="221"/>
      <c r="AB720" s="221"/>
    </row>
    <row r="721" ht="15.75" customHeight="1">
      <c r="A721" s="255"/>
      <c r="B721" s="7"/>
      <c r="C721" s="7"/>
      <c r="D721" s="7"/>
      <c r="E721" s="7"/>
      <c r="F721" s="7"/>
      <c r="G721" s="7"/>
      <c r="H721" s="7"/>
      <c r="I721" s="7"/>
      <c r="J721" s="7"/>
      <c r="K721" s="7"/>
      <c r="L721" s="7"/>
      <c r="M721" s="7"/>
      <c r="N721" s="7"/>
      <c r="O721" s="7"/>
      <c r="P721" s="7"/>
      <c r="Q721" s="7"/>
      <c r="R721" s="7"/>
      <c r="S721" s="7"/>
      <c r="T721" s="221"/>
      <c r="U721" s="221"/>
      <c r="V721" s="221"/>
      <c r="W721" s="221"/>
      <c r="X721" s="221"/>
      <c r="Y721" s="221"/>
      <c r="Z721" s="221"/>
      <c r="AA721" s="221"/>
      <c r="AB721" s="221"/>
    </row>
    <row r="722" ht="15.75" customHeight="1">
      <c r="A722" s="255"/>
      <c r="B722" s="7"/>
      <c r="C722" s="7"/>
      <c r="D722" s="7"/>
      <c r="E722" s="7"/>
      <c r="F722" s="7"/>
      <c r="G722" s="7"/>
      <c r="H722" s="7"/>
      <c r="I722" s="7"/>
      <c r="J722" s="7"/>
      <c r="K722" s="7"/>
      <c r="L722" s="7"/>
      <c r="M722" s="7"/>
      <c r="N722" s="7"/>
      <c r="O722" s="7"/>
      <c r="P722" s="7"/>
      <c r="Q722" s="7"/>
      <c r="R722" s="7"/>
      <c r="S722" s="7"/>
      <c r="T722" s="221"/>
      <c r="U722" s="221"/>
      <c r="V722" s="221"/>
      <c r="W722" s="221"/>
      <c r="X722" s="221"/>
      <c r="Y722" s="221"/>
      <c r="Z722" s="221"/>
      <c r="AA722" s="221"/>
      <c r="AB722" s="221"/>
    </row>
    <row r="723" ht="15.75" customHeight="1">
      <c r="A723" s="255"/>
      <c r="B723" s="7"/>
      <c r="C723" s="7"/>
      <c r="D723" s="7"/>
      <c r="E723" s="7"/>
      <c r="F723" s="7"/>
      <c r="G723" s="7"/>
      <c r="H723" s="7"/>
      <c r="I723" s="7"/>
      <c r="J723" s="7"/>
      <c r="K723" s="7"/>
      <c r="L723" s="7"/>
      <c r="M723" s="7"/>
      <c r="N723" s="7"/>
      <c r="O723" s="7"/>
      <c r="P723" s="7"/>
      <c r="Q723" s="7"/>
      <c r="R723" s="7"/>
      <c r="S723" s="7"/>
      <c r="T723" s="221"/>
      <c r="U723" s="221"/>
      <c r="V723" s="221"/>
      <c r="W723" s="221"/>
      <c r="X723" s="221"/>
      <c r="Y723" s="221"/>
      <c r="Z723" s="221"/>
      <c r="AA723" s="221"/>
      <c r="AB723" s="221"/>
    </row>
    <row r="724" ht="15.75" customHeight="1">
      <c r="A724" s="255"/>
      <c r="B724" s="7"/>
      <c r="C724" s="7"/>
      <c r="D724" s="7"/>
      <c r="E724" s="7"/>
      <c r="F724" s="7"/>
      <c r="G724" s="7"/>
      <c r="H724" s="7"/>
      <c r="I724" s="7"/>
      <c r="J724" s="7"/>
      <c r="K724" s="7"/>
      <c r="L724" s="7"/>
      <c r="M724" s="7"/>
      <c r="N724" s="7"/>
      <c r="O724" s="7"/>
      <c r="P724" s="7"/>
      <c r="Q724" s="7"/>
      <c r="R724" s="7"/>
      <c r="S724" s="7"/>
      <c r="T724" s="221"/>
      <c r="U724" s="221"/>
      <c r="V724" s="221"/>
      <c r="W724" s="221"/>
      <c r="X724" s="221"/>
      <c r="Y724" s="221"/>
      <c r="Z724" s="221"/>
      <c r="AA724" s="221"/>
      <c r="AB724" s="221"/>
    </row>
    <row r="725" ht="15.75" customHeight="1">
      <c r="A725" s="255"/>
      <c r="B725" s="7"/>
      <c r="C725" s="7"/>
      <c r="D725" s="7"/>
      <c r="E725" s="7"/>
      <c r="F725" s="7"/>
      <c r="G725" s="7"/>
      <c r="H725" s="7"/>
      <c r="I725" s="7"/>
      <c r="J725" s="7"/>
      <c r="K725" s="7"/>
      <c r="L725" s="7"/>
      <c r="M725" s="7"/>
      <c r="N725" s="7"/>
      <c r="O725" s="7"/>
      <c r="P725" s="7"/>
      <c r="Q725" s="7"/>
      <c r="R725" s="7"/>
      <c r="S725" s="7"/>
      <c r="T725" s="221"/>
      <c r="U725" s="221"/>
      <c r="V725" s="221"/>
      <c r="W725" s="221"/>
      <c r="X725" s="221"/>
      <c r="Y725" s="221"/>
      <c r="Z725" s="221"/>
      <c r="AA725" s="221"/>
      <c r="AB725" s="221"/>
    </row>
    <row r="726" ht="15.75" customHeight="1">
      <c r="A726" s="255"/>
      <c r="B726" s="7"/>
      <c r="C726" s="7"/>
      <c r="D726" s="7"/>
      <c r="E726" s="7"/>
      <c r="F726" s="7"/>
      <c r="G726" s="7"/>
      <c r="H726" s="7"/>
      <c r="I726" s="7"/>
      <c r="J726" s="7"/>
      <c r="K726" s="7"/>
      <c r="L726" s="7"/>
      <c r="M726" s="7"/>
      <c r="N726" s="7"/>
      <c r="O726" s="7"/>
      <c r="P726" s="7"/>
      <c r="Q726" s="7"/>
      <c r="R726" s="7"/>
      <c r="S726" s="7"/>
      <c r="T726" s="221"/>
      <c r="U726" s="221"/>
      <c r="V726" s="221"/>
      <c r="W726" s="221"/>
      <c r="X726" s="221"/>
      <c r="Y726" s="221"/>
      <c r="Z726" s="221"/>
      <c r="AA726" s="221"/>
      <c r="AB726" s="221"/>
    </row>
    <row r="727" ht="15.75" customHeight="1">
      <c r="A727" s="255"/>
      <c r="B727" s="7"/>
      <c r="C727" s="7"/>
      <c r="D727" s="7"/>
      <c r="E727" s="7"/>
      <c r="F727" s="7"/>
      <c r="G727" s="7"/>
      <c r="H727" s="7"/>
      <c r="I727" s="7"/>
      <c r="J727" s="7"/>
      <c r="K727" s="7"/>
      <c r="L727" s="7"/>
      <c r="M727" s="7"/>
      <c r="N727" s="7"/>
      <c r="O727" s="7"/>
      <c r="P727" s="7"/>
      <c r="Q727" s="7"/>
      <c r="R727" s="7"/>
      <c r="S727" s="7"/>
      <c r="T727" s="221"/>
      <c r="U727" s="221"/>
      <c r="V727" s="221"/>
      <c r="W727" s="221"/>
      <c r="X727" s="221"/>
      <c r="Y727" s="221"/>
      <c r="Z727" s="221"/>
      <c r="AA727" s="221"/>
      <c r="AB727" s="221"/>
    </row>
    <row r="728" ht="15.75" customHeight="1">
      <c r="A728" s="255"/>
      <c r="B728" s="7"/>
      <c r="C728" s="7"/>
      <c r="D728" s="7"/>
      <c r="E728" s="7"/>
      <c r="F728" s="7"/>
      <c r="G728" s="7"/>
      <c r="H728" s="7"/>
      <c r="I728" s="7"/>
      <c r="J728" s="7"/>
      <c r="K728" s="7"/>
      <c r="L728" s="7"/>
      <c r="M728" s="7"/>
      <c r="N728" s="7"/>
      <c r="O728" s="7"/>
      <c r="P728" s="7"/>
      <c r="Q728" s="7"/>
      <c r="R728" s="7"/>
      <c r="S728" s="7"/>
      <c r="T728" s="221"/>
      <c r="U728" s="221"/>
      <c r="V728" s="221"/>
      <c r="W728" s="221"/>
      <c r="X728" s="221"/>
      <c r="Y728" s="221"/>
      <c r="Z728" s="221"/>
      <c r="AA728" s="221"/>
      <c r="AB728" s="221"/>
    </row>
    <row r="729" ht="15.75" customHeight="1">
      <c r="A729" s="255"/>
      <c r="B729" s="7"/>
      <c r="C729" s="7"/>
      <c r="D729" s="7"/>
      <c r="E729" s="7"/>
      <c r="F729" s="7"/>
      <c r="G729" s="7"/>
      <c r="H729" s="7"/>
      <c r="I729" s="7"/>
      <c r="J729" s="7"/>
      <c r="K729" s="7"/>
      <c r="L729" s="7"/>
      <c r="M729" s="7"/>
      <c r="N729" s="7"/>
      <c r="O729" s="7"/>
      <c r="P729" s="7"/>
      <c r="Q729" s="7"/>
      <c r="R729" s="7"/>
      <c r="S729" s="7"/>
      <c r="T729" s="221"/>
      <c r="U729" s="221"/>
      <c r="V729" s="221"/>
      <c r="W729" s="221"/>
      <c r="X729" s="221"/>
      <c r="Y729" s="221"/>
      <c r="Z729" s="221"/>
      <c r="AA729" s="221"/>
      <c r="AB729" s="221"/>
    </row>
    <row r="730" ht="15.75" customHeight="1">
      <c r="A730" s="255"/>
      <c r="B730" s="7"/>
      <c r="C730" s="7"/>
      <c r="D730" s="7"/>
      <c r="E730" s="7"/>
      <c r="F730" s="7"/>
      <c r="G730" s="7"/>
      <c r="H730" s="7"/>
      <c r="I730" s="7"/>
      <c r="J730" s="7"/>
      <c r="K730" s="7"/>
      <c r="L730" s="7"/>
      <c r="M730" s="7"/>
      <c r="N730" s="7"/>
      <c r="O730" s="7"/>
      <c r="P730" s="7"/>
      <c r="Q730" s="7"/>
      <c r="R730" s="7"/>
      <c r="S730" s="7"/>
      <c r="T730" s="221"/>
      <c r="U730" s="221"/>
      <c r="V730" s="221"/>
      <c r="W730" s="221"/>
      <c r="X730" s="221"/>
      <c r="Y730" s="221"/>
      <c r="Z730" s="221"/>
      <c r="AA730" s="221"/>
      <c r="AB730" s="221"/>
    </row>
    <row r="731" ht="15.75" customHeight="1">
      <c r="A731" s="255"/>
      <c r="B731" s="7"/>
      <c r="C731" s="7"/>
      <c r="D731" s="7"/>
      <c r="E731" s="7"/>
      <c r="F731" s="7"/>
      <c r="G731" s="7"/>
      <c r="H731" s="7"/>
      <c r="I731" s="7"/>
      <c r="J731" s="7"/>
      <c r="K731" s="7"/>
      <c r="L731" s="7"/>
      <c r="M731" s="7"/>
      <c r="N731" s="7"/>
      <c r="O731" s="7"/>
      <c r="P731" s="7"/>
      <c r="Q731" s="7"/>
      <c r="R731" s="7"/>
      <c r="S731" s="7"/>
      <c r="T731" s="221"/>
      <c r="U731" s="221"/>
      <c r="V731" s="221"/>
      <c r="W731" s="221"/>
      <c r="X731" s="221"/>
      <c r="Y731" s="221"/>
      <c r="Z731" s="221"/>
      <c r="AA731" s="221"/>
      <c r="AB731" s="221"/>
    </row>
    <row r="732" ht="15.75" customHeight="1">
      <c r="A732" s="255"/>
      <c r="B732" s="7"/>
      <c r="C732" s="7"/>
      <c r="D732" s="7"/>
      <c r="E732" s="7"/>
      <c r="F732" s="7"/>
      <c r="G732" s="7"/>
      <c r="H732" s="7"/>
      <c r="I732" s="7"/>
      <c r="J732" s="7"/>
      <c r="K732" s="7"/>
      <c r="L732" s="7"/>
      <c r="M732" s="7"/>
      <c r="N732" s="7"/>
      <c r="O732" s="7"/>
      <c r="P732" s="7"/>
      <c r="Q732" s="7"/>
      <c r="R732" s="7"/>
      <c r="S732" s="7"/>
      <c r="T732" s="221"/>
      <c r="U732" s="221"/>
      <c r="V732" s="221"/>
      <c r="W732" s="221"/>
      <c r="X732" s="221"/>
      <c r="Y732" s="221"/>
      <c r="Z732" s="221"/>
      <c r="AA732" s="221"/>
      <c r="AB732" s="221"/>
    </row>
    <row r="733" ht="15.75" customHeight="1">
      <c r="A733" s="255"/>
      <c r="B733" s="7"/>
      <c r="C733" s="7"/>
      <c r="D733" s="7"/>
      <c r="E733" s="7"/>
      <c r="F733" s="7"/>
      <c r="G733" s="7"/>
      <c r="H733" s="7"/>
      <c r="I733" s="7"/>
      <c r="J733" s="7"/>
      <c r="K733" s="7"/>
      <c r="L733" s="7"/>
      <c r="M733" s="7"/>
      <c r="N733" s="7"/>
      <c r="O733" s="7"/>
      <c r="P733" s="7"/>
      <c r="Q733" s="7"/>
      <c r="R733" s="7"/>
      <c r="S733" s="7"/>
      <c r="T733" s="221"/>
      <c r="U733" s="221"/>
      <c r="V733" s="221"/>
      <c r="W733" s="221"/>
      <c r="X733" s="221"/>
      <c r="Y733" s="221"/>
      <c r="Z733" s="221"/>
      <c r="AA733" s="221"/>
      <c r="AB733" s="221"/>
    </row>
    <row r="734" ht="15.75" customHeight="1">
      <c r="A734" s="255"/>
      <c r="B734" s="7"/>
      <c r="C734" s="7"/>
      <c r="D734" s="7"/>
      <c r="E734" s="7"/>
      <c r="F734" s="7"/>
      <c r="G734" s="7"/>
      <c r="H734" s="7"/>
      <c r="I734" s="7"/>
      <c r="J734" s="7"/>
      <c r="K734" s="7"/>
      <c r="L734" s="7"/>
      <c r="M734" s="7"/>
      <c r="N734" s="7"/>
      <c r="O734" s="7"/>
      <c r="P734" s="7"/>
      <c r="Q734" s="7"/>
      <c r="R734" s="7"/>
      <c r="S734" s="7"/>
      <c r="T734" s="221"/>
      <c r="U734" s="221"/>
      <c r="V734" s="221"/>
      <c r="W734" s="221"/>
      <c r="X734" s="221"/>
      <c r="Y734" s="221"/>
      <c r="Z734" s="221"/>
      <c r="AA734" s="221"/>
      <c r="AB734" s="221"/>
    </row>
    <row r="735" ht="15.75" customHeight="1">
      <c r="A735" s="255"/>
      <c r="B735" s="7"/>
      <c r="C735" s="7"/>
      <c r="D735" s="7"/>
      <c r="E735" s="7"/>
      <c r="F735" s="7"/>
      <c r="G735" s="7"/>
      <c r="H735" s="7"/>
      <c r="I735" s="7"/>
      <c r="J735" s="7"/>
      <c r="K735" s="7"/>
      <c r="L735" s="7"/>
      <c r="M735" s="7"/>
      <c r="N735" s="7"/>
      <c r="O735" s="7"/>
      <c r="P735" s="7"/>
      <c r="Q735" s="7"/>
      <c r="R735" s="7"/>
      <c r="S735" s="7"/>
      <c r="T735" s="221"/>
      <c r="U735" s="221"/>
      <c r="V735" s="221"/>
      <c r="W735" s="221"/>
      <c r="X735" s="221"/>
      <c r="Y735" s="221"/>
      <c r="Z735" s="221"/>
      <c r="AA735" s="221"/>
      <c r="AB735" s="221"/>
    </row>
    <row r="736" ht="15.75" customHeight="1">
      <c r="A736" s="255"/>
      <c r="B736" s="7"/>
      <c r="C736" s="7"/>
      <c r="D736" s="7"/>
      <c r="E736" s="7"/>
      <c r="F736" s="7"/>
      <c r="G736" s="7"/>
      <c r="H736" s="7"/>
      <c r="I736" s="7"/>
      <c r="J736" s="7"/>
      <c r="K736" s="7"/>
      <c r="L736" s="7"/>
      <c r="M736" s="7"/>
      <c r="N736" s="7"/>
      <c r="O736" s="7"/>
      <c r="P736" s="7"/>
      <c r="Q736" s="7"/>
      <c r="R736" s="7"/>
      <c r="S736" s="7"/>
      <c r="T736" s="221"/>
      <c r="U736" s="221"/>
      <c r="V736" s="221"/>
      <c r="W736" s="221"/>
      <c r="X736" s="221"/>
      <c r="Y736" s="221"/>
      <c r="Z736" s="221"/>
      <c r="AA736" s="221"/>
      <c r="AB736" s="221"/>
    </row>
    <row r="737" ht="15.75" customHeight="1">
      <c r="A737" s="255"/>
      <c r="B737" s="7"/>
      <c r="C737" s="7"/>
      <c r="D737" s="7"/>
      <c r="E737" s="7"/>
      <c r="F737" s="7"/>
      <c r="G737" s="7"/>
      <c r="H737" s="7"/>
      <c r="I737" s="7"/>
      <c r="J737" s="7"/>
      <c r="K737" s="7"/>
      <c r="L737" s="7"/>
      <c r="M737" s="7"/>
      <c r="N737" s="7"/>
      <c r="O737" s="7"/>
      <c r="P737" s="7"/>
      <c r="Q737" s="7"/>
      <c r="R737" s="7"/>
      <c r="S737" s="7"/>
      <c r="T737" s="221"/>
      <c r="U737" s="221"/>
      <c r="V737" s="221"/>
      <c r="W737" s="221"/>
      <c r="X737" s="221"/>
      <c r="Y737" s="221"/>
      <c r="Z737" s="221"/>
      <c r="AA737" s="221"/>
      <c r="AB737" s="221"/>
    </row>
    <row r="738" ht="15.75" customHeight="1">
      <c r="A738" s="255"/>
      <c r="B738" s="7"/>
      <c r="C738" s="7"/>
      <c r="D738" s="7"/>
      <c r="E738" s="7"/>
      <c r="F738" s="7"/>
      <c r="G738" s="7"/>
      <c r="H738" s="7"/>
      <c r="I738" s="7"/>
      <c r="J738" s="7"/>
      <c r="K738" s="7"/>
      <c r="L738" s="7"/>
      <c r="M738" s="7"/>
      <c r="N738" s="7"/>
      <c r="O738" s="7"/>
      <c r="P738" s="7"/>
      <c r="Q738" s="7"/>
      <c r="R738" s="7"/>
      <c r="S738" s="7"/>
      <c r="T738" s="221"/>
      <c r="U738" s="221"/>
      <c r="V738" s="221"/>
      <c r="W738" s="221"/>
      <c r="X738" s="221"/>
      <c r="Y738" s="221"/>
      <c r="Z738" s="221"/>
      <c r="AA738" s="221"/>
      <c r="AB738" s="221"/>
    </row>
    <row r="739" ht="15.75" customHeight="1">
      <c r="A739" s="255"/>
      <c r="B739" s="7"/>
      <c r="C739" s="7"/>
      <c r="D739" s="7"/>
      <c r="E739" s="7"/>
      <c r="F739" s="7"/>
      <c r="G739" s="7"/>
      <c r="H739" s="7"/>
      <c r="I739" s="7"/>
      <c r="J739" s="7"/>
      <c r="K739" s="7"/>
      <c r="L739" s="7"/>
      <c r="M739" s="7"/>
      <c r="N739" s="7"/>
      <c r="O739" s="7"/>
      <c r="P739" s="7"/>
      <c r="Q739" s="7"/>
      <c r="R739" s="7"/>
      <c r="S739" s="7"/>
      <c r="T739" s="221"/>
      <c r="U739" s="221"/>
      <c r="V739" s="221"/>
      <c r="W739" s="221"/>
      <c r="X739" s="221"/>
      <c r="Y739" s="221"/>
      <c r="Z739" s="221"/>
      <c r="AA739" s="221"/>
      <c r="AB739" s="221"/>
    </row>
    <row r="740" ht="15.75" customHeight="1">
      <c r="A740" s="255"/>
      <c r="B740" s="7"/>
      <c r="C740" s="7"/>
      <c r="D740" s="7"/>
      <c r="E740" s="7"/>
      <c r="F740" s="7"/>
      <c r="G740" s="7"/>
      <c r="H740" s="7"/>
      <c r="I740" s="7"/>
      <c r="J740" s="7"/>
      <c r="K740" s="7"/>
      <c r="L740" s="7"/>
      <c r="M740" s="7"/>
      <c r="N740" s="7"/>
      <c r="O740" s="7"/>
      <c r="P740" s="7"/>
      <c r="Q740" s="7"/>
      <c r="R740" s="7"/>
      <c r="S740" s="7"/>
      <c r="T740" s="221"/>
      <c r="U740" s="221"/>
      <c r="V740" s="221"/>
      <c r="W740" s="221"/>
      <c r="X740" s="221"/>
      <c r="Y740" s="221"/>
      <c r="Z740" s="221"/>
      <c r="AA740" s="221"/>
      <c r="AB740" s="221"/>
    </row>
    <row r="741" ht="15.75" customHeight="1">
      <c r="A741" s="255"/>
      <c r="B741" s="7"/>
      <c r="C741" s="7"/>
      <c r="D741" s="7"/>
      <c r="E741" s="7"/>
      <c r="F741" s="7"/>
      <c r="G741" s="7"/>
      <c r="H741" s="7"/>
      <c r="I741" s="7"/>
      <c r="J741" s="7"/>
      <c r="K741" s="7"/>
      <c r="L741" s="7"/>
      <c r="M741" s="7"/>
      <c r="N741" s="7"/>
      <c r="O741" s="7"/>
      <c r="P741" s="7"/>
      <c r="Q741" s="7"/>
      <c r="R741" s="7"/>
      <c r="S741" s="7"/>
      <c r="T741" s="221"/>
      <c r="U741" s="221"/>
      <c r="V741" s="221"/>
      <c r="W741" s="221"/>
      <c r="X741" s="221"/>
      <c r="Y741" s="221"/>
      <c r="Z741" s="221"/>
      <c r="AA741" s="221"/>
      <c r="AB741" s="221"/>
    </row>
    <row r="742" ht="15.75" customHeight="1">
      <c r="A742" s="255"/>
      <c r="B742" s="7"/>
      <c r="C742" s="7"/>
      <c r="D742" s="7"/>
      <c r="E742" s="7"/>
      <c r="F742" s="7"/>
      <c r="G742" s="7"/>
      <c r="H742" s="7"/>
      <c r="I742" s="7"/>
      <c r="J742" s="7"/>
      <c r="K742" s="7"/>
      <c r="L742" s="7"/>
      <c r="M742" s="7"/>
      <c r="N742" s="7"/>
      <c r="O742" s="7"/>
      <c r="P742" s="7"/>
      <c r="Q742" s="7"/>
      <c r="R742" s="7"/>
      <c r="S742" s="7"/>
      <c r="T742" s="221"/>
      <c r="U742" s="221"/>
      <c r="V742" s="221"/>
      <c r="W742" s="221"/>
      <c r="X742" s="221"/>
      <c r="Y742" s="221"/>
      <c r="Z742" s="221"/>
      <c r="AA742" s="221"/>
      <c r="AB742" s="221"/>
    </row>
    <row r="743" ht="15.75" customHeight="1">
      <c r="A743" s="255"/>
      <c r="B743" s="7"/>
      <c r="C743" s="7"/>
      <c r="D743" s="7"/>
      <c r="E743" s="7"/>
      <c r="F743" s="7"/>
      <c r="G743" s="7"/>
      <c r="H743" s="7"/>
      <c r="I743" s="7"/>
      <c r="J743" s="7"/>
      <c r="K743" s="7"/>
      <c r="L743" s="7"/>
      <c r="M743" s="7"/>
      <c r="N743" s="7"/>
      <c r="O743" s="7"/>
      <c r="P743" s="7"/>
      <c r="Q743" s="7"/>
      <c r="R743" s="7"/>
      <c r="S743" s="7"/>
      <c r="T743" s="221"/>
      <c r="U743" s="221"/>
      <c r="V743" s="221"/>
      <c r="W743" s="221"/>
      <c r="X743" s="221"/>
      <c r="Y743" s="221"/>
      <c r="Z743" s="221"/>
      <c r="AA743" s="221"/>
      <c r="AB743" s="221"/>
    </row>
    <row r="744" ht="15.75" customHeight="1">
      <c r="A744" s="255"/>
      <c r="B744" s="7"/>
      <c r="C744" s="7"/>
      <c r="D744" s="7"/>
      <c r="E744" s="7"/>
      <c r="F744" s="7"/>
      <c r="G744" s="7"/>
      <c r="H744" s="7"/>
      <c r="I744" s="7"/>
      <c r="J744" s="7"/>
      <c r="K744" s="7"/>
      <c r="L744" s="7"/>
      <c r="M744" s="7"/>
      <c r="N744" s="7"/>
      <c r="O744" s="7"/>
      <c r="P744" s="7"/>
      <c r="Q744" s="7"/>
      <c r="R744" s="7"/>
      <c r="S744" s="7"/>
      <c r="T744" s="221"/>
      <c r="U744" s="221"/>
      <c r="V744" s="221"/>
      <c r="W744" s="221"/>
      <c r="X744" s="221"/>
      <c r="Y744" s="221"/>
      <c r="Z744" s="221"/>
      <c r="AA744" s="221"/>
      <c r="AB744" s="221"/>
    </row>
    <row r="745" ht="15.75" customHeight="1">
      <c r="A745" s="255"/>
      <c r="B745" s="7"/>
      <c r="C745" s="7"/>
      <c r="D745" s="7"/>
      <c r="E745" s="7"/>
      <c r="F745" s="7"/>
      <c r="G745" s="7"/>
      <c r="H745" s="7"/>
      <c r="I745" s="7"/>
      <c r="J745" s="7"/>
      <c r="K745" s="7"/>
      <c r="L745" s="7"/>
      <c r="M745" s="7"/>
      <c r="N745" s="7"/>
      <c r="O745" s="7"/>
      <c r="P745" s="7"/>
      <c r="Q745" s="7"/>
      <c r="R745" s="7"/>
      <c r="S745" s="7"/>
      <c r="T745" s="221"/>
      <c r="U745" s="221"/>
      <c r="V745" s="221"/>
      <c r="W745" s="221"/>
      <c r="X745" s="221"/>
      <c r="Y745" s="221"/>
      <c r="Z745" s="221"/>
      <c r="AA745" s="221"/>
      <c r="AB745" s="221"/>
    </row>
    <row r="746" ht="15.75" customHeight="1">
      <c r="A746" s="255"/>
      <c r="B746" s="7"/>
      <c r="C746" s="7"/>
      <c r="D746" s="7"/>
      <c r="E746" s="7"/>
      <c r="F746" s="7"/>
      <c r="G746" s="7"/>
      <c r="H746" s="7"/>
      <c r="I746" s="7"/>
      <c r="J746" s="7"/>
      <c r="K746" s="7"/>
      <c r="L746" s="7"/>
      <c r="M746" s="7"/>
      <c r="N746" s="7"/>
      <c r="O746" s="7"/>
      <c r="P746" s="7"/>
      <c r="Q746" s="7"/>
      <c r="R746" s="7"/>
      <c r="S746" s="7"/>
      <c r="T746" s="221"/>
      <c r="U746" s="221"/>
      <c r="V746" s="221"/>
      <c r="W746" s="221"/>
      <c r="X746" s="221"/>
      <c r="Y746" s="221"/>
      <c r="Z746" s="221"/>
      <c r="AA746" s="221"/>
      <c r="AB746" s="221"/>
    </row>
    <row r="747" ht="15.75" customHeight="1">
      <c r="A747" s="255"/>
      <c r="B747" s="7"/>
      <c r="C747" s="7"/>
      <c r="D747" s="7"/>
      <c r="E747" s="7"/>
      <c r="F747" s="7"/>
      <c r="G747" s="7"/>
      <c r="H747" s="7"/>
      <c r="I747" s="7"/>
      <c r="J747" s="7"/>
      <c r="K747" s="7"/>
      <c r="L747" s="7"/>
      <c r="M747" s="7"/>
      <c r="N747" s="7"/>
      <c r="O747" s="7"/>
      <c r="P747" s="7"/>
      <c r="Q747" s="7"/>
      <c r="R747" s="7"/>
      <c r="S747" s="7"/>
      <c r="T747" s="221"/>
      <c r="U747" s="221"/>
      <c r="V747" s="221"/>
      <c r="W747" s="221"/>
      <c r="X747" s="221"/>
      <c r="Y747" s="221"/>
      <c r="Z747" s="221"/>
      <c r="AA747" s="221"/>
      <c r="AB747" s="221"/>
    </row>
    <row r="748" ht="15.75" customHeight="1">
      <c r="A748" s="255"/>
      <c r="B748" s="7"/>
      <c r="C748" s="7"/>
      <c r="D748" s="7"/>
      <c r="E748" s="7"/>
      <c r="F748" s="7"/>
      <c r="G748" s="7"/>
      <c r="H748" s="7"/>
      <c r="I748" s="7"/>
      <c r="J748" s="7"/>
      <c r="K748" s="7"/>
      <c r="L748" s="7"/>
      <c r="M748" s="7"/>
      <c r="N748" s="7"/>
      <c r="O748" s="7"/>
      <c r="P748" s="7"/>
      <c r="Q748" s="7"/>
      <c r="R748" s="7"/>
      <c r="S748" s="7"/>
      <c r="T748" s="221"/>
      <c r="U748" s="221"/>
      <c r="V748" s="221"/>
      <c r="W748" s="221"/>
      <c r="X748" s="221"/>
      <c r="Y748" s="221"/>
      <c r="Z748" s="221"/>
      <c r="AA748" s="221"/>
      <c r="AB748" s="221"/>
    </row>
    <row r="749" ht="15.75" customHeight="1">
      <c r="A749" s="255"/>
      <c r="B749" s="7"/>
      <c r="C749" s="7"/>
      <c r="D749" s="7"/>
      <c r="E749" s="7"/>
      <c r="F749" s="7"/>
      <c r="G749" s="7"/>
      <c r="H749" s="7"/>
      <c r="I749" s="7"/>
      <c r="J749" s="7"/>
      <c r="K749" s="7"/>
      <c r="L749" s="7"/>
      <c r="M749" s="7"/>
      <c r="N749" s="7"/>
      <c r="O749" s="7"/>
      <c r="P749" s="7"/>
      <c r="Q749" s="7"/>
      <c r="R749" s="7"/>
      <c r="S749" s="7"/>
      <c r="T749" s="221"/>
      <c r="U749" s="221"/>
      <c r="V749" s="221"/>
      <c r="W749" s="221"/>
      <c r="X749" s="221"/>
      <c r="Y749" s="221"/>
      <c r="Z749" s="221"/>
      <c r="AA749" s="221"/>
      <c r="AB749" s="221"/>
    </row>
    <row r="750" ht="15.75" customHeight="1">
      <c r="A750" s="255"/>
      <c r="B750" s="7"/>
      <c r="C750" s="7"/>
      <c r="D750" s="7"/>
      <c r="E750" s="7"/>
      <c r="F750" s="7"/>
      <c r="G750" s="7"/>
      <c r="H750" s="7"/>
      <c r="I750" s="7"/>
      <c r="J750" s="7"/>
      <c r="K750" s="7"/>
      <c r="L750" s="7"/>
      <c r="M750" s="7"/>
      <c r="N750" s="7"/>
      <c r="O750" s="7"/>
      <c r="P750" s="7"/>
      <c r="Q750" s="7"/>
      <c r="R750" s="7"/>
      <c r="S750" s="7"/>
      <c r="T750" s="221"/>
      <c r="U750" s="221"/>
      <c r="V750" s="221"/>
      <c r="W750" s="221"/>
      <c r="X750" s="221"/>
      <c r="Y750" s="221"/>
      <c r="Z750" s="221"/>
      <c r="AA750" s="221"/>
      <c r="AB750" s="221"/>
    </row>
    <row r="751" ht="15.75" customHeight="1">
      <c r="A751" s="255"/>
      <c r="B751" s="7"/>
      <c r="C751" s="7"/>
      <c r="D751" s="7"/>
      <c r="E751" s="7"/>
      <c r="F751" s="7"/>
      <c r="G751" s="7"/>
      <c r="H751" s="7"/>
      <c r="I751" s="7"/>
      <c r="J751" s="7"/>
      <c r="K751" s="7"/>
      <c r="L751" s="7"/>
      <c r="M751" s="7"/>
      <c r="N751" s="7"/>
      <c r="O751" s="7"/>
      <c r="P751" s="7"/>
      <c r="Q751" s="7"/>
      <c r="R751" s="7"/>
      <c r="S751" s="7"/>
      <c r="T751" s="221"/>
      <c r="U751" s="221"/>
      <c r="V751" s="221"/>
      <c r="W751" s="221"/>
      <c r="X751" s="221"/>
      <c r="Y751" s="221"/>
      <c r="Z751" s="221"/>
      <c r="AA751" s="221"/>
      <c r="AB751" s="221"/>
    </row>
    <row r="752" ht="15.75" customHeight="1">
      <c r="A752" s="255"/>
      <c r="B752" s="7"/>
      <c r="C752" s="7"/>
      <c r="D752" s="7"/>
      <c r="E752" s="7"/>
      <c r="F752" s="7"/>
      <c r="G752" s="7"/>
      <c r="H752" s="7"/>
      <c r="I752" s="7"/>
      <c r="J752" s="7"/>
      <c r="K752" s="7"/>
      <c r="L752" s="7"/>
      <c r="M752" s="7"/>
      <c r="N752" s="7"/>
      <c r="O752" s="7"/>
      <c r="P752" s="7"/>
      <c r="Q752" s="7"/>
      <c r="R752" s="7"/>
      <c r="S752" s="7"/>
      <c r="T752" s="221"/>
      <c r="U752" s="221"/>
      <c r="V752" s="221"/>
      <c r="W752" s="221"/>
      <c r="X752" s="221"/>
      <c r="Y752" s="221"/>
      <c r="Z752" s="221"/>
      <c r="AA752" s="221"/>
      <c r="AB752" s="221"/>
    </row>
    <row r="753" ht="15.75" customHeight="1">
      <c r="A753" s="255"/>
      <c r="B753" s="7"/>
      <c r="C753" s="7"/>
      <c r="D753" s="7"/>
      <c r="E753" s="7"/>
      <c r="F753" s="7"/>
      <c r="G753" s="7"/>
      <c r="H753" s="7"/>
      <c r="I753" s="7"/>
      <c r="J753" s="7"/>
      <c r="K753" s="7"/>
      <c r="L753" s="7"/>
      <c r="M753" s="7"/>
      <c r="N753" s="7"/>
      <c r="O753" s="7"/>
      <c r="P753" s="7"/>
      <c r="Q753" s="7"/>
      <c r="R753" s="7"/>
      <c r="S753" s="7"/>
      <c r="T753" s="221"/>
      <c r="U753" s="221"/>
      <c r="V753" s="221"/>
      <c r="W753" s="221"/>
      <c r="X753" s="221"/>
      <c r="Y753" s="221"/>
      <c r="Z753" s="221"/>
      <c r="AA753" s="221"/>
      <c r="AB753" s="221"/>
    </row>
    <row r="754" ht="15.75" customHeight="1">
      <c r="A754" s="255"/>
      <c r="B754" s="7"/>
      <c r="C754" s="7"/>
      <c r="D754" s="7"/>
      <c r="E754" s="7"/>
      <c r="F754" s="7"/>
      <c r="G754" s="7"/>
      <c r="H754" s="7"/>
      <c r="I754" s="7"/>
      <c r="J754" s="7"/>
      <c r="K754" s="7"/>
      <c r="L754" s="7"/>
      <c r="M754" s="7"/>
      <c r="N754" s="7"/>
      <c r="O754" s="7"/>
      <c r="P754" s="7"/>
      <c r="Q754" s="7"/>
      <c r="R754" s="7"/>
      <c r="S754" s="7"/>
      <c r="T754" s="221"/>
      <c r="U754" s="221"/>
      <c r="V754" s="221"/>
      <c r="W754" s="221"/>
      <c r="X754" s="221"/>
      <c r="Y754" s="221"/>
      <c r="Z754" s="221"/>
      <c r="AA754" s="221"/>
      <c r="AB754" s="221"/>
    </row>
    <row r="755" ht="15.75" customHeight="1">
      <c r="A755" s="255"/>
      <c r="B755" s="7"/>
      <c r="C755" s="7"/>
      <c r="D755" s="7"/>
      <c r="E755" s="7"/>
      <c r="F755" s="7"/>
      <c r="G755" s="7"/>
      <c r="H755" s="7"/>
      <c r="I755" s="7"/>
      <c r="J755" s="7"/>
      <c r="K755" s="7"/>
      <c r="L755" s="7"/>
      <c r="M755" s="7"/>
      <c r="N755" s="7"/>
      <c r="O755" s="7"/>
      <c r="P755" s="7"/>
      <c r="Q755" s="7"/>
      <c r="R755" s="7"/>
      <c r="S755" s="7"/>
      <c r="T755" s="221"/>
      <c r="U755" s="221"/>
      <c r="V755" s="221"/>
      <c r="W755" s="221"/>
      <c r="X755" s="221"/>
      <c r="Y755" s="221"/>
      <c r="Z755" s="221"/>
      <c r="AA755" s="221"/>
      <c r="AB755" s="221"/>
    </row>
    <row r="756" ht="15.75" customHeight="1">
      <c r="A756" s="255"/>
      <c r="B756" s="7"/>
      <c r="C756" s="7"/>
      <c r="D756" s="7"/>
      <c r="E756" s="7"/>
      <c r="F756" s="7"/>
      <c r="G756" s="7"/>
      <c r="H756" s="7"/>
      <c r="I756" s="7"/>
      <c r="J756" s="7"/>
      <c r="K756" s="7"/>
      <c r="L756" s="7"/>
      <c r="M756" s="7"/>
      <c r="N756" s="7"/>
      <c r="O756" s="7"/>
      <c r="P756" s="7"/>
      <c r="Q756" s="7"/>
      <c r="R756" s="7"/>
      <c r="S756" s="7"/>
      <c r="T756" s="221"/>
      <c r="U756" s="221"/>
      <c r="V756" s="221"/>
      <c r="W756" s="221"/>
      <c r="X756" s="221"/>
      <c r="Y756" s="221"/>
      <c r="Z756" s="221"/>
      <c r="AA756" s="221"/>
      <c r="AB756" s="221"/>
    </row>
    <row r="757" ht="15.75" customHeight="1">
      <c r="A757" s="255"/>
      <c r="B757" s="7"/>
      <c r="C757" s="7"/>
      <c r="D757" s="7"/>
      <c r="E757" s="7"/>
      <c r="F757" s="7"/>
      <c r="G757" s="7"/>
      <c r="H757" s="7"/>
      <c r="I757" s="7"/>
      <c r="J757" s="7"/>
      <c r="K757" s="7"/>
      <c r="L757" s="7"/>
      <c r="M757" s="7"/>
      <c r="N757" s="7"/>
      <c r="O757" s="7"/>
      <c r="P757" s="7"/>
      <c r="Q757" s="7"/>
      <c r="R757" s="7"/>
      <c r="S757" s="7"/>
      <c r="T757" s="221"/>
      <c r="U757" s="221"/>
      <c r="V757" s="221"/>
      <c r="W757" s="221"/>
      <c r="X757" s="221"/>
      <c r="Y757" s="221"/>
      <c r="Z757" s="221"/>
      <c r="AA757" s="221"/>
      <c r="AB757" s="221"/>
    </row>
    <row r="758" ht="15.75" customHeight="1">
      <c r="A758" s="255"/>
      <c r="B758" s="7"/>
      <c r="C758" s="7"/>
      <c r="D758" s="7"/>
      <c r="E758" s="7"/>
      <c r="F758" s="7"/>
      <c r="G758" s="7"/>
      <c r="H758" s="7"/>
      <c r="I758" s="7"/>
      <c r="J758" s="7"/>
      <c r="K758" s="7"/>
      <c r="L758" s="7"/>
      <c r="M758" s="7"/>
      <c r="N758" s="7"/>
      <c r="O758" s="7"/>
      <c r="P758" s="7"/>
      <c r="Q758" s="7"/>
      <c r="R758" s="7"/>
      <c r="S758" s="7"/>
      <c r="T758" s="221"/>
      <c r="U758" s="221"/>
      <c r="V758" s="221"/>
      <c r="W758" s="221"/>
      <c r="X758" s="221"/>
      <c r="Y758" s="221"/>
      <c r="Z758" s="221"/>
      <c r="AA758" s="221"/>
      <c r="AB758" s="221"/>
    </row>
    <row r="759" ht="15.75" customHeight="1">
      <c r="A759" s="255"/>
      <c r="B759" s="7"/>
      <c r="C759" s="7"/>
      <c r="D759" s="7"/>
      <c r="E759" s="7"/>
      <c r="F759" s="7"/>
      <c r="G759" s="7"/>
      <c r="H759" s="7"/>
      <c r="I759" s="7"/>
      <c r="J759" s="7"/>
      <c r="K759" s="7"/>
      <c r="L759" s="7"/>
      <c r="M759" s="7"/>
      <c r="N759" s="7"/>
      <c r="O759" s="7"/>
      <c r="P759" s="7"/>
      <c r="Q759" s="7"/>
      <c r="R759" s="7"/>
      <c r="S759" s="7"/>
      <c r="T759" s="221"/>
      <c r="U759" s="221"/>
      <c r="V759" s="221"/>
      <c r="W759" s="221"/>
      <c r="X759" s="221"/>
      <c r="Y759" s="221"/>
      <c r="Z759" s="221"/>
      <c r="AA759" s="221"/>
      <c r="AB759" s="221"/>
    </row>
    <row r="760" ht="15.75" customHeight="1">
      <c r="A760" s="255"/>
      <c r="B760" s="7"/>
      <c r="C760" s="7"/>
      <c r="D760" s="7"/>
      <c r="E760" s="7"/>
      <c r="F760" s="7"/>
      <c r="G760" s="7"/>
      <c r="H760" s="7"/>
      <c r="I760" s="7"/>
      <c r="J760" s="7"/>
      <c r="K760" s="7"/>
      <c r="L760" s="7"/>
      <c r="M760" s="7"/>
      <c r="N760" s="7"/>
      <c r="O760" s="7"/>
      <c r="P760" s="7"/>
      <c r="Q760" s="7"/>
      <c r="R760" s="7"/>
      <c r="S760" s="7"/>
      <c r="T760" s="221"/>
      <c r="U760" s="221"/>
      <c r="V760" s="221"/>
      <c r="W760" s="221"/>
      <c r="X760" s="221"/>
      <c r="Y760" s="221"/>
      <c r="Z760" s="221"/>
      <c r="AA760" s="221"/>
      <c r="AB760" s="221"/>
    </row>
    <row r="761" ht="15.75" customHeight="1">
      <c r="A761" s="255"/>
      <c r="B761" s="7"/>
      <c r="C761" s="7"/>
      <c r="D761" s="7"/>
      <c r="E761" s="7"/>
      <c r="F761" s="7"/>
      <c r="G761" s="7"/>
      <c r="H761" s="7"/>
      <c r="I761" s="7"/>
      <c r="J761" s="7"/>
      <c r="K761" s="7"/>
      <c r="L761" s="7"/>
      <c r="M761" s="7"/>
      <c r="N761" s="7"/>
      <c r="O761" s="7"/>
      <c r="P761" s="7"/>
      <c r="Q761" s="7"/>
      <c r="R761" s="7"/>
      <c r="S761" s="7"/>
      <c r="T761" s="221"/>
      <c r="U761" s="221"/>
      <c r="V761" s="221"/>
      <c r="W761" s="221"/>
      <c r="X761" s="221"/>
      <c r="Y761" s="221"/>
      <c r="Z761" s="221"/>
      <c r="AA761" s="221"/>
      <c r="AB761" s="221"/>
    </row>
    <row r="762" ht="15.75" customHeight="1">
      <c r="A762" s="255"/>
      <c r="B762" s="7"/>
      <c r="C762" s="7"/>
      <c r="D762" s="7"/>
      <c r="E762" s="7"/>
      <c r="F762" s="7"/>
      <c r="G762" s="7"/>
      <c r="H762" s="7"/>
      <c r="I762" s="7"/>
      <c r="J762" s="7"/>
      <c r="K762" s="7"/>
      <c r="L762" s="7"/>
      <c r="M762" s="7"/>
      <c r="N762" s="7"/>
      <c r="O762" s="7"/>
      <c r="P762" s="7"/>
      <c r="Q762" s="7"/>
      <c r="R762" s="7"/>
      <c r="S762" s="7"/>
      <c r="T762" s="221"/>
      <c r="U762" s="221"/>
      <c r="V762" s="221"/>
      <c r="W762" s="221"/>
      <c r="X762" s="221"/>
      <c r="Y762" s="221"/>
      <c r="Z762" s="221"/>
      <c r="AA762" s="221"/>
      <c r="AB762" s="221"/>
    </row>
    <row r="763" ht="15.75" customHeight="1">
      <c r="A763" s="255"/>
      <c r="B763" s="7"/>
      <c r="C763" s="7"/>
      <c r="D763" s="7"/>
      <c r="E763" s="7"/>
      <c r="F763" s="7"/>
      <c r="G763" s="7"/>
      <c r="H763" s="7"/>
      <c r="I763" s="7"/>
      <c r="J763" s="7"/>
      <c r="K763" s="7"/>
      <c r="L763" s="7"/>
      <c r="M763" s="7"/>
      <c r="N763" s="7"/>
      <c r="O763" s="7"/>
      <c r="P763" s="7"/>
      <c r="Q763" s="7"/>
      <c r="R763" s="7"/>
      <c r="S763" s="7"/>
      <c r="T763" s="221"/>
      <c r="U763" s="221"/>
      <c r="V763" s="221"/>
      <c r="W763" s="221"/>
      <c r="X763" s="221"/>
      <c r="Y763" s="221"/>
      <c r="Z763" s="221"/>
      <c r="AA763" s="221"/>
      <c r="AB763" s="221"/>
    </row>
    <row r="764" ht="15.75" customHeight="1">
      <c r="A764" s="255"/>
      <c r="B764" s="7"/>
      <c r="C764" s="7"/>
      <c r="D764" s="7"/>
      <c r="E764" s="7"/>
      <c r="F764" s="7"/>
      <c r="G764" s="7"/>
      <c r="H764" s="7"/>
      <c r="I764" s="7"/>
      <c r="J764" s="7"/>
      <c r="K764" s="7"/>
      <c r="L764" s="7"/>
      <c r="M764" s="7"/>
      <c r="N764" s="7"/>
      <c r="O764" s="7"/>
      <c r="P764" s="7"/>
      <c r="Q764" s="7"/>
      <c r="R764" s="7"/>
      <c r="S764" s="7"/>
      <c r="T764" s="221"/>
      <c r="U764" s="221"/>
      <c r="V764" s="221"/>
      <c r="W764" s="221"/>
      <c r="X764" s="221"/>
      <c r="Y764" s="221"/>
      <c r="Z764" s="221"/>
      <c r="AA764" s="221"/>
      <c r="AB764" s="221"/>
    </row>
    <row r="765" ht="15.75" customHeight="1">
      <c r="A765" s="255"/>
      <c r="B765" s="7"/>
      <c r="C765" s="7"/>
      <c r="D765" s="7"/>
      <c r="E765" s="7"/>
      <c r="F765" s="7"/>
      <c r="G765" s="7"/>
      <c r="H765" s="7"/>
      <c r="I765" s="7"/>
      <c r="J765" s="7"/>
      <c r="K765" s="7"/>
      <c r="L765" s="7"/>
      <c r="M765" s="7"/>
      <c r="N765" s="7"/>
      <c r="O765" s="7"/>
      <c r="P765" s="7"/>
      <c r="Q765" s="7"/>
      <c r="R765" s="7"/>
      <c r="S765" s="7"/>
      <c r="T765" s="221"/>
      <c r="U765" s="221"/>
      <c r="V765" s="221"/>
      <c r="W765" s="221"/>
      <c r="X765" s="221"/>
      <c r="Y765" s="221"/>
      <c r="Z765" s="221"/>
      <c r="AA765" s="221"/>
      <c r="AB765" s="221"/>
    </row>
    <row r="766" ht="15.75" customHeight="1">
      <c r="A766" s="255"/>
      <c r="B766" s="7"/>
      <c r="C766" s="7"/>
      <c r="D766" s="7"/>
      <c r="E766" s="7"/>
      <c r="F766" s="7"/>
      <c r="G766" s="7"/>
      <c r="H766" s="7"/>
      <c r="I766" s="7"/>
      <c r="J766" s="7"/>
      <c r="K766" s="7"/>
      <c r="L766" s="7"/>
      <c r="M766" s="7"/>
      <c r="N766" s="7"/>
      <c r="O766" s="7"/>
      <c r="P766" s="7"/>
      <c r="Q766" s="7"/>
      <c r="R766" s="7"/>
      <c r="S766" s="7"/>
      <c r="T766" s="221"/>
      <c r="U766" s="221"/>
      <c r="V766" s="221"/>
      <c r="W766" s="221"/>
      <c r="X766" s="221"/>
      <c r="Y766" s="221"/>
      <c r="Z766" s="221"/>
      <c r="AA766" s="221"/>
      <c r="AB766" s="221"/>
    </row>
    <row r="767" ht="15.75" customHeight="1">
      <c r="A767" s="255"/>
      <c r="B767" s="7"/>
      <c r="C767" s="7"/>
      <c r="D767" s="7"/>
      <c r="E767" s="7"/>
      <c r="F767" s="7"/>
      <c r="G767" s="7"/>
      <c r="H767" s="7"/>
      <c r="I767" s="7"/>
      <c r="J767" s="7"/>
      <c r="K767" s="7"/>
      <c r="L767" s="7"/>
      <c r="M767" s="7"/>
      <c r="N767" s="7"/>
      <c r="O767" s="7"/>
      <c r="P767" s="7"/>
      <c r="Q767" s="7"/>
      <c r="R767" s="7"/>
      <c r="S767" s="7"/>
      <c r="T767" s="221"/>
      <c r="U767" s="221"/>
      <c r="V767" s="221"/>
      <c r="W767" s="221"/>
      <c r="X767" s="221"/>
      <c r="Y767" s="221"/>
      <c r="Z767" s="221"/>
      <c r="AA767" s="221"/>
      <c r="AB767" s="221"/>
    </row>
    <row r="768" ht="15.75" customHeight="1">
      <c r="A768" s="255"/>
      <c r="B768" s="7"/>
      <c r="C768" s="7"/>
      <c r="D768" s="7"/>
      <c r="E768" s="7"/>
      <c r="F768" s="7"/>
      <c r="G768" s="7"/>
      <c r="H768" s="7"/>
      <c r="I768" s="7"/>
      <c r="J768" s="7"/>
      <c r="K768" s="7"/>
      <c r="L768" s="7"/>
      <c r="M768" s="7"/>
      <c r="N768" s="7"/>
      <c r="O768" s="7"/>
      <c r="P768" s="7"/>
      <c r="Q768" s="7"/>
      <c r="R768" s="7"/>
      <c r="S768" s="7"/>
      <c r="T768" s="221"/>
      <c r="U768" s="221"/>
      <c r="V768" s="221"/>
      <c r="W768" s="221"/>
      <c r="X768" s="221"/>
      <c r="Y768" s="221"/>
      <c r="Z768" s="221"/>
      <c r="AA768" s="221"/>
      <c r="AB768" s="221"/>
    </row>
    <row r="769" ht="15.75" customHeight="1">
      <c r="A769" s="255"/>
      <c r="B769" s="7"/>
      <c r="C769" s="7"/>
      <c r="D769" s="7"/>
      <c r="E769" s="7"/>
      <c r="F769" s="7"/>
      <c r="G769" s="7"/>
      <c r="H769" s="7"/>
      <c r="I769" s="7"/>
      <c r="J769" s="7"/>
      <c r="K769" s="7"/>
      <c r="L769" s="7"/>
      <c r="M769" s="7"/>
      <c r="N769" s="7"/>
      <c r="O769" s="7"/>
      <c r="P769" s="7"/>
      <c r="Q769" s="7"/>
      <c r="R769" s="7"/>
      <c r="S769" s="7"/>
      <c r="T769" s="221"/>
      <c r="U769" s="221"/>
      <c r="V769" s="221"/>
      <c r="W769" s="221"/>
      <c r="X769" s="221"/>
      <c r="Y769" s="221"/>
      <c r="Z769" s="221"/>
      <c r="AA769" s="221"/>
      <c r="AB769" s="221"/>
    </row>
    <row r="770" ht="15.75" customHeight="1">
      <c r="A770" s="255"/>
      <c r="B770" s="7"/>
      <c r="C770" s="7"/>
      <c r="D770" s="7"/>
      <c r="E770" s="7"/>
      <c r="F770" s="7"/>
      <c r="G770" s="7"/>
      <c r="H770" s="7"/>
      <c r="I770" s="7"/>
      <c r="J770" s="7"/>
      <c r="K770" s="7"/>
      <c r="L770" s="7"/>
      <c r="M770" s="7"/>
      <c r="N770" s="7"/>
      <c r="O770" s="7"/>
      <c r="P770" s="7"/>
      <c r="Q770" s="7"/>
      <c r="R770" s="7"/>
      <c r="S770" s="7"/>
      <c r="T770" s="221"/>
      <c r="U770" s="221"/>
      <c r="V770" s="221"/>
      <c r="W770" s="221"/>
      <c r="X770" s="221"/>
      <c r="Y770" s="221"/>
      <c r="Z770" s="221"/>
      <c r="AA770" s="221"/>
      <c r="AB770" s="221"/>
    </row>
    <row r="771" ht="15.75" customHeight="1">
      <c r="A771" s="255"/>
      <c r="B771" s="7"/>
      <c r="C771" s="7"/>
      <c r="D771" s="7"/>
      <c r="E771" s="7"/>
      <c r="F771" s="7"/>
      <c r="G771" s="7"/>
      <c r="H771" s="7"/>
      <c r="I771" s="7"/>
      <c r="J771" s="7"/>
      <c r="K771" s="7"/>
      <c r="L771" s="7"/>
      <c r="M771" s="7"/>
      <c r="N771" s="7"/>
      <c r="O771" s="7"/>
      <c r="P771" s="7"/>
      <c r="Q771" s="7"/>
      <c r="R771" s="7"/>
      <c r="S771" s="7"/>
      <c r="T771" s="221"/>
      <c r="U771" s="221"/>
      <c r="V771" s="221"/>
      <c r="W771" s="221"/>
      <c r="X771" s="221"/>
      <c r="Y771" s="221"/>
      <c r="Z771" s="221"/>
      <c r="AA771" s="221"/>
      <c r="AB771" s="221"/>
    </row>
    <row r="772" ht="15.75" customHeight="1">
      <c r="A772" s="255"/>
      <c r="B772" s="7"/>
      <c r="C772" s="7"/>
      <c r="D772" s="7"/>
      <c r="E772" s="7"/>
      <c r="F772" s="7"/>
      <c r="G772" s="7"/>
      <c r="H772" s="7"/>
      <c r="I772" s="7"/>
      <c r="J772" s="7"/>
      <c r="K772" s="7"/>
      <c r="L772" s="7"/>
      <c r="M772" s="7"/>
      <c r="N772" s="7"/>
      <c r="O772" s="7"/>
      <c r="P772" s="7"/>
      <c r="Q772" s="7"/>
      <c r="R772" s="7"/>
      <c r="S772" s="7"/>
      <c r="T772" s="221"/>
      <c r="U772" s="221"/>
      <c r="V772" s="221"/>
      <c r="W772" s="221"/>
      <c r="X772" s="221"/>
      <c r="Y772" s="221"/>
      <c r="Z772" s="221"/>
      <c r="AA772" s="221"/>
      <c r="AB772" s="221"/>
    </row>
    <row r="773" ht="15.75" customHeight="1">
      <c r="A773" s="255"/>
      <c r="B773" s="7"/>
      <c r="C773" s="7"/>
      <c r="D773" s="7"/>
      <c r="E773" s="7"/>
      <c r="F773" s="7"/>
      <c r="G773" s="7"/>
      <c r="H773" s="7"/>
      <c r="I773" s="7"/>
      <c r="J773" s="7"/>
      <c r="K773" s="7"/>
      <c r="L773" s="7"/>
      <c r="M773" s="7"/>
      <c r="N773" s="7"/>
      <c r="O773" s="7"/>
      <c r="P773" s="7"/>
      <c r="Q773" s="7"/>
      <c r="R773" s="7"/>
      <c r="S773" s="7"/>
      <c r="T773" s="221"/>
      <c r="U773" s="221"/>
      <c r="V773" s="221"/>
      <c r="W773" s="221"/>
      <c r="X773" s="221"/>
      <c r="Y773" s="221"/>
      <c r="Z773" s="221"/>
      <c r="AA773" s="221"/>
      <c r="AB773" s="221"/>
    </row>
    <row r="774" ht="15.75" customHeight="1">
      <c r="A774" s="255"/>
      <c r="B774" s="7"/>
      <c r="C774" s="7"/>
      <c r="D774" s="7"/>
      <c r="E774" s="7"/>
      <c r="F774" s="7"/>
      <c r="G774" s="7"/>
      <c r="H774" s="7"/>
      <c r="I774" s="7"/>
      <c r="J774" s="7"/>
      <c r="K774" s="7"/>
      <c r="L774" s="7"/>
      <c r="M774" s="7"/>
      <c r="N774" s="7"/>
      <c r="O774" s="7"/>
      <c r="P774" s="7"/>
      <c r="Q774" s="7"/>
      <c r="R774" s="7"/>
      <c r="S774" s="7"/>
      <c r="T774" s="221"/>
      <c r="U774" s="221"/>
      <c r="V774" s="221"/>
      <c r="W774" s="221"/>
      <c r="X774" s="221"/>
      <c r="Y774" s="221"/>
      <c r="Z774" s="221"/>
      <c r="AA774" s="221"/>
      <c r="AB774" s="221"/>
    </row>
    <row r="775" ht="15.75" customHeight="1">
      <c r="A775" s="255"/>
      <c r="B775" s="7"/>
      <c r="C775" s="7"/>
      <c r="D775" s="7"/>
      <c r="E775" s="7"/>
      <c r="F775" s="7"/>
      <c r="G775" s="7"/>
      <c r="H775" s="7"/>
      <c r="I775" s="7"/>
      <c r="J775" s="7"/>
      <c r="K775" s="7"/>
      <c r="L775" s="7"/>
      <c r="M775" s="7"/>
      <c r="N775" s="7"/>
      <c r="O775" s="7"/>
      <c r="P775" s="7"/>
      <c r="Q775" s="7"/>
      <c r="R775" s="7"/>
      <c r="S775" s="7"/>
      <c r="T775" s="221"/>
      <c r="U775" s="221"/>
      <c r="V775" s="221"/>
      <c r="W775" s="221"/>
      <c r="X775" s="221"/>
      <c r="Y775" s="221"/>
      <c r="Z775" s="221"/>
      <c r="AA775" s="221"/>
      <c r="AB775" s="221"/>
    </row>
    <row r="776" ht="15.75" customHeight="1">
      <c r="A776" s="255"/>
      <c r="B776" s="7"/>
      <c r="C776" s="7"/>
      <c r="D776" s="7"/>
      <c r="E776" s="7"/>
      <c r="F776" s="7"/>
      <c r="G776" s="7"/>
      <c r="H776" s="7"/>
      <c r="I776" s="7"/>
      <c r="J776" s="7"/>
      <c r="K776" s="7"/>
      <c r="L776" s="7"/>
      <c r="M776" s="7"/>
      <c r="N776" s="7"/>
      <c r="O776" s="7"/>
      <c r="P776" s="7"/>
      <c r="Q776" s="7"/>
      <c r="R776" s="7"/>
      <c r="S776" s="7"/>
      <c r="T776" s="221"/>
      <c r="U776" s="221"/>
      <c r="V776" s="221"/>
      <c r="W776" s="221"/>
      <c r="X776" s="221"/>
      <c r="Y776" s="221"/>
      <c r="Z776" s="221"/>
      <c r="AA776" s="221"/>
      <c r="AB776" s="221"/>
    </row>
    <row r="777" ht="15.75" customHeight="1">
      <c r="A777" s="255"/>
      <c r="B777" s="7"/>
      <c r="C777" s="7"/>
      <c r="D777" s="7"/>
      <c r="E777" s="7"/>
      <c r="F777" s="7"/>
      <c r="G777" s="7"/>
      <c r="H777" s="7"/>
      <c r="I777" s="7"/>
      <c r="J777" s="7"/>
      <c r="K777" s="7"/>
      <c r="L777" s="7"/>
      <c r="M777" s="7"/>
      <c r="N777" s="7"/>
      <c r="O777" s="7"/>
      <c r="P777" s="7"/>
      <c r="Q777" s="7"/>
      <c r="R777" s="7"/>
      <c r="S777" s="7"/>
      <c r="T777" s="221"/>
      <c r="U777" s="221"/>
      <c r="V777" s="221"/>
      <c r="W777" s="221"/>
      <c r="X777" s="221"/>
      <c r="Y777" s="221"/>
      <c r="Z777" s="221"/>
      <c r="AA777" s="221"/>
      <c r="AB777" s="221"/>
    </row>
    <row r="778" ht="15.75" customHeight="1">
      <c r="A778" s="255"/>
      <c r="B778" s="7"/>
      <c r="C778" s="7"/>
      <c r="D778" s="7"/>
      <c r="E778" s="7"/>
      <c r="F778" s="7"/>
      <c r="G778" s="7"/>
      <c r="H778" s="7"/>
      <c r="I778" s="7"/>
      <c r="J778" s="7"/>
      <c r="K778" s="7"/>
      <c r="L778" s="7"/>
      <c r="M778" s="7"/>
      <c r="N778" s="7"/>
      <c r="O778" s="7"/>
      <c r="P778" s="7"/>
      <c r="Q778" s="7"/>
      <c r="R778" s="7"/>
      <c r="S778" s="7"/>
      <c r="T778" s="221"/>
      <c r="U778" s="221"/>
      <c r="V778" s="221"/>
      <c r="W778" s="221"/>
      <c r="X778" s="221"/>
      <c r="Y778" s="221"/>
      <c r="Z778" s="221"/>
      <c r="AA778" s="221"/>
      <c r="AB778" s="221"/>
    </row>
    <row r="779" ht="15.75" customHeight="1">
      <c r="A779" s="255"/>
      <c r="B779" s="7"/>
      <c r="C779" s="7"/>
      <c r="D779" s="7"/>
      <c r="E779" s="7"/>
      <c r="F779" s="7"/>
      <c r="G779" s="7"/>
      <c r="H779" s="7"/>
      <c r="I779" s="7"/>
      <c r="J779" s="7"/>
      <c r="K779" s="7"/>
      <c r="L779" s="7"/>
      <c r="M779" s="7"/>
      <c r="N779" s="7"/>
      <c r="O779" s="7"/>
      <c r="P779" s="7"/>
      <c r="Q779" s="7"/>
      <c r="R779" s="7"/>
      <c r="S779" s="7"/>
      <c r="T779" s="221"/>
      <c r="U779" s="221"/>
      <c r="V779" s="221"/>
      <c r="W779" s="221"/>
      <c r="X779" s="221"/>
      <c r="Y779" s="221"/>
      <c r="Z779" s="221"/>
      <c r="AA779" s="221"/>
      <c r="AB779" s="221"/>
    </row>
    <row r="780" ht="15.75" customHeight="1">
      <c r="A780" s="255"/>
      <c r="B780" s="7"/>
      <c r="C780" s="7"/>
      <c r="D780" s="7"/>
      <c r="E780" s="7"/>
      <c r="F780" s="7"/>
      <c r="G780" s="7"/>
      <c r="H780" s="7"/>
      <c r="I780" s="7"/>
      <c r="J780" s="7"/>
      <c r="K780" s="7"/>
      <c r="L780" s="7"/>
      <c r="M780" s="7"/>
      <c r="N780" s="7"/>
      <c r="O780" s="7"/>
      <c r="P780" s="7"/>
      <c r="Q780" s="7"/>
      <c r="R780" s="7"/>
      <c r="S780" s="7"/>
      <c r="T780" s="221"/>
      <c r="U780" s="221"/>
      <c r="V780" s="221"/>
      <c r="W780" s="221"/>
      <c r="X780" s="221"/>
      <c r="Y780" s="221"/>
      <c r="Z780" s="221"/>
      <c r="AA780" s="221"/>
      <c r="AB780" s="221"/>
    </row>
    <row r="781" ht="15.75" customHeight="1">
      <c r="A781" s="255"/>
      <c r="B781" s="7"/>
      <c r="C781" s="7"/>
      <c r="D781" s="7"/>
      <c r="E781" s="7"/>
      <c r="F781" s="7"/>
      <c r="G781" s="7"/>
      <c r="H781" s="7"/>
      <c r="I781" s="7"/>
      <c r="J781" s="7"/>
      <c r="K781" s="7"/>
      <c r="L781" s="7"/>
      <c r="M781" s="7"/>
      <c r="N781" s="7"/>
      <c r="O781" s="7"/>
      <c r="P781" s="7"/>
      <c r="Q781" s="7"/>
      <c r="R781" s="7"/>
      <c r="S781" s="7"/>
      <c r="T781" s="221"/>
      <c r="U781" s="221"/>
      <c r="V781" s="221"/>
      <c r="W781" s="221"/>
      <c r="X781" s="221"/>
      <c r="Y781" s="221"/>
      <c r="Z781" s="221"/>
      <c r="AA781" s="221"/>
      <c r="AB781" s="221"/>
    </row>
    <row r="782" ht="15.75" customHeight="1">
      <c r="A782" s="255"/>
      <c r="B782" s="7"/>
      <c r="C782" s="7"/>
      <c r="D782" s="7"/>
      <c r="E782" s="7"/>
      <c r="F782" s="7"/>
      <c r="G782" s="7"/>
      <c r="H782" s="7"/>
      <c r="I782" s="7"/>
      <c r="J782" s="7"/>
      <c r="K782" s="7"/>
      <c r="L782" s="7"/>
      <c r="M782" s="7"/>
      <c r="N782" s="7"/>
      <c r="O782" s="7"/>
      <c r="P782" s="7"/>
      <c r="Q782" s="7"/>
      <c r="R782" s="7"/>
      <c r="S782" s="7"/>
      <c r="T782" s="221"/>
      <c r="U782" s="221"/>
      <c r="V782" s="221"/>
      <c r="W782" s="221"/>
      <c r="X782" s="221"/>
      <c r="Y782" s="221"/>
      <c r="Z782" s="221"/>
      <c r="AA782" s="221"/>
      <c r="AB782" s="221"/>
    </row>
    <row r="783" ht="15.75" customHeight="1">
      <c r="A783" s="255"/>
      <c r="B783" s="7"/>
      <c r="C783" s="7"/>
      <c r="D783" s="7"/>
      <c r="E783" s="7"/>
      <c r="F783" s="7"/>
      <c r="G783" s="7"/>
      <c r="H783" s="7"/>
      <c r="I783" s="7"/>
      <c r="J783" s="7"/>
      <c r="K783" s="7"/>
      <c r="L783" s="7"/>
      <c r="M783" s="7"/>
      <c r="N783" s="7"/>
      <c r="O783" s="7"/>
      <c r="P783" s="7"/>
      <c r="Q783" s="7"/>
      <c r="R783" s="7"/>
      <c r="S783" s="7"/>
      <c r="T783" s="221"/>
      <c r="U783" s="221"/>
      <c r="V783" s="221"/>
      <c r="W783" s="221"/>
      <c r="X783" s="221"/>
      <c r="Y783" s="221"/>
      <c r="Z783" s="221"/>
      <c r="AA783" s="221"/>
      <c r="AB783" s="221"/>
    </row>
    <row r="784" ht="15.75" customHeight="1">
      <c r="A784" s="255"/>
      <c r="B784" s="7"/>
      <c r="C784" s="7"/>
      <c r="D784" s="7"/>
      <c r="E784" s="7"/>
      <c r="F784" s="7"/>
      <c r="G784" s="7"/>
      <c r="H784" s="7"/>
      <c r="I784" s="7"/>
      <c r="J784" s="7"/>
      <c r="K784" s="7"/>
      <c r="L784" s="7"/>
      <c r="M784" s="7"/>
      <c r="N784" s="7"/>
      <c r="O784" s="7"/>
      <c r="P784" s="7"/>
      <c r="Q784" s="7"/>
      <c r="R784" s="7"/>
      <c r="S784" s="7"/>
      <c r="T784" s="221"/>
      <c r="U784" s="221"/>
      <c r="V784" s="221"/>
      <c r="W784" s="221"/>
      <c r="X784" s="221"/>
      <c r="Y784" s="221"/>
      <c r="Z784" s="221"/>
      <c r="AA784" s="221"/>
      <c r="AB784" s="221"/>
    </row>
    <row r="785" ht="15.75" customHeight="1">
      <c r="A785" s="255"/>
      <c r="B785" s="7"/>
      <c r="C785" s="7"/>
      <c r="D785" s="7"/>
      <c r="E785" s="7"/>
      <c r="F785" s="7"/>
      <c r="G785" s="7"/>
      <c r="H785" s="7"/>
      <c r="I785" s="7"/>
      <c r="J785" s="7"/>
      <c r="K785" s="7"/>
      <c r="L785" s="7"/>
      <c r="M785" s="7"/>
      <c r="N785" s="7"/>
      <c r="O785" s="7"/>
      <c r="P785" s="7"/>
      <c r="Q785" s="7"/>
      <c r="R785" s="7"/>
      <c r="S785" s="7"/>
      <c r="T785" s="221"/>
      <c r="U785" s="221"/>
      <c r="V785" s="221"/>
      <c r="W785" s="221"/>
      <c r="X785" s="221"/>
      <c r="Y785" s="221"/>
      <c r="Z785" s="221"/>
      <c r="AA785" s="221"/>
      <c r="AB785" s="221"/>
    </row>
    <row r="786" ht="15.75" customHeight="1">
      <c r="A786" s="255"/>
      <c r="B786" s="7"/>
      <c r="C786" s="7"/>
      <c r="D786" s="7"/>
      <c r="E786" s="7"/>
      <c r="F786" s="7"/>
      <c r="G786" s="7"/>
      <c r="H786" s="7"/>
      <c r="I786" s="7"/>
      <c r="J786" s="7"/>
      <c r="K786" s="7"/>
      <c r="L786" s="7"/>
      <c r="M786" s="7"/>
      <c r="N786" s="7"/>
      <c r="O786" s="7"/>
      <c r="P786" s="7"/>
      <c r="Q786" s="7"/>
      <c r="R786" s="7"/>
      <c r="S786" s="7"/>
      <c r="T786" s="221"/>
      <c r="U786" s="221"/>
      <c r="V786" s="221"/>
      <c r="W786" s="221"/>
      <c r="X786" s="221"/>
      <c r="Y786" s="221"/>
      <c r="Z786" s="221"/>
      <c r="AA786" s="221"/>
      <c r="AB786" s="221"/>
    </row>
    <row r="787" ht="15.75" customHeight="1">
      <c r="A787" s="255"/>
      <c r="B787" s="7"/>
      <c r="C787" s="7"/>
      <c r="D787" s="7"/>
      <c r="E787" s="7"/>
      <c r="F787" s="7"/>
      <c r="G787" s="7"/>
      <c r="H787" s="7"/>
      <c r="I787" s="7"/>
      <c r="J787" s="7"/>
      <c r="K787" s="7"/>
      <c r="L787" s="7"/>
      <c r="M787" s="7"/>
      <c r="N787" s="7"/>
      <c r="O787" s="7"/>
      <c r="P787" s="7"/>
      <c r="Q787" s="7"/>
      <c r="R787" s="7"/>
      <c r="S787" s="7"/>
      <c r="T787" s="221"/>
      <c r="U787" s="221"/>
      <c r="V787" s="221"/>
      <c r="W787" s="221"/>
      <c r="X787" s="221"/>
      <c r="Y787" s="221"/>
      <c r="Z787" s="221"/>
      <c r="AA787" s="221"/>
      <c r="AB787" s="221"/>
    </row>
    <row r="788" ht="15.75" customHeight="1">
      <c r="A788" s="255"/>
      <c r="B788" s="7"/>
      <c r="C788" s="7"/>
      <c r="D788" s="7"/>
      <c r="E788" s="7"/>
      <c r="F788" s="7"/>
      <c r="G788" s="7"/>
      <c r="H788" s="7"/>
      <c r="I788" s="7"/>
      <c r="J788" s="7"/>
      <c r="K788" s="7"/>
      <c r="L788" s="7"/>
      <c r="M788" s="7"/>
      <c r="N788" s="7"/>
      <c r="O788" s="7"/>
      <c r="P788" s="7"/>
      <c r="Q788" s="7"/>
      <c r="R788" s="7"/>
      <c r="S788" s="7"/>
      <c r="T788" s="221"/>
      <c r="U788" s="221"/>
      <c r="V788" s="221"/>
      <c r="W788" s="221"/>
      <c r="X788" s="221"/>
      <c r="Y788" s="221"/>
      <c r="Z788" s="221"/>
      <c r="AA788" s="221"/>
      <c r="AB788" s="221"/>
    </row>
    <row r="789" ht="15.75" customHeight="1">
      <c r="A789" s="255"/>
      <c r="B789" s="7"/>
      <c r="C789" s="7"/>
      <c r="D789" s="7"/>
      <c r="E789" s="7"/>
      <c r="F789" s="7"/>
      <c r="G789" s="7"/>
      <c r="H789" s="7"/>
      <c r="I789" s="7"/>
      <c r="J789" s="7"/>
      <c r="K789" s="7"/>
      <c r="L789" s="7"/>
      <c r="M789" s="7"/>
      <c r="N789" s="7"/>
      <c r="O789" s="7"/>
      <c r="P789" s="7"/>
      <c r="Q789" s="7"/>
      <c r="R789" s="7"/>
      <c r="S789" s="7"/>
      <c r="T789" s="221"/>
      <c r="U789" s="221"/>
      <c r="V789" s="221"/>
      <c r="W789" s="221"/>
      <c r="X789" s="221"/>
      <c r="Y789" s="221"/>
      <c r="Z789" s="221"/>
      <c r="AA789" s="221"/>
      <c r="AB789" s="221"/>
    </row>
    <row r="790" ht="15.75" customHeight="1">
      <c r="A790" s="255"/>
      <c r="B790" s="7"/>
      <c r="C790" s="7"/>
      <c r="D790" s="7"/>
      <c r="E790" s="7"/>
      <c r="F790" s="7"/>
      <c r="G790" s="7"/>
      <c r="H790" s="7"/>
      <c r="I790" s="7"/>
      <c r="J790" s="7"/>
      <c r="K790" s="7"/>
      <c r="L790" s="7"/>
      <c r="M790" s="7"/>
      <c r="N790" s="7"/>
      <c r="O790" s="7"/>
      <c r="P790" s="7"/>
      <c r="Q790" s="7"/>
      <c r="R790" s="7"/>
      <c r="S790" s="7"/>
      <c r="T790" s="221"/>
      <c r="U790" s="221"/>
      <c r="V790" s="221"/>
      <c r="W790" s="221"/>
      <c r="X790" s="221"/>
      <c r="Y790" s="221"/>
      <c r="Z790" s="221"/>
      <c r="AA790" s="221"/>
      <c r="AB790" s="221"/>
    </row>
    <row r="791" ht="15.75" customHeight="1">
      <c r="A791" s="255"/>
      <c r="B791" s="7"/>
      <c r="C791" s="7"/>
      <c r="D791" s="7"/>
      <c r="E791" s="7"/>
      <c r="F791" s="7"/>
      <c r="G791" s="7"/>
      <c r="H791" s="7"/>
      <c r="I791" s="7"/>
      <c r="J791" s="7"/>
      <c r="K791" s="7"/>
      <c r="L791" s="7"/>
      <c r="M791" s="7"/>
      <c r="N791" s="7"/>
      <c r="O791" s="7"/>
      <c r="P791" s="7"/>
      <c r="Q791" s="7"/>
      <c r="R791" s="7"/>
      <c r="S791" s="7"/>
      <c r="T791" s="221"/>
      <c r="U791" s="221"/>
      <c r="V791" s="221"/>
      <c r="W791" s="221"/>
      <c r="X791" s="221"/>
      <c r="Y791" s="221"/>
      <c r="Z791" s="221"/>
      <c r="AA791" s="221"/>
      <c r="AB791" s="221"/>
    </row>
    <row r="792" ht="15.75" customHeight="1">
      <c r="A792" s="255"/>
      <c r="B792" s="7"/>
      <c r="C792" s="7"/>
      <c r="D792" s="7"/>
      <c r="E792" s="7"/>
      <c r="F792" s="7"/>
      <c r="G792" s="7"/>
      <c r="H792" s="7"/>
      <c r="I792" s="7"/>
      <c r="J792" s="7"/>
      <c r="K792" s="7"/>
      <c r="L792" s="7"/>
      <c r="M792" s="7"/>
      <c r="N792" s="7"/>
      <c r="O792" s="7"/>
      <c r="P792" s="7"/>
      <c r="Q792" s="7"/>
      <c r="R792" s="7"/>
      <c r="S792" s="7"/>
      <c r="T792" s="221"/>
      <c r="U792" s="221"/>
      <c r="V792" s="221"/>
      <c r="W792" s="221"/>
      <c r="X792" s="221"/>
      <c r="Y792" s="221"/>
      <c r="Z792" s="221"/>
      <c r="AA792" s="221"/>
      <c r="AB792" s="221"/>
    </row>
    <row r="793" ht="15.75" customHeight="1">
      <c r="A793" s="255"/>
      <c r="B793" s="7"/>
      <c r="C793" s="7"/>
      <c r="D793" s="7"/>
      <c r="E793" s="7"/>
      <c r="F793" s="7"/>
      <c r="G793" s="7"/>
      <c r="H793" s="7"/>
      <c r="I793" s="7"/>
      <c r="J793" s="7"/>
      <c r="K793" s="7"/>
      <c r="L793" s="7"/>
      <c r="M793" s="7"/>
      <c r="N793" s="7"/>
      <c r="O793" s="7"/>
      <c r="P793" s="7"/>
      <c r="Q793" s="7"/>
      <c r="R793" s="7"/>
      <c r="S793" s="7"/>
      <c r="T793" s="221"/>
      <c r="U793" s="221"/>
      <c r="V793" s="221"/>
      <c r="W793" s="221"/>
      <c r="X793" s="221"/>
      <c r="Y793" s="221"/>
      <c r="Z793" s="221"/>
      <c r="AA793" s="221"/>
      <c r="AB793" s="221"/>
    </row>
    <row r="794" ht="15.75" customHeight="1">
      <c r="A794" s="255"/>
      <c r="B794" s="7"/>
      <c r="C794" s="7"/>
      <c r="D794" s="7"/>
      <c r="E794" s="7"/>
      <c r="F794" s="7"/>
      <c r="G794" s="7"/>
      <c r="H794" s="7"/>
      <c r="I794" s="7"/>
      <c r="J794" s="7"/>
      <c r="K794" s="7"/>
      <c r="L794" s="7"/>
      <c r="M794" s="7"/>
      <c r="N794" s="7"/>
      <c r="O794" s="7"/>
      <c r="P794" s="7"/>
      <c r="Q794" s="7"/>
      <c r="R794" s="7"/>
      <c r="S794" s="7"/>
      <c r="T794" s="221"/>
      <c r="U794" s="221"/>
      <c r="V794" s="221"/>
      <c r="W794" s="221"/>
      <c r="X794" s="221"/>
      <c r="Y794" s="221"/>
      <c r="Z794" s="221"/>
      <c r="AA794" s="221"/>
      <c r="AB794" s="221"/>
    </row>
    <row r="795" ht="15.75" customHeight="1">
      <c r="A795" s="255"/>
      <c r="B795" s="7"/>
      <c r="C795" s="7"/>
      <c r="D795" s="7"/>
      <c r="E795" s="7"/>
      <c r="F795" s="7"/>
      <c r="G795" s="7"/>
      <c r="H795" s="7"/>
      <c r="I795" s="7"/>
      <c r="J795" s="7"/>
      <c r="K795" s="7"/>
      <c r="L795" s="7"/>
      <c r="M795" s="7"/>
      <c r="N795" s="7"/>
      <c r="O795" s="7"/>
      <c r="P795" s="7"/>
      <c r="Q795" s="7"/>
      <c r="R795" s="7"/>
      <c r="S795" s="7"/>
      <c r="T795" s="221"/>
      <c r="U795" s="221"/>
      <c r="V795" s="221"/>
      <c r="W795" s="221"/>
      <c r="X795" s="221"/>
      <c r="Y795" s="221"/>
      <c r="Z795" s="221"/>
      <c r="AA795" s="221"/>
      <c r="AB795" s="221"/>
    </row>
    <row r="796" ht="15.75" customHeight="1">
      <c r="A796" s="255"/>
      <c r="B796" s="7"/>
      <c r="C796" s="7"/>
      <c r="D796" s="7"/>
      <c r="E796" s="7"/>
      <c r="F796" s="7"/>
      <c r="G796" s="7"/>
      <c r="H796" s="7"/>
      <c r="I796" s="7"/>
      <c r="J796" s="7"/>
      <c r="K796" s="7"/>
      <c r="L796" s="7"/>
      <c r="M796" s="7"/>
      <c r="N796" s="7"/>
      <c r="O796" s="7"/>
      <c r="P796" s="7"/>
      <c r="Q796" s="7"/>
      <c r="R796" s="7"/>
      <c r="S796" s="7"/>
      <c r="T796" s="221"/>
      <c r="U796" s="221"/>
      <c r="V796" s="221"/>
      <c r="W796" s="221"/>
      <c r="X796" s="221"/>
      <c r="Y796" s="221"/>
      <c r="Z796" s="221"/>
      <c r="AA796" s="221"/>
      <c r="AB796" s="221"/>
    </row>
    <row r="797" ht="15.75" customHeight="1">
      <c r="A797" s="255"/>
      <c r="B797" s="7"/>
      <c r="C797" s="7"/>
      <c r="D797" s="7"/>
      <c r="E797" s="7"/>
      <c r="F797" s="7"/>
      <c r="G797" s="7"/>
      <c r="H797" s="7"/>
      <c r="I797" s="7"/>
      <c r="J797" s="7"/>
      <c r="K797" s="7"/>
      <c r="L797" s="7"/>
      <c r="M797" s="7"/>
      <c r="N797" s="7"/>
      <c r="O797" s="7"/>
      <c r="P797" s="7"/>
      <c r="Q797" s="7"/>
      <c r="R797" s="7"/>
      <c r="S797" s="7"/>
      <c r="T797" s="221"/>
      <c r="U797" s="221"/>
      <c r="V797" s="221"/>
      <c r="W797" s="221"/>
      <c r="X797" s="221"/>
      <c r="Y797" s="221"/>
      <c r="Z797" s="221"/>
      <c r="AA797" s="221"/>
      <c r="AB797" s="221"/>
    </row>
    <row r="798" ht="15.75" customHeight="1">
      <c r="A798" s="255"/>
      <c r="B798" s="7"/>
      <c r="C798" s="7"/>
      <c r="D798" s="7"/>
      <c r="E798" s="7"/>
      <c r="F798" s="7"/>
      <c r="G798" s="7"/>
      <c r="H798" s="7"/>
      <c r="I798" s="7"/>
      <c r="J798" s="7"/>
      <c r="K798" s="7"/>
      <c r="L798" s="7"/>
      <c r="M798" s="7"/>
      <c r="N798" s="7"/>
      <c r="O798" s="7"/>
      <c r="P798" s="7"/>
      <c r="Q798" s="7"/>
      <c r="R798" s="7"/>
      <c r="S798" s="7"/>
      <c r="T798" s="221"/>
      <c r="U798" s="221"/>
      <c r="V798" s="221"/>
      <c r="W798" s="221"/>
      <c r="X798" s="221"/>
      <c r="Y798" s="221"/>
      <c r="Z798" s="221"/>
      <c r="AA798" s="221"/>
      <c r="AB798" s="221"/>
    </row>
    <row r="799" ht="15.75" customHeight="1">
      <c r="A799" s="255"/>
      <c r="B799" s="7"/>
      <c r="C799" s="7"/>
      <c r="D799" s="7"/>
      <c r="E799" s="7"/>
      <c r="F799" s="7"/>
      <c r="G799" s="7"/>
      <c r="H799" s="7"/>
      <c r="I799" s="7"/>
      <c r="J799" s="7"/>
      <c r="K799" s="7"/>
      <c r="L799" s="7"/>
      <c r="M799" s="7"/>
      <c r="N799" s="7"/>
      <c r="O799" s="7"/>
      <c r="P799" s="7"/>
      <c r="Q799" s="7"/>
      <c r="R799" s="7"/>
      <c r="S799" s="7"/>
      <c r="T799" s="221"/>
      <c r="U799" s="221"/>
      <c r="V799" s="221"/>
      <c r="W799" s="221"/>
      <c r="X799" s="221"/>
      <c r="Y799" s="221"/>
      <c r="Z799" s="221"/>
      <c r="AA799" s="221"/>
      <c r="AB799" s="221"/>
    </row>
    <row r="800" ht="15.75" customHeight="1">
      <c r="A800" s="255"/>
      <c r="B800" s="7"/>
      <c r="C800" s="7"/>
      <c r="D800" s="7"/>
      <c r="E800" s="7"/>
      <c r="F800" s="7"/>
      <c r="G800" s="7"/>
      <c r="H800" s="7"/>
      <c r="I800" s="7"/>
      <c r="J800" s="7"/>
      <c r="K800" s="7"/>
      <c r="L800" s="7"/>
      <c r="M800" s="7"/>
      <c r="N800" s="7"/>
      <c r="O800" s="7"/>
      <c r="P800" s="7"/>
      <c r="Q800" s="7"/>
      <c r="R800" s="7"/>
      <c r="S800" s="7"/>
      <c r="T800" s="221"/>
      <c r="U800" s="221"/>
      <c r="V800" s="221"/>
      <c r="W800" s="221"/>
      <c r="X800" s="221"/>
      <c r="Y800" s="221"/>
      <c r="Z800" s="221"/>
      <c r="AA800" s="221"/>
      <c r="AB800" s="221"/>
    </row>
    <row r="801" ht="15.75" customHeight="1">
      <c r="A801" s="255"/>
      <c r="B801" s="7"/>
      <c r="C801" s="7"/>
      <c r="D801" s="7"/>
      <c r="E801" s="7"/>
      <c r="F801" s="7"/>
      <c r="G801" s="7"/>
      <c r="H801" s="7"/>
      <c r="I801" s="7"/>
      <c r="J801" s="7"/>
      <c r="K801" s="7"/>
      <c r="L801" s="7"/>
      <c r="M801" s="7"/>
      <c r="N801" s="7"/>
      <c r="O801" s="7"/>
      <c r="P801" s="7"/>
      <c r="Q801" s="7"/>
      <c r="R801" s="7"/>
      <c r="S801" s="7"/>
      <c r="T801" s="221"/>
      <c r="U801" s="221"/>
      <c r="V801" s="221"/>
      <c r="W801" s="221"/>
      <c r="X801" s="221"/>
      <c r="Y801" s="221"/>
      <c r="Z801" s="221"/>
      <c r="AA801" s="221"/>
      <c r="AB801" s="221"/>
    </row>
    <row r="802" ht="15.75" customHeight="1">
      <c r="A802" s="255"/>
      <c r="B802" s="7"/>
      <c r="C802" s="7"/>
      <c r="D802" s="7"/>
      <c r="E802" s="7"/>
      <c r="F802" s="7"/>
      <c r="G802" s="7"/>
      <c r="H802" s="7"/>
      <c r="I802" s="7"/>
      <c r="J802" s="7"/>
      <c r="K802" s="7"/>
      <c r="L802" s="7"/>
      <c r="M802" s="7"/>
      <c r="N802" s="7"/>
      <c r="O802" s="7"/>
      <c r="P802" s="7"/>
      <c r="Q802" s="7"/>
      <c r="R802" s="7"/>
      <c r="S802" s="7"/>
      <c r="T802" s="221"/>
      <c r="U802" s="221"/>
      <c r="V802" s="221"/>
      <c r="W802" s="221"/>
      <c r="X802" s="221"/>
      <c r="Y802" s="221"/>
      <c r="Z802" s="221"/>
      <c r="AA802" s="221"/>
      <c r="AB802" s="221"/>
    </row>
    <row r="803" ht="15.75" customHeight="1">
      <c r="A803" s="255"/>
      <c r="B803" s="7"/>
      <c r="C803" s="7"/>
      <c r="D803" s="7"/>
      <c r="E803" s="7"/>
      <c r="F803" s="7"/>
      <c r="G803" s="7"/>
      <c r="H803" s="7"/>
      <c r="I803" s="7"/>
      <c r="J803" s="7"/>
      <c r="K803" s="7"/>
      <c r="L803" s="7"/>
      <c r="M803" s="7"/>
      <c r="N803" s="7"/>
      <c r="O803" s="7"/>
      <c r="P803" s="7"/>
      <c r="Q803" s="7"/>
      <c r="R803" s="7"/>
      <c r="S803" s="7"/>
      <c r="T803" s="221"/>
      <c r="U803" s="221"/>
      <c r="V803" s="221"/>
      <c r="W803" s="221"/>
      <c r="X803" s="221"/>
      <c r="Y803" s="221"/>
      <c r="Z803" s="221"/>
      <c r="AA803" s="221"/>
      <c r="AB803" s="221"/>
    </row>
    <row r="804" ht="15.75" customHeight="1">
      <c r="A804" s="255"/>
      <c r="B804" s="7"/>
      <c r="C804" s="7"/>
      <c r="D804" s="7"/>
      <c r="E804" s="7"/>
      <c r="F804" s="7"/>
      <c r="G804" s="7"/>
      <c r="H804" s="7"/>
      <c r="I804" s="7"/>
      <c r="J804" s="7"/>
      <c r="K804" s="7"/>
      <c r="L804" s="7"/>
      <c r="M804" s="7"/>
      <c r="N804" s="7"/>
      <c r="O804" s="7"/>
      <c r="P804" s="7"/>
      <c r="Q804" s="7"/>
      <c r="R804" s="7"/>
      <c r="S804" s="7"/>
      <c r="T804" s="221"/>
      <c r="U804" s="221"/>
      <c r="V804" s="221"/>
      <c r="W804" s="221"/>
      <c r="X804" s="221"/>
      <c r="Y804" s="221"/>
      <c r="Z804" s="221"/>
      <c r="AA804" s="221"/>
      <c r="AB804" s="221"/>
    </row>
    <row r="805" ht="15.75" customHeight="1">
      <c r="A805" s="255"/>
      <c r="B805" s="7"/>
      <c r="C805" s="7"/>
      <c r="D805" s="7"/>
      <c r="E805" s="7"/>
      <c r="F805" s="7"/>
      <c r="G805" s="7"/>
      <c r="H805" s="7"/>
      <c r="I805" s="7"/>
      <c r="J805" s="7"/>
      <c r="K805" s="7"/>
      <c r="L805" s="7"/>
      <c r="M805" s="7"/>
      <c r="N805" s="7"/>
      <c r="O805" s="7"/>
      <c r="P805" s="7"/>
      <c r="Q805" s="7"/>
      <c r="R805" s="7"/>
      <c r="S805" s="7"/>
      <c r="T805" s="221"/>
      <c r="U805" s="221"/>
      <c r="V805" s="221"/>
      <c r="W805" s="221"/>
      <c r="X805" s="221"/>
      <c r="Y805" s="221"/>
      <c r="Z805" s="221"/>
      <c r="AA805" s="221"/>
      <c r="AB805" s="221"/>
    </row>
    <row r="806" ht="15.75" customHeight="1">
      <c r="A806" s="255"/>
      <c r="B806" s="7"/>
      <c r="C806" s="7"/>
      <c r="D806" s="7"/>
      <c r="E806" s="7"/>
      <c r="F806" s="7"/>
      <c r="G806" s="7"/>
      <c r="H806" s="7"/>
      <c r="I806" s="7"/>
      <c r="J806" s="7"/>
      <c r="K806" s="7"/>
      <c r="L806" s="7"/>
      <c r="M806" s="7"/>
      <c r="N806" s="7"/>
      <c r="O806" s="7"/>
      <c r="P806" s="7"/>
      <c r="Q806" s="7"/>
      <c r="R806" s="7"/>
      <c r="S806" s="7"/>
      <c r="T806" s="221"/>
      <c r="U806" s="221"/>
      <c r="V806" s="221"/>
      <c r="W806" s="221"/>
      <c r="X806" s="221"/>
      <c r="Y806" s="221"/>
      <c r="Z806" s="221"/>
      <c r="AA806" s="221"/>
      <c r="AB806" s="221"/>
    </row>
    <row r="807" ht="15.75" customHeight="1">
      <c r="A807" s="255"/>
      <c r="B807" s="7"/>
      <c r="C807" s="7"/>
      <c r="D807" s="7"/>
      <c r="E807" s="7"/>
      <c r="F807" s="7"/>
      <c r="G807" s="7"/>
      <c r="H807" s="7"/>
      <c r="I807" s="7"/>
      <c r="J807" s="7"/>
      <c r="K807" s="7"/>
      <c r="L807" s="7"/>
      <c r="M807" s="7"/>
      <c r="N807" s="7"/>
      <c r="O807" s="7"/>
      <c r="P807" s="7"/>
      <c r="Q807" s="7"/>
      <c r="R807" s="7"/>
      <c r="S807" s="7"/>
      <c r="T807" s="221"/>
      <c r="U807" s="221"/>
      <c r="V807" s="221"/>
      <c r="W807" s="221"/>
      <c r="X807" s="221"/>
      <c r="Y807" s="221"/>
      <c r="Z807" s="221"/>
      <c r="AA807" s="221"/>
      <c r="AB807" s="221"/>
    </row>
    <row r="808" ht="15.75" customHeight="1">
      <c r="A808" s="255"/>
      <c r="B808" s="7"/>
      <c r="C808" s="7"/>
      <c r="D808" s="7"/>
      <c r="E808" s="7"/>
      <c r="F808" s="7"/>
      <c r="G808" s="7"/>
      <c r="H808" s="7"/>
      <c r="I808" s="7"/>
      <c r="J808" s="7"/>
      <c r="K808" s="7"/>
      <c r="L808" s="7"/>
      <c r="M808" s="7"/>
      <c r="N808" s="7"/>
      <c r="O808" s="7"/>
      <c r="P808" s="7"/>
      <c r="Q808" s="7"/>
      <c r="R808" s="7"/>
      <c r="S808" s="7"/>
      <c r="T808" s="221"/>
      <c r="U808" s="221"/>
      <c r="V808" s="221"/>
      <c r="W808" s="221"/>
      <c r="X808" s="221"/>
      <c r="Y808" s="221"/>
      <c r="Z808" s="221"/>
      <c r="AA808" s="221"/>
      <c r="AB808" s="221"/>
    </row>
    <row r="809" ht="15.75" customHeight="1">
      <c r="A809" s="255"/>
      <c r="B809" s="7"/>
      <c r="C809" s="7"/>
      <c r="D809" s="7"/>
      <c r="E809" s="7"/>
      <c r="F809" s="7"/>
      <c r="G809" s="7"/>
      <c r="H809" s="7"/>
      <c r="I809" s="7"/>
      <c r="J809" s="7"/>
      <c r="K809" s="7"/>
      <c r="L809" s="7"/>
      <c r="M809" s="7"/>
      <c r="N809" s="7"/>
      <c r="O809" s="7"/>
      <c r="P809" s="7"/>
      <c r="Q809" s="7"/>
      <c r="R809" s="7"/>
      <c r="S809" s="7"/>
      <c r="T809" s="221"/>
      <c r="U809" s="221"/>
      <c r="V809" s="221"/>
      <c r="W809" s="221"/>
      <c r="X809" s="221"/>
      <c r="Y809" s="221"/>
      <c r="Z809" s="221"/>
      <c r="AA809" s="221"/>
      <c r="AB809" s="221"/>
    </row>
    <row r="810" ht="15.75" customHeight="1">
      <c r="A810" s="255"/>
      <c r="B810" s="7"/>
      <c r="C810" s="7"/>
      <c r="D810" s="7"/>
      <c r="E810" s="7"/>
      <c r="F810" s="7"/>
      <c r="G810" s="7"/>
      <c r="H810" s="7"/>
      <c r="I810" s="7"/>
      <c r="J810" s="7"/>
      <c r="K810" s="7"/>
      <c r="L810" s="7"/>
      <c r="M810" s="7"/>
      <c r="N810" s="7"/>
      <c r="O810" s="7"/>
      <c r="P810" s="7"/>
      <c r="Q810" s="7"/>
      <c r="R810" s="7"/>
      <c r="S810" s="7"/>
      <c r="T810" s="221"/>
      <c r="U810" s="221"/>
      <c r="V810" s="221"/>
      <c r="W810" s="221"/>
      <c r="X810" s="221"/>
      <c r="Y810" s="221"/>
      <c r="Z810" s="221"/>
      <c r="AA810" s="221"/>
      <c r="AB810" s="221"/>
    </row>
    <row r="811" ht="15.75" customHeight="1">
      <c r="A811" s="255"/>
      <c r="B811" s="7"/>
      <c r="C811" s="7"/>
      <c r="D811" s="7"/>
      <c r="E811" s="7"/>
      <c r="F811" s="7"/>
      <c r="G811" s="7"/>
      <c r="H811" s="7"/>
      <c r="I811" s="7"/>
      <c r="J811" s="7"/>
      <c r="K811" s="7"/>
      <c r="L811" s="7"/>
      <c r="M811" s="7"/>
      <c r="N811" s="7"/>
      <c r="O811" s="7"/>
      <c r="P811" s="7"/>
      <c r="Q811" s="7"/>
      <c r="R811" s="7"/>
      <c r="S811" s="7"/>
      <c r="T811" s="221"/>
      <c r="U811" s="221"/>
      <c r="V811" s="221"/>
      <c r="W811" s="221"/>
      <c r="X811" s="221"/>
      <c r="Y811" s="221"/>
      <c r="Z811" s="221"/>
      <c r="AA811" s="221"/>
      <c r="AB811" s="221"/>
    </row>
    <row r="812" ht="15.75" customHeight="1">
      <c r="A812" s="255"/>
      <c r="B812" s="7"/>
      <c r="C812" s="7"/>
      <c r="D812" s="7"/>
      <c r="E812" s="7"/>
      <c r="F812" s="7"/>
      <c r="G812" s="7"/>
      <c r="H812" s="7"/>
      <c r="I812" s="7"/>
      <c r="J812" s="7"/>
      <c r="K812" s="7"/>
      <c r="L812" s="7"/>
      <c r="M812" s="7"/>
      <c r="N812" s="7"/>
      <c r="O812" s="7"/>
      <c r="P812" s="7"/>
      <c r="Q812" s="7"/>
      <c r="R812" s="7"/>
      <c r="S812" s="7"/>
      <c r="T812" s="221"/>
      <c r="U812" s="221"/>
      <c r="V812" s="221"/>
      <c r="W812" s="221"/>
      <c r="X812" s="221"/>
      <c r="Y812" s="221"/>
      <c r="Z812" s="221"/>
      <c r="AA812" s="221"/>
      <c r="AB812" s="221"/>
    </row>
    <row r="813" ht="15.75" customHeight="1">
      <c r="A813" s="255"/>
      <c r="B813" s="7"/>
      <c r="C813" s="7"/>
      <c r="D813" s="7"/>
      <c r="E813" s="7"/>
      <c r="F813" s="7"/>
      <c r="G813" s="7"/>
      <c r="H813" s="7"/>
      <c r="I813" s="7"/>
      <c r="J813" s="7"/>
      <c r="K813" s="7"/>
      <c r="L813" s="7"/>
      <c r="M813" s="7"/>
      <c r="N813" s="7"/>
      <c r="O813" s="7"/>
      <c r="P813" s="7"/>
      <c r="Q813" s="7"/>
      <c r="R813" s="7"/>
      <c r="S813" s="7"/>
      <c r="T813" s="221"/>
      <c r="U813" s="221"/>
      <c r="V813" s="221"/>
      <c r="W813" s="221"/>
      <c r="X813" s="221"/>
      <c r="Y813" s="221"/>
      <c r="Z813" s="221"/>
      <c r="AA813" s="221"/>
      <c r="AB813" s="221"/>
    </row>
    <row r="814" ht="15.75" customHeight="1">
      <c r="A814" s="255"/>
      <c r="B814" s="7"/>
      <c r="C814" s="7"/>
      <c r="D814" s="7"/>
      <c r="E814" s="7"/>
      <c r="F814" s="7"/>
      <c r="G814" s="7"/>
      <c r="H814" s="7"/>
      <c r="I814" s="7"/>
      <c r="J814" s="7"/>
      <c r="K814" s="7"/>
      <c r="L814" s="7"/>
      <c r="M814" s="7"/>
      <c r="N814" s="7"/>
      <c r="O814" s="7"/>
      <c r="P814" s="7"/>
      <c r="Q814" s="7"/>
      <c r="R814" s="7"/>
      <c r="S814" s="7"/>
      <c r="T814" s="221"/>
      <c r="U814" s="221"/>
      <c r="V814" s="221"/>
      <c r="W814" s="221"/>
      <c r="X814" s="221"/>
      <c r="Y814" s="221"/>
      <c r="Z814" s="221"/>
      <c r="AA814" s="221"/>
      <c r="AB814" s="221"/>
    </row>
    <row r="815" ht="15.75" customHeight="1">
      <c r="A815" s="255"/>
      <c r="B815" s="7"/>
      <c r="C815" s="7"/>
      <c r="D815" s="7"/>
      <c r="E815" s="7"/>
      <c r="F815" s="7"/>
      <c r="G815" s="7"/>
      <c r="H815" s="7"/>
      <c r="I815" s="7"/>
      <c r="J815" s="7"/>
      <c r="K815" s="7"/>
      <c r="L815" s="7"/>
      <c r="M815" s="7"/>
      <c r="N815" s="7"/>
      <c r="O815" s="7"/>
      <c r="P815" s="7"/>
      <c r="Q815" s="7"/>
      <c r="R815" s="7"/>
      <c r="S815" s="7"/>
      <c r="T815" s="221"/>
      <c r="U815" s="221"/>
      <c r="V815" s="221"/>
      <c r="W815" s="221"/>
      <c r="X815" s="221"/>
      <c r="Y815" s="221"/>
      <c r="Z815" s="221"/>
      <c r="AA815" s="221"/>
      <c r="AB815" s="221"/>
    </row>
    <row r="816" ht="15.75" customHeight="1">
      <c r="A816" s="255"/>
      <c r="B816" s="7"/>
      <c r="C816" s="7"/>
      <c r="D816" s="7"/>
      <c r="E816" s="7"/>
      <c r="F816" s="7"/>
      <c r="G816" s="7"/>
      <c r="H816" s="7"/>
      <c r="I816" s="7"/>
      <c r="J816" s="7"/>
      <c r="K816" s="7"/>
      <c r="L816" s="7"/>
      <c r="M816" s="7"/>
      <c r="N816" s="7"/>
      <c r="O816" s="7"/>
      <c r="P816" s="7"/>
      <c r="Q816" s="7"/>
      <c r="R816" s="7"/>
      <c r="S816" s="7"/>
      <c r="T816" s="221"/>
      <c r="U816" s="221"/>
      <c r="V816" s="221"/>
      <c r="W816" s="221"/>
      <c r="X816" s="221"/>
      <c r="Y816" s="221"/>
      <c r="Z816" s="221"/>
      <c r="AA816" s="221"/>
      <c r="AB816" s="221"/>
    </row>
    <row r="817" ht="15.75" customHeight="1">
      <c r="A817" s="255"/>
      <c r="B817" s="7"/>
      <c r="C817" s="7"/>
      <c r="D817" s="7"/>
      <c r="E817" s="7"/>
      <c r="F817" s="7"/>
      <c r="G817" s="7"/>
      <c r="H817" s="7"/>
      <c r="I817" s="7"/>
      <c r="J817" s="7"/>
      <c r="K817" s="7"/>
      <c r="L817" s="7"/>
      <c r="M817" s="7"/>
      <c r="N817" s="7"/>
      <c r="O817" s="7"/>
      <c r="P817" s="7"/>
      <c r="Q817" s="7"/>
      <c r="R817" s="7"/>
      <c r="S817" s="7"/>
      <c r="T817" s="221"/>
      <c r="U817" s="221"/>
      <c r="V817" s="221"/>
      <c r="W817" s="221"/>
      <c r="X817" s="221"/>
      <c r="Y817" s="221"/>
      <c r="Z817" s="221"/>
      <c r="AA817" s="221"/>
      <c r="AB817" s="221"/>
    </row>
    <row r="818" ht="15.75" customHeight="1">
      <c r="A818" s="255"/>
      <c r="B818" s="7"/>
      <c r="C818" s="7"/>
      <c r="D818" s="7"/>
      <c r="E818" s="7"/>
      <c r="F818" s="7"/>
      <c r="G818" s="7"/>
      <c r="H818" s="7"/>
      <c r="I818" s="7"/>
      <c r="J818" s="7"/>
      <c r="K818" s="7"/>
      <c r="L818" s="7"/>
      <c r="M818" s="7"/>
      <c r="N818" s="7"/>
      <c r="O818" s="7"/>
      <c r="P818" s="7"/>
      <c r="Q818" s="7"/>
      <c r="R818" s="7"/>
      <c r="S818" s="7"/>
      <c r="T818" s="221"/>
      <c r="U818" s="221"/>
      <c r="V818" s="221"/>
      <c r="W818" s="221"/>
      <c r="X818" s="221"/>
      <c r="Y818" s="221"/>
      <c r="Z818" s="221"/>
      <c r="AA818" s="221"/>
      <c r="AB818" s="221"/>
    </row>
    <row r="819" ht="15.75" customHeight="1">
      <c r="A819" s="255"/>
      <c r="B819" s="7"/>
      <c r="C819" s="7"/>
      <c r="D819" s="7"/>
      <c r="E819" s="7"/>
      <c r="F819" s="7"/>
      <c r="G819" s="7"/>
      <c r="H819" s="7"/>
      <c r="I819" s="7"/>
      <c r="J819" s="7"/>
      <c r="K819" s="7"/>
      <c r="L819" s="7"/>
      <c r="M819" s="7"/>
      <c r="N819" s="7"/>
      <c r="O819" s="7"/>
      <c r="P819" s="7"/>
      <c r="Q819" s="7"/>
      <c r="R819" s="7"/>
      <c r="S819" s="7"/>
      <c r="T819" s="221"/>
      <c r="U819" s="221"/>
      <c r="V819" s="221"/>
      <c r="W819" s="221"/>
      <c r="X819" s="221"/>
      <c r="Y819" s="221"/>
      <c r="Z819" s="221"/>
      <c r="AA819" s="221"/>
      <c r="AB819" s="221"/>
    </row>
    <row r="820" ht="15.75" customHeight="1">
      <c r="A820" s="255"/>
      <c r="B820" s="7"/>
      <c r="C820" s="7"/>
      <c r="D820" s="7"/>
      <c r="E820" s="7"/>
      <c r="F820" s="7"/>
      <c r="G820" s="7"/>
      <c r="H820" s="7"/>
      <c r="I820" s="7"/>
      <c r="J820" s="7"/>
      <c r="K820" s="7"/>
      <c r="L820" s="7"/>
      <c r="M820" s="7"/>
      <c r="N820" s="7"/>
      <c r="O820" s="7"/>
      <c r="P820" s="7"/>
      <c r="Q820" s="7"/>
      <c r="R820" s="7"/>
      <c r="S820" s="7"/>
      <c r="T820" s="221"/>
      <c r="U820" s="221"/>
      <c r="V820" s="221"/>
      <c r="W820" s="221"/>
      <c r="X820" s="221"/>
      <c r="Y820" s="221"/>
      <c r="Z820" s="221"/>
      <c r="AA820" s="221"/>
      <c r="AB820" s="221"/>
    </row>
    <row r="821" ht="15.75" customHeight="1">
      <c r="A821" s="255"/>
      <c r="B821" s="7"/>
      <c r="C821" s="7"/>
      <c r="D821" s="7"/>
      <c r="E821" s="7"/>
      <c r="F821" s="7"/>
      <c r="G821" s="7"/>
      <c r="H821" s="7"/>
      <c r="I821" s="7"/>
      <c r="J821" s="7"/>
      <c r="K821" s="7"/>
      <c r="L821" s="7"/>
      <c r="M821" s="7"/>
      <c r="N821" s="7"/>
      <c r="O821" s="7"/>
      <c r="P821" s="7"/>
      <c r="Q821" s="7"/>
      <c r="R821" s="7"/>
      <c r="S821" s="7"/>
      <c r="T821" s="221"/>
      <c r="U821" s="221"/>
      <c r="V821" s="221"/>
      <c r="W821" s="221"/>
      <c r="X821" s="221"/>
      <c r="Y821" s="221"/>
      <c r="Z821" s="221"/>
      <c r="AA821" s="221"/>
      <c r="AB821" s="221"/>
    </row>
    <row r="822" ht="15.75" customHeight="1">
      <c r="A822" s="255"/>
      <c r="B822" s="7"/>
      <c r="C822" s="7"/>
      <c r="D822" s="7"/>
      <c r="E822" s="7"/>
      <c r="F822" s="7"/>
      <c r="G822" s="7"/>
      <c r="H822" s="7"/>
      <c r="I822" s="7"/>
      <c r="J822" s="7"/>
      <c r="K822" s="7"/>
      <c r="L822" s="7"/>
      <c r="M822" s="7"/>
      <c r="N822" s="7"/>
      <c r="O822" s="7"/>
      <c r="P822" s="7"/>
      <c r="Q822" s="7"/>
      <c r="R822" s="7"/>
      <c r="S822" s="7"/>
      <c r="T822" s="221"/>
      <c r="U822" s="221"/>
      <c r="V822" s="221"/>
      <c r="W822" s="221"/>
      <c r="X822" s="221"/>
      <c r="Y822" s="221"/>
      <c r="Z822" s="221"/>
      <c r="AA822" s="221"/>
      <c r="AB822" s="221"/>
    </row>
    <row r="823" ht="15.75" customHeight="1">
      <c r="A823" s="255"/>
      <c r="B823" s="7"/>
      <c r="C823" s="7"/>
      <c r="D823" s="7"/>
      <c r="E823" s="7"/>
      <c r="F823" s="7"/>
      <c r="G823" s="7"/>
      <c r="H823" s="7"/>
      <c r="I823" s="7"/>
      <c r="J823" s="7"/>
      <c r="K823" s="7"/>
      <c r="L823" s="7"/>
      <c r="M823" s="7"/>
      <c r="N823" s="7"/>
      <c r="O823" s="7"/>
      <c r="P823" s="7"/>
      <c r="Q823" s="7"/>
      <c r="R823" s="7"/>
      <c r="S823" s="7"/>
      <c r="T823" s="221"/>
      <c r="U823" s="221"/>
      <c r="V823" s="221"/>
      <c r="W823" s="221"/>
      <c r="X823" s="221"/>
      <c r="Y823" s="221"/>
      <c r="Z823" s="221"/>
      <c r="AA823" s="221"/>
      <c r="AB823" s="221"/>
    </row>
    <row r="824" ht="15.75" customHeight="1">
      <c r="A824" s="255"/>
      <c r="B824" s="7"/>
      <c r="C824" s="7"/>
      <c r="D824" s="7"/>
      <c r="E824" s="7"/>
      <c r="F824" s="7"/>
      <c r="G824" s="7"/>
      <c r="H824" s="7"/>
      <c r="I824" s="7"/>
      <c r="J824" s="7"/>
      <c r="K824" s="7"/>
      <c r="L824" s="7"/>
      <c r="M824" s="7"/>
      <c r="N824" s="7"/>
      <c r="O824" s="7"/>
      <c r="P824" s="7"/>
      <c r="Q824" s="7"/>
      <c r="R824" s="7"/>
      <c r="S824" s="7"/>
      <c r="T824" s="221"/>
      <c r="U824" s="221"/>
      <c r="V824" s="221"/>
      <c r="W824" s="221"/>
      <c r="X824" s="221"/>
      <c r="Y824" s="221"/>
      <c r="Z824" s="221"/>
      <c r="AA824" s="221"/>
      <c r="AB824" s="221"/>
    </row>
    <row r="825" ht="15.75" customHeight="1">
      <c r="A825" s="255"/>
      <c r="B825" s="7"/>
      <c r="C825" s="7"/>
      <c r="D825" s="7"/>
      <c r="E825" s="7"/>
      <c r="F825" s="7"/>
      <c r="G825" s="7"/>
      <c r="H825" s="7"/>
      <c r="I825" s="7"/>
      <c r="J825" s="7"/>
      <c r="K825" s="7"/>
      <c r="L825" s="7"/>
      <c r="M825" s="7"/>
      <c r="N825" s="7"/>
      <c r="O825" s="7"/>
      <c r="P825" s="7"/>
      <c r="Q825" s="7"/>
      <c r="R825" s="7"/>
      <c r="S825" s="7"/>
      <c r="T825" s="221"/>
      <c r="U825" s="221"/>
      <c r="V825" s="221"/>
      <c r="W825" s="221"/>
      <c r="X825" s="221"/>
      <c r="Y825" s="221"/>
      <c r="Z825" s="221"/>
      <c r="AA825" s="221"/>
      <c r="AB825" s="221"/>
    </row>
    <row r="826" ht="15.75" customHeight="1">
      <c r="A826" s="255"/>
      <c r="B826" s="7"/>
      <c r="C826" s="7"/>
      <c r="D826" s="7"/>
      <c r="E826" s="7"/>
      <c r="F826" s="7"/>
      <c r="G826" s="7"/>
      <c r="H826" s="7"/>
      <c r="I826" s="7"/>
      <c r="J826" s="7"/>
      <c r="K826" s="7"/>
      <c r="L826" s="7"/>
      <c r="M826" s="7"/>
      <c r="N826" s="7"/>
      <c r="O826" s="7"/>
      <c r="P826" s="7"/>
      <c r="Q826" s="7"/>
      <c r="R826" s="7"/>
      <c r="S826" s="7"/>
      <c r="T826" s="221"/>
      <c r="U826" s="221"/>
      <c r="V826" s="221"/>
      <c r="W826" s="221"/>
      <c r="X826" s="221"/>
      <c r="Y826" s="221"/>
      <c r="Z826" s="221"/>
      <c r="AA826" s="221"/>
      <c r="AB826" s="221"/>
    </row>
    <row r="827" ht="15.75" customHeight="1">
      <c r="A827" s="255"/>
      <c r="B827" s="7"/>
      <c r="C827" s="7"/>
      <c r="D827" s="7"/>
      <c r="E827" s="7"/>
      <c r="F827" s="7"/>
      <c r="G827" s="7"/>
      <c r="H827" s="7"/>
      <c r="I827" s="7"/>
      <c r="J827" s="7"/>
      <c r="K827" s="7"/>
      <c r="L827" s="7"/>
      <c r="M827" s="7"/>
      <c r="N827" s="7"/>
      <c r="O827" s="7"/>
      <c r="P827" s="7"/>
      <c r="Q827" s="7"/>
      <c r="R827" s="7"/>
      <c r="S827" s="7"/>
      <c r="T827" s="221"/>
      <c r="U827" s="221"/>
      <c r="V827" s="221"/>
      <c r="W827" s="221"/>
      <c r="X827" s="221"/>
      <c r="Y827" s="221"/>
      <c r="Z827" s="221"/>
      <c r="AA827" s="221"/>
      <c r="AB827" s="221"/>
    </row>
    <row r="828" ht="15.75" customHeight="1">
      <c r="A828" s="255"/>
      <c r="B828" s="7"/>
      <c r="C828" s="7"/>
      <c r="D828" s="7"/>
      <c r="E828" s="7"/>
      <c r="F828" s="7"/>
      <c r="G828" s="7"/>
      <c r="H828" s="7"/>
      <c r="I828" s="7"/>
      <c r="J828" s="7"/>
      <c r="K828" s="7"/>
      <c r="L828" s="7"/>
      <c r="M828" s="7"/>
      <c r="N828" s="7"/>
      <c r="O828" s="7"/>
      <c r="P828" s="7"/>
      <c r="Q828" s="7"/>
      <c r="R828" s="7"/>
      <c r="S828" s="7"/>
      <c r="T828" s="221"/>
      <c r="U828" s="221"/>
      <c r="V828" s="221"/>
      <c r="W828" s="221"/>
      <c r="X828" s="221"/>
      <c r="Y828" s="221"/>
      <c r="Z828" s="221"/>
      <c r="AA828" s="221"/>
      <c r="AB828" s="221"/>
    </row>
    <row r="829" ht="15.75" customHeight="1">
      <c r="A829" s="255"/>
      <c r="B829" s="7"/>
      <c r="C829" s="7"/>
      <c r="D829" s="7"/>
      <c r="E829" s="7"/>
      <c r="F829" s="7"/>
      <c r="G829" s="7"/>
      <c r="H829" s="7"/>
      <c r="I829" s="7"/>
      <c r="J829" s="7"/>
      <c r="K829" s="7"/>
      <c r="L829" s="7"/>
      <c r="M829" s="7"/>
      <c r="N829" s="7"/>
      <c r="O829" s="7"/>
      <c r="P829" s="7"/>
      <c r="Q829" s="7"/>
      <c r="R829" s="7"/>
      <c r="S829" s="7"/>
      <c r="T829" s="221"/>
      <c r="U829" s="221"/>
      <c r="V829" s="221"/>
      <c r="W829" s="221"/>
      <c r="X829" s="221"/>
      <c r="Y829" s="221"/>
      <c r="Z829" s="221"/>
      <c r="AA829" s="221"/>
      <c r="AB829" s="221"/>
    </row>
    <row r="830" ht="15.75" customHeight="1">
      <c r="A830" s="255"/>
      <c r="B830" s="7"/>
      <c r="C830" s="7"/>
      <c r="D830" s="7"/>
      <c r="E830" s="7"/>
      <c r="F830" s="7"/>
      <c r="G830" s="7"/>
      <c r="H830" s="7"/>
      <c r="I830" s="7"/>
      <c r="J830" s="7"/>
      <c r="K830" s="7"/>
      <c r="L830" s="7"/>
      <c r="M830" s="7"/>
      <c r="N830" s="7"/>
      <c r="O830" s="7"/>
      <c r="P830" s="7"/>
      <c r="Q830" s="7"/>
      <c r="R830" s="7"/>
      <c r="S830" s="7"/>
      <c r="T830" s="221"/>
      <c r="U830" s="221"/>
      <c r="V830" s="221"/>
      <c r="W830" s="221"/>
      <c r="X830" s="221"/>
      <c r="Y830" s="221"/>
      <c r="Z830" s="221"/>
      <c r="AA830" s="221"/>
      <c r="AB830" s="221"/>
    </row>
    <row r="831" ht="15.75" customHeight="1">
      <c r="A831" s="255"/>
      <c r="B831" s="7"/>
      <c r="C831" s="7"/>
      <c r="D831" s="7"/>
      <c r="E831" s="7"/>
      <c r="F831" s="7"/>
      <c r="G831" s="7"/>
      <c r="H831" s="7"/>
      <c r="I831" s="7"/>
      <c r="J831" s="7"/>
      <c r="K831" s="7"/>
      <c r="L831" s="7"/>
      <c r="M831" s="7"/>
      <c r="N831" s="7"/>
      <c r="O831" s="7"/>
      <c r="P831" s="7"/>
      <c r="Q831" s="7"/>
      <c r="R831" s="7"/>
      <c r="S831" s="7"/>
      <c r="T831" s="221"/>
      <c r="U831" s="221"/>
      <c r="V831" s="221"/>
      <c r="W831" s="221"/>
      <c r="X831" s="221"/>
      <c r="Y831" s="221"/>
      <c r="Z831" s="221"/>
      <c r="AA831" s="221"/>
      <c r="AB831" s="221"/>
    </row>
    <row r="832" ht="15.75" customHeight="1">
      <c r="A832" s="255"/>
      <c r="B832" s="7"/>
      <c r="C832" s="7"/>
      <c r="D832" s="7"/>
      <c r="E832" s="7"/>
      <c r="F832" s="7"/>
      <c r="G832" s="7"/>
      <c r="H832" s="7"/>
      <c r="I832" s="7"/>
      <c r="J832" s="7"/>
      <c r="K832" s="7"/>
      <c r="L832" s="7"/>
      <c r="M832" s="7"/>
      <c r="N832" s="7"/>
      <c r="O832" s="7"/>
      <c r="P832" s="7"/>
      <c r="Q832" s="7"/>
      <c r="R832" s="7"/>
      <c r="S832" s="7"/>
      <c r="T832" s="221"/>
      <c r="U832" s="221"/>
      <c r="V832" s="221"/>
      <c r="W832" s="221"/>
      <c r="X832" s="221"/>
      <c r="Y832" s="221"/>
      <c r="Z832" s="221"/>
      <c r="AA832" s="221"/>
      <c r="AB832" s="221"/>
    </row>
    <row r="833" ht="15.75" customHeight="1">
      <c r="A833" s="255"/>
      <c r="B833" s="7"/>
      <c r="C833" s="7"/>
      <c r="D833" s="7"/>
      <c r="E833" s="7"/>
      <c r="F833" s="7"/>
      <c r="G833" s="7"/>
      <c r="H833" s="7"/>
      <c r="I833" s="7"/>
      <c r="J833" s="7"/>
      <c r="K833" s="7"/>
      <c r="L833" s="7"/>
      <c r="M833" s="7"/>
      <c r="N833" s="7"/>
      <c r="O833" s="7"/>
      <c r="P833" s="7"/>
      <c r="Q833" s="7"/>
      <c r="R833" s="7"/>
      <c r="S833" s="7"/>
      <c r="T833" s="221"/>
      <c r="U833" s="221"/>
      <c r="V833" s="221"/>
      <c r="W833" s="221"/>
      <c r="X833" s="221"/>
      <c r="Y833" s="221"/>
      <c r="Z833" s="221"/>
      <c r="AA833" s="221"/>
      <c r="AB833" s="221"/>
    </row>
    <row r="834" ht="15.75" customHeight="1">
      <c r="A834" s="255"/>
      <c r="B834" s="7"/>
      <c r="C834" s="7"/>
      <c r="D834" s="7"/>
      <c r="E834" s="7"/>
      <c r="F834" s="7"/>
      <c r="G834" s="7"/>
      <c r="H834" s="7"/>
      <c r="I834" s="7"/>
      <c r="J834" s="7"/>
      <c r="K834" s="7"/>
      <c r="L834" s="7"/>
      <c r="M834" s="7"/>
      <c r="N834" s="7"/>
      <c r="O834" s="7"/>
      <c r="P834" s="7"/>
      <c r="Q834" s="7"/>
      <c r="R834" s="7"/>
      <c r="S834" s="7"/>
      <c r="T834" s="221"/>
      <c r="U834" s="221"/>
      <c r="V834" s="221"/>
      <c r="W834" s="221"/>
      <c r="X834" s="221"/>
      <c r="Y834" s="221"/>
      <c r="Z834" s="221"/>
      <c r="AA834" s="221"/>
      <c r="AB834" s="221"/>
    </row>
    <row r="835" ht="15.75" customHeight="1">
      <c r="A835" s="255"/>
      <c r="B835" s="7"/>
      <c r="C835" s="7"/>
      <c r="D835" s="7"/>
      <c r="E835" s="7"/>
      <c r="F835" s="7"/>
      <c r="G835" s="7"/>
      <c r="H835" s="7"/>
      <c r="I835" s="7"/>
      <c r="J835" s="7"/>
      <c r="K835" s="7"/>
      <c r="L835" s="7"/>
      <c r="M835" s="7"/>
      <c r="N835" s="7"/>
      <c r="O835" s="7"/>
      <c r="P835" s="7"/>
      <c r="Q835" s="7"/>
      <c r="R835" s="7"/>
      <c r="S835" s="7"/>
      <c r="T835" s="221"/>
      <c r="U835" s="221"/>
      <c r="V835" s="221"/>
      <c r="W835" s="221"/>
      <c r="X835" s="221"/>
      <c r="Y835" s="221"/>
      <c r="Z835" s="221"/>
      <c r="AA835" s="221"/>
      <c r="AB835" s="221"/>
    </row>
    <row r="836" ht="15.75" customHeight="1">
      <c r="A836" s="255"/>
      <c r="B836" s="7"/>
      <c r="C836" s="7"/>
      <c r="D836" s="7"/>
      <c r="E836" s="7"/>
      <c r="F836" s="7"/>
      <c r="G836" s="7"/>
      <c r="H836" s="7"/>
      <c r="I836" s="7"/>
      <c r="J836" s="7"/>
      <c r="K836" s="7"/>
      <c r="L836" s="7"/>
      <c r="M836" s="7"/>
      <c r="N836" s="7"/>
      <c r="O836" s="7"/>
      <c r="P836" s="7"/>
      <c r="Q836" s="7"/>
      <c r="R836" s="7"/>
      <c r="S836" s="7"/>
      <c r="T836" s="221"/>
      <c r="U836" s="221"/>
      <c r="V836" s="221"/>
      <c r="W836" s="221"/>
      <c r="X836" s="221"/>
      <c r="Y836" s="221"/>
      <c r="Z836" s="221"/>
      <c r="AA836" s="221"/>
      <c r="AB836" s="221"/>
    </row>
    <row r="837" ht="15.75" customHeight="1">
      <c r="A837" s="255"/>
      <c r="B837" s="7"/>
      <c r="C837" s="7"/>
      <c r="D837" s="7"/>
      <c r="E837" s="7"/>
      <c r="F837" s="7"/>
      <c r="G837" s="7"/>
      <c r="H837" s="7"/>
      <c r="I837" s="7"/>
      <c r="J837" s="7"/>
      <c r="K837" s="7"/>
      <c r="L837" s="7"/>
      <c r="M837" s="7"/>
      <c r="N837" s="7"/>
      <c r="O837" s="7"/>
      <c r="P837" s="7"/>
      <c r="Q837" s="7"/>
      <c r="R837" s="7"/>
      <c r="S837" s="7"/>
      <c r="T837" s="221"/>
      <c r="U837" s="221"/>
      <c r="V837" s="221"/>
      <c r="W837" s="221"/>
      <c r="X837" s="221"/>
      <c r="Y837" s="221"/>
      <c r="Z837" s="221"/>
      <c r="AA837" s="221"/>
      <c r="AB837" s="221"/>
    </row>
    <row r="838" ht="15.75" customHeight="1">
      <c r="A838" s="255"/>
      <c r="B838" s="7"/>
      <c r="C838" s="7"/>
      <c r="D838" s="7"/>
      <c r="E838" s="7"/>
      <c r="F838" s="7"/>
      <c r="G838" s="7"/>
      <c r="H838" s="7"/>
      <c r="I838" s="7"/>
      <c r="J838" s="7"/>
      <c r="K838" s="7"/>
      <c r="L838" s="7"/>
      <c r="M838" s="7"/>
      <c r="N838" s="7"/>
      <c r="O838" s="7"/>
      <c r="P838" s="7"/>
      <c r="Q838" s="7"/>
      <c r="R838" s="7"/>
      <c r="S838" s="7"/>
      <c r="T838" s="221"/>
      <c r="U838" s="221"/>
      <c r="V838" s="221"/>
      <c r="W838" s="221"/>
      <c r="X838" s="221"/>
      <c r="Y838" s="221"/>
      <c r="Z838" s="221"/>
      <c r="AA838" s="221"/>
      <c r="AB838" s="221"/>
    </row>
    <row r="839" ht="15.75" customHeight="1">
      <c r="A839" s="255"/>
      <c r="B839" s="7"/>
      <c r="C839" s="7"/>
      <c r="D839" s="7"/>
      <c r="E839" s="7"/>
      <c r="F839" s="7"/>
      <c r="G839" s="7"/>
      <c r="H839" s="7"/>
      <c r="I839" s="7"/>
      <c r="J839" s="7"/>
      <c r="K839" s="7"/>
      <c r="L839" s="7"/>
      <c r="M839" s="7"/>
      <c r="N839" s="7"/>
      <c r="O839" s="7"/>
      <c r="P839" s="7"/>
      <c r="Q839" s="7"/>
      <c r="R839" s="7"/>
      <c r="S839" s="7"/>
      <c r="T839" s="221"/>
      <c r="U839" s="221"/>
      <c r="V839" s="221"/>
      <c r="W839" s="221"/>
      <c r="X839" s="221"/>
      <c r="Y839" s="221"/>
      <c r="Z839" s="221"/>
      <c r="AA839" s="221"/>
      <c r="AB839" s="221"/>
    </row>
    <row r="840" ht="15.75" customHeight="1">
      <c r="A840" s="255"/>
      <c r="B840" s="7"/>
      <c r="C840" s="7"/>
      <c r="D840" s="7"/>
      <c r="E840" s="7"/>
      <c r="F840" s="7"/>
      <c r="G840" s="7"/>
      <c r="H840" s="7"/>
      <c r="I840" s="7"/>
      <c r="J840" s="7"/>
      <c r="K840" s="7"/>
      <c r="L840" s="7"/>
      <c r="M840" s="7"/>
      <c r="N840" s="7"/>
      <c r="O840" s="7"/>
      <c r="P840" s="7"/>
      <c r="Q840" s="7"/>
      <c r="R840" s="7"/>
      <c r="S840" s="7"/>
      <c r="T840" s="221"/>
      <c r="U840" s="221"/>
      <c r="V840" s="221"/>
      <c r="W840" s="221"/>
      <c r="X840" s="221"/>
      <c r="Y840" s="221"/>
      <c r="Z840" s="221"/>
      <c r="AA840" s="221"/>
      <c r="AB840" s="221"/>
    </row>
    <row r="841" ht="15.75" customHeight="1">
      <c r="A841" s="255"/>
      <c r="B841" s="7"/>
      <c r="C841" s="7"/>
      <c r="D841" s="7"/>
      <c r="E841" s="7"/>
      <c r="F841" s="7"/>
      <c r="G841" s="7"/>
      <c r="H841" s="7"/>
      <c r="I841" s="7"/>
      <c r="J841" s="7"/>
      <c r="K841" s="7"/>
      <c r="L841" s="7"/>
      <c r="M841" s="7"/>
      <c r="N841" s="7"/>
      <c r="O841" s="7"/>
      <c r="P841" s="7"/>
      <c r="Q841" s="7"/>
      <c r="R841" s="7"/>
      <c r="S841" s="7"/>
      <c r="T841" s="221"/>
      <c r="U841" s="221"/>
      <c r="V841" s="221"/>
      <c r="W841" s="221"/>
      <c r="X841" s="221"/>
      <c r="Y841" s="221"/>
      <c r="Z841" s="221"/>
      <c r="AA841" s="221"/>
      <c r="AB841" s="221"/>
    </row>
    <row r="842" ht="15.75" customHeight="1">
      <c r="A842" s="255"/>
      <c r="B842" s="7"/>
      <c r="C842" s="7"/>
      <c r="D842" s="7"/>
      <c r="E842" s="7"/>
      <c r="F842" s="7"/>
      <c r="G842" s="7"/>
      <c r="H842" s="7"/>
      <c r="I842" s="7"/>
      <c r="J842" s="7"/>
      <c r="K842" s="7"/>
      <c r="L842" s="7"/>
      <c r="M842" s="7"/>
      <c r="N842" s="7"/>
      <c r="O842" s="7"/>
      <c r="P842" s="7"/>
      <c r="Q842" s="7"/>
      <c r="R842" s="7"/>
      <c r="S842" s="7"/>
      <c r="T842" s="221"/>
      <c r="U842" s="221"/>
      <c r="V842" s="221"/>
      <c r="W842" s="221"/>
      <c r="X842" s="221"/>
      <c r="Y842" s="221"/>
      <c r="Z842" s="221"/>
      <c r="AA842" s="221"/>
      <c r="AB842" s="221"/>
    </row>
    <row r="843" ht="15.75" customHeight="1">
      <c r="A843" s="255"/>
      <c r="B843" s="7"/>
      <c r="C843" s="7"/>
      <c r="D843" s="7"/>
      <c r="E843" s="7"/>
      <c r="F843" s="7"/>
      <c r="G843" s="7"/>
      <c r="H843" s="7"/>
      <c r="I843" s="7"/>
      <c r="J843" s="7"/>
      <c r="K843" s="7"/>
      <c r="L843" s="7"/>
      <c r="M843" s="7"/>
      <c r="N843" s="7"/>
      <c r="O843" s="7"/>
      <c r="P843" s="7"/>
      <c r="Q843" s="7"/>
      <c r="R843" s="7"/>
      <c r="S843" s="7"/>
      <c r="T843" s="221"/>
      <c r="U843" s="221"/>
      <c r="V843" s="221"/>
      <c r="W843" s="221"/>
      <c r="X843" s="221"/>
      <c r="Y843" s="221"/>
      <c r="Z843" s="221"/>
      <c r="AA843" s="221"/>
      <c r="AB843" s="221"/>
    </row>
    <row r="844" ht="15.75" customHeight="1">
      <c r="A844" s="255"/>
      <c r="B844" s="7"/>
      <c r="C844" s="7"/>
      <c r="D844" s="7"/>
      <c r="E844" s="7"/>
      <c r="F844" s="7"/>
      <c r="G844" s="7"/>
      <c r="H844" s="7"/>
      <c r="I844" s="7"/>
      <c r="J844" s="7"/>
      <c r="K844" s="7"/>
      <c r="L844" s="7"/>
      <c r="M844" s="7"/>
      <c r="N844" s="7"/>
      <c r="O844" s="7"/>
      <c r="P844" s="7"/>
      <c r="Q844" s="7"/>
      <c r="R844" s="7"/>
      <c r="S844" s="7"/>
      <c r="T844" s="221"/>
      <c r="U844" s="221"/>
      <c r="V844" s="221"/>
      <c r="W844" s="221"/>
      <c r="X844" s="221"/>
      <c r="Y844" s="221"/>
      <c r="Z844" s="221"/>
      <c r="AA844" s="221"/>
      <c r="AB844" s="221"/>
    </row>
    <row r="845" ht="15.75" customHeight="1">
      <c r="A845" s="255"/>
      <c r="B845" s="7"/>
      <c r="C845" s="7"/>
      <c r="D845" s="7"/>
      <c r="E845" s="7"/>
      <c r="F845" s="7"/>
      <c r="G845" s="7"/>
      <c r="H845" s="7"/>
      <c r="I845" s="7"/>
      <c r="J845" s="7"/>
      <c r="K845" s="7"/>
      <c r="L845" s="7"/>
      <c r="M845" s="7"/>
      <c r="N845" s="7"/>
      <c r="O845" s="7"/>
      <c r="P845" s="7"/>
      <c r="Q845" s="7"/>
      <c r="R845" s="7"/>
      <c r="S845" s="7"/>
      <c r="T845" s="221"/>
      <c r="U845" s="221"/>
      <c r="V845" s="221"/>
      <c r="W845" s="221"/>
      <c r="X845" s="221"/>
      <c r="Y845" s="221"/>
      <c r="Z845" s="221"/>
      <c r="AA845" s="221"/>
      <c r="AB845" s="221"/>
    </row>
    <row r="846" ht="15.75" customHeight="1">
      <c r="A846" s="255"/>
      <c r="B846" s="7"/>
      <c r="C846" s="7"/>
      <c r="D846" s="7"/>
      <c r="E846" s="7"/>
      <c r="F846" s="7"/>
      <c r="G846" s="7"/>
      <c r="H846" s="7"/>
      <c r="I846" s="7"/>
      <c r="J846" s="7"/>
      <c r="K846" s="7"/>
      <c r="L846" s="7"/>
      <c r="M846" s="7"/>
      <c r="N846" s="7"/>
      <c r="O846" s="7"/>
      <c r="P846" s="7"/>
      <c r="Q846" s="7"/>
      <c r="R846" s="7"/>
      <c r="S846" s="7"/>
      <c r="T846" s="221"/>
      <c r="U846" s="221"/>
      <c r="V846" s="221"/>
      <c r="W846" s="221"/>
      <c r="X846" s="221"/>
      <c r="Y846" s="221"/>
      <c r="Z846" s="221"/>
      <c r="AA846" s="221"/>
      <c r="AB846" s="221"/>
    </row>
    <row r="847" ht="15.75" customHeight="1">
      <c r="A847" s="255"/>
      <c r="B847" s="7"/>
      <c r="C847" s="7"/>
      <c r="D847" s="7"/>
      <c r="E847" s="7"/>
      <c r="F847" s="7"/>
      <c r="G847" s="7"/>
      <c r="H847" s="7"/>
      <c r="I847" s="7"/>
      <c r="J847" s="7"/>
      <c r="K847" s="7"/>
      <c r="L847" s="7"/>
      <c r="M847" s="7"/>
      <c r="N847" s="7"/>
      <c r="O847" s="7"/>
      <c r="P847" s="7"/>
      <c r="Q847" s="7"/>
      <c r="R847" s="7"/>
      <c r="S847" s="7"/>
      <c r="T847" s="221"/>
      <c r="U847" s="221"/>
      <c r="V847" s="221"/>
      <c r="W847" s="221"/>
      <c r="X847" s="221"/>
      <c r="Y847" s="221"/>
      <c r="Z847" s="221"/>
      <c r="AA847" s="221"/>
      <c r="AB847" s="221"/>
    </row>
    <row r="848" ht="15.75" customHeight="1">
      <c r="A848" s="255"/>
      <c r="B848" s="7"/>
      <c r="C848" s="7"/>
      <c r="D848" s="7"/>
      <c r="E848" s="7"/>
      <c r="F848" s="7"/>
      <c r="G848" s="7"/>
      <c r="H848" s="7"/>
      <c r="I848" s="7"/>
      <c r="J848" s="7"/>
      <c r="K848" s="7"/>
      <c r="L848" s="7"/>
      <c r="M848" s="7"/>
      <c r="N848" s="7"/>
      <c r="O848" s="7"/>
      <c r="P848" s="7"/>
      <c r="Q848" s="7"/>
      <c r="R848" s="7"/>
      <c r="S848" s="7"/>
      <c r="T848" s="221"/>
      <c r="U848" s="221"/>
      <c r="V848" s="221"/>
      <c r="W848" s="221"/>
      <c r="X848" s="221"/>
      <c r="Y848" s="221"/>
      <c r="Z848" s="221"/>
      <c r="AA848" s="221"/>
      <c r="AB848" s="221"/>
    </row>
    <row r="849" ht="15.75" customHeight="1">
      <c r="A849" s="255"/>
      <c r="B849" s="7"/>
      <c r="C849" s="7"/>
      <c r="D849" s="7"/>
      <c r="E849" s="7"/>
      <c r="F849" s="7"/>
      <c r="G849" s="7"/>
      <c r="H849" s="7"/>
      <c r="I849" s="7"/>
      <c r="J849" s="7"/>
      <c r="K849" s="7"/>
      <c r="L849" s="7"/>
      <c r="M849" s="7"/>
      <c r="N849" s="7"/>
      <c r="O849" s="7"/>
      <c r="P849" s="7"/>
      <c r="Q849" s="7"/>
      <c r="R849" s="7"/>
      <c r="S849" s="7"/>
      <c r="T849" s="221"/>
      <c r="U849" s="221"/>
      <c r="V849" s="221"/>
      <c r="W849" s="221"/>
      <c r="X849" s="221"/>
      <c r="Y849" s="221"/>
      <c r="Z849" s="221"/>
      <c r="AA849" s="221"/>
      <c r="AB849" s="221"/>
    </row>
    <row r="850" ht="15.75" customHeight="1">
      <c r="A850" s="255"/>
      <c r="B850" s="7"/>
      <c r="C850" s="7"/>
      <c r="D850" s="7"/>
      <c r="E850" s="7"/>
      <c r="F850" s="7"/>
      <c r="G850" s="7"/>
      <c r="H850" s="7"/>
      <c r="I850" s="7"/>
      <c r="J850" s="7"/>
      <c r="K850" s="7"/>
      <c r="L850" s="7"/>
      <c r="M850" s="7"/>
      <c r="N850" s="7"/>
      <c r="O850" s="7"/>
      <c r="P850" s="7"/>
      <c r="Q850" s="7"/>
      <c r="R850" s="7"/>
      <c r="S850" s="7"/>
      <c r="T850" s="221"/>
      <c r="U850" s="221"/>
      <c r="V850" s="221"/>
      <c r="W850" s="221"/>
      <c r="X850" s="221"/>
      <c r="Y850" s="221"/>
      <c r="Z850" s="221"/>
      <c r="AA850" s="221"/>
      <c r="AB850" s="221"/>
    </row>
    <row r="851" ht="15.75" customHeight="1">
      <c r="A851" s="255"/>
      <c r="B851" s="7"/>
      <c r="C851" s="7"/>
      <c r="D851" s="7"/>
      <c r="E851" s="7"/>
      <c r="F851" s="7"/>
      <c r="G851" s="7"/>
      <c r="H851" s="7"/>
      <c r="I851" s="7"/>
      <c r="J851" s="7"/>
      <c r="K851" s="7"/>
      <c r="L851" s="7"/>
      <c r="M851" s="7"/>
      <c r="N851" s="7"/>
      <c r="O851" s="7"/>
      <c r="P851" s="7"/>
      <c r="Q851" s="7"/>
      <c r="R851" s="7"/>
      <c r="S851" s="7"/>
      <c r="T851" s="221"/>
      <c r="U851" s="221"/>
      <c r="V851" s="221"/>
      <c r="W851" s="221"/>
      <c r="X851" s="221"/>
      <c r="Y851" s="221"/>
      <c r="Z851" s="221"/>
      <c r="AA851" s="221"/>
      <c r="AB851" s="221"/>
    </row>
    <row r="852" ht="15.75" customHeight="1">
      <c r="A852" s="255"/>
      <c r="B852" s="7"/>
      <c r="C852" s="7"/>
      <c r="D852" s="7"/>
      <c r="E852" s="7"/>
      <c r="F852" s="7"/>
      <c r="G852" s="7"/>
      <c r="H852" s="7"/>
      <c r="I852" s="7"/>
      <c r="J852" s="7"/>
      <c r="K852" s="7"/>
      <c r="L852" s="7"/>
      <c r="M852" s="7"/>
      <c r="N852" s="7"/>
      <c r="O852" s="7"/>
      <c r="P852" s="7"/>
      <c r="Q852" s="7"/>
      <c r="R852" s="7"/>
      <c r="S852" s="7"/>
      <c r="T852" s="221"/>
      <c r="U852" s="221"/>
      <c r="V852" s="221"/>
      <c r="W852" s="221"/>
      <c r="X852" s="221"/>
      <c r="Y852" s="221"/>
      <c r="Z852" s="221"/>
      <c r="AA852" s="221"/>
      <c r="AB852" s="221"/>
    </row>
    <row r="853" ht="15.75" customHeight="1">
      <c r="A853" s="255"/>
      <c r="B853" s="7"/>
      <c r="C853" s="7"/>
      <c r="D853" s="7"/>
      <c r="E853" s="7"/>
      <c r="F853" s="7"/>
      <c r="G853" s="7"/>
      <c r="H853" s="7"/>
      <c r="I853" s="7"/>
      <c r="J853" s="7"/>
      <c r="K853" s="7"/>
      <c r="L853" s="7"/>
      <c r="M853" s="7"/>
      <c r="N853" s="7"/>
      <c r="O853" s="7"/>
      <c r="P853" s="7"/>
      <c r="Q853" s="7"/>
      <c r="R853" s="7"/>
      <c r="S853" s="7"/>
      <c r="T853" s="221"/>
      <c r="U853" s="221"/>
      <c r="V853" s="221"/>
      <c r="W853" s="221"/>
      <c r="X853" s="221"/>
      <c r="Y853" s="221"/>
      <c r="Z853" s="221"/>
      <c r="AA853" s="221"/>
      <c r="AB853" s="221"/>
    </row>
    <row r="854" ht="15.75" customHeight="1">
      <c r="A854" s="255"/>
      <c r="B854" s="7"/>
      <c r="C854" s="7"/>
      <c r="D854" s="7"/>
      <c r="E854" s="7"/>
      <c r="F854" s="7"/>
      <c r="G854" s="7"/>
      <c r="H854" s="7"/>
      <c r="I854" s="7"/>
      <c r="J854" s="7"/>
      <c r="K854" s="7"/>
      <c r="L854" s="7"/>
      <c r="M854" s="7"/>
      <c r="N854" s="7"/>
      <c r="O854" s="7"/>
      <c r="P854" s="7"/>
      <c r="Q854" s="7"/>
      <c r="R854" s="7"/>
      <c r="S854" s="7"/>
      <c r="T854" s="221"/>
      <c r="U854" s="221"/>
      <c r="V854" s="221"/>
      <c r="W854" s="221"/>
      <c r="X854" s="221"/>
      <c r="Y854" s="221"/>
      <c r="Z854" s="221"/>
      <c r="AA854" s="221"/>
      <c r="AB854" s="221"/>
    </row>
    <row r="855" ht="15.75" customHeight="1">
      <c r="A855" s="255"/>
      <c r="B855" s="7"/>
      <c r="C855" s="7"/>
      <c r="D855" s="7"/>
      <c r="E855" s="7"/>
      <c r="F855" s="7"/>
      <c r="G855" s="7"/>
      <c r="H855" s="7"/>
      <c r="I855" s="7"/>
      <c r="J855" s="7"/>
      <c r="K855" s="7"/>
      <c r="L855" s="7"/>
      <c r="M855" s="7"/>
      <c r="N855" s="7"/>
      <c r="O855" s="7"/>
      <c r="P855" s="7"/>
      <c r="Q855" s="7"/>
      <c r="R855" s="7"/>
      <c r="S855" s="7"/>
      <c r="T855" s="221"/>
      <c r="U855" s="221"/>
      <c r="V855" s="221"/>
      <c r="W855" s="221"/>
      <c r="X855" s="221"/>
      <c r="Y855" s="221"/>
      <c r="Z855" s="221"/>
      <c r="AA855" s="221"/>
      <c r="AB855" s="221"/>
    </row>
    <row r="856" ht="15.75" customHeight="1">
      <c r="A856" s="255"/>
      <c r="B856" s="7"/>
      <c r="C856" s="7"/>
      <c r="D856" s="7"/>
      <c r="E856" s="7"/>
      <c r="F856" s="7"/>
      <c r="G856" s="7"/>
      <c r="H856" s="7"/>
      <c r="I856" s="7"/>
      <c r="J856" s="7"/>
      <c r="K856" s="7"/>
      <c r="L856" s="7"/>
      <c r="M856" s="7"/>
      <c r="N856" s="7"/>
      <c r="O856" s="7"/>
      <c r="P856" s="7"/>
      <c r="Q856" s="7"/>
      <c r="R856" s="7"/>
      <c r="S856" s="7"/>
      <c r="T856" s="221"/>
      <c r="U856" s="221"/>
      <c r="V856" s="221"/>
      <c r="W856" s="221"/>
      <c r="X856" s="221"/>
      <c r="Y856" s="221"/>
      <c r="Z856" s="221"/>
      <c r="AA856" s="221"/>
      <c r="AB856" s="221"/>
    </row>
    <row r="857" ht="15.75" customHeight="1">
      <c r="A857" s="255"/>
      <c r="B857" s="7"/>
      <c r="C857" s="7"/>
      <c r="D857" s="7"/>
      <c r="E857" s="7"/>
      <c r="F857" s="7"/>
      <c r="G857" s="7"/>
      <c r="H857" s="7"/>
      <c r="I857" s="7"/>
      <c r="J857" s="7"/>
      <c r="K857" s="7"/>
      <c r="L857" s="7"/>
      <c r="M857" s="7"/>
      <c r="N857" s="7"/>
      <c r="O857" s="7"/>
      <c r="P857" s="7"/>
      <c r="Q857" s="7"/>
      <c r="R857" s="7"/>
      <c r="S857" s="7"/>
      <c r="T857" s="221"/>
      <c r="U857" s="221"/>
      <c r="V857" s="221"/>
      <c r="W857" s="221"/>
      <c r="X857" s="221"/>
      <c r="Y857" s="221"/>
      <c r="Z857" s="221"/>
      <c r="AA857" s="221"/>
      <c r="AB857" s="221"/>
    </row>
    <row r="858" ht="15.75" customHeight="1">
      <c r="A858" s="255"/>
      <c r="B858" s="7"/>
      <c r="C858" s="7"/>
      <c r="D858" s="7"/>
      <c r="E858" s="7"/>
      <c r="F858" s="7"/>
      <c r="G858" s="7"/>
      <c r="H858" s="7"/>
      <c r="I858" s="7"/>
      <c r="J858" s="7"/>
      <c r="K858" s="7"/>
      <c r="L858" s="7"/>
      <c r="M858" s="7"/>
      <c r="N858" s="7"/>
      <c r="O858" s="7"/>
      <c r="P858" s="7"/>
      <c r="Q858" s="7"/>
      <c r="R858" s="7"/>
      <c r="S858" s="7"/>
      <c r="T858" s="221"/>
      <c r="U858" s="221"/>
      <c r="V858" s="221"/>
      <c r="W858" s="221"/>
      <c r="X858" s="221"/>
      <c r="Y858" s="221"/>
      <c r="Z858" s="221"/>
      <c r="AA858" s="221"/>
      <c r="AB858" s="221"/>
    </row>
    <row r="859" ht="15.75" customHeight="1">
      <c r="A859" s="255"/>
      <c r="B859" s="7"/>
      <c r="C859" s="7"/>
      <c r="D859" s="7"/>
      <c r="E859" s="7"/>
      <c r="F859" s="7"/>
      <c r="G859" s="7"/>
      <c r="H859" s="7"/>
      <c r="I859" s="7"/>
      <c r="J859" s="7"/>
      <c r="K859" s="7"/>
      <c r="L859" s="7"/>
      <c r="M859" s="7"/>
      <c r="N859" s="7"/>
      <c r="O859" s="7"/>
      <c r="P859" s="7"/>
      <c r="Q859" s="7"/>
      <c r="R859" s="7"/>
      <c r="S859" s="7"/>
      <c r="T859" s="221"/>
      <c r="U859" s="221"/>
      <c r="V859" s="221"/>
      <c r="W859" s="221"/>
      <c r="X859" s="221"/>
      <c r="Y859" s="221"/>
      <c r="Z859" s="221"/>
      <c r="AA859" s="221"/>
      <c r="AB859" s="221"/>
    </row>
    <row r="860" ht="15.75" customHeight="1">
      <c r="A860" s="255"/>
      <c r="B860" s="7"/>
      <c r="C860" s="7"/>
      <c r="D860" s="7"/>
      <c r="E860" s="7"/>
      <c r="F860" s="7"/>
      <c r="G860" s="7"/>
      <c r="H860" s="7"/>
      <c r="I860" s="7"/>
      <c r="J860" s="7"/>
      <c r="K860" s="7"/>
      <c r="L860" s="7"/>
      <c r="M860" s="7"/>
      <c r="N860" s="7"/>
      <c r="O860" s="7"/>
      <c r="P860" s="7"/>
      <c r="Q860" s="7"/>
      <c r="R860" s="7"/>
      <c r="S860" s="7"/>
      <c r="T860" s="221"/>
      <c r="U860" s="221"/>
      <c r="V860" s="221"/>
      <c r="W860" s="221"/>
      <c r="X860" s="221"/>
      <c r="Y860" s="221"/>
      <c r="Z860" s="221"/>
      <c r="AA860" s="221"/>
      <c r="AB860" s="221"/>
    </row>
    <row r="861" ht="15.75" customHeight="1">
      <c r="A861" s="255"/>
      <c r="B861" s="7"/>
      <c r="C861" s="7"/>
      <c r="D861" s="7"/>
      <c r="E861" s="7"/>
      <c r="F861" s="7"/>
      <c r="G861" s="7"/>
      <c r="H861" s="7"/>
      <c r="I861" s="7"/>
      <c r="J861" s="7"/>
      <c r="K861" s="7"/>
      <c r="L861" s="7"/>
      <c r="M861" s="7"/>
      <c r="N861" s="7"/>
      <c r="O861" s="7"/>
      <c r="P861" s="7"/>
      <c r="Q861" s="7"/>
      <c r="R861" s="7"/>
      <c r="S861" s="7"/>
      <c r="T861" s="221"/>
      <c r="U861" s="221"/>
      <c r="V861" s="221"/>
      <c r="W861" s="221"/>
      <c r="X861" s="221"/>
      <c r="Y861" s="221"/>
      <c r="Z861" s="221"/>
      <c r="AA861" s="221"/>
      <c r="AB861" s="221"/>
    </row>
    <row r="862" ht="15.75" customHeight="1">
      <c r="A862" s="255"/>
      <c r="B862" s="7"/>
      <c r="C862" s="7"/>
      <c r="D862" s="7"/>
      <c r="E862" s="7"/>
      <c r="F862" s="7"/>
      <c r="G862" s="7"/>
      <c r="H862" s="7"/>
      <c r="I862" s="7"/>
      <c r="J862" s="7"/>
      <c r="K862" s="7"/>
      <c r="L862" s="7"/>
      <c r="M862" s="7"/>
      <c r="N862" s="7"/>
      <c r="O862" s="7"/>
      <c r="P862" s="7"/>
      <c r="Q862" s="7"/>
      <c r="R862" s="7"/>
      <c r="S862" s="7"/>
      <c r="T862" s="221"/>
      <c r="U862" s="221"/>
      <c r="V862" s="221"/>
      <c r="W862" s="221"/>
      <c r="X862" s="221"/>
      <c r="Y862" s="221"/>
      <c r="Z862" s="221"/>
      <c r="AA862" s="221"/>
      <c r="AB862" s="221"/>
    </row>
    <row r="863" ht="15.75" customHeight="1">
      <c r="A863" s="255"/>
      <c r="B863" s="7"/>
      <c r="C863" s="7"/>
      <c r="D863" s="7"/>
      <c r="E863" s="7"/>
      <c r="F863" s="7"/>
      <c r="G863" s="7"/>
      <c r="H863" s="7"/>
      <c r="I863" s="7"/>
      <c r="J863" s="7"/>
      <c r="K863" s="7"/>
      <c r="L863" s="7"/>
      <c r="M863" s="7"/>
      <c r="N863" s="7"/>
      <c r="O863" s="7"/>
      <c r="P863" s="7"/>
      <c r="Q863" s="7"/>
      <c r="R863" s="7"/>
      <c r="S863" s="7"/>
      <c r="T863" s="221"/>
      <c r="U863" s="221"/>
      <c r="V863" s="221"/>
      <c r="W863" s="221"/>
      <c r="X863" s="221"/>
      <c r="Y863" s="221"/>
      <c r="Z863" s="221"/>
      <c r="AA863" s="221"/>
      <c r="AB863" s="221"/>
    </row>
    <row r="864" ht="15.75" customHeight="1">
      <c r="A864" s="255"/>
      <c r="B864" s="7"/>
      <c r="C864" s="7"/>
      <c r="D864" s="7"/>
      <c r="E864" s="7"/>
      <c r="F864" s="7"/>
      <c r="G864" s="7"/>
      <c r="H864" s="7"/>
      <c r="I864" s="7"/>
      <c r="J864" s="7"/>
      <c r="K864" s="7"/>
      <c r="L864" s="7"/>
      <c r="M864" s="7"/>
      <c r="N864" s="7"/>
      <c r="O864" s="7"/>
      <c r="P864" s="7"/>
      <c r="Q864" s="7"/>
      <c r="R864" s="7"/>
      <c r="S864" s="7"/>
      <c r="T864" s="221"/>
      <c r="U864" s="221"/>
      <c r="V864" s="221"/>
      <c r="W864" s="221"/>
      <c r="X864" s="221"/>
      <c r="Y864" s="221"/>
      <c r="Z864" s="221"/>
      <c r="AA864" s="221"/>
      <c r="AB864" s="221"/>
    </row>
    <row r="865" ht="15.75" customHeight="1">
      <c r="A865" s="255"/>
      <c r="B865" s="7"/>
      <c r="C865" s="7"/>
      <c r="D865" s="7"/>
      <c r="E865" s="7"/>
      <c r="F865" s="7"/>
      <c r="G865" s="7"/>
      <c r="H865" s="7"/>
      <c r="I865" s="7"/>
      <c r="J865" s="7"/>
      <c r="K865" s="7"/>
      <c r="L865" s="7"/>
      <c r="M865" s="7"/>
      <c r="N865" s="7"/>
      <c r="O865" s="7"/>
      <c r="P865" s="7"/>
      <c r="Q865" s="7"/>
      <c r="R865" s="7"/>
      <c r="S865" s="7"/>
      <c r="T865" s="221"/>
      <c r="U865" s="221"/>
      <c r="V865" s="221"/>
      <c r="W865" s="221"/>
      <c r="X865" s="221"/>
      <c r="Y865" s="221"/>
      <c r="Z865" s="221"/>
      <c r="AA865" s="221"/>
      <c r="AB865" s="221"/>
    </row>
    <row r="866" ht="15.75" customHeight="1">
      <c r="A866" s="255"/>
      <c r="B866" s="7"/>
      <c r="C866" s="7"/>
      <c r="D866" s="7"/>
      <c r="E866" s="7"/>
      <c r="F866" s="7"/>
      <c r="G866" s="7"/>
      <c r="H866" s="7"/>
      <c r="I866" s="7"/>
      <c r="J866" s="7"/>
      <c r="K866" s="7"/>
      <c r="L866" s="7"/>
      <c r="M866" s="7"/>
      <c r="N866" s="7"/>
      <c r="O866" s="7"/>
      <c r="P866" s="7"/>
      <c r="Q866" s="7"/>
      <c r="R866" s="7"/>
      <c r="S866" s="7"/>
      <c r="T866" s="221"/>
      <c r="U866" s="221"/>
      <c r="V866" s="221"/>
      <c r="W866" s="221"/>
      <c r="X866" s="221"/>
      <c r="Y866" s="221"/>
      <c r="Z866" s="221"/>
      <c r="AA866" s="221"/>
      <c r="AB866" s="221"/>
    </row>
    <row r="867" ht="15.75" customHeight="1">
      <c r="A867" s="255"/>
      <c r="B867" s="7"/>
      <c r="C867" s="7"/>
      <c r="D867" s="7"/>
      <c r="E867" s="7"/>
      <c r="F867" s="7"/>
      <c r="G867" s="7"/>
      <c r="H867" s="7"/>
      <c r="I867" s="7"/>
      <c r="J867" s="7"/>
      <c r="K867" s="7"/>
      <c r="L867" s="7"/>
      <c r="M867" s="7"/>
      <c r="N867" s="7"/>
      <c r="O867" s="7"/>
      <c r="P867" s="7"/>
      <c r="Q867" s="7"/>
      <c r="R867" s="7"/>
      <c r="S867" s="7"/>
      <c r="T867" s="221"/>
      <c r="U867" s="221"/>
      <c r="V867" s="221"/>
      <c r="W867" s="221"/>
      <c r="X867" s="221"/>
      <c r="Y867" s="221"/>
      <c r="Z867" s="221"/>
      <c r="AA867" s="221"/>
      <c r="AB867" s="221"/>
    </row>
    <row r="868" ht="15.75" customHeight="1">
      <c r="A868" s="255"/>
      <c r="B868" s="7"/>
      <c r="C868" s="7"/>
      <c r="D868" s="7"/>
      <c r="E868" s="7"/>
      <c r="F868" s="7"/>
      <c r="G868" s="7"/>
      <c r="H868" s="7"/>
      <c r="I868" s="7"/>
      <c r="J868" s="7"/>
      <c r="K868" s="7"/>
      <c r="L868" s="7"/>
      <c r="M868" s="7"/>
      <c r="N868" s="7"/>
      <c r="O868" s="7"/>
      <c r="P868" s="7"/>
      <c r="Q868" s="7"/>
      <c r="R868" s="7"/>
      <c r="S868" s="7"/>
      <c r="T868" s="221"/>
      <c r="U868" s="221"/>
      <c r="V868" s="221"/>
      <c r="W868" s="221"/>
      <c r="X868" s="221"/>
      <c r="Y868" s="221"/>
      <c r="Z868" s="221"/>
      <c r="AA868" s="221"/>
      <c r="AB868" s="221"/>
    </row>
    <row r="869" ht="15.75" customHeight="1">
      <c r="A869" s="255"/>
      <c r="B869" s="7"/>
      <c r="C869" s="7"/>
      <c r="D869" s="7"/>
      <c r="E869" s="7"/>
      <c r="F869" s="7"/>
      <c r="G869" s="7"/>
      <c r="H869" s="7"/>
      <c r="I869" s="7"/>
      <c r="J869" s="7"/>
      <c r="K869" s="7"/>
      <c r="L869" s="7"/>
      <c r="M869" s="7"/>
      <c r="N869" s="7"/>
      <c r="O869" s="7"/>
      <c r="P869" s="7"/>
      <c r="Q869" s="7"/>
      <c r="R869" s="7"/>
      <c r="S869" s="7"/>
      <c r="T869" s="221"/>
      <c r="U869" s="221"/>
      <c r="V869" s="221"/>
      <c r="W869" s="221"/>
      <c r="X869" s="221"/>
      <c r="Y869" s="221"/>
      <c r="Z869" s="221"/>
      <c r="AA869" s="221"/>
      <c r="AB869" s="221"/>
    </row>
    <row r="870" ht="15.75" customHeight="1">
      <c r="A870" s="255"/>
      <c r="B870" s="7"/>
      <c r="C870" s="7"/>
      <c r="D870" s="7"/>
      <c r="E870" s="7"/>
      <c r="F870" s="7"/>
      <c r="G870" s="7"/>
      <c r="H870" s="7"/>
      <c r="I870" s="7"/>
      <c r="J870" s="7"/>
      <c r="K870" s="7"/>
      <c r="L870" s="7"/>
      <c r="M870" s="7"/>
      <c r="N870" s="7"/>
      <c r="O870" s="7"/>
      <c r="P870" s="7"/>
      <c r="Q870" s="7"/>
      <c r="R870" s="7"/>
      <c r="S870" s="7"/>
      <c r="T870" s="221"/>
      <c r="U870" s="221"/>
      <c r="V870" s="221"/>
      <c r="W870" s="221"/>
      <c r="X870" s="221"/>
      <c r="Y870" s="221"/>
      <c r="Z870" s="221"/>
      <c r="AA870" s="221"/>
      <c r="AB870" s="221"/>
    </row>
    <row r="871" ht="15.75" customHeight="1">
      <c r="A871" s="255"/>
      <c r="B871" s="7"/>
      <c r="C871" s="7"/>
      <c r="D871" s="7"/>
      <c r="E871" s="7"/>
      <c r="F871" s="7"/>
      <c r="G871" s="7"/>
      <c r="H871" s="7"/>
      <c r="I871" s="7"/>
      <c r="J871" s="7"/>
      <c r="K871" s="7"/>
      <c r="L871" s="7"/>
      <c r="M871" s="7"/>
      <c r="N871" s="7"/>
      <c r="O871" s="7"/>
      <c r="P871" s="7"/>
      <c r="Q871" s="7"/>
      <c r="R871" s="7"/>
      <c r="S871" s="7"/>
      <c r="T871" s="221"/>
      <c r="U871" s="221"/>
      <c r="V871" s="221"/>
      <c r="W871" s="221"/>
      <c r="X871" s="221"/>
      <c r="Y871" s="221"/>
      <c r="Z871" s="221"/>
      <c r="AA871" s="221"/>
      <c r="AB871" s="221"/>
    </row>
    <row r="872" ht="15.75" customHeight="1">
      <c r="A872" s="255"/>
      <c r="B872" s="7"/>
      <c r="C872" s="7"/>
      <c r="D872" s="7"/>
      <c r="E872" s="7"/>
      <c r="F872" s="7"/>
      <c r="G872" s="7"/>
      <c r="H872" s="7"/>
      <c r="I872" s="7"/>
      <c r="J872" s="7"/>
      <c r="K872" s="7"/>
      <c r="L872" s="7"/>
      <c r="M872" s="7"/>
      <c r="N872" s="7"/>
      <c r="O872" s="7"/>
      <c r="P872" s="7"/>
      <c r="Q872" s="7"/>
      <c r="R872" s="7"/>
      <c r="S872" s="7"/>
      <c r="T872" s="221"/>
      <c r="U872" s="221"/>
      <c r="V872" s="221"/>
      <c r="W872" s="221"/>
      <c r="X872" s="221"/>
      <c r="Y872" s="221"/>
      <c r="Z872" s="221"/>
      <c r="AA872" s="221"/>
      <c r="AB872" s="221"/>
    </row>
    <row r="873" ht="15.75" customHeight="1">
      <c r="A873" s="255"/>
      <c r="B873" s="7"/>
      <c r="C873" s="7"/>
      <c r="D873" s="7"/>
      <c r="E873" s="7"/>
      <c r="F873" s="7"/>
      <c r="G873" s="7"/>
      <c r="H873" s="7"/>
      <c r="I873" s="7"/>
      <c r="J873" s="7"/>
      <c r="K873" s="7"/>
      <c r="L873" s="7"/>
      <c r="M873" s="7"/>
      <c r="N873" s="7"/>
      <c r="O873" s="7"/>
      <c r="P873" s="7"/>
      <c r="Q873" s="7"/>
      <c r="R873" s="7"/>
      <c r="S873" s="7"/>
      <c r="T873" s="221"/>
      <c r="U873" s="221"/>
      <c r="V873" s="221"/>
      <c r="W873" s="221"/>
      <c r="X873" s="221"/>
      <c r="Y873" s="221"/>
      <c r="Z873" s="221"/>
      <c r="AA873" s="221"/>
      <c r="AB873" s="221"/>
    </row>
    <row r="874" ht="15.75" customHeight="1">
      <c r="A874" s="255"/>
      <c r="B874" s="7"/>
      <c r="C874" s="7"/>
      <c r="D874" s="7"/>
      <c r="E874" s="7"/>
      <c r="F874" s="7"/>
      <c r="G874" s="7"/>
      <c r="H874" s="7"/>
      <c r="I874" s="7"/>
      <c r="J874" s="7"/>
      <c r="K874" s="7"/>
      <c r="L874" s="7"/>
      <c r="M874" s="7"/>
      <c r="N874" s="7"/>
      <c r="O874" s="7"/>
      <c r="P874" s="7"/>
      <c r="Q874" s="7"/>
      <c r="R874" s="7"/>
      <c r="S874" s="7"/>
      <c r="T874" s="221"/>
      <c r="U874" s="221"/>
      <c r="V874" s="221"/>
      <c r="W874" s="221"/>
      <c r="X874" s="221"/>
      <c r="Y874" s="221"/>
      <c r="Z874" s="221"/>
      <c r="AA874" s="221"/>
      <c r="AB874" s="221"/>
    </row>
    <row r="875" ht="15.75" customHeight="1">
      <c r="A875" s="255"/>
      <c r="B875" s="7"/>
      <c r="C875" s="7"/>
      <c r="D875" s="7"/>
      <c r="E875" s="7"/>
      <c r="F875" s="7"/>
      <c r="G875" s="7"/>
      <c r="H875" s="7"/>
      <c r="I875" s="7"/>
      <c r="J875" s="7"/>
      <c r="K875" s="7"/>
      <c r="L875" s="7"/>
      <c r="M875" s="7"/>
      <c r="N875" s="7"/>
      <c r="O875" s="7"/>
      <c r="P875" s="7"/>
      <c r="Q875" s="7"/>
      <c r="R875" s="7"/>
      <c r="S875" s="7"/>
      <c r="T875" s="221"/>
      <c r="U875" s="221"/>
      <c r="V875" s="221"/>
      <c r="W875" s="221"/>
      <c r="X875" s="221"/>
      <c r="Y875" s="221"/>
      <c r="Z875" s="221"/>
      <c r="AA875" s="221"/>
      <c r="AB875" s="221"/>
    </row>
    <row r="876" ht="15.75" customHeight="1">
      <c r="A876" s="255"/>
      <c r="B876" s="7"/>
      <c r="C876" s="7"/>
      <c r="D876" s="7"/>
      <c r="E876" s="7"/>
      <c r="F876" s="7"/>
      <c r="G876" s="7"/>
      <c r="H876" s="7"/>
      <c r="I876" s="7"/>
      <c r="J876" s="7"/>
      <c r="K876" s="7"/>
      <c r="L876" s="7"/>
      <c r="M876" s="7"/>
      <c r="N876" s="7"/>
      <c r="O876" s="7"/>
      <c r="P876" s="7"/>
      <c r="Q876" s="7"/>
      <c r="R876" s="7"/>
      <c r="S876" s="7"/>
      <c r="T876" s="221"/>
      <c r="U876" s="221"/>
      <c r="V876" s="221"/>
      <c r="W876" s="221"/>
      <c r="X876" s="221"/>
      <c r="Y876" s="221"/>
      <c r="Z876" s="221"/>
      <c r="AA876" s="221"/>
      <c r="AB876" s="221"/>
    </row>
    <row r="877" ht="15.75" customHeight="1">
      <c r="A877" s="255"/>
      <c r="B877" s="7"/>
      <c r="C877" s="7"/>
      <c r="D877" s="7"/>
      <c r="E877" s="7"/>
      <c r="F877" s="7"/>
      <c r="G877" s="7"/>
      <c r="H877" s="7"/>
      <c r="I877" s="7"/>
      <c r="J877" s="7"/>
      <c r="K877" s="7"/>
      <c r="L877" s="7"/>
      <c r="M877" s="7"/>
      <c r="N877" s="7"/>
      <c r="O877" s="7"/>
      <c r="P877" s="7"/>
      <c r="Q877" s="7"/>
      <c r="R877" s="7"/>
      <c r="S877" s="7"/>
      <c r="T877" s="221"/>
      <c r="U877" s="221"/>
      <c r="V877" s="221"/>
      <c r="W877" s="221"/>
      <c r="X877" s="221"/>
      <c r="Y877" s="221"/>
      <c r="Z877" s="221"/>
      <c r="AA877" s="221"/>
      <c r="AB877" s="221"/>
    </row>
    <row r="878" ht="15.75" customHeight="1">
      <c r="A878" s="255"/>
      <c r="B878" s="7"/>
      <c r="C878" s="7"/>
      <c r="D878" s="7"/>
      <c r="E878" s="7"/>
      <c r="F878" s="7"/>
      <c r="G878" s="7"/>
      <c r="H878" s="7"/>
      <c r="I878" s="7"/>
      <c r="J878" s="7"/>
      <c r="K878" s="7"/>
      <c r="L878" s="7"/>
      <c r="M878" s="7"/>
      <c r="N878" s="7"/>
      <c r="O878" s="7"/>
      <c r="P878" s="7"/>
      <c r="Q878" s="7"/>
      <c r="R878" s="7"/>
      <c r="S878" s="7"/>
      <c r="T878" s="221"/>
      <c r="U878" s="221"/>
      <c r="V878" s="221"/>
      <c r="W878" s="221"/>
      <c r="X878" s="221"/>
      <c r="Y878" s="221"/>
      <c r="Z878" s="221"/>
      <c r="AA878" s="221"/>
      <c r="AB878" s="221"/>
    </row>
    <row r="879" ht="15.75" customHeight="1">
      <c r="A879" s="255"/>
      <c r="B879" s="7"/>
      <c r="C879" s="7"/>
      <c r="D879" s="7"/>
      <c r="E879" s="7"/>
      <c r="F879" s="7"/>
      <c r="G879" s="7"/>
      <c r="H879" s="7"/>
      <c r="I879" s="7"/>
      <c r="J879" s="7"/>
      <c r="K879" s="7"/>
      <c r="L879" s="7"/>
      <c r="M879" s="7"/>
      <c r="N879" s="7"/>
      <c r="O879" s="7"/>
      <c r="P879" s="7"/>
      <c r="Q879" s="7"/>
      <c r="R879" s="7"/>
      <c r="S879" s="7"/>
      <c r="T879" s="221"/>
      <c r="U879" s="221"/>
      <c r="V879" s="221"/>
      <c r="W879" s="221"/>
      <c r="X879" s="221"/>
      <c r="Y879" s="221"/>
      <c r="Z879" s="221"/>
      <c r="AA879" s="221"/>
      <c r="AB879" s="221"/>
    </row>
    <row r="880" ht="15.75" customHeight="1">
      <c r="A880" s="255"/>
      <c r="B880" s="7"/>
      <c r="C880" s="7"/>
      <c r="D880" s="7"/>
      <c r="E880" s="7"/>
      <c r="F880" s="7"/>
      <c r="G880" s="7"/>
      <c r="H880" s="7"/>
      <c r="I880" s="7"/>
      <c r="J880" s="7"/>
      <c r="K880" s="7"/>
      <c r="L880" s="7"/>
      <c r="M880" s="7"/>
      <c r="N880" s="7"/>
      <c r="O880" s="7"/>
      <c r="P880" s="7"/>
      <c r="Q880" s="7"/>
      <c r="R880" s="7"/>
      <c r="S880" s="7"/>
      <c r="T880" s="221"/>
      <c r="U880" s="221"/>
      <c r="V880" s="221"/>
      <c r="W880" s="221"/>
      <c r="X880" s="221"/>
      <c r="Y880" s="221"/>
      <c r="Z880" s="221"/>
      <c r="AA880" s="221"/>
      <c r="AB880" s="221"/>
    </row>
    <row r="881" ht="15.75" customHeight="1">
      <c r="A881" s="255"/>
      <c r="B881" s="7"/>
      <c r="C881" s="7"/>
      <c r="D881" s="7"/>
      <c r="E881" s="7"/>
      <c r="F881" s="7"/>
      <c r="G881" s="7"/>
      <c r="H881" s="7"/>
      <c r="I881" s="7"/>
      <c r="J881" s="7"/>
      <c r="K881" s="7"/>
      <c r="L881" s="7"/>
      <c r="M881" s="7"/>
      <c r="N881" s="7"/>
      <c r="O881" s="7"/>
      <c r="P881" s="7"/>
      <c r="Q881" s="7"/>
      <c r="R881" s="7"/>
      <c r="S881" s="7"/>
      <c r="T881" s="221"/>
      <c r="U881" s="221"/>
      <c r="V881" s="221"/>
      <c r="W881" s="221"/>
      <c r="X881" s="221"/>
      <c r="Y881" s="221"/>
      <c r="Z881" s="221"/>
      <c r="AA881" s="221"/>
      <c r="AB881" s="221"/>
    </row>
    <row r="882" ht="15.75" customHeight="1">
      <c r="A882" s="255"/>
      <c r="B882" s="7"/>
      <c r="C882" s="7"/>
      <c r="D882" s="7"/>
      <c r="E882" s="7"/>
      <c r="F882" s="7"/>
      <c r="G882" s="7"/>
      <c r="H882" s="7"/>
      <c r="I882" s="7"/>
      <c r="J882" s="7"/>
      <c r="K882" s="7"/>
      <c r="L882" s="7"/>
      <c r="M882" s="7"/>
      <c r="N882" s="7"/>
      <c r="O882" s="7"/>
      <c r="P882" s="7"/>
      <c r="Q882" s="7"/>
      <c r="R882" s="7"/>
      <c r="S882" s="7"/>
      <c r="T882" s="221"/>
      <c r="U882" s="221"/>
      <c r="V882" s="221"/>
      <c r="W882" s="221"/>
      <c r="X882" s="221"/>
      <c r="Y882" s="221"/>
      <c r="Z882" s="221"/>
      <c r="AA882" s="221"/>
      <c r="AB882" s="221"/>
    </row>
    <row r="883" ht="15.75" customHeight="1">
      <c r="A883" s="255"/>
      <c r="B883" s="7"/>
      <c r="C883" s="7"/>
      <c r="D883" s="7"/>
      <c r="E883" s="7"/>
      <c r="F883" s="7"/>
      <c r="G883" s="7"/>
      <c r="H883" s="7"/>
      <c r="I883" s="7"/>
      <c r="J883" s="7"/>
      <c r="K883" s="7"/>
      <c r="L883" s="7"/>
      <c r="M883" s="7"/>
      <c r="N883" s="7"/>
      <c r="O883" s="7"/>
      <c r="P883" s="7"/>
      <c r="Q883" s="7"/>
      <c r="R883" s="7"/>
      <c r="S883" s="7"/>
      <c r="T883" s="221"/>
      <c r="U883" s="221"/>
      <c r="V883" s="221"/>
      <c r="W883" s="221"/>
      <c r="X883" s="221"/>
      <c r="Y883" s="221"/>
      <c r="Z883" s="221"/>
      <c r="AA883" s="221"/>
      <c r="AB883" s="221"/>
    </row>
    <row r="884" ht="15.75" customHeight="1">
      <c r="A884" s="255"/>
      <c r="B884" s="7"/>
      <c r="C884" s="7"/>
      <c r="D884" s="7"/>
      <c r="E884" s="7"/>
      <c r="F884" s="7"/>
      <c r="G884" s="7"/>
      <c r="H884" s="7"/>
      <c r="I884" s="7"/>
      <c r="J884" s="7"/>
      <c r="K884" s="7"/>
      <c r="L884" s="7"/>
      <c r="M884" s="7"/>
      <c r="N884" s="7"/>
      <c r="O884" s="7"/>
      <c r="P884" s="7"/>
      <c r="Q884" s="7"/>
      <c r="R884" s="7"/>
      <c r="S884" s="7"/>
      <c r="T884" s="221"/>
      <c r="U884" s="221"/>
      <c r="V884" s="221"/>
      <c r="W884" s="221"/>
      <c r="X884" s="221"/>
      <c r="Y884" s="221"/>
      <c r="Z884" s="221"/>
      <c r="AA884" s="221"/>
      <c r="AB884" s="221"/>
    </row>
    <row r="885" ht="15.75" customHeight="1">
      <c r="A885" s="255"/>
      <c r="B885" s="7"/>
      <c r="C885" s="7"/>
      <c r="D885" s="7"/>
      <c r="E885" s="7"/>
      <c r="F885" s="7"/>
      <c r="G885" s="7"/>
      <c r="H885" s="7"/>
      <c r="I885" s="7"/>
      <c r="J885" s="7"/>
      <c r="K885" s="7"/>
      <c r="L885" s="7"/>
      <c r="M885" s="7"/>
      <c r="N885" s="7"/>
      <c r="O885" s="7"/>
      <c r="P885" s="7"/>
      <c r="Q885" s="7"/>
      <c r="R885" s="7"/>
      <c r="S885" s="7"/>
      <c r="T885" s="221"/>
      <c r="U885" s="221"/>
      <c r="V885" s="221"/>
      <c r="W885" s="221"/>
      <c r="X885" s="221"/>
      <c r="Y885" s="221"/>
      <c r="Z885" s="221"/>
      <c r="AA885" s="221"/>
      <c r="AB885" s="221"/>
    </row>
    <row r="886" ht="15.75" customHeight="1">
      <c r="A886" s="255"/>
      <c r="B886" s="7"/>
      <c r="C886" s="7"/>
      <c r="D886" s="7"/>
      <c r="E886" s="7"/>
      <c r="F886" s="7"/>
      <c r="G886" s="7"/>
      <c r="H886" s="7"/>
      <c r="I886" s="7"/>
      <c r="J886" s="7"/>
      <c r="K886" s="7"/>
      <c r="L886" s="7"/>
      <c r="M886" s="7"/>
      <c r="N886" s="7"/>
      <c r="O886" s="7"/>
      <c r="P886" s="7"/>
      <c r="Q886" s="7"/>
      <c r="R886" s="7"/>
      <c r="S886" s="7"/>
      <c r="T886" s="221"/>
      <c r="U886" s="221"/>
      <c r="V886" s="221"/>
      <c r="W886" s="221"/>
      <c r="X886" s="221"/>
      <c r="Y886" s="221"/>
      <c r="Z886" s="221"/>
      <c r="AA886" s="221"/>
      <c r="AB886" s="221"/>
    </row>
    <row r="887" ht="15.75" customHeight="1">
      <c r="A887" s="255"/>
      <c r="B887" s="7"/>
      <c r="C887" s="7"/>
      <c r="D887" s="7"/>
      <c r="E887" s="7"/>
      <c r="F887" s="7"/>
      <c r="G887" s="7"/>
      <c r="H887" s="7"/>
      <c r="I887" s="7"/>
      <c r="J887" s="7"/>
      <c r="K887" s="7"/>
      <c r="L887" s="7"/>
      <c r="M887" s="7"/>
      <c r="N887" s="7"/>
      <c r="O887" s="7"/>
      <c r="P887" s="7"/>
      <c r="Q887" s="7"/>
      <c r="R887" s="7"/>
      <c r="S887" s="7"/>
      <c r="T887" s="221"/>
      <c r="U887" s="221"/>
      <c r="V887" s="221"/>
      <c r="W887" s="221"/>
      <c r="X887" s="221"/>
      <c r="Y887" s="221"/>
      <c r="Z887" s="221"/>
      <c r="AA887" s="221"/>
      <c r="AB887" s="221"/>
    </row>
    <row r="888" ht="15.75" customHeight="1">
      <c r="A888" s="255"/>
      <c r="B888" s="7"/>
      <c r="C888" s="7"/>
      <c r="D888" s="7"/>
      <c r="E888" s="7"/>
      <c r="F888" s="7"/>
      <c r="G888" s="7"/>
      <c r="H888" s="7"/>
      <c r="I888" s="7"/>
      <c r="J888" s="7"/>
      <c r="K888" s="7"/>
      <c r="L888" s="7"/>
      <c r="M888" s="7"/>
      <c r="N888" s="7"/>
      <c r="O888" s="7"/>
      <c r="P888" s="7"/>
      <c r="Q888" s="7"/>
      <c r="R888" s="7"/>
      <c r="S888" s="7"/>
      <c r="T888" s="221"/>
      <c r="U888" s="221"/>
      <c r="V888" s="221"/>
      <c r="W888" s="221"/>
      <c r="X888" s="221"/>
      <c r="Y888" s="221"/>
      <c r="Z888" s="221"/>
      <c r="AA888" s="221"/>
      <c r="AB888" s="221"/>
    </row>
    <row r="889" ht="15.75" customHeight="1">
      <c r="A889" s="255"/>
      <c r="B889" s="7"/>
      <c r="C889" s="7"/>
      <c r="D889" s="7"/>
      <c r="E889" s="7"/>
      <c r="F889" s="7"/>
      <c r="G889" s="7"/>
      <c r="H889" s="7"/>
      <c r="I889" s="7"/>
      <c r="J889" s="7"/>
      <c r="K889" s="7"/>
      <c r="L889" s="7"/>
      <c r="M889" s="7"/>
      <c r="N889" s="7"/>
      <c r="O889" s="7"/>
      <c r="P889" s="7"/>
      <c r="Q889" s="7"/>
      <c r="R889" s="7"/>
      <c r="S889" s="7"/>
      <c r="T889" s="221"/>
      <c r="U889" s="221"/>
      <c r="V889" s="221"/>
      <c r="W889" s="221"/>
      <c r="X889" s="221"/>
      <c r="Y889" s="221"/>
      <c r="Z889" s="221"/>
      <c r="AA889" s="221"/>
      <c r="AB889" s="221"/>
    </row>
    <row r="890" ht="15.75" customHeight="1">
      <c r="A890" s="255"/>
      <c r="B890" s="7"/>
      <c r="C890" s="7"/>
      <c r="D890" s="7"/>
      <c r="E890" s="7"/>
      <c r="F890" s="7"/>
      <c r="G890" s="7"/>
      <c r="H890" s="7"/>
      <c r="I890" s="7"/>
      <c r="J890" s="7"/>
      <c r="K890" s="7"/>
      <c r="L890" s="7"/>
      <c r="M890" s="7"/>
      <c r="N890" s="7"/>
      <c r="O890" s="7"/>
      <c r="P890" s="7"/>
      <c r="Q890" s="7"/>
      <c r="R890" s="7"/>
      <c r="S890" s="7"/>
      <c r="T890" s="221"/>
      <c r="U890" s="221"/>
      <c r="V890" s="221"/>
      <c r="W890" s="221"/>
      <c r="X890" s="221"/>
      <c r="Y890" s="221"/>
      <c r="Z890" s="221"/>
      <c r="AA890" s="221"/>
      <c r="AB890" s="221"/>
    </row>
    <row r="891" ht="15.75" customHeight="1">
      <c r="A891" s="255"/>
      <c r="B891" s="7"/>
      <c r="C891" s="7"/>
      <c r="D891" s="7"/>
      <c r="E891" s="7"/>
      <c r="F891" s="7"/>
      <c r="G891" s="7"/>
      <c r="H891" s="7"/>
      <c r="I891" s="7"/>
      <c r="J891" s="7"/>
      <c r="K891" s="7"/>
      <c r="L891" s="7"/>
      <c r="M891" s="7"/>
      <c r="N891" s="7"/>
      <c r="O891" s="7"/>
      <c r="P891" s="7"/>
      <c r="Q891" s="7"/>
      <c r="R891" s="7"/>
      <c r="S891" s="7"/>
      <c r="T891" s="221"/>
      <c r="U891" s="221"/>
      <c r="V891" s="221"/>
      <c r="W891" s="221"/>
      <c r="X891" s="221"/>
      <c r="Y891" s="221"/>
      <c r="Z891" s="221"/>
      <c r="AA891" s="221"/>
      <c r="AB891" s="221"/>
    </row>
    <row r="892" ht="15.75" customHeight="1">
      <c r="A892" s="255"/>
      <c r="B892" s="7"/>
      <c r="C892" s="7"/>
      <c r="D892" s="7"/>
      <c r="E892" s="7"/>
      <c r="F892" s="7"/>
      <c r="G892" s="7"/>
      <c r="H892" s="7"/>
      <c r="I892" s="7"/>
      <c r="J892" s="7"/>
      <c r="K892" s="7"/>
      <c r="L892" s="7"/>
      <c r="M892" s="7"/>
      <c r="N892" s="7"/>
      <c r="O892" s="7"/>
      <c r="P892" s="7"/>
      <c r="Q892" s="7"/>
      <c r="R892" s="7"/>
      <c r="S892" s="7"/>
      <c r="T892" s="221"/>
      <c r="U892" s="221"/>
      <c r="V892" s="221"/>
      <c r="W892" s="221"/>
      <c r="X892" s="221"/>
      <c r="Y892" s="221"/>
      <c r="Z892" s="221"/>
      <c r="AA892" s="221"/>
      <c r="AB892" s="221"/>
    </row>
    <row r="893" ht="15.75" customHeight="1">
      <c r="A893" s="255"/>
      <c r="B893" s="7"/>
      <c r="C893" s="7"/>
      <c r="D893" s="7"/>
      <c r="E893" s="7"/>
      <c r="F893" s="7"/>
      <c r="G893" s="7"/>
      <c r="H893" s="7"/>
      <c r="I893" s="7"/>
      <c r="J893" s="7"/>
      <c r="K893" s="7"/>
      <c r="L893" s="7"/>
      <c r="M893" s="7"/>
      <c r="N893" s="7"/>
      <c r="O893" s="7"/>
      <c r="P893" s="7"/>
      <c r="Q893" s="7"/>
      <c r="R893" s="7"/>
      <c r="S893" s="7"/>
      <c r="T893" s="221"/>
      <c r="U893" s="221"/>
      <c r="V893" s="221"/>
      <c r="W893" s="221"/>
      <c r="X893" s="221"/>
      <c r="Y893" s="221"/>
      <c r="Z893" s="221"/>
      <c r="AA893" s="221"/>
      <c r="AB893" s="221"/>
    </row>
    <row r="894" ht="15.75" customHeight="1">
      <c r="A894" s="255"/>
      <c r="B894" s="7"/>
      <c r="C894" s="7"/>
      <c r="D894" s="7"/>
      <c r="E894" s="7"/>
      <c r="F894" s="7"/>
      <c r="G894" s="7"/>
      <c r="H894" s="7"/>
      <c r="I894" s="7"/>
      <c r="J894" s="7"/>
      <c r="K894" s="7"/>
      <c r="L894" s="7"/>
      <c r="M894" s="7"/>
      <c r="N894" s="7"/>
      <c r="O894" s="7"/>
      <c r="P894" s="7"/>
      <c r="Q894" s="7"/>
      <c r="R894" s="7"/>
      <c r="S894" s="7"/>
      <c r="T894" s="221"/>
      <c r="U894" s="221"/>
      <c r="V894" s="221"/>
      <c r="W894" s="221"/>
      <c r="X894" s="221"/>
      <c r="Y894" s="221"/>
      <c r="Z894" s="221"/>
      <c r="AA894" s="221"/>
      <c r="AB894" s="221"/>
    </row>
    <row r="895" ht="15.75" customHeight="1">
      <c r="A895" s="255"/>
      <c r="B895" s="7"/>
      <c r="C895" s="7"/>
      <c r="D895" s="7"/>
      <c r="E895" s="7"/>
      <c r="F895" s="7"/>
      <c r="G895" s="7"/>
      <c r="H895" s="7"/>
      <c r="I895" s="7"/>
      <c r="J895" s="7"/>
      <c r="K895" s="7"/>
      <c r="L895" s="7"/>
      <c r="M895" s="7"/>
      <c r="N895" s="7"/>
      <c r="O895" s="7"/>
      <c r="P895" s="7"/>
      <c r="Q895" s="7"/>
      <c r="R895" s="7"/>
      <c r="S895" s="7"/>
      <c r="T895" s="221"/>
      <c r="U895" s="221"/>
      <c r="V895" s="221"/>
      <c r="W895" s="221"/>
      <c r="X895" s="221"/>
      <c r="Y895" s="221"/>
      <c r="Z895" s="221"/>
      <c r="AA895" s="221"/>
      <c r="AB895" s="221"/>
    </row>
    <row r="896" ht="15.75" customHeight="1">
      <c r="A896" s="255"/>
      <c r="B896" s="7"/>
      <c r="C896" s="7"/>
      <c r="D896" s="7"/>
      <c r="E896" s="7"/>
      <c r="F896" s="7"/>
      <c r="G896" s="7"/>
      <c r="H896" s="7"/>
      <c r="I896" s="7"/>
      <c r="J896" s="7"/>
      <c r="K896" s="7"/>
      <c r="L896" s="7"/>
      <c r="M896" s="7"/>
      <c r="N896" s="7"/>
      <c r="O896" s="7"/>
      <c r="P896" s="7"/>
      <c r="Q896" s="7"/>
      <c r="R896" s="7"/>
      <c r="S896" s="7"/>
      <c r="T896" s="221"/>
      <c r="U896" s="221"/>
      <c r="V896" s="221"/>
      <c r="W896" s="221"/>
      <c r="X896" s="221"/>
      <c r="Y896" s="221"/>
      <c r="Z896" s="221"/>
      <c r="AA896" s="221"/>
      <c r="AB896" s="221"/>
    </row>
    <row r="897" ht="15.75" customHeight="1">
      <c r="A897" s="255"/>
      <c r="B897" s="7"/>
      <c r="C897" s="7"/>
      <c r="D897" s="7"/>
      <c r="E897" s="7"/>
      <c r="F897" s="7"/>
      <c r="G897" s="7"/>
      <c r="H897" s="7"/>
      <c r="I897" s="7"/>
      <c r="J897" s="7"/>
      <c r="K897" s="7"/>
      <c r="L897" s="7"/>
      <c r="M897" s="7"/>
      <c r="N897" s="7"/>
      <c r="O897" s="7"/>
      <c r="P897" s="7"/>
      <c r="Q897" s="7"/>
      <c r="R897" s="7"/>
      <c r="S897" s="7"/>
      <c r="T897" s="221"/>
      <c r="U897" s="221"/>
      <c r="V897" s="221"/>
      <c r="W897" s="221"/>
      <c r="X897" s="221"/>
      <c r="Y897" s="221"/>
      <c r="Z897" s="221"/>
      <c r="AA897" s="221"/>
      <c r="AB897" s="221"/>
    </row>
    <row r="898" ht="15.75" customHeight="1">
      <c r="A898" s="255"/>
      <c r="B898" s="7"/>
      <c r="C898" s="7"/>
      <c r="D898" s="7"/>
      <c r="E898" s="7"/>
      <c r="F898" s="7"/>
      <c r="G898" s="7"/>
      <c r="H898" s="7"/>
      <c r="I898" s="7"/>
      <c r="J898" s="7"/>
      <c r="K898" s="7"/>
      <c r="L898" s="7"/>
      <c r="M898" s="7"/>
      <c r="N898" s="7"/>
      <c r="O898" s="7"/>
      <c r="P898" s="7"/>
      <c r="Q898" s="7"/>
      <c r="R898" s="7"/>
      <c r="S898" s="7"/>
      <c r="T898" s="221"/>
      <c r="U898" s="221"/>
      <c r="V898" s="221"/>
      <c r="W898" s="221"/>
      <c r="X898" s="221"/>
      <c r="Y898" s="221"/>
      <c r="Z898" s="221"/>
      <c r="AA898" s="221"/>
      <c r="AB898" s="221"/>
    </row>
    <row r="899" ht="15.75" customHeight="1">
      <c r="A899" s="255"/>
      <c r="B899" s="7"/>
      <c r="C899" s="7"/>
      <c r="D899" s="7"/>
      <c r="E899" s="7"/>
      <c r="F899" s="7"/>
      <c r="G899" s="7"/>
      <c r="H899" s="7"/>
      <c r="I899" s="7"/>
      <c r="J899" s="7"/>
      <c r="K899" s="7"/>
      <c r="L899" s="7"/>
      <c r="M899" s="7"/>
      <c r="N899" s="7"/>
      <c r="O899" s="7"/>
      <c r="P899" s="7"/>
      <c r="Q899" s="7"/>
      <c r="R899" s="7"/>
      <c r="S899" s="7"/>
      <c r="T899" s="221"/>
      <c r="U899" s="221"/>
      <c r="V899" s="221"/>
      <c r="W899" s="221"/>
      <c r="X899" s="221"/>
      <c r="Y899" s="221"/>
      <c r="Z899" s="221"/>
      <c r="AA899" s="221"/>
      <c r="AB899" s="221"/>
    </row>
    <row r="900" ht="15.75" customHeight="1">
      <c r="A900" s="255"/>
      <c r="B900" s="7"/>
      <c r="C900" s="7"/>
      <c r="D900" s="7"/>
      <c r="E900" s="7"/>
      <c r="F900" s="7"/>
      <c r="G900" s="7"/>
      <c r="H900" s="7"/>
      <c r="I900" s="7"/>
      <c r="J900" s="7"/>
      <c r="K900" s="7"/>
      <c r="L900" s="7"/>
      <c r="M900" s="7"/>
      <c r="N900" s="7"/>
      <c r="O900" s="7"/>
      <c r="P900" s="7"/>
      <c r="Q900" s="7"/>
      <c r="R900" s="7"/>
      <c r="S900" s="7"/>
      <c r="T900" s="221"/>
      <c r="U900" s="221"/>
      <c r="V900" s="221"/>
      <c r="W900" s="221"/>
      <c r="X900" s="221"/>
      <c r="Y900" s="221"/>
      <c r="Z900" s="221"/>
      <c r="AA900" s="221"/>
      <c r="AB900" s="221"/>
    </row>
    <row r="901" ht="15.75" customHeight="1">
      <c r="A901" s="255"/>
      <c r="B901" s="7"/>
      <c r="C901" s="7"/>
      <c r="D901" s="7"/>
      <c r="E901" s="7"/>
      <c r="F901" s="7"/>
      <c r="G901" s="7"/>
      <c r="H901" s="7"/>
      <c r="I901" s="7"/>
      <c r="J901" s="7"/>
      <c r="K901" s="7"/>
      <c r="L901" s="7"/>
      <c r="M901" s="7"/>
      <c r="N901" s="7"/>
      <c r="O901" s="7"/>
      <c r="P901" s="7"/>
      <c r="Q901" s="7"/>
      <c r="R901" s="7"/>
      <c r="S901" s="7"/>
      <c r="T901" s="221"/>
      <c r="U901" s="221"/>
      <c r="V901" s="221"/>
      <c r="W901" s="221"/>
      <c r="X901" s="221"/>
      <c r="Y901" s="221"/>
      <c r="Z901" s="221"/>
      <c r="AA901" s="221"/>
      <c r="AB901" s="221"/>
    </row>
    <row r="902" ht="15.75" customHeight="1">
      <c r="A902" s="255"/>
      <c r="B902" s="7"/>
      <c r="C902" s="7"/>
      <c r="D902" s="7"/>
      <c r="E902" s="7"/>
      <c r="F902" s="7"/>
      <c r="G902" s="7"/>
      <c r="H902" s="7"/>
      <c r="I902" s="7"/>
      <c r="J902" s="7"/>
      <c r="K902" s="7"/>
      <c r="L902" s="7"/>
      <c r="M902" s="7"/>
      <c r="N902" s="7"/>
      <c r="O902" s="7"/>
      <c r="P902" s="7"/>
      <c r="Q902" s="7"/>
      <c r="R902" s="7"/>
      <c r="S902" s="7"/>
      <c r="T902" s="221"/>
      <c r="U902" s="221"/>
      <c r="V902" s="221"/>
      <c r="W902" s="221"/>
      <c r="X902" s="221"/>
      <c r="Y902" s="221"/>
      <c r="Z902" s="221"/>
      <c r="AA902" s="221"/>
      <c r="AB902" s="221"/>
    </row>
    <row r="903" ht="15.75" customHeight="1">
      <c r="A903" s="255"/>
      <c r="B903" s="7"/>
      <c r="C903" s="7"/>
      <c r="D903" s="7"/>
      <c r="E903" s="7"/>
      <c r="F903" s="7"/>
      <c r="G903" s="7"/>
      <c r="H903" s="7"/>
      <c r="I903" s="7"/>
      <c r="J903" s="7"/>
      <c r="K903" s="7"/>
      <c r="L903" s="7"/>
      <c r="M903" s="7"/>
      <c r="N903" s="7"/>
      <c r="O903" s="7"/>
      <c r="P903" s="7"/>
      <c r="Q903" s="7"/>
      <c r="R903" s="7"/>
      <c r="S903" s="7"/>
      <c r="T903" s="221"/>
      <c r="U903" s="221"/>
      <c r="V903" s="221"/>
      <c r="W903" s="221"/>
      <c r="X903" s="221"/>
      <c r="Y903" s="221"/>
      <c r="Z903" s="221"/>
      <c r="AA903" s="221"/>
      <c r="AB903" s="221"/>
    </row>
    <row r="904" ht="15.75" customHeight="1">
      <c r="A904" s="255"/>
      <c r="B904" s="7"/>
      <c r="C904" s="7"/>
      <c r="D904" s="7"/>
      <c r="E904" s="7"/>
      <c r="F904" s="7"/>
      <c r="G904" s="7"/>
      <c r="H904" s="7"/>
      <c r="I904" s="7"/>
      <c r="J904" s="7"/>
      <c r="K904" s="7"/>
      <c r="L904" s="7"/>
      <c r="M904" s="7"/>
      <c r="N904" s="7"/>
      <c r="O904" s="7"/>
      <c r="P904" s="7"/>
      <c r="Q904" s="7"/>
      <c r="R904" s="7"/>
      <c r="S904" s="7"/>
      <c r="T904" s="221"/>
      <c r="U904" s="221"/>
      <c r="V904" s="221"/>
      <c r="W904" s="221"/>
      <c r="X904" s="221"/>
      <c r="Y904" s="221"/>
      <c r="Z904" s="221"/>
      <c r="AA904" s="221"/>
      <c r="AB904" s="221"/>
    </row>
    <row r="905" ht="15.75" customHeight="1">
      <c r="A905" s="255"/>
      <c r="B905" s="7"/>
      <c r="C905" s="7"/>
      <c r="D905" s="7"/>
      <c r="E905" s="7"/>
      <c r="F905" s="7"/>
      <c r="G905" s="7"/>
      <c r="H905" s="7"/>
      <c r="I905" s="7"/>
      <c r="J905" s="7"/>
      <c r="K905" s="7"/>
      <c r="L905" s="7"/>
      <c r="M905" s="7"/>
      <c r="N905" s="7"/>
      <c r="O905" s="7"/>
      <c r="P905" s="7"/>
      <c r="Q905" s="7"/>
      <c r="R905" s="7"/>
      <c r="S905" s="7"/>
      <c r="T905" s="221"/>
      <c r="U905" s="221"/>
      <c r="V905" s="221"/>
      <c r="W905" s="221"/>
      <c r="X905" s="221"/>
      <c r="Y905" s="221"/>
      <c r="Z905" s="221"/>
      <c r="AA905" s="221"/>
      <c r="AB905" s="221"/>
    </row>
    <row r="906" ht="15.75" customHeight="1">
      <c r="A906" s="255"/>
      <c r="B906" s="7"/>
      <c r="C906" s="7"/>
      <c r="D906" s="7"/>
      <c r="E906" s="7"/>
      <c r="F906" s="7"/>
      <c r="G906" s="7"/>
      <c r="H906" s="7"/>
      <c r="I906" s="7"/>
      <c r="J906" s="7"/>
      <c r="K906" s="7"/>
      <c r="L906" s="7"/>
      <c r="M906" s="7"/>
      <c r="N906" s="7"/>
      <c r="O906" s="7"/>
      <c r="P906" s="7"/>
      <c r="Q906" s="7"/>
      <c r="R906" s="7"/>
      <c r="S906" s="7"/>
      <c r="T906" s="221"/>
      <c r="U906" s="221"/>
      <c r="V906" s="221"/>
      <c r="W906" s="221"/>
      <c r="X906" s="221"/>
      <c r="Y906" s="221"/>
      <c r="Z906" s="221"/>
      <c r="AA906" s="221"/>
      <c r="AB906" s="221"/>
    </row>
    <row r="907" ht="15.75" customHeight="1">
      <c r="A907" s="255"/>
      <c r="B907" s="7"/>
      <c r="C907" s="7"/>
      <c r="D907" s="7"/>
      <c r="E907" s="7"/>
      <c r="F907" s="7"/>
      <c r="G907" s="7"/>
      <c r="H907" s="7"/>
      <c r="I907" s="7"/>
      <c r="J907" s="7"/>
      <c r="K907" s="7"/>
      <c r="L907" s="7"/>
      <c r="M907" s="7"/>
      <c r="N907" s="7"/>
      <c r="O907" s="7"/>
      <c r="P907" s="7"/>
      <c r="Q907" s="7"/>
      <c r="R907" s="7"/>
      <c r="S907" s="7"/>
      <c r="T907" s="221"/>
      <c r="U907" s="221"/>
      <c r="V907" s="221"/>
      <c r="W907" s="221"/>
      <c r="X907" s="221"/>
      <c r="Y907" s="221"/>
      <c r="Z907" s="221"/>
      <c r="AA907" s="221"/>
      <c r="AB907" s="221"/>
    </row>
    <row r="908" ht="15.75" customHeight="1">
      <c r="A908" s="255"/>
      <c r="B908" s="7"/>
      <c r="C908" s="7"/>
      <c r="D908" s="7"/>
      <c r="E908" s="7"/>
      <c r="F908" s="7"/>
      <c r="G908" s="7"/>
      <c r="H908" s="7"/>
      <c r="I908" s="7"/>
      <c r="J908" s="7"/>
      <c r="K908" s="7"/>
      <c r="L908" s="7"/>
      <c r="M908" s="7"/>
      <c r="N908" s="7"/>
      <c r="O908" s="7"/>
      <c r="P908" s="7"/>
      <c r="Q908" s="7"/>
      <c r="R908" s="7"/>
      <c r="S908" s="7"/>
      <c r="T908" s="221"/>
      <c r="U908" s="221"/>
      <c r="V908" s="221"/>
      <c r="W908" s="221"/>
      <c r="X908" s="221"/>
      <c r="Y908" s="221"/>
      <c r="Z908" s="221"/>
      <c r="AA908" s="221"/>
      <c r="AB908" s="221"/>
    </row>
    <row r="909" ht="15.75" customHeight="1">
      <c r="A909" s="255"/>
      <c r="B909" s="7"/>
      <c r="C909" s="7"/>
      <c r="D909" s="7"/>
      <c r="E909" s="7"/>
      <c r="F909" s="7"/>
      <c r="G909" s="7"/>
      <c r="H909" s="7"/>
      <c r="I909" s="7"/>
      <c r="J909" s="7"/>
      <c r="K909" s="7"/>
      <c r="L909" s="7"/>
      <c r="M909" s="7"/>
      <c r="N909" s="7"/>
      <c r="O909" s="7"/>
      <c r="P909" s="7"/>
      <c r="Q909" s="7"/>
      <c r="R909" s="7"/>
      <c r="S909" s="7"/>
      <c r="T909" s="221"/>
      <c r="U909" s="221"/>
      <c r="V909" s="221"/>
      <c r="W909" s="221"/>
      <c r="X909" s="221"/>
      <c r="Y909" s="221"/>
      <c r="Z909" s="221"/>
      <c r="AA909" s="221"/>
      <c r="AB909" s="221"/>
    </row>
    <row r="910" ht="15.75" customHeight="1">
      <c r="A910" s="255"/>
      <c r="B910" s="7"/>
      <c r="C910" s="7"/>
      <c r="D910" s="7"/>
      <c r="E910" s="7"/>
      <c r="F910" s="7"/>
      <c r="G910" s="7"/>
      <c r="H910" s="7"/>
      <c r="I910" s="7"/>
      <c r="J910" s="7"/>
      <c r="K910" s="7"/>
      <c r="L910" s="7"/>
      <c r="M910" s="7"/>
      <c r="N910" s="7"/>
      <c r="O910" s="7"/>
      <c r="P910" s="7"/>
      <c r="Q910" s="7"/>
      <c r="R910" s="7"/>
      <c r="S910" s="7"/>
      <c r="T910" s="221"/>
      <c r="U910" s="221"/>
      <c r="V910" s="221"/>
      <c r="W910" s="221"/>
      <c r="X910" s="221"/>
      <c r="Y910" s="221"/>
      <c r="Z910" s="221"/>
      <c r="AA910" s="221"/>
      <c r="AB910" s="221"/>
    </row>
    <row r="911" ht="15.75" customHeight="1">
      <c r="A911" s="255"/>
      <c r="B911" s="7"/>
      <c r="C911" s="7"/>
      <c r="D911" s="7"/>
      <c r="E911" s="7"/>
      <c r="F911" s="7"/>
      <c r="G911" s="7"/>
      <c r="H911" s="7"/>
      <c r="I911" s="7"/>
      <c r="J911" s="7"/>
      <c r="K911" s="7"/>
      <c r="L911" s="7"/>
      <c r="M911" s="7"/>
      <c r="N911" s="7"/>
      <c r="O911" s="7"/>
      <c r="P911" s="7"/>
      <c r="Q911" s="7"/>
      <c r="R911" s="7"/>
      <c r="S911" s="7"/>
      <c r="T911" s="221"/>
      <c r="U911" s="221"/>
      <c r="V911" s="221"/>
      <c r="W911" s="221"/>
      <c r="X911" s="221"/>
      <c r="Y911" s="221"/>
      <c r="Z911" s="221"/>
      <c r="AA911" s="221"/>
      <c r="AB911" s="221"/>
    </row>
    <row r="912" ht="15.75" customHeight="1">
      <c r="A912" s="255"/>
      <c r="B912" s="7"/>
      <c r="C912" s="7"/>
      <c r="D912" s="7"/>
      <c r="E912" s="7"/>
      <c r="F912" s="7"/>
      <c r="G912" s="7"/>
      <c r="H912" s="7"/>
      <c r="I912" s="7"/>
      <c r="J912" s="7"/>
      <c r="K912" s="7"/>
      <c r="L912" s="7"/>
      <c r="M912" s="7"/>
      <c r="N912" s="7"/>
      <c r="O912" s="7"/>
      <c r="P912" s="7"/>
      <c r="Q912" s="7"/>
      <c r="R912" s="7"/>
      <c r="S912" s="7"/>
      <c r="T912" s="221"/>
      <c r="U912" s="221"/>
      <c r="V912" s="221"/>
      <c r="W912" s="221"/>
      <c r="X912" s="221"/>
      <c r="Y912" s="221"/>
      <c r="Z912" s="221"/>
      <c r="AA912" s="221"/>
      <c r="AB912" s="221"/>
    </row>
    <row r="913" ht="15.75" customHeight="1">
      <c r="A913" s="255"/>
      <c r="B913" s="7"/>
      <c r="C913" s="7"/>
      <c r="D913" s="7"/>
      <c r="E913" s="7"/>
      <c r="F913" s="7"/>
      <c r="G913" s="7"/>
      <c r="H913" s="7"/>
      <c r="I913" s="7"/>
      <c r="J913" s="7"/>
      <c r="K913" s="7"/>
      <c r="L913" s="7"/>
      <c r="M913" s="7"/>
      <c r="N913" s="7"/>
      <c r="O913" s="7"/>
      <c r="P913" s="7"/>
      <c r="Q913" s="7"/>
      <c r="R913" s="7"/>
      <c r="S913" s="7"/>
      <c r="T913" s="221"/>
      <c r="U913" s="221"/>
      <c r="V913" s="221"/>
      <c r="W913" s="221"/>
      <c r="X913" s="221"/>
      <c r="Y913" s="221"/>
      <c r="Z913" s="221"/>
      <c r="AA913" s="221"/>
      <c r="AB913" s="221"/>
    </row>
    <row r="914" ht="15.75" customHeight="1">
      <c r="A914" s="255"/>
      <c r="B914" s="7"/>
      <c r="C914" s="7"/>
      <c r="D914" s="7"/>
      <c r="E914" s="7"/>
      <c r="F914" s="7"/>
      <c r="G914" s="7"/>
      <c r="H914" s="7"/>
      <c r="I914" s="7"/>
      <c r="J914" s="7"/>
      <c r="K914" s="7"/>
      <c r="L914" s="7"/>
      <c r="M914" s="7"/>
      <c r="N914" s="7"/>
      <c r="O914" s="7"/>
      <c r="P914" s="7"/>
      <c r="Q914" s="7"/>
      <c r="R914" s="7"/>
      <c r="S914" s="7"/>
      <c r="T914" s="221"/>
      <c r="U914" s="221"/>
      <c r="V914" s="221"/>
      <c r="W914" s="221"/>
      <c r="X914" s="221"/>
      <c r="Y914" s="221"/>
      <c r="Z914" s="221"/>
      <c r="AA914" s="221"/>
      <c r="AB914" s="221"/>
    </row>
    <row r="915" ht="15.75" customHeight="1">
      <c r="A915" s="255"/>
      <c r="B915" s="7"/>
      <c r="C915" s="7"/>
      <c r="D915" s="7"/>
      <c r="E915" s="7"/>
      <c r="F915" s="7"/>
      <c r="G915" s="7"/>
      <c r="H915" s="7"/>
      <c r="I915" s="7"/>
      <c r="J915" s="7"/>
      <c r="K915" s="7"/>
      <c r="L915" s="7"/>
      <c r="M915" s="7"/>
      <c r="N915" s="7"/>
      <c r="O915" s="7"/>
      <c r="P915" s="7"/>
      <c r="Q915" s="7"/>
      <c r="R915" s="7"/>
      <c r="S915" s="7"/>
      <c r="T915" s="221"/>
      <c r="U915" s="221"/>
      <c r="V915" s="221"/>
      <c r="W915" s="221"/>
      <c r="X915" s="221"/>
      <c r="Y915" s="221"/>
      <c r="Z915" s="221"/>
      <c r="AA915" s="221"/>
      <c r="AB915" s="221"/>
    </row>
    <row r="916" ht="15.75" customHeight="1">
      <c r="A916" s="255"/>
      <c r="B916" s="7"/>
      <c r="C916" s="7"/>
      <c r="D916" s="7"/>
      <c r="E916" s="7"/>
      <c r="F916" s="7"/>
      <c r="G916" s="7"/>
      <c r="H916" s="7"/>
      <c r="I916" s="7"/>
      <c r="J916" s="7"/>
      <c r="K916" s="7"/>
      <c r="L916" s="7"/>
      <c r="M916" s="7"/>
      <c r="N916" s="7"/>
      <c r="O916" s="7"/>
      <c r="P916" s="7"/>
      <c r="Q916" s="7"/>
      <c r="R916" s="7"/>
      <c r="S916" s="7"/>
      <c r="T916" s="221"/>
      <c r="U916" s="221"/>
      <c r="V916" s="221"/>
      <c r="W916" s="221"/>
      <c r="X916" s="221"/>
      <c r="Y916" s="221"/>
      <c r="Z916" s="221"/>
      <c r="AA916" s="221"/>
      <c r="AB916" s="221"/>
    </row>
    <row r="917" ht="15.75" customHeight="1">
      <c r="A917" s="255"/>
      <c r="B917" s="7"/>
      <c r="C917" s="7"/>
      <c r="D917" s="7"/>
      <c r="E917" s="7"/>
      <c r="F917" s="7"/>
      <c r="G917" s="7"/>
      <c r="H917" s="7"/>
      <c r="I917" s="7"/>
      <c r="J917" s="7"/>
      <c r="K917" s="7"/>
      <c r="L917" s="7"/>
      <c r="M917" s="7"/>
      <c r="N917" s="7"/>
      <c r="O917" s="7"/>
      <c r="P917" s="7"/>
      <c r="Q917" s="7"/>
      <c r="R917" s="7"/>
      <c r="S917" s="7"/>
      <c r="T917" s="221"/>
      <c r="U917" s="221"/>
      <c r="V917" s="221"/>
      <c r="W917" s="221"/>
      <c r="X917" s="221"/>
      <c r="Y917" s="221"/>
      <c r="Z917" s="221"/>
      <c r="AA917" s="221"/>
      <c r="AB917" s="221"/>
    </row>
    <row r="918" ht="15.75" customHeight="1">
      <c r="A918" s="255"/>
      <c r="B918" s="7"/>
      <c r="C918" s="7"/>
      <c r="D918" s="7"/>
      <c r="E918" s="7"/>
      <c r="F918" s="7"/>
      <c r="G918" s="7"/>
      <c r="H918" s="7"/>
      <c r="I918" s="7"/>
      <c r="J918" s="7"/>
      <c r="K918" s="7"/>
      <c r="L918" s="7"/>
      <c r="M918" s="7"/>
      <c r="N918" s="7"/>
      <c r="O918" s="7"/>
      <c r="P918" s="7"/>
      <c r="Q918" s="7"/>
      <c r="R918" s="7"/>
      <c r="S918" s="7"/>
      <c r="T918" s="221"/>
      <c r="U918" s="221"/>
      <c r="V918" s="221"/>
      <c r="W918" s="221"/>
      <c r="X918" s="221"/>
      <c r="Y918" s="221"/>
      <c r="Z918" s="221"/>
      <c r="AA918" s="221"/>
      <c r="AB918" s="221"/>
    </row>
    <row r="919" ht="15.75" customHeight="1">
      <c r="A919" s="255"/>
      <c r="B919" s="7"/>
      <c r="C919" s="7"/>
      <c r="D919" s="7"/>
      <c r="E919" s="7"/>
      <c r="F919" s="7"/>
      <c r="G919" s="7"/>
      <c r="H919" s="7"/>
      <c r="I919" s="7"/>
      <c r="J919" s="7"/>
      <c r="K919" s="7"/>
      <c r="L919" s="7"/>
      <c r="M919" s="7"/>
      <c r="N919" s="7"/>
      <c r="O919" s="7"/>
      <c r="P919" s="7"/>
      <c r="Q919" s="7"/>
      <c r="R919" s="7"/>
      <c r="S919" s="7"/>
      <c r="T919" s="221"/>
      <c r="U919" s="221"/>
      <c r="V919" s="221"/>
      <c r="W919" s="221"/>
      <c r="X919" s="221"/>
      <c r="Y919" s="221"/>
      <c r="Z919" s="221"/>
      <c r="AA919" s="221"/>
      <c r="AB919" s="221"/>
    </row>
    <row r="920" ht="15.75" customHeight="1">
      <c r="A920" s="255"/>
      <c r="B920" s="7"/>
      <c r="C920" s="7"/>
      <c r="D920" s="7"/>
      <c r="E920" s="7"/>
      <c r="F920" s="7"/>
      <c r="G920" s="7"/>
      <c r="H920" s="7"/>
      <c r="I920" s="7"/>
      <c r="J920" s="7"/>
      <c r="K920" s="7"/>
      <c r="L920" s="7"/>
      <c r="M920" s="7"/>
      <c r="N920" s="7"/>
      <c r="O920" s="7"/>
      <c r="P920" s="7"/>
      <c r="Q920" s="7"/>
      <c r="R920" s="7"/>
      <c r="S920" s="7"/>
      <c r="T920" s="221"/>
      <c r="U920" s="221"/>
      <c r="V920" s="221"/>
      <c r="W920" s="221"/>
      <c r="X920" s="221"/>
      <c r="Y920" s="221"/>
      <c r="Z920" s="221"/>
      <c r="AA920" s="221"/>
      <c r="AB920" s="221"/>
    </row>
    <row r="921" ht="15.75" customHeight="1">
      <c r="A921" s="255"/>
      <c r="B921" s="7"/>
      <c r="C921" s="7"/>
      <c r="D921" s="7"/>
      <c r="E921" s="7"/>
      <c r="F921" s="7"/>
      <c r="G921" s="7"/>
      <c r="H921" s="7"/>
      <c r="I921" s="7"/>
      <c r="J921" s="7"/>
      <c r="K921" s="7"/>
      <c r="L921" s="7"/>
      <c r="M921" s="7"/>
      <c r="N921" s="7"/>
      <c r="O921" s="7"/>
      <c r="P921" s="7"/>
      <c r="Q921" s="7"/>
      <c r="R921" s="7"/>
      <c r="S921" s="7"/>
      <c r="T921" s="221"/>
      <c r="U921" s="221"/>
      <c r="V921" s="221"/>
      <c r="W921" s="221"/>
      <c r="X921" s="221"/>
      <c r="Y921" s="221"/>
      <c r="Z921" s="221"/>
      <c r="AA921" s="221"/>
      <c r="AB921" s="221"/>
    </row>
    <row r="922" ht="15.75" customHeight="1">
      <c r="A922" s="255"/>
      <c r="B922" s="7"/>
      <c r="C922" s="7"/>
      <c r="D922" s="7"/>
      <c r="E922" s="7"/>
      <c r="F922" s="7"/>
      <c r="G922" s="7"/>
      <c r="H922" s="7"/>
      <c r="I922" s="7"/>
      <c r="J922" s="7"/>
      <c r="K922" s="7"/>
      <c r="L922" s="7"/>
      <c r="M922" s="7"/>
      <c r="N922" s="7"/>
      <c r="O922" s="7"/>
      <c r="P922" s="7"/>
      <c r="Q922" s="7"/>
      <c r="R922" s="7"/>
      <c r="S922" s="7"/>
      <c r="T922" s="221"/>
      <c r="U922" s="221"/>
      <c r="V922" s="221"/>
      <c r="W922" s="221"/>
      <c r="X922" s="221"/>
      <c r="Y922" s="221"/>
      <c r="Z922" s="221"/>
      <c r="AA922" s="221"/>
      <c r="AB922" s="221"/>
    </row>
    <row r="923" ht="15.75" customHeight="1">
      <c r="A923" s="255"/>
      <c r="B923" s="7"/>
      <c r="C923" s="7"/>
      <c r="D923" s="7"/>
      <c r="E923" s="7"/>
      <c r="F923" s="7"/>
      <c r="G923" s="7"/>
      <c r="H923" s="7"/>
      <c r="I923" s="7"/>
      <c r="J923" s="7"/>
      <c r="K923" s="7"/>
      <c r="L923" s="7"/>
      <c r="M923" s="7"/>
      <c r="N923" s="7"/>
      <c r="O923" s="7"/>
      <c r="P923" s="7"/>
      <c r="Q923" s="7"/>
      <c r="R923" s="7"/>
      <c r="S923" s="7"/>
      <c r="T923" s="221"/>
      <c r="U923" s="221"/>
      <c r="V923" s="221"/>
      <c r="W923" s="221"/>
      <c r="X923" s="221"/>
      <c r="Y923" s="221"/>
      <c r="Z923" s="221"/>
      <c r="AA923" s="221"/>
      <c r="AB923" s="221"/>
    </row>
    <row r="924" ht="15.75" customHeight="1">
      <c r="A924" s="255"/>
      <c r="B924" s="7"/>
      <c r="C924" s="7"/>
      <c r="D924" s="7"/>
      <c r="E924" s="7"/>
      <c r="F924" s="7"/>
      <c r="G924" s="7"/>
      <c r="H924" s="7"/>
      <c r="I924" s="7"/>
      <c r="J924" s="7"/>
      <c r="K924" s="7"/>
      <c r="L924" s="7"/>
      <c r="M924" s="7"/>
      <c r="N924" s="7"/>
      <c r="O924" s="7"/>
      <c r="P924" s="7"/>
      <c r="Q924" s="7"/>
      <c r="R924" s="7"/>
      <c r="S924" s="7"/>
      <c r="T924" s="221"/>
      <c r="U924" s="221"/>
      <c r="V924" s="221"/>
      <c r="W924" s="221"/>
      <c r="X924" s="221"/>
      <c r="Y924" s="221"/>
      <c r="Z924" s="221"/>
      <c r="AA924" s="221"/>
      <c r="AB924" s="221"/>
    </row>
    <row r="925" ht="15.75" customHeight="1">
      <c r="A925" s="255"/>
      <c r="B925" s="7"/>
      <c r="C925" s="7"/>
      <c r="D925" s="7"/>
      <c r="E925" s="7"/>
      <c r="F925" s="7"/>
      <c r="G925" s="7"/>
      <c r="H925" s="7"/>
      <c r="I925" s="7"/>
      <c r="J925" s="7"/>
      <c r="K925" s="7"/>
      <c r="L925" s="7"/>
      <c r="M925" s="7"/>
      <c r="N925" s="7"/>
      <c r="O925" s="7"/>
      <c r="P925" s="7"/>
      <c r="Q925" s="7"/>
      <c r="R925" s="7"/>
      <c r="S925" s="7"/>
      <c r="T925" s="221"/>
      <c r="U925" s="221"/>
      <c r="V925" s="221"/>
      <c r="W925" s="221"/>
      <c r="X925" s="221"/>
      <c r="Y925" s="221"/>
      <c r="Z925" s="221"/>
      <c r="AA925" s="221"/>
      <c r="AB925" s="221"/>
    </row>
    <row r="926" ht="15.75" customHeight="1">
      <c r="A926" s="255"/>
      <c r="B926" s="7"/>
      <c r="C926" s="7"/>
      <c r="D926" s="7"/>
      <c r="E926" s="7"/>
      <c r="F926" s="7"/>
      <c r="G926" s="7"/>
      <c r="H926" s="7"/>
      <c r="I926" s="7"/>
      <c r="J926" s="7"/>
      <c r="K926" s="7"/>
      <c r="L926" s="7"/>
      <c r="M926" s="7"/>
      <c r="N926" s="7"/>
      <c r="O926" s="7"/>
      <c r="P926" s="7"/>
      <c r="Q926" s="7"/>
      <c r="R926" s="7"/>
      <c r="S926" s="7"/>
      <c r="T926" s="221"/>
      <c r="U926" s="221"/>
      <c r="V926" s="221"/>
      <c r="W926" s="221"/>
      <c r="X926" s="221"/>
      <c r="Y926" s="221"/>
      <c r="Z926" s="221"/>
      <c r="AA926" s="221"/>
      <c r="AB926" s="221"/>
    </row>
    <row r="927" ht="15.75" customHeight="1">
      <c r="A927" s="255"/>
      <c r="B927" s="7"/>
      <c r="C927" s="7"/>
      <c r="D927" s="7"/>
      <c r="E927" s="7"/>
      <c r="F927" s="7"/>
      <c r="G927" s="7"/>
      <c r="H927" s="7"/>
      <c r="I927" s="7"/>
      <c r="J927" s="7"/>
      <c r="K927" s="7"/>
      <c r="L927" s="7"/>
      <c r="M927" s="7"/>
      <c r="N927" s="7"/>
      <c r="O927" s="7"/>
      <c r="P927" s="7"/>
      <c r="Q927" s="7"/>
      <c r="R927" s="7"/>
      <c r="S927" s="7"/>
      <c r="T927" s="221"/>
      <c r="U927" s="221"/>
      <c r="V927" s="221"/>
      <c r="W927" s="221"/>
      <c r="X927" s="221"/>
      <c r="Y927" s="221"/>
      <c r="Z927" s="221"/>
      <c r="AA927" s="221"/>
      <c r="AB927" s="221"/>
    </row>
    <row r="928" ht="15.75" customHeight="1">
      <c r="A928" s="255"/>
      <c r="B928" s="7"/>
      <c r="C928" s="7"/>
      <c r="D928" s="7"/>
      <c r="E928" s="7"/>
      <c r="F928" s="7"/>
      <c r="G928" s="7"/>
      <c r="H928" s="7"/>
      <c r="I928" s="7"/>
      <c r="J928" s="7"/>
      <c r="K928" s="7"/>
      <c r="L928" s="7"/>
      <c r="M928" s="7"/>
      <c r="N928" s="7"/>
      <c r="O928" s="7"/>
      <c r="P928" s="7"/>
      <c r="Q928" s="7"/>
      <c r="R928" s="7"/>
      <c r="S928" s="7"/>
      <c r="T928" s="221"/>
      <c r="U928" s="221"/>
      <c r="V928" s="221"/>
      <c r="W928" s="221"/>
      <c r="X928" s="221"/>
      <c r="Y928" s="221"/>
      <c r="Z928" s="221"/>
      <c r="AA928" s="221"/>
      <c r="AB928" s="221"/>
    </row>
    <row r="929" ht="15.75" customHeight="1">
      <c r="A929" s="255"/>
      <c r="B929" s="7"/>
      <c r="C929" s="7"/>
      <c r="D929" s="7"/>
      <c r="E929" s="7"/>
      <c r="F929" s="7"/>
      <c r="G929" s="7"/>
      <c r="H929" s="7"/>
      <c r="I929" s="7"/>
      <c r="J929" s="7"/>
      <c r="K929" s="7"/>
      <c r="L929" s="7"/>
      <c r="M929" s="7"/>
      <c r="N929" s="7"/>
      <c r="O929" s="7"/>
      <c r="P929" s="7"/>
      <c r="Q929" s="7"/>
      <c r="R929" s="7"/>
      <c r="S929" s="7"/>
      <c r="T929" s="221"/>
      <c r="U929" s="221"/>
      <c r="V929" s="221"/>
      <c r="W929" s="221"/>
      <c r="X929" s="221"/>
      <c r="Y929" s="221"/>
      <c r="Z929" s="221"/>
      <c r="AA929" s="221"/>
      <c r="AB929" s="221"/>
    </row>
    <row r="930" ht="15.75" customHeight="1">
      <c r="A930" s="255"/>
      <c r="B930" s="7"/>
      <c r="C930" s="7"/>
      <c r="D930" s="7"/>
      <c r="E930" s="7"/>
      <c r="F930" s="7"/>
      <c r="G930" s="7"/>
      <c r="H930" s="7"/>
      <c r="I930" s="7"/>
      <c r="J930" s="7"/>
      <c r="K930" s="7"/>
      <c r="L930" s="7"/>
      <c r="M930" s="7"/>
      <c r="N930" s="7"/>
      <c r="O930" s="7"/>
      <c r="P930" s="7"/>
      <c r="Q930" s="7"/>
      <c r="R930" s="7"/>
      <c r="S930" s="7"/>
      <c r="T930" s="221"/>
      <c r="U930" s="221"/>
      <c r="V930" s="221"/>
      <c r="W930" s="221"/>
      <c r="X930" s="221"/>
      <c r="Y930" s="221"/>
      <c r="Z930" s="221"/>
      <c r="AA930" s="221"/>
      <c r="AB930" s="221"/>
    </row>
    <row r="931" ht="15.75" customHeight="1">
      <c r="A931" s="255"/>
      <c r="B931" s="7"/>
      <c r="C931" s="7"/>
      <c r="D931" s="7"/>
      <c r="E931" s="7"/>
      <c r="F931" s="7"/>
      <c r="G931" s="7"/>
      <c r="H931" s="7"/>
      <c r="I931" s="7"/>
      <c r="J931" s="7"/>
      <c r="K931" s="7"/>
      <c r="L931" s="7"/>
      <c r="M931" s="7"/>
      <c r="N931" s="7"/>
      <c r="O931" s="7"/>
      <c r="P931" s="7"/>
      <c r="Q931" s="7"/>
      <c r="R931" s="7"/>
      <c r="S931" s="7"/>
      <c r="T931" s="221"/>
      <c r="U931" s="221"/>
      <c r="V931" s="221"/>
      <c r="W931" s="221"/>
      <c r="X931" s="221"/>
      <c r="Y931" s="221"/>
      <c r="Z931" s="221"/>
      <c r="AA931" s="221"/>
      <c r="AB931" s="221"/>
    </row>
    <row r="932" ht="15.75" customHeight="1">
      <c r="A932" s="255"/>
      <c r="B932" s="7"/>
      <c r="C932" s="7"/>
      <c r="D932" s="7"/>
      <c r="E932" s="7"/>
      <c r="F932" s="7"/>
      <c r="G932" s="7"/>
      <c r="H932" s="7"/>
      <c r="I932" s="7"/>
      <c r="J932" s="7"/>
      <c r="K932" s="7"/>
      <c r="L932" s="7"/>
      <c r="M932" s="7"/>
      <c r="N932" s="7"/>
      <c r="O932" s="7"/>
      <c r="P932" s="7"/>
      <c r="Q932" s="7"/>
      <c r="R932" s="7"/>
      <c r="S932" s="7"/>
      <c r="T932" s="221"/>
      <c r="U932" s="221"/>
      <c r="V932" s="221"/>
      <c r="W932" s="221"/>
      <c r="X932" s="221"/>
      <c r="Y932" s="221"/>
      <c r="Z932" s="221"/>
      <c r="AA932" s="221"/>
      <c r="AB932" s="221"/>
    </row>
    <row r="933" ht="15.75" customHeight="1">
      <c r="A933" s="255"/>
      <c r="B933" s="7"/>
      <c r="C933" s="7"/>
      <c r="D933" s="7"/>
      <c r="E933" s="7"/>
      <c r="F933" s="7"/>
      <c r="G933" s="7"/>
      <c r="H933" s="7"/>
      <c r="I933" s="7"/>
      <c r="J933" s="7"/>
      <c r="K933" s="7"/>
      <c r="L933" s="7"/>
      <c r="M933" s="7"/>
      <c r="N933" s="7"/>
      <c r="O933" s="7"/>
      <c r="P933" s="7"/>
      <c r="Q933" s="7"/>
      <c r="R933" s="7"/>
      <c r="S933" s="7"/>
      <c r="T933" s="221"/>
      <c r="U933" s="221"/>
      <c r="V933" s="221"/>
      <c r="W933" s="221"/>
      <c r="X933" s="221"/>
      <c r="Y933" s="221"/>
      <c r="Z933" s="221"/>
      <c r="AA933" s="221"/>
      <c r="AB933" s="221"/>
    </row>
    <row r="934" ht="15.75" customHeight="1">
      <c r="A934" s="255"/>
      <c r="B934" s="7"/>
      <c r="C934" s="7"/>
      <c r="D934" s="7"/>
      <c r="E934" s="7"/>
      <c r="F934" s="7"/>
      <c r="G934" s="7"/>
      <c r="H934" s="7"/>
      <c r="I934" s="7"/>
      <c r="J934" s="7"/>
      <c r="K934" s="7"/>
      <c r="L934" s="7"/>
      <c r="M934" s="7"/>
      <c r="N934" s="7"/>
      <c r="O934" s="7"/>
      <c r="P934" s="7"/>
      <c r="Q934" s="7"/>
      <c r="R934" s="7"/>
      <c r="S934" s="7"/>
      <c r="T934" s="221"/>
      <c r="U934" s="221"/>
      <c r="V934" s="221"/>
      <c r="W934" s="221"/>
      <c r="X934" s="221"/>
      <c r="Y934" s="221"/>
      <c r="Z934" s="221"/>
      <c r="AA934" s="221"/>
      <c r="AB934" s="221"/>
    </row>
    <row r="935" ht="15.75" customHeight="1">
      <c r="A935" s="255"/>
      <c r="B935" s="7"/>
      <c r="C935" s="7"/>
      <c r="D935" s="7"/>
      <c r="E935" s="7"/>
      <c r="F935" s="7"/>
      <c r="G935" s="7"/>
      <c r="H935" s="7"/>
      <c r="I935" s="7"/>
      <c r="J935" s="7"/>
      <c r="K935" s="7"/>
      <c r="L935" s="7"/>
      <c r="M935" s="7"/>
      <c r="N935" s="7"/>
      <c r="O935" s="7"/>
      <c r="P935" s="7"/>
      <c r="Q935" s="7"/>
      <c r="R935" s="7"/>
      <c r="S935" s="7"/>
      <c r="T935" s="221"/>
      <c r="U935" s="221"/>
      <c r="V935" s="221"/>
      <c r="W935" s="221"/>
      <c r="X935" s="221"/>
      <c r="Y935" s="221"/>
      <c r="Z935" s="221"/>
      <c r="AA935" s="221"/>
      <c r="AB935" s="221"/>
    </row>
    <row r="936" ht="15.75" customHeight="1">
      <c r="A936" s="255"/>
      <c r="B936" s="7"/>
      <c r="C936" s="7"/>
      <c r="D936" s="7"/>
      <c r="E936" s="7"/>
      <c r="F936" s="7"/>
      <c r="G936" s="7"/>
      <c r="H936" s="7"/>
      <c r="I936" s="7"/>
      <c r="J936" s="7"/>
      <c r="K936" s="7"/>
      <c r="L936" s="7"/>
      <c r="M936" s="7"/>
      <c r="N936" s="7"/>
      <c r="O936" s="7"/>
      <c r="P936" s="7"/>
      <c r="Q936" s="7"/>
      <c r="R936" s="7"/>
      <c r="S936" s="7"/>
      <c r="T936" s="221"/>
      <c r="U936" s="221"/>
      <c r="V936" s="221"/>
      <c r="W936" s="221"/>
      <c r="X936" s="221"/>
      <c r="Y936" s="221"/>
      <c r="Z936" s="221"/>
      <c r="AA936" s="221"/>
      <c r="AB936" s="221"/>
    </row>
    <row r="937" ht="15.75" customHeight="1">
      <c r="A937" s="255"/>
      <c r="B937" s="7"/>
      <c r="C937" s="7"/>
      <c r="D937" s="7"/>
      <c r="E937" s="7"/>
      <c r="F937" s="7"/>
      <c r="G937" s="7"/>
      <c r="H937" s="7"/>
      <c r="I937" s="7"/>
      <c r="J937" s="7"/>
      <c r="K937" s="7"/>
      <c r="L937" s="7"/>
      <c r="M937" s="7"/>
      <c r="N937" s="7"/>
      <c r="O937" s="7"/>
      <c r="P937" s="7"/>
      <c r="Q937" s="7"/>
      <c r="R937" s="7"/>
      <c r="S937" s="7"/>
      <c r="T937" s="221"/>
      <c r="U937" s="221"/>
      <c r="V937" s="221"/>
      <c r="W937" s="221"/>
      <c r="X937" s="221"/>
      <c r="Y937" s="221"/>
      <c r="Z937" s="221"/>
      <c r="AA937" s="221"/>
      <c r="AB937" s="221"/>
    </row>
    <row r="938" ht="15.75" customHeight="1">
      <c r="A938" s="255"/>
      <c r="B938" s="7"/>
      <c r="C938" s="7"/>
      <c r="D938" s="7"/>
      <c r="E938" s="7"/>
      <c r="F938" s="7"/>
      <c r="G938" s="7"/>
      <c r="H938" s="7"/>
      <c r="I938" s="7"/>
      <c r="J938" s="7"/>
      <c r="K938" s="7"/>
      <c r="L938" s="7"/>
      <c r="M938" s="7"/>
      <c r="N938" s="7"/>
      <c r="O938" s="7"/>
      <c r="P938" s="7"/>
      <c r="Q938" s="7"/>
      <c r="R938" s="7"/>
      <c r="S938" s="7"/>
      <c r="T938" s="221"/>
      <c r="U938" s="221"/>
      <c r="V938" s="221"/>
      <c r="W938" s="221"/>
      <c r="X938" s="221"/>
      <c r="Y938" s="221"/>
      <c r="Z938" s="221"/>
      <c r="AA938" s="221"/>
      <c r="AB938" s="221"/>
    </row>
    <row r="939" ht="15.75" customHeight="1">
      <c r="A939" s="255"/>
      <c r="B939" s="7"/>
      <c r="C939" s="7"/>
      <c r="D939" s="7"/>
      <c r="E939" s="7"/>
      <c r="F939" s="7"/>
      <c r="G939" s="7"/>
      <c r="H939" s="7"/>
      <c r="I939" s="7"/>
      <c r="J939" s="7"/>
      <c r="K939" s="7"/>
      <c r="L939" s="7"/>
      <c r="M939" s="7"/>
      <c r="N939" s="7"/>
      <c r="O939" s="7"/>
      <c r="P939" s="7"/>
      <c r="Q939" s="7"/>
      <c r="R939" s="7"/>
      <c r="S939" s="7"/>
      <c r="T939" s="221"/>
      <c r="U939" s="221"/>
      <c r="V939" s="221"/>
      <c r="W939" s="221"/>
      <c r="X939" s="221"/>
      <c r="Y939" s="221"/>
      <c r="Z939" s="221"/>
      <c r="AA939" s="221"/>
      <c r="AB939" s="221"/>
    </row>
    <row r="940" ht="15.75" customHeight="1">
      <c r="A940" s="255"/>
      <c r="B940" s="7"/>
      <c r="C940" s="7"/>
      <c r="D940" s="7"/>
      <c r="E940" s="7"/>
      <c r="F940" s="7"/>
      <c r="G940" s="7"/>
      <c r="H940" s="7"/>
      <c r="I940" s="7"/>
      <c r="J940" s="7"/>
      <c r="K940" s="7"/>
      <c r="L940" s="7"/>
      <c r="M940" s="7"/>
      <c r="N940" s="7"/>
      <c r="O940" s="7"/>
      <c r="P940" s="7"/>
      <c r="Q940" s="7"/>
      <c r="R940" s="7"/>
      <c r="S940" s="7"/>
      <c r="T940" s="221"/>
      <c r="U940" s="221"/>
      <c r="V940" s="221"/>
      <c r="W940" s="221"/>
      <c r="X940" s="221"/>
      <c r="Y940" s="221"/>
      <c r="Z940" s="221"/>
      <c r="AA940" s="221"/>
      <c r="AB940" s="221"/>
    </row>
    <row r="941" ht="15.75" customHeight="1">
      <c r="A941" s="255"/>
      <c r="B941" s="7"/>
      <c r="C941" s="7"/>
      <c r="D941" s="7"/>
      <c r="E941" s="7"/>
      <c r="F941" s="7"/>
      <c r="G941" s="7"/>
      <c r="H941" s="7"/>
      <c r="I941" s="7"/>
      <c r="J941" s="7"/>
      <c r="K941" s="7"/>
      <c r="L941" s="7"/>
      <c r="M941" s="7"/>
      <c r="N941" s="7"/>
      <c r="O941" s="7"/>
      <c r="P941" s="7"/>
      <c r="Q941" s="7"/>
      <c r="R941" s="7"/>
      <c r="S941" s="7"/>
      <c r="T941" s="221"/>
      <c r="U941" s="221"/>
      <c r="V941" s="221"/>
      <c r="W941" s="221"/>
      <c r="X941" s="221"/>
      <c r="Y941" s="221"/>
      <c r="Z941" s="221"/>
      <c r="AA941" s="221"/>
      <c r="AB941" s="221"/>
    </row>
    <row r="942" ht="15.75" customHeight="1">
      <c r="A942" s="255"/>
      <c r="B942" s="7"/>
      <c r="C942" s="7"/>
      <c r="D942" s="7"/>
      <c r="E942" s="7"/>
      <c r="F942" s="7"/>
      <c r="G942" s="7"/>
      <c r="H942" s="7"/>
      <c r="I942" s="7"/>
      <c r="J942" s="7"/>
      <c r="K942" s="7"/>
      <c r="L942" s="7"/>
      <c r="M942" s="7"/>
      <c r="N942" s="7"/>
      <c r="O942" s="7"/>
      <c r="P942" s="7"/>
      <c r="Q942" s="7"/>
      <c r="R942" s="7"/>
      <c r="S942" s="7"/>
      <c r="T942" s="221"/>
      <c r="U942" s="221"/>
      <c r="V942" s="221"/>
      <c r="W942" s="221"/>
      <c r="X942" s="221"/>
      <c r="Y942" s="221"/>
      <c r="Z942" s="221"/>
      <c r="AA942" s="221"/>
      <c r="AB942" s="221"/>
    </row>
    <row r="943" ht="15.75" customHeight="1">
      <c r="A943" s="255"/>
      <c r="B943" s="7"/>
      <c r="C943" s="7"/>
      <c r="D943" s="7"/>
      <c r="E943" s="7"/>
      <c r="F943" s="7"/>
      <c r="G943" s="7"/>
      <c r="H943" s="7"/>
      <c r="I943" s="7"/>
      <c r="J943" s="7"/>
      <c r="K943" s="7"/>
      <c r="L943" s="7"/>
      <c r="M943" s="7"/>
      <c r="N943" s="7"/>
      <c r="O943" s="7"/>
      <c r="P943" s="7"/>
      <c r="Q943" s="7"/>
      <c r="R943" s="7"/>
      <c r="S943" s="7"/>
      <c r="T943" s="221"/>
      <c r="U943" s="221"/>
      <c r="V943" s="221"/>
      <c r="W943" s="221"/>
      <c r="X943" s="221"/>
      <c r="Y943" s="221"/>
      <c r="Z943" s="221"/>
      <c r="AA943" s="221"/>
      <c r="AB943" s="221"/>
    </row>
    <row r="944" ht="15.75" customHeight="1">
      <c r="A944" s="255"/>
      <c r="B944" s="7"/>
      <c r="C944" s="7"/>
      <c r="D944" s="7"/>
      <c r="E944" s="7"/>
      <c r="F944" s="7"/>
      <c r="G944" s="7"/>
      <c r="H944" s="7"/>
      <c r="I944" s="7"/>
      <c r="J944" s="7"/>
      <c r="K944" s="7"/>
      <c r="L944" s="7"/>
      <c r="M944" s="7"/>
      <c r="N944" s="7"/>
      <c r="O944" s="7"/>
      <c r="P944" s="7"/>
      <c r="Q944" s="7"/>
      <c r="R944" s="7"/>
      <c r="S944" s="7"/>
      <c r="T944" s="221"/>
      <c r="U944" s="221"/>
      <c r="V944" s="221"/>
      <c r="W944" s="221"/>
      <c r="X944" s="221"/>
      <c r="Y944" s="221"/>
      <c r="Z944" s="221"/>
      <c r="AA944" s="221"/>
      <c r="AB944" s="221"/>
    </row>
    <row r="945" ht="15.75" customHeight="1">
      <c r="A945" s="255"/>
      <c r="B945" s="7"/>
      <c r="C945" s="7"/>
      <c r="D945" s="7"/>
      <c r="E945" s="7"/>
      <c r="F945" s="7"/>
      <c r="G945" s="7"/>
      <c r="H945" s="7"/>
      <c r="I945" s="7"/>
      <c r="J945" s="7"/>
      <c r="K945" s="7"/>
      <c r="L945" s="7"/>
      <c r="M945" s="7"/>
      <c r="N945" s="7"/>
      <c r="O945" s="7"/>
      <c r="P945" s="7"/>
      <c r="Q945" s="7"/>
      <c r="R945" s="7"/>
      <c r="S945" s="7"/>
      <c r="T945" s="221"/>
      <c r="U945" s="221"/>
      <c r="V945" s="221"/>
      <c r="W945" s="221"/>
      <c r="X945" s="221"/>
      <c r="Y945" s="221"/>
      <c r="Z945" s="221"/>
      <c r="AA945" s="221"/>
      <c r="AB945" s="221"/>
    </row>
    <row r="946" ht="15.75" customHeight="1">
      <c r="A946" s="255"/>
      <c r="B946" s="7"/>
      <c r="C946" s="7"/>
      <c r="D946" s="7"/>
      <c r="E946" s="7"/>
      <c r="F946" s="7"/>
      <c r="G946" s="7"/>
      <c r="H946" s="7"/>
      <c r="I946" s="7"/>
      <c r="J946" s="7"/>
      <c r="K946" s="7"/>
      <c r="L946" s="7"/>
      <c r="M946" s="7"/>
      <c r="N946" s="7"/>
      <c r="O946" s="7"/>
      <c r="P946" s="7"/>
      <c r="Q946" s="7"/>
      <c r="R946" s="7"/>
      <c r="S946" s="7"/>
      <c r="T946" s="221"/>
      <c r="U946" s="221"/>
      <c r="V946" s="221"/>
      <c r="W946" s="221"/>
      <c r="X946" s="221"/>
      <c r="Y946" s="221"/>
      <c r="Z946" s="221"/>
      <c r="AA946" s="221"/>
      <c r="AB946" s="221"/>
    </row>
    <row r="947" ht="15.75" customHeight="1">
      <c r="A947" s="255"/>
      <c r="B947" s="7"/>
      <c r="C947" s="7"/>
      <c r="D947" s="7"/>
      <c r="E947" s="7"/>
      <c r="F947" s="7"/>
      <c r="G947" s="7"/>
      <c r="H947" s="7"/>
      <c r="I947" s="7"/>
      <c r="J947" s="7"/>
      <c r="K947" s="7"/>
      <c r="L947" s="7"/>
      <c r="M947" s="7"/>
      <c r="N947" s="7"/>
      <c r="O947" s="7"/>
      <c r="P947" s="7"/>
      <c r="Q947" s="7"/>
      <c r="R947" s="7"/>
      <c r="S947" s="7"/>
      <c r="T947" s="221"/>
      <c r="U947" s="221"/>
      <c r="V947" s="221"/>
      <c r="W947" s="221"/>
      <c r="X947" s="221"/>
      <c r="Y947" s="221"/>
      <c r="Z947" s="221"/>
      <c r="AA947" s="221"/>
      <c r="AB947" s="221"/>
    </row>
    <row r="948" ht="15.75" customHeight="1">
      <c r="A948" s="255"/>
      <c r="B948" s="7"/>
      <c r="C948" s="7"/>
      <c r="D948" s="7"/>
      <c r="E948" s="7"/>
      <c r="F948" s="7"/>
      <c r="G948" s="7"/>
      <c r="H948" s="7"/>
      <c r="I948" s="7"/>
      <c r="J948" s="7"/>
      <c r="K948" s="7"/>
      <c r="L948" s="7"/>
      <c r="M948" s="7"/>
      <c r="N948" s="7"/>
      <c r="O948" s="7"/>
      <c r="P948" s="7"/>
      <c r="Q948" s="7"/>
      <c r="R948" s="7"/>
      <c r="S948" s="7"/>
      <c r="T948" s="221"/>
      <c r="U948" s="221"/>
      <c r="V948" s="221"/>
      <c r="W948" s="221"/>
      <c r="X948" s="221"/>
      <c r="Y948" s="221"/>
      <c r="Z948" s="221"/>
      <c r="AA948" s="221"/>
      <c r="AB948" s="221"/>
    </row>
    <row r="949" ht="15.75" customHeight="1">
      <c r="A949" s="255"/>
      <c r="B949" s="7"/>
      <c r="C949" s="7"/>
      <c r="D949" s="7"/>
      <c r="E949" s="7"/>
      <c r="F949" s="7"/>
      <c r="G949" s="7"/>
      <c r="H949" s="7"/>
      <c r="I949" s="7"/>
      <c r="J949" s="7"/>
      <c r="K949" s="7"/>
      <c r="L949" s="7"/>
      <c r="M949" s="7"/>
      <c r="N949" s="7"/>
      <c r="O949" s="7"/>
      <c r="P949" s="7"/>
      <c r="Q949" s="7"/>
      <c r="R949" s="7"/>
      <c r="S949" s="7"/>
      <c r="T949" s="221"/>
      <c r="U949" s="221"/>
      <c r="V949" s="221"/>
      <c r="W949" s="221"/>
      <c r="X949" s="221"/>
      <c r="Y949" s="221"/>
      <c r="Z949" s="221"/>
      <c r="AA949" s="221"/>
      <c r="AB949" s="221"/>
    </row>
    <row r="950" ht="15.75" customHeight="1">
      <c r="A950" s="255"/>
      <c r="B950" s="7"/>
      <c r="C950" s="7"/>
      <c r="D950" s="7"/>
      <c r="E950" s="7"/>
      <c r="F950" s="7"/>
      <c r="G950" s="7"/>
      <c r="H950" s="7"/>
      <c r="I950" s="7"/>
      <c r="J950" s="7"/>
      <c r="K950" s="7"/>
      <c r="L950" s="7"/>
      <c r="M950" s="7"/>
      <c r="N950" s="7"/>
      <c r="O950" s="7"/>
      <c r="P950" s="7"/>
      <c r="Q950" s="7"/>
      <c r="R950" s="7"/>
      <c r="S950" s="7"/>
      <c r="T950" s="221"/>
      <c r="U950" s="221"/>
      <c r="V950" s="221"/>
      <c r="W950" s="221"/>
      <c r="X950" s="221"/>
      <c r="Y950" s="221"/>
      <c r="Z950" s="221"/>
      <c r="AA950" s="221"/>
      <c r="AB950" s="221"/>
    </row>
    <row r="951" ht="15.75" customHeight="1">
      <c r="A951" s="255"/>
      <c r="B951" s="7"/>
      <c r="C951" s="7"/>
      <c r="D951" s="7"/>
      <c r="E951" s="7"/>
      <c r="F951" s="7"/>
      <c r="G951" s="7"/>
      <c r="H951" s="7"/>
      <c r="I951" s="7"/>
      <c r="J951" s="7"/>
      <c r="K951" s="7"/>
      <c r="L951" s="7"/>
      <c r="M951" s="7"/>
      <c r="N951" s="7"/>
      <c r="O951" s="7"/>
      <c r="P951" s="7"/>
      <c r="Q951" s="7"/>
      <c r="R951" s="7"/>
      <c r="S951" s="7"/>
      <c r="T951" s="221"/>
      <c r="U951" s="221"/>
      <c r="V951" s="221"/>
      <c r="W951" s="221"/>
      <c r="X951" s="221"/>
      <c r="Y951" s="221"/>
      <c r="Z951" s="221"/>
      <c r="AA951" s="221"/>
      <c r="AB951" s="221"/>
    </row>
    <row r="952" ht="15.75" customHeight="1">
      <c r="A952" s="255"/>
      <c r="B952" s="7"/>
      <c r="C952" s="7"/>
      <c r="D952" s="7"/>
      <c r="E952" s="7"/>
      <c r="F952" s="7"/>
      <c r="G952" s="7"/>
      <c r="H952" s="7"/>
      <c r="I952" s="7"/>
      <c r="J952" s="7"/>
      <c r="K952" s="7"/>
      <c r="L952" s="7"/>
      <c r="M952" s="7"/>
      <c r="N952" s="7"/>
      <c r="O952" s="7"/>
      <c r="P952" s="7"/>
      <c r="Q952" s="7"/>
      <c r="R952" s="7"/>
      <c r="S952" s="7"/>
      <c r="T952" s="221"/>
      <c r="U952" s="221"/>
      <c r="V952" s="221"/>
      <c r="W952" s="221"/>
      <c r="X952" s="221"/>
      <c r="Y952" s="221"/>
      <c r="Z952" s="221"/>
      <c r="AA952" s="221"/>
      <c r="AB952" s="221"/>
    </row>
    <row r="953" ht="15.75" customHeight="1">
      <c r="A953" s="255"/>
      <c r="B953" s="7"/>
      <c r="C953" s="7"/>
      <c r="D953" s="7"/>
      <c r="E953" s="7"/>
      <c r="F953" s="7"/>
      <c r="G953" s="7"/>
      <c r="H953" s="7"/>
      <c r="I953" s="7"/>
      <c r="J953" s="7"/>
      <c r="K953" s="7"/>
      <c r="L953" s="7"/>
      <c r="M953" s="7"/>
      <c r="N953" s="7"/>
      <c r="O953" s="7"/>
      <c r="P953" s="7"/>
      <c r="Q953" s="7"/>
      <c r="R953" s="7"/>
      <c r="S953" s="7"/>
      <c r="T953" s="221"/>
      <c r="U953" s="221"/>
      <c r="V953" s="221"/>
      <c r="W953" s="221"/>
      <c r="X953" s="221"/>
      <c r="Y953" s="221"/>
      <c r="Z953" s="221"/>
      <c r="AA953" s="221"/>
      <c r="AB953" s="221"/>
    </row>
    <row r="954" ht="15.75" customHeight="1">
      <c r="A954" s="255"/>
      <c r="B954" s="7"/>
      <c r="C954" s="7"/>
      <c r="D954" s="7"/>
      <c r="E954" s="7"/>
      <c r="F954" s="7"/>
      <c r="G954" s="7"/>
      <c r="H954" s="7"/>
      <c r="I954" s="7"/>
      <c r="J954" s="7"/>
      <c r="K954" s="7"/>
      <c r="L954" s="7"/>
      <c r="M954" s="7"/>
      <c r="N954" s="7"/>
      <c r="O954" s="7"/>
      <c r="P954" s="7"/>
      <c r="Q954" s="7"/>
      <c r="R954" s="7"/>
      <c r="S954" s="7"/>
      <c r="T954" s="221"/>
      <c r="U954" s="221"/>
      <c r="V954" s="221"/>
      <c r="W954" s="221"/>
      <c r="X954" s="221"/>
      <c r="Y954" s="221"/>
      <c r="Z954" s="221"/>
      <c r="AA954" s="221"/>
      <c r="AB954" s="221"/>
    </row>
    <row r="955" ht="15.75" customHeight="1">
      <c r="A955" s="255"/>
      <c r="B955" s="7"/>
      <c r="C955" s="7"/>
      <c r="D955" s="7"/>
      <c r="E955" s="7"/>
      <c r="F955" s="7"/>
      <c r="G955" s="7"/>
      <c r="H955" s="7"/>
      <c r="I955" s="7"/>
      <c r="J955" s="7"/>
      <c r="K955" s="7"/>
      <c r="L955" s="7"/>
      <c r="M955" s="7"/>
      <c r="N955" s="7"/>
      <c r="O955" s="7"/>
      <c r="P955" s="7"/>
      <c r="Q955" s="7"/>
      <c r="R955" s="7"/>
      <c r="S955" s="7"/>
      <c r="T955" s="221"/>
      <c r="U955" s="221"/>
      <c r="V955" s="221"/>
      <c r="W955" s="221"/>
      <c r="X955" s="221"/>
      <c r="Y955" s="221"/>
      <c r="Z955" s="221"/>
      <c r="AA955" s="221"/>
      <c r="AB955" s="221"/>
    </row>
    <row r="956" ht="15.75" customHeight="1">
      <c r="A956" s="255"/>
      <c r="B956" s="7"/>
      <c r="C956" s="7"/>
      <c r="D956" s="7"/>
      <c r="E956" s="7"/>
      <c r="F956" s="7"/>
      <c r="G956" s="7"/>
      <c r="H956" s="7"/>
      <c r="I956" s="7"/>
      <c r="J956" s="7"/>
      <c r="K956" s="7"/>
      <c r="L956" s="7"/>
      <c r="M956" s="7"/>
      <c r="N956" s="7"/>
      <c r="O956" s="7"/>
      <c r="P956" s="7"/>
      <c r="Q956" s="7"/>
      <c r="R956" s="7"/>
      <c r="S956" s="7"/>
      <c r="T956" s="221"/>
      <c r="U956" s="221"/>
      <c r="V956" s="221"/>
      <c r="W956" s="221"/>
      <c r="X956" s="221"/>
      <c r="Y956" s="221"/>
      <c r="Z956" s="221"/>
      <c r="AA956" s="221"/>
      <c r="AB956" s="221"/>
    </row>
    <row r="957" ht="15.75" customHeight="1">
      <c r="A957" s="255"/>
      <c r="B957" s="7"/>
      <c r="C957" s="7"/>
      <c r="D957" s="7"/>
      <c r="E957" s="7"/>
      <c r="F957" s="7"/>
      <c r="G957" s="7"/>
      <c r="H957" s="7"/>
      <c r="I957" s="7"/>
      <c r="J957" s="7"/>
      <c r="K957" s="7"/>
      <c r="L957" s="7"/>
      <c r="M957" s="7"/>
      <c r="N957" s="7"/>
      <c r="O957" s="7"/>
      <c r="P957" s="7"/>
      <c r="Q957" s="7"/>
      <c r="R957" s="7"/>
      <c r="S957" s="7"/>
      <c r="T957" s="221"/>
      <c r="U957" s="221"/>
      <c r="V957" s="221"/>
      <c r="W957" s="221"/>
      <c r="X957" s="221"/>
      <c r="Y957" s="221"/>
      <c r="Z957" s="221"/>
      <c r="AA957" s="221"/>
      <c r="AB957" s="221"/>
    </row>
    <row r="958" ht="15.75" customHeight="1">
      <c r="A958" s="255"/>
      <c r="B958" s="7"/>
      <c r="C958" s="7"/>
      <c r="D958" s="7"/>
      <c r="E958" s="7"/>
      <c r="F958" s="7"/>
      <c r="G958" s="7"/>
      <c r="H958" s="7"/>
      <c r="I958" s="7"/>
      <c r="J958" s="7"/>
      <c r="K958" s="7"/>
      <c r="L958" s="7"/>
      <c r="M958" s="7"/>
      <c r="N958" s="7"/>
      <c r="O958" s="7"/>
      <c r="P958" s="7"/>
      <c r="Q958" s="7"/>
      <c r="R958" s="7"/>
      <c r="S958" s="7"/>
      <c r="T958" s="221"/>
      <c r="U958" s="221"/>
      <c r="V958" s="221"/>
      <c r="W958" s="221"/>
      <c r="X958" s="221"/>
      <c r="Y958" s="221"/>
      <c r="Z958" s="221"/>
      <c r="AA958" s="221"/>
      <c r="AB958" s="221"/>
    </row>
    <row r="959" ht="15.75" customHeight="1">
      <c r="A959" s="255"/>
      <c r="B959" s="7"/>
      <c r="C959" s="7"/>
      <c r="D959" s="7"/>
      <c r="E959" s="7"/>
      <c r="F959" s="7"/>
      <c r="G959" s="7"/>
      <c r="H959" s="7"/>
      <c r="I959" s="7"/>
      <c r="J959" s="7"/>
      <c r="K959" s="7"/>
      <c r="L959" s="7"/>
      <c r="M959" s="7"/>
      <c r="N959" s="7"/>
      <c r="O959" s="7"/>
      <c r="P959" s="7"/>
      <c r="Q959" s="7"/>
      <c r="R959" s="7"/>
      <c r="S959" s="7"/>
      <c r="T959" s="221"/>
      <c r="U959" s="221"/>
      <c r="V959" s="221"/>
      <c r="W959" s="221"/>
      <c r="X959" s="221"/>
      <c r="Y959" s="221"/>
      <c r="Z959" s="221"/>
      <c r="AA959" s="221"/>
      <c r="AB959" s="221"/>
    </row>
    <row r="960" ht="15.75" customHeight="1">
      <c r="A960" s="255"/>
      <c r="B960" s="7"/>
      <c r="C960" s="7"/>
      <c r="D960" s="7"/>
      <c r="E960" s="7"/>
      <c r="F960" s="7"/>
      <c r="G960" s="7"/>
      <c r="H960" s="7"/>
      <c r="I960" s="7"/>
      <c r="J960" s="7"/>
      <c r="K960" s="7"/>
      <c r="L960" s="7"/>
      <c r="M960" s="7"/>
      <c r="N960" s="7"/>
      <c r="O960" s="7"/>
      <c r="P960" s="7"/>
      <c r="Q960" s="7"/>
      <c r="R960" s="7"/>
      <c r="S960" s="7"/>
      <c r="T960" s="221"/>
      <c r="U960" s="221"/>
      <c r="V960" s="221"/>
      <c r="W960" s="221"/>
      <c r="X960" s="221"/>
      <c r="Y960" s="221"/>
      <c r="Z960" s="221"/>
      <c r="AA960" s="221"/>
      <c r="AB960" s="221"/>
    </row>
    <row r="961" ht="15.75" customHeight="1">
      <c r="A961" s="255"/>
      <c r="B961" s="7"/>
      <c r="C961" s="7"/>
      <c r="D961" s="7"/>
      <c r="E961" s="7"/>
      <c r="F961" s="7"/>
      <c r="G961" s="7"/>
      <c r="H961" s="7"/>
      <c r="I961" s="7"/>
      <c r="J961" s="7"/>
      <c r="K961" s="7"/>
      <c r="L961" s="7"/>
      <c r="M961" s="7"/>
      <c r="N961" s="7"/>
      <c r="O961" s="7"/>
      <c r="P961" s="7"/>
      <c r="Q961" s="7"/>
      <c r="R961" s="7"/>
      <c r="S961" s="7"/>
      <c r="T961" s="221"/>
      <c r="U961" s="221"/>
      <c r="V961" s="221"/>
      <c r="W961" s="221"/>
      <c r="X961" s="221"/>
      <c r="Y961" s="221"/>
      <c r="Z961" s="221"/>
      <c r="AA961" s="221"/>
      <c r="AB961" s="221"/>
    </row>
    <row r="962" ht="15.75" customHeight="1">
      <c r="A962" s="255"/>
      <c r="B962" s="7"/>
      <c r="C962" s="7"/>
      <c r="D962" s="7"/>
      <c r="E962" s="7"/>
      <c r="F962" s="7"/>
      <c r="G962" s="7"/>
      <c r="H962" s="7"/>
      <c r="I962" s="7"/>
      <c r="J962" s="7"/>
      <c r="K962" s="7"/>
      <c r="L962" s="7"/>
      <c r="M962" s="7"/>
      <c r="N962" s="7"/>
      <c r="O962" s="7"/>
      <c r="P962" s="7"/>
      <c r="Q962" s="7"/>
      <c r="R962" s="7"/>
      <c r="S962" s="7"/>
      <c r="T962" s="221"/>
      <c r="U962" s="221"/>
      <c r="V962" s="221"/>
      <c r="W962" s="221"/>
      <c r="X962" s="221"/>
      <c r="Y962" s="221"/>
      <c r="Z962" s="221"/>
      <c r="AA962" s="221"/>
      <c r="AB962" s="221"/>
    </row>
    <row r="963" ht="15.75" customHeight="1">
      <c r="A963" s="255"/>
      <c r="B963" s="7"/>
      <c r="C963" s="7"/>
      <c r="D963" s="7"/>
      <c r="E963" s="7"/>
      <c r="F963" s="7"/>
      <c r="G963" s="7"/>
      <c r="H963" s="7"/>
      <c r="I963" s="7"/>
      <c r="J963" s="7"/>
      <c r="K963" s="7"/>
      <c r="L963" s="7"/>
      <c r="M963" s="7"/>
      <c r="N963" s="7"/>
      <c r="O963" s="7"/>
      <c r="P963" s="7"/>
      <c r="Q963" s="7"/>
      <c r="R963" s="7"/>
      <c r="S963" s="7"/>
      <c r="T963" s="221"/>
      <c r="U963" s="221"/>
      <c r="V963" s="221"/>
      <c r="W963" s="221"/>
      <c r="X963" s="221"/>
      <c r="Y963" s="221"/>
      <c r="Z963" s="221"/>
      <c r="AA963" s="221"/>
      <c r="AB963" s="221"/>
    </row>
    <row r="964" ht="15.75" customHeight="1">
      <c r="A964" s="255"/>
      <c r="B964" s="7"/>
      <c r="C964" s="7"/>
      <c r="D964" s="7"/>
      <c r="E964" s="7"/>
      <c r="F964" s="7"/>
      <c r="G964" s="7"/>
      <c r="H964" s="7"/>
      <c r="I964" s="7"/>
      <c r="J964" s="7"/>
      <c r="K964" s="7"/>
      <c r="L964" s="7"/>
      <c r="M964" s="7"/>
      <c r="N964" s="7"/>
      <c r="O964" s="7"/>
      <c r="P964" s="7"/>
      <c r="Q964" s="7"/>
      <c r="R964" s="7"/>
      <c r="S964" s="7"/>
      <c r="T964" s="221"/>
      <c r="U964" s="221"/>
      <c r="V964" s="221"/>
      <c r="W964" s="221"/>
      <c r="X964" s="221"/>
      <c r="Y964" s="221"/>
      <c r="Z964" s="221"/>
      <c r="AA964" s="221"/>
      <c r="AB964" s="221"/>
    </row>
    <row r="965" ht="15.75" customHeight="1">
      <c r="A965" s="255"/>
      <c r="B965" s="7"/>
      <c r="C965" s="7"/>
      <c r="D965" s="7"/>
      <c r="E965" s="7"/>
      <c r="F965" s="7"/>
      <c r="G965" s="7"/>
      <c r="H965" s="7"/>
      <c r="I965" s="7"/>
      <c r="J965" s="7"/>
      <c r="K965" s="7"/>
      <c r="L965" s="7"/>
      <c r="M965" s="7"/>
      <c r="N965" s="7"/>
      <c r="O965" s="7"/>
      <c r="P965" s="7"/>
      <c r="Q965" s="7"/>
      <c r="R965" s="7"/>
      <c r="S965" s="7"/>
      <c r="T965" s="221"/>
      <c r="U965" s="221"/>
      <c r="V965" s="221"/>
      <c r="W965" s="221"/>
      <c r="X965" s="221"/>
      <c r="Y965" s="221"/>
      <c r="Z965" s="221"/>
      <c r="AA965" s="221"/>
      <c r="AB965" s="221"/>
    </row>
    <row r="966" ht="15.75" customHeight="1">
      <c r="A966" s="255"/>
      <c r="B966" s="7"/>
      <c r="C966" s="7"/>
      <c r="D966" s="7"/>
      <c r="E966" s="7"/>
      <c r="F966" s="7"/>
      <c r="G966" s="7"/>
      <c r="H966" s="7"/>
      <c r="I966" s="7"/>
      <c r="J966" s="7"/>
      <c r="K966" s="7"/>
      <c r="L966" s="7"/>
      <c r="M966" s="7"/>
      <c r="N966" s="7"/>
      <c r="O966" s="7"/>
      <c r="P966" s="7"/>
      <c r="Q966" s="7"/>
      <c r="R966" s="7"/>
      <c r="S966" s="7"/>
      <c r="T966" s="221"/>
      <c r="U966" s="221"/>
      <c r="V966" s="221"/>
      <c r="W966" s="221"/>
      <c r="X966" s="221"/>
      <c r="Y966" s="221"/>
      <c r="Z966" s="221"/>
      <c r="AA966" s="221"/>
      <c r="AB966" s="221"/>
    </row>
    <row r="967" ht="15.75" customHeight="1">
      <c r="A967" s="255"/>
      <c r="B967" s="7"/>
      <c r="C967" s="7"/>
      <c r="D967" s="7"/>
      <c r="E967" s="7"/>
      <c r="F967" s="7"/>
      <c r="G967" s="7"/>
      <c r="H967" s="7"/>
      <c r="I967" s="7"/>
      <c r="J967" s="7"/>
      <c r="K967" s="7"/>
      <c r="L967" s="7"/>
      <c r="M967" s="7"/>
      <c r="N967" s="7"/>
      <c r="O967" s="7"/>
      <c r="P967" s="7"/>
      <c r="Q967" s="7"/>
      <c r="R967" s="7"/>
      <c r="S967" s="7"/>
      <c r="T967" s="221"/>
      <c r="U967" s="221"/>
      <c r="V967" s="221"/>
      <c r="W967" s="221"/>
      <c r="X967" s="221"/>
      <c r="Y967" s="221"/>
      <c r="Z967" s="221"/>
      <c r="AA967" s="221"/>
      <c r="AB967" s="221"/>
    </row>
    <row r="968" ht="15.75" customHeight="1">
      <c r="A968" s="255"/>
      <c r="B968" s="7"/>
      <c r="C968" s="7"/>
      <c r="D968" s="7"/>
      <c r="E968" s="7"/>
      <c r="F968" s="7"/>
      <c r="G968" s="7"/>
      <c r="H968" s="7"/>
      <c r="I968" s="7"/>
      <c r="J968" s="7"/>
      <c r="K968" s="7"/>
      <c r="L968" s="7"/>
      <c r="M968" s="7"/>
      <c r="N968" s="7"/>
      <c r="O968" s="7"/>
      <c r="P968" s="7"/>
      <c r="Q968" s="7"/>
      <c r="R968" s="7"/>
      <c r="S968" s="7"/>
      <c r="T968" s="221"/>
      <c r="U968" s="221"/>
      <c r="V968" s="221"/>
      <c r="W968" s="221"/>
      <c r="X968" s="221"/>
      <c r="Y968" s="221"/>
      <c r="Z968" s="221"/>
      <c r="AA968" s="221"/>
      <c r="AB968" s="221"/>
    </row>
    <row r="969" ht="15.75" customHeight="1">
      <c r="A969" s="255"/>
      <c r="B969" s="7"/>
      <c r="C969" s="7"/>
      <c r="D969" s="7"/>
      <c r="E969" s="7"/>
      <c r="F969" s="7"/>
      <c r="G969" s="7"/>
      <c r="H969" s="7"/>
      <c r="I969" s="7"/>
      <c r="J969" s="7"/>
      <c r="K969" s="7"/>
      <c r="L969" s="7"/>
      <c r="M969" s="7"/>
      <c r="N969" s="7"/>
      <c r="O969" s="7"/>
      <c r="P969" s="7"/>
      <c r="Q969" s="7"/>
      <c r="R969" s="7"/>
      <c r="S969" s="7"/>
      <c r="T969" s="221"/>
      <c r="U969" s="221"/>
      <c r="V969" s="221"/>
      <c r="W969" s="221"/>
      <c r="X969" s="221"/>
      <c r="Y969" s="221"/>
      <c r="Z969" s="221"/>
      <c r="AA969" s="221"/>
      <c r="AB969" s="221"/>
    </row>
    <row r="970" ht="15.75" customHeight="1">
      <c r="A970" s="255"/>
      <c r="B970" s="7"/>
      <c r="C970" s="7"/>
      <c r="D970" s="7"/>
      <c r="E970" s="7"/>
      <c r="F970" s="7"/>
      <c r="G970" s="7"/>
      <c r="H970" s="7"/>
      <c r="I970" s="7"/>
      <c r="J970" s="7"/>
      <c r="K970" s="7"/>
      <c r="L970" s="7"/>
      <c r="M970" s="7"/>
      <c r="N970" s="7"/>
      <c r="O970" s="7"/>
      <c r="P970" s="7"/>
      <c r="Q970" s="7"/>
      <c r="R970" s="7"/>
      <c r="S970" s="7"/>
      <c r="T970" s="221"/>
      <c r="U970" s="221"/>
      <c r="V970" s="221"/>
      <c r="W970" s="221"/>
      <c r="X970" s="221"/>
      <c r="Y970" s="221"/>
      <c r="Z970" s="221"/>
      <c r="AA970" s="221"/>
      <c r="AB970" s="221"/>
    </row>
    <row r="971" ht="15.75" customHeight="1">
      <c r="A971" s="255"/>
      <c r="B971" s="7"/>
      <c r="C971" s="7"/>
      <c r="D971" s="7"/>
      <c r="E971" s="7"/>
      <c r="F971" s="7"/>
      <c r="G971" s="7"/>
      <c r="H971" s="7"/>
      <c r="I971" s="7"/>
      <c r="J971" s="7"/>
      <c r="K971" s="7"/>
      <c r="L971" s="7"/>
      <c r="M971" s="7"/>
      <c r="N971" s="7"/>
      <c r="O971" s="7"/>
      <c r="P971" s="7"/>
      <c r="Q971" s="7"/>
      <c r="R971" s="7"/>
      <c r="S971" s="7"/>
      <c r="T971" s="221"/>
      <c r="U971" s="221"/>
      <c r="V971" s="221"/>
      <c r="W971" s="221"/>
      <c r="X971" s="221"/>
      <c r="Y971" s="221"/>
      <c r="Z971" s="221"/>
      <c r="AA971" s="221"/>
      <c r="AB971" s="221"/>
    </row>
    <row r="972" ht="15.75" customHeight="1">
      <c r="A972" s="255"/>
      <c r="B972" s="7"/>
      <c r="C972" s="7"/>
      <c r="D972" s="7"/>
      <c r="E972" s="7"/>
      <c r="F972" s="7"/>
      <c r="G972" s="7"/>
      <c r="H972" s="7"/>
      <c r="I972" s="7"/>
      <c r="J972" s="7"/>
      <c r="K972" s="7"/>
      <c r="L972" s="7"/>
      <c r="M972" s="7"/>
      <c r="N972" s="7"/>
      <c r="O972" s="7"/>
      <c r="P972" s="7"/>
      <c r="Q972" s="7"/>
      <c r="R972" s="7"/>
      <c r="S972" s="7"/>
      <c r="T972" s="221"/>
      <c r="U972" s="221"/>
      <c r="V972" s="221"/>
      <c r="W972" s="221"/>
      <c r="X972" s="221"/>
      <c r="Y972" s="221"/>
      <c r="Z972" s="221"/>
      <c r="AA972" s="221"/>
      <c r="AB972" s="221"/>
    </row>
    <row r="973" ht="15.75" customHeight="1">
      <c r="A973" s="255"/>
      <c r="B973" s="7"/>
      <c r="C973" s="7"/>
      <c r="D973" s="7"/>
      <c r="E973" s="7"/>
      <c r="F973" s="7"/>
      <c r="G973" s="7"/>
      <c r="H973" s="7"/>
      <c r="I973" s="7"/>
      <c r="J973" s="7"/>
      <c r="K973" s="7"/>
      <c r="L973" s="7"/>
      <c r="M973" s="7"/>
      <c r="N973" s="7"/>
      <c r="O973" s="7"/>
      <c r="P973" s="7"/>
      <c r="Q973" s="7"/>
      <c r="R973" s="7"/>
      <c r="S973" s="7"/>
      <c r="T973" s="221"/>
      <c r="U973" s="221"/>
      <c r="V973" s="221"/>
      <c r="W973" s="221"/>
      <c r="X973" s="221"/>
      <c r="Y973" s="221"/>
      <c r="Z973" s="221"/>
      <c r="AA973" s="221"/>
      <c r="AB973" s="221"/>
    </row>
    <row r="974" ht="15.75" customHeight="1">
      <c r="A974" s="255"/>
      <c r="B974" s="7"/>
      <c r="C974" s="7"/>
      <c r="D974" s="7"/>
      <c r="E974" s="7"/>
      <c r="F974" s="7"/>
      <c r="G974" s="7"/>
      <c r="H974" s="7"/>
      <c r="I974" s="7"/>
      <c r="J974" s="7"/>
      <c r="K974" s="7"/>
      <c r="L974" s="7"/>
      <c r="M974" s="7"/>
      <c r="N974" s="7"/>
      <c r="O974" s="7"/>
      <c r="P974" s="7"/>
      <c r="Q974" s="7"/>
      <c r="R974" s="7"/>
      <c r="S974" s="7"/>
      <c r="T974" s="221"/>
      <c r="U974" s="221"/>
      <c r="V974" s="221"/>
      <c r="W974" s="221"/>
      <c r="X974" s="221"/>
      <c r="Y974" s="221"/>
      <c r="Z974" s="221"/>
      <c r="AA974" s="221"/>
      <c r="AB974" s="221"/>
    </row>
    <row r="975" ht="15.75" customHeight="1">
      <c r="A975" s="255"/>
      <c r="B975" s="7"/>
      <c r="C975" s="7"/>
      <c r="D975" s="7"/>
      <c r="E975" s="7"/>
      <c r="F975" s="7"/>
      <c r="G975" s="7"/>
      <c r="H975" s="7"/>
      <c r="I975" s="7"/>
      <c r="J975" s="7"/>
      <c r="K975" s="7"/>
      <c r="L975" s="7"/>
      <c r="M975" s="7"/>
      <c r="N975" s="7"/>
      <c r="O975" s="7"/>
      <c r="P975" s="7"/>
      <c r="Q975" s="7"/>
      <c r="R975" s="7"/>
      <c r="S975" s="7"/>
      <c r="T975" s="221"/>
      <c r="U975" s="221"/>
      <c r="V975" s="221"/>
      <c r="W975" s="221"/>
      <c r="X975" s="221"/>
      <c r="Y975" s="221"/>
      <c r="Z975" s="221"/>
      <c r="AA975" s="221"/>
      <c r="AB975" s="221"/>
    </row>
    <row r="976" ht="15.75" customHeight="1">
      <c r="A976" s="255"/>
      <c r="B976" s="7"/>
      <c r="C976" s="7"/>
      <c r="D976" s="7"/>
      <c r="E976" s="7"/>
      <c r="F976" s="7"/>
      <c r="G976" s="7"/>
      <c r="H976" s="7"/>
      <c r="I976" s="7"/>
      <c r="J976" s="7"/>
      <c r="K976" s="7"/>
      <c r="L976" s="7"/>
      <c r="M976" s="7"/>
      <c r="N976" s="7"/>
      <c r="O976" s="7"/>
      <c r="P976" s="7"/>
      <c r="Q976" s="7"/>
      <c r="R976" s="7"/>
      <c r="S976" s="7"/>
      <c r="T976" s="221"/>
      <c r="U976" s="221"/>
      <c r="V976" s="221"/>
      <c r="W976" s="221"/>
      <c r="X976" s="221"/>
      <c r="Y976" s="221"/>
      <c r="Z976" s="221"/>
      <c r="AA976" s="221"/>
      <c r="AB976" s="221"/>
    </row>
    <row r="977" ht="15.75" customHeight="1">
      <c r="A977" s="255"/>
      <c r="B977" s="7"/>
      <c r="C977" s="7"/>
      <c r="D977" s="7"/>
      <c r="E977" s="7"/>
      <c r="F977" s="7"/>
      <c r="G977" s="7"/>
      <c r="H977" s="7"/>
      <c r="I977" s="7"/>
      <c r="J977" s="7"/>
      <c r="K977" s="7"/>
      <c r="L977" s="7"/>
      <c r="M977" s="7"/>
      <c r="N977" s="7"/>
      <c r="O977" s="7"/>
      <c r="P977" s="7"/>
      <c r="Q977" s="7"/>
      <c r="R977" s="7"/>
      <c r="S977" s="7"/>
      <c r="T977" s="221"/>
      <c r="U977" s="221"/>
      <c r="V977" s="221"/>
      <c r="W977" s="221"/>
      <c r="X977" s="221"/>
      <c r="Y977" s="221"/>
      <c r="Z977" s="221"/>
      <c r="AA977" s="221"/>
      <c r="AB977" s="221"/>
    </row>
    <row r="978" ht="15.75" customHeight="1">
      <c r="A978" s="255"/>
      <c r="B978" s="7"/>
      <c r="C978" s="7"/>
      <c r="D978" s="7"/>
      <c r="E978" s="7"/>
      <c r="F978" s="7"/>
      <c r="G978" s="7"/>
      <c r="H978" s="7"/>
      <c r="I978" s="7"/>
      <c r="J978" s="7"/>
      <c r="K978" s="7"/>
      <c r="L978" s="7"/>
      <c r="M978" s="7"/>
      <c r="N978" s="7"/>
      <c r="O978" s="7"/>
      <c r="P978" s="7"/>
      <c r="Q978" s="7"/>
      <c r="R978" s="7"/>
      <c r="S978" s="7"/>
      <c r="T978" s="221"/>
      <c r="U978" s="221"/>
      <c r="V978" s="221"/>
      <c r="W978" s="221"/>
      <c r="X978" s="221"/>
      <c r="Y978" s="221"/>
      <c r="Z978" s="221"/>
      <c r="AA978" s="221"/>
      <c r="AB978" s="221"/>
    </row>
    <row r="979" ht="15.75" customHeight="1">
      <c r="A979" s="255"/>
      <c r="B979" s="7"/>
      <c r="C979" s="7"/>
      <c r="D979" s="7"/>
      <c r="E979" s="7"/>
      <c r="F979" s="7"/>
      <c r="G979" s="7"/>
      <c r="H979" s="7"/>
      <c r="I979" s="7"/>
      <c r="J979" s="7"/>
      <c r="K979" s="7"/>
      <c r="L979" s="7"/>
      <c r="M979" s="7"/>
      <c r="N979" s="7"/>
      <c r="O979" s="7"/>
      <c r="P979" s="7"/>
      <c r="Q979" s="7"/>
      <c r="R979" s="7"/>
      <c r="S979" s="7"/>
      <c r="T979" s="221"/>
      <c r="U979" s="221"/>
      <c r="V979" s="221"/>
      <c r="W979" s="221"/>
      <c r="X979" s="221"/>
      <c r="Y979" s="221"/>
      <c r="Z979" s="221"/>
      <c r="AA979" s="221"/>
      <c r="AB979" s="221"/>
    </row>
    <row r="980" ht="15.75" customHeight="1">
      <c r="A980" s="255"/>
      <c r="B980" s="7"/>
      <c r="C980" s="7"/>
      <c r="D980" s="7"/>
      <c r="E980" s="7"/>
      <c r="F980" s="7"/>
      <c r="G980" s="7"/>
      <c r="H980" s="7"/>
      <c r="I980" s="7"/>
      <c r="J980" s="7"/>
      <c r="K980" s="7"/>
      <c r="L980" s="7"/>
      <c r="M980" s="7"/>
      <c r="N980" s="7"/>
      <c r="O980" s="7"/>
      <c r="P980" s="7"/>
      <c r="Q980" s="7"/>
      <c r="R980" s="7"/>
      <c r="S980" s="7"/>
      <c r="T980" s="221"/>
      <c r="U980" s="221"/>
      <c r="V980" s="221"/>
      <c r="W980" s="221"/>
      <c r="X980" s="221"/>
      <c r="Y980" s="221"/>
      <c r="Z980" s="221"/>
      <c r="AA980" s="221"/>
      <c r="AB980" s="221"/>
    </row>
    <row r="981" ht="15.75" customHeight="1">
      <c r="A981" s="255"/>
      <c r="B981" s="7"/>
      <c r="C981" s="7"/>
      <c r="D981" s="7"/>
      <c r="E981" s="7"/>
      <c r="F981" s="7"/>
      <c r="G981" s="7"/>
      <c r="H981" s="7"/>
      <c r="I981" s="7"/>
      <c r="J981" s="7"/>
      <c r="K981" s="7"/>
      <c r="L981" s="7"/>
      <c r="M981" s="7"/>
      <c r="N981" s="7"/>
      <c r="O981" s="7"/>
      <c r="P981" s="7"/>
      <c r="Q981" s="7"/>
      <c r="R981" s="7"/>
      <c r="S981" s="7"/>
      <c r="T981" s="221"/>
      <c r="U981" s="221"/>
      <c r="V981" s="221"/>
      <c r="W981" s="221"/>
      <c r="X981" s="221"/>
      <c r="Y981" s="221"/>
      <c r="Z981" s="221"/>
      <c r="AA981" s="221"/>
      <c r="AB981" s="221"/>
    </row>
    <row r="982" ht="15.75" customHeight="1">
      <c r="A982" s="255"/>
      <c r="B982" s="7"/>
      <c r="C982" s="7"/>
      <c r="D982" s="7"/>
      <c r="E982" s="7"/>
      <c r="F982" s="7"/>
      <c r="G982" s="7"/>
      <c r="H982" s="7"/>
      <c r="I982" s="7"/>
      <c r="J982" s="7"/>
      <c r="K982" s="7"/>
      <c r="L982" s="7"/>
      <c r="M982" s="7"/>
      <c r="N982" s="7"/>
      <c r="O982" s="7"/>
      <c r="P982" s="7"/>
      <c r="Q982" s="7"/>
      <c r="R982" s="7"/>
      <c r="S982" s="7"/>
      <c r="T982" s="221"/>
      <c r="U982" s="221"/>
      <c r="V982" s="221"/>
      <c r="W982" s="221"/>
      <c r="X982" s="221"/>
      <c r="Y982" s="221"/>
      <c r="Z982" s="221"/>
      <c r="AA982" s="221"/>
      <c r="AB982" s="221"/>
    </row>
    <row r="983" ht="15.75" customHeight="1">
      <c r="A983" s="255"/>
      <c r="B983" s="7"/>
      <c r="C983" s="7"/>
      <c r="D983" s="7"/>
      <c r="E983" s="7"/>
      <c r="F983" s="7"/>
      <c r="G983" s="7"/>
      <c r="H983" s="7"/>
      <c r="I983" s="7"/>
      <c r="J983" s="7"/>
      <c r="K983" s="7"/>
      <c r="L983" s="7"/>
      <c r="M983" s="7"/>
      <c r="N983" s="7"/>
      <c r="O983" s="7"/>
      <c r="P983" s="7"/>
      <c r="Q983" s="7"/>
      <c r="R983" s="7"/>
      <c r="S983" s="7"/>
      <c r="T983" s="221"/>
      <c r="U983" s="221"/>
      <c r="V983" s="221"/>
      <c r="W983" s="221"/>
      <c r="X983" s="221"/>
      <c r="Y983" s="221"/>
      <c r="Z983" s="221"/>
      <c r="AA983" s="221"/>
      <c r="AB983" s="221"/>
    </row>
    <row r="984" ht="15.75" customHeight="1">
      <c r="A984" s="255"/>
      <c r="B984" s="7"/>
      <c r="C984" s="7"/>
      <c r="D984" s="7"/>
      <c r="E984" s="7"/>
      <c r="F984" s="7"/>
      <c r="G984" s="7"/>
      <c r="H984" s="7"/>
      <c r="I984" s="7"/>
      <c r="J984" s="7"/>
      <c r="K984" s="7"/>
      <c r="L984" s="7"/>
      <c r="M984" s="7"/>
      <c r="N984" s="7"/>
      <c r="O984" s="7"/>
      <c r="P984" s="7"/>
      <c r="Q984" s="7"/>
      <c r="R984" s="7"/>
      <c r="S984" s="7"/>
      <c r="T984" s="221"/>
      <c r="U984" s="221"/>
      <c r="V984" s="221"/>
      <c r="W984" s="221"/>
      <c r="X984" s="221"/>
      <c r="Y984" s="221"/>
      <c r="Z984" s="221"/>
      <c r="AA984" s="221"/>
      <c r="AB984" s="221"/>
    </row>
    <row r="985" ht="15.75" customHeight="1">
      <c r="A985" s="255"/>
      <c r="B985" s="7"/>
      <c r="C985" s="7"/>
      <c r="D985" s="7"/>
      <c r="E985" s="7"/>
      <c r="F985" s="7"/>
      <c r="G985" s="7"/>
      <c r="H985" s="7"/>
      <c r="I985" s="7"/>
      <c r="J985" s="7"/>
      <c r="K985" s="7"/>
      <c r="L985" s="7"/>
      <c r="M985" s="7"/>
      <c r="N985" s="7"/>
      <c r="O985" s="7"/>
      <c r="P985" s="7"/>
      <c r="Q985" s="7"/>
      <c r="R985" s="7"/>
      <c r="S985" s="7"/>
      <c r="T985" s="221"/>
      <c r="U985" s="221"/>
      <c r="V985" s="221"/>
      <c r="W985" s="221"/>
      <c r="X985" s="221"/>
      <c r="Y985" s="221"/>
      <c r="Z985" s="221"/>
      <c r="AA985" s="221"/>
      <c r="AB985" s="221"/>
    </row>
    <row r="986" ht="15.75" customHeight="1">
      <c r="A986" s="255"/>
      <c r="B986" s="7"/>
      <c r="C986" s="7"/>
      <c r="D986" s="7"/>
      <c r="E986" s="7"/>
      <c r="F986" s="7"/>
      <c r="G986" s="7"/>
      <c r="H986" s="7"/>
      <c r="I986" s="7"/>
      <c r="J986" s="7"/>
      <c r="K986" s="7"/>
      <c r="L986" s="7"/>
      <c r="M986" s="7"/>
      <c r="N986" s="7"/>
      <c r="O986" s="7"/>
      <c r="P986" s="7"/>
      <c r="Q986" s="7"/>
      <c r="R986" s="7"/>
      <c r="S986" s="7"/>
      <c r="T986" s="221"/>
      <c r="U986" s="221"/>
      <c r="V986" s="221"/>
      <c r="W986" s="221"/>
      <c r="X986" s="221"/>
      <c r="Y986" s="221"/>
      <c r="Z986" s="221"/>
      <c r="AA986" s="221"/>
      <c r="AB986" s="221"/>
    </row>
    <row r="987" ht="15.75" customHeight="1">
      <c r="A987" s="255"/>
      <c r="B987" s="7"/>
      <c r="C987" s="7"/>
      <c r="D987" s="7"/>
      <c r="E987" s="7"/>
      <c r="F987" s="7"/>
      <c r="G987" s="7"/>
      <c r="H987" s="7"/>
      <c r="I987" s="7"/>
      <c r="J987" s="7"/>
      <c r="K987" s="7"/>
      <c r="L987" s="7"/>
      <c r="M987" s="7"/>
      <c r="N987" s="7"/>
      <c r="O987" s="7"/>
      <c r="P987" s="7"/>
      <c r="Q987" s="7"/>
      <c r="R987" s="7"/>
      <c r="S987" s="7"/>
      <c r="T987" s="221"/>
      <c r="U987" s="221"/>
      <c r="V987" s="221"/>
      <c r="W987" s="221"/>
      <c r="X987" s="221"/>
      <c r="Y987" s="221"/>
      <c r="Z987" s="221"/>
      <c r="AA987" s="221"/>
      <c r="AB987" s="221"/>
    </row>
    <row r="988" ht="15.75" customHeight="1">
      <c r="A988" s="255"/>
      <c r="B988" s="7"/>
      <c r="C988" s="7"/>
      <c r="D988" s="7"/>
      <c r="E988" s="7"/>
      <c r="F988" s="7"/>
      <c r="G988" s="7"/>
      <c r="H988" s="7"/>
      <c r="I988" s="7"/>
      <c r="J988" s="7"/>
      <c r="K988" s="7"/>
      <c r="L988" s="7"/>
      <c r="M988" s="7"/>
      <c r="N988" s="7"/>
      <c r="O988" s="7"/>
      <c r="P988" s="7"/>
      <c r="Q988" s="7"/>
      <c r="R988" s="7"/>
      <c r="S988" s="7"/>
      <c r="T988" s="221"/>
      <c r="U988" s="221"/>
      <c r="V988" s="221"/>
      <c r="W988" s="221"/>
      <c r="X988" s="221"/>
      <c r="Y988" s="221"/>
      <c r="Z988" s="221"/>
      <c r="AA988" s="221"/>
      <c r="AB988" s="221"/>
    </row>
    <row r="989" ht="15.75" customHeight="1">
      <c r="A989" s="255"/>
      <c r="B989" s="7"/>
      <c r="C989" s="7"/>
      <c r="D989" s="7"/>
      <c r="E989" s="7"/>
      <c r="F989" s="7"/>
      <c r="G989" s="7"/>
      <c r="H989" s="7"/>
      <c r="I989" s="7"/>
      <c r="J989" s="7"/>
      <c r="K989" s="7"/>
      <c r="L989" s="7"/>
      <c r="M989" s="7"/>
      <c r="N989" s="7"/>
      <c r="O989" s="7"/>
      <c r="P989" s="7"/>
      <c r="Q989" s="7"/>
      <c r="R989" s="7"/>
      <c r="S989" s="7"/>
      <c r="T989" s="221"/>
      <c r="U989" s="221"/>
      <c r="V989" s="221"/>
      <c r="W989" s="221"/>
      <c r="X989" s="221"/>
      <c r="Y989" s="221"/>
      <c r="Z989" s="221"/>
      <c r="AA989" s="221"/>
      <c r="AB989" s="221"/>
    </row>
    <row r="990" ht="15.75" customHeight="1">
      <c r="A990" s="255"/>
      <c r="B990" s="7"/>
      <c r="C990" s="7"/>
      <c r="D990" s="7"/>
      <c r="E990" s="7"/>
      <c r="F990" s="7"/>
      <c r="G990" s="7"/>
      <c r="H990" s="7"/>
      <c r="I990" s="7"/>
      <c r="J990" s="7"/>
      <c r="K990" s="7"/>
      <c r="L990" s="7"/>
      <c r="M990" s="7"/>
      <c r="N990" s="7"/>
      <c r="O990" s="7"/>
      <c r="P990" s="7"/>
      <c r="Q990" s="7"/>
      <c r="R990" s="7"/>
      <c r="S990" s="7"/>
      <c r="T990" s="221"/>
      <c r="U990" s="221"/>
      <c r="V990" s="221"/>
      <c r="W990" s="221"/>
      <c r="X990" s="221"/>
      <c r="Y990" s="221"/>
      <c r="Z990" s="221"/>
      <c r="AA990" s="221"/>
      <c r="AB990" s="221"/>
    </row>
    <row r="991" ht="15.75" customHeight="1">
      <c r="A991" s="255"/>
      <c r="B991" s="7"/>
      <c r="C991" s="7"/>
      <c r="D991" s="7"/>
      <c r="E991" s="7"/>
      <c r="F991" s="7"/>
      <c r="G991" s="7"/>
      <c r="H991" s="7"/>
      <c r="I991" s="7"/>
      <c r="J991" s="7"/>
      <c r="K991" s="7"/>
      <c r="L991" s="7"/>
      <c r="M991" s="7"/>
      <c r="N991" s="7"/>
      <c r="O991" s="7"/>
      <c r="P991" s="7"/>
      <c r="Q991" s="7"/>
      <c r="R991" s="7"/>
      <c r="S991" s="7"/>
      <c r="T991" s="221"/>
      <c r="U991" s="221"/>
      <c r="V991" s="221"/>
      <c r="W991" s="221"/>
      <c r="X991" s="221"/>
      <c r="Y991" s="221"/>
      <c r="Z991" s="221"/>
      <c r="AA991" s="221"/>
      <c r="AB991" s="221"/>
    </row>
    <row r="992" ht="15.75" customHeight="1">
      <c r="A992" s="255"/>
      <c r="B992" s="7"/>
      <c r="C992" s="7"/>
      <c r="D992" s="7"/>
      <c r="E992" s="7"/>
      <c r="F992" s="7"/>
      <c r="G992" s="7"/>
      <c r="H992" s="7"/>
      <c r="I992" s="7"/>
      <c r="J992" s="7"/>
      <c r="K992" s="7"/>
      <c r="L992" s="7"/>
      <c r="M992" s="7"/>
      <c r="N992" s="7"/>
      <c r="O992" s="7"/>
      <c r="P992" s="7"/>
      <c r="Q992" s="7"/>
      <c r="R992" s="7"/>
      <c r="S992" s="7"/>
      <c r="T992" s="221"/>
      <c r="U992" s="221"/>
      <c r="V992" s="221"/>
      <c r="W992" s="221"/>
      <c r="X992" s="221"/>
      <c r="Y992" s="221"/>
      <c r="Z992" s="221"/>
      <c r="AA992" s="221"/>
      <c r="AB992" s="221"/>
    </row>
    <row r="993" ht="15.75" customHeight="1">
      <c r="A993" s="255"/>
      <c r="B993" s="7"/>
      <c r="C993" s="7"/>
      <c r="D993" s="7"/>
      <c r="E993" s="7"/>
      <c r="F993" s="7"/>
      <c r="G993" s="7"/>
      <c r="H993" s="7"/>
      <c r="I993" s="7"/>
      <c r="J993" s="7"/>
      <c r="K993" s="7"/>
      <c r="L993" s="7"/>
      <c r="M993" s="7"/>
      <c r="N993" s="7"/>
      <c r="O993" s="7"/>
      <c r="P993" s="7"/>
      <c r="Q993" s="7"/>
      <c r="R993" s="7"/>
      <c r="S993" s="7"/>
      <c r="T993" s="221"/>
      <c r="U993" s="221"/>
      <c r="V993" s="221"/>
      <c r="W993" s="221"/>
      <c r="X993" s="221"/>
      <c r="Y993" s="221"/>
      <c r="Z993" s="221"/>
      <c r="AA993" s="221"/>
      <c r="AB993" s="221"/>
    </row>
    <row r="994" ht="15.75" customHeight="1">
      <c r="A994" s="255"/>
      <c r="B994" s="7"/>
      <c r="C994" s="7"/>
      <c r="D994" s="7"/>
      <c r="E994" s="7"/>
      <c r="F994" s="7"/>
      <c r="G994" s="7"/>
      <c r="H994" s="7"/>
      <c r="I994" s="7"/>
      <c r="J994" s="7"/>
      <c r="K994" s="7"/>
      <c r="L994" s="7"/>
      <c r="M994" s="7"/>
      <c r="N994" s="7"/>
      <c r="O994" s="7"/>
      <c r="P994" s="7"/>
      <c r="Q994" s="7"/>
      <c r="R994" s="7"/>
      <c r="S994" s="7"/>
      <c r="T994" s="221"/>
      <c r="U994" s="221"/>
      <c r="V994" s="221"/>
      <c r="W994" s="221"/>
      <c r="X994" s="221"/>
      <c r="Y994" s="221"/>
      <c r="Z994" s="221"/>
      <c r="AA994" s="221"/>
      <c r="AB994" s="221"/>
    </row>
    <row r="995" ht="15.75" customHeight="1">
      <c r="A995" s="255"/>
      <c r="B995" s="7"/>
      <c r="C995" s="7"/>
      <c r="D995" s="7"/>
      <c r="E995" s="7"/>
      <c r="F995" s="7"/>
      <c r="G995" s="7"/>
      <c r="H995" s="7"/>
      <c r="I995" s="7"/>
      <c r="J995" s="7"/>
      <c r="K995" s="7"/>
      <c r="L995" s="7"/>
      <c r="M995" s="7"/>
      <c r="N995" s="7"/>
      <c r="O995" s="7"/>
      <c r="P995" s="7"/>
      <c r="Q995" s="7"/>
      <c r="R995" s="7"/>
      <c r="S995" s="7"/>
      <c r="T995" s="221"/>
      <c r="U995" s="221"/>
      <c r="V995" s="221"/>
      <c r="W995" s="221"/>
      <c r="X995" s="221"/>
      <c r="Y995" s="221"/>
      <c r="Z995" s="221"/>
      <c r="AA995" s="221"/>
      <c r="AB995" s="221"/>
    </row>
    <row r="996" ht="15.75" customHeight="1">
      <c r="A996" s="255"/>
      <c r="B996" s="7"/>
      <c r="C996" s="7"/>
      <c r="D996" s="7"/>
      <c r="E996" s="7"/>
      <c r="F996" s="7"/>
      <c r="G996" s="7"/>
      <c r="H996" s="7"/>
      <c r="I996" s="7"/>
      <c r="J996" s="7"/>
      <c r="K996" s="7"/>
      <c r="L996" s="7"/>
      <c r="M996" s="7"/>
      <c r="N996" s="7"/>
      <c r="O996" s="7"/>
      <c r="P996" s="7"/>
      <c r="Q996" s="7"/>
      <c r="R996" s="7"/>
      <c r="S996" s="7"/>
      <c r="T996" s="221"/>
      <c r="U996" s="221"/>
      <c r="V996" s="221"/>
      <c r="W996" s="221"/>
      <c r="X996" s="221"/>
      <c r="Y996" s="221"/>
      <c r="Z996" s="221"/>
      <c r="AA996" s="221"/>
      <c r="AB996" s="221"/>
    </row>
    <row r="997" ht="15.75" customHeight="1">
      <c r="A997" s="255"/>
      <c r="B997" s="7"/>
      <c r="C997" s="7"/>
      <c r="D997" s="7"/>
      <c r="E997" s="7"/>
      <c r="F997" s="7"/>
      <c r="G997" s="7"/>
      <c r="H997" s="7"/>
      <c r="I997" s="7"/>
      <c r="J997" s="7"/>
      <c r="K997" s="7"/>
      <c r="L997" s="7"/>
      <c r="M997" s="7"/>
      <c r="N997" s="7"/>
      <c r="O997" s="7"/>
      <c r="P997" s="7"/>
      <c r="Q997" s="7"/>
      <c r="R997" s="7"/>
      <c r="S997" s="7"/>
      <c r="T997" s="221"/>
      <c r="U997" s="221"/>
      <c r="V997" s="221"/>
      <c r="W997" s="221"/>
      <c r="X997" s="221"/>
      <c r="Y997" s="221"/>
      <c r="Z997" s="221"/>
      <c r="AA997" s="221"/>
      <c r="AB997" s="221"/>
    </row>
    <row r="998" ht="15.75" customHeight="1">
      <c r="A998" s="255"/>
      <c r="B998" s="7"/>
      <c r="C998" s="7"/>
      <c r="D998" s="7"/>
      <c r="E998" s="7"/>
      <c r="F998" s="7"/>
      <c r="G998" s="7"/>
      <c r="H998" s="7"/>
      <c r="I998" s="7"/>
      <c r="J998" s="7"/>
      <c r="K998" s="7"/>
      <c r="L998" s="7"/>
      <c r="M998" s="7"/>
      <c r="N998" s="7"/>
      <c r="O998" s="7"/>
      <c r="P998" s="7"/>
      <c r="Q998" s="7"/>
      <c r="R998" s="7"/>
      <c r="S998" s="7"/>
      <c r="T998" s="221"/>
      <c r="U998" s="221"/>
      <c r="V998" s="221"/>
      <c r="W998" s="221"/>
      <c r="X998" s="221"/>
      <c r="Y998" s="221"/>
      <c r="Z998" s="221"/>
      <c r="AA998" s="221"/>
      <c r="AB998" s="221"/>
    </row>
    <row r="999" ht="15.75" customHeight="1">
      <c r="A999" s="255"/>
      <c r="B999" s="7"/>
      <c r="C999" s="7"/>
      <c r="D999" s="7"/>
      <c r="E999" s="7"/>
      <c r="F999" s="7"/>
      <c r="G999" s="7"/>
      <c r="H999" s="7"/>
      <c r="I999" s="7"/>
      <c r="J999" s="7"/>
      <c r="K999" s="7"/>
      <c r="L999" s="7"/>
      <c r="M999" s="7"/>
      <c r="N999" s="7"/>
      <c r="O999" s="7"/>
      <c r="P999" s="7"/>
      <c r="Q999" s="7"/>
      <c r="R999" s="7"/>
      <c r="S999" s="7"/>
      <c r="T999" s="221"/>
      <c r="U999" s="221"/>
      <c r="V999" s="221"/>
      <c r="W999" s="221"/>
      <c r="X999" s="221"/>
      <c r="Y999" s="221"/>
      <c r="Z999" s="221"/>
      <c r="AA999" s="221"/>
      <c r="AB999" s="221"/>
    </row>
    <row r="1000" ht="15.75" customHeight="1">
      <c r="A1000" s="255"/>
      <c r="B1000" s="7"/>
      <c r="C1000" s="7"/>
      <c r="D1000" s="7"/>
      <c r="E1000" s="7"/>
      <c r="F1000" s="7"/>
      <c r="G1000" s="7"/>
      <c r="H1000" s="7"/>
      <c r="I1000" s="7"/>
      <c r="J1000" s="7"/>
      <c r="K1000" s="7"/>
      <c r="L1000" s="7"/>
      <c r="M1000" s="7"/>
      <c r="N1000" s="7"/>
      <c r="O1000" s="7"/>
      <c r="P1000" s="7"/>
      <c r="Q1000" s="7"/>
      <c r="R1000" s="7"/>
      <c r="S1000" s="7"/>
      <c r="T1000" s="221"/>
      <c r="U1000" s="221"/>
      <c r="V1000" s="221"/>
      <c r="W1000" s="221"/>
      <c r="X1000" s="221"/>
      <c r="Y1000" s="221"/>
      <c r="Z1000" s="221"/>
      <c r="AA1000" s="221"/>
      <c r="AB1000" s="221"/>
    </row>
  </sheetData>
  <mergeCells count="31">
    <mergeCell ref="B7:S7"/>
    <mergeCell ref="B14:S14"/>
    <mergeCell ref="B16:S16"/>
    <mergeCell ref="B19:S19"/>
    <mergeCell ref="B20:S20"/>
    <mergeCell ref="B23:S23"/>
    <mergeCell ref="B24:S24"/>
    <mergeCell ref="D29:Q33"/>
    <mergeCell ref="B39:S39"/>
    <mergeCell ref="B40:S40"/>
    <mergeCell ref="B41:S41"/>
    <mergeCell ref="D48:I48"/>
    <mergeCell ref="D49:I49"/>
    <mergeCell ref="D50:I50"/>
    <mergeCell ref="B63:S102"/>
    <mergeCell ref="B104:E107"/>
    <mergeCell ref="B111:E114"/>
    <mergeCell ref="B118:E121"/>
    <mergeCell ref="B133:E136"/>
    <mergeCell ref="B148:E151"/>
    <mergeCell ref="B155:E158"/>
    <mergeCell ref="H181:S182"/>
    <mergeCell ref="H183:S184"/>
    <mergeCell ref="H185:S186"/>
    <mergeCell ref="B162:E165"/>
    <mergeCell ref="B171:E174"/>
    <mergeCell ref="H171:S172"/>
    <mergeCell ref="H173:S174"/>
    <mergeCell ref="H175:S176"/>
    <mergeCell ref="H177:S178"/>
    <mergeCell ref="H179:S180"/>
  </mergeCells>
  <printOptions/>
  <pageMargins bottom="0.75" footer="0.0" header="0.0" left="0.7" right="0.7" top="0.75"/>
  <pageSetup paperSize="9" orientation="portrait"/>
  <rowBreaks count="1" manualBreakCount="1">
    <brk id="147" man="1"/>
  </row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29"/>
    <col customWidth="1" min="3" max="3" width="4.0"/>
    <col customWidth="1" min="4" max="4" width="4.86"/>
    <col customWidth="1" min="5" max="6" width="6.71"/>
    <col customWidth="1" min="7" max="7" width="4.86"/>
    <col customWidth="1" min="8" max="8" width="4.71"/>
    <col customWidth="1" min="9" max="9" width="4.86"/>
    <col customWidth="1" min="10" max="12" width="4.71"/>
    <col customWidth="1" min="13" max="15" width="4.86"/>
    <col customWidth="1" min="16" max="16" width="5.57"/>
    <col customWidth="1" min="17" max="17" width="4.86"/>
    <col customWidth="1" min="18" max="19" width="4.71"/>
    <col customWidth="1" min="20" max="20" width="4.86"/>
    <col customWidth="1" min="21" max="21" width="8.29"/>
    <col customWidth="1" min="22" max="23" width="4.86"/>
    <col customWidth="1" min="24" max="24" width="4.71"/>
    <col customWidth="1" min="25" max="25" width="5.71"/>
    <col customWidth="1" min="26" max="26" width="4.86"/>
    <col customWidth="1" min="27" max="27" width="6.0"/>
    <col customWidth="1" min="28" max="28" width="7.0"/>
    <col customWidth="1" min="29" max="29" width="3.29"/>
    <col customWidth="1" min="30" max="30" width="7.86"/>
    <col customWidth="1" min="31" max="31" width="4.71"/>
    <col customWidth="1" min="32" max="32" width="5.14"/>
    <col customWidth="1" min="33" max="34" width="4.86"/>
  </cols>
  <sheetData>
    <row r="1" ht="17.25" customHeight="1">
      <c r="A1" s="221"/>
      <c r="B1" s="221"/>
      <c r="C1" s="221"/>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row>
    <row r="2" ht="17.25" customHeight="1">
      <c r="A2" s="221"/>
      <c r="B2" s="231" t="s">
        <v>1388</v>
      </c>
      <c r="C2" s="221"/>
      <c r="D2" s="232" t="s">
        <v>1357</v>
      </c>
      <c r="E2" s="233"/>
      <c r="F2" s="233"/>
      <c r="G2" s="233"/>
      <c r="H2" s="233"/>
      <c r="I2" s="234"/>
      <c r="J2" s="7"/>
      <c r="K2" s="7" t="s">
        <v>12</v>
      </c>
      <c r="L2" s="7"/>
      <c r="M2" s="235" t="str">
        <f>UPPER(C109)</f>
        <v>ANDRE SETIAWAN</v>
      </c>
      <c r="T2" s="236" t="s">
        <v>1389</v>
      </c>
      <c r="U2" s="84"/>
      <c r="V2" s="7"/>
      <c r="W2" s="7"/>
      <c r="X2" s="7"/>
      <c r="Y2" s="7"/>
      <c r="Z2" s="7"/>
      <c r="AA2" s="7"/>
      <c r="AB2" s="7"/>
      <c r="AC2" s="7"/>
      <c r="AD2" s="7"/>
      <c r="AE2" s="7"/>
      <c r="AF2" s="7"/>
      <c r="AG2" s="7"/>
      <c r="AH2" s="7"/>
    </row>
    <row r="3" ht="17.25" customHeight="1">
      <c r="A3" s="221">
        <v>15.0</v>
      </c>
      <c r="B3" s="221"/>
      <c r="C3" s="221"/>
      <c r="D3" s="237"/>
      <c r="E3" s="238"/>
      <c r="F3" s="238"/>
      <c r="G3" s="238"/>
      <c r="H3" s="238"/>
      <c r="I3" s="239"/>
      <c r="J3" s="7"/>
      <c r="K3" s="7"/>
      <c r="L3" s="7"/>
      <c r="T3" s="84"/>
      <c r="U3" s="84" t="str">
        <f>IF($K$107&lt;&gt;"444","",VLOOKUP($C$12,profile!$A$3:$I$42,MID(misc!$D$28,1,1)+1,FALSE))</f>
        <v>Lambat untuk berubah</v>
      </c>
      <c r="V3" s="7"/>
      <c r="W3" s="7"/>
      <c r="X3" s="7"/>
      <c r="Y3" s="7"/>
      <c r="Z3" s="7"/>
      <c r="AA3" s="7"/>
      <c r="AB3" s="7"/>
      <c r="AC3" s="7"/>
      <c r="AD3" s="7"/>
      <c r="AE3" s="7"/>
      <c r="AF3" s="7"/>
      <c r="AG3" s="7"/>
      <c r="AH3" s="7"/>
    </row>
    <row r="4" ht="17.25" customHeight="1">
      <c r="A4" s="221"/>
      <c r="B4" s="221"/>
      <c r="C4" s="221"/>
      <c r="D4" s="240"/>
      <c r="E4" s="241"/>
      <c r="F4" s="241"/>
      <c r="G4" s="241"/>
      <c r="H4" s="241"/>
      <c r="I4" s="242"/>
      <c r="J4" s="7"/>
      <c r="K4" s="7" t="s">
        <v>1390</v>
      </c>
      <c r="L4" s="7"/>
      <c r="M4" s="243" t="str">
        <f>IF(D109="Pria","Male","Female")</f>
        <v>Male</v>
      </c>
      <c r="T4" s="84"/>
      <c r="U4" s="84" t="str">
        <f>IF($K$107&lt;&gt;"444","",VLOOKUP($C$12,profile!$A$3:$I$42,MID(misc!$D$28,2,1)+1,FALSE))</f>
        <v>Mudah diprediksi</v>
      </c>
      <c r="V4" s="7"/>
      <c r="W4" s="7"/>
      <c r="X4" s="7"/>
      <c r="Y4" s="7"/>
      <c r="Z4" s="7"/>
      <c r="AA4" s="7"/>
      <c r="AB4" s="7"/>
      <c r="AC4" s="7"/>
      <c r="AD4" s="7"/>
      <c r="AE4" s="7"/>
      <c r="AF4" s="7"/>
      <c r="AG4" s="7"/>
      <c r="AH4" s="7"/>
    </row>
    <row r="5" ht="17.25" customHeight="1">
      <c r="A5" s="221"/>
      <c r="B5" s="221"/>
      <c r="C5" s="221"/>
      <c r="D5" s="240"/>
      <c r="E5" s="241"/>
      <c r="F5" s="241"/>
      <c r="G5" s="241"/>
      <c r="H5" s="241"/>
      <c r="I5" s="242"/>
      <c r="J5" s="7"/>
      <c r="K5" s="7" t="s">
        <v>1361</v>
      </c>
      <c r="L5" s="7"/>
      <c r="M5" s="243" t="str">
        <f>E109</f>
        <v/>
      </c>
      <c r="T5" s="84"/>
      <c r="U5" s="84" t="str">
        <f>IF($K$107&lt;&gt;"444","",VLOOKUP($C$12,profile!$A$3:$I$42,MID(misc!$D$28,3,1)+1,FALSE))</f>
        <v>Sensitif</v>
      </c>
      <c r="V5" s="7"/>
      <c r="W5" s="7"/>
      <c r="X5" s="7"/>
      <c r="Y5" s="7"/>
      <c r="Z5" s="7"/>
      <c r="AA5" s="7"/>
      <c r="AB5" s="7"/>
      <c r="AC5" s="7"/>
      <c r="AD5" s="7"/>
      <c r="AE5" s="7"/>
      <c r="AF5" s="7"/>
      <c r="AG5" s="7"/>
      <c r="AH5" s="7"/>
    </row>
    <row r="6" ht="17.25" customHeight="1">
      <c r="A6" s="221">
        <v>1.0</v>
      </c>
      <c r="B6" s="231" t="s">
        <v>1391</v>
      </c>
      <c r="C6" s="221"/>
      <c r="D6" s="240"/>
      <c r="E6" s="241"/>
      <c r="F6" s="241"/>
      <c r="G6" s="241"/>
      <c r="H6" s="241"/>
      <c r="I6" s="242"/>
      <c r="J6" s="7"/>
      <c r="K6" s="7" t="s">
        <v>1392</v>
      </c>
      <c r="L6" s="7"/>
      <c r="M6" s="244">
        <f>F109</f>
        <v>44291</v>
      </c>
      <c r="T6" s="7"/>
      <c r="U6" s="84" t="str">
        <f>IF($K$107&lt;&gt;"444","",VLOOKUP($C$12,profile!$A$3:$I$42,MID(misc!$D$28,4,1)+1,FALSE))</f>
        <v>Posesif</v>
      </c>
      <c r="V6" s="7"/>
      <c r="W6" s="7"/>
      <c r="X6" s="7"/>
      <c r="Y6" s="7"/>
      <c r="Z6" s="7"/>
      <c r="AA6" s="7"/>
      <c r="AB6" s="7"/>
      <c r="AC6" s="7"/>
      <c r="AD6" s="7"/>
      <c r="AE6" s="7"/>
      <c r="AF6" s="7"/>
      <c r="AG6" s="7"/>
      <c r="AH6" s="7"/>
    </row>
    <row r="7" ht="17.25" customHeight="1">
      <c r="A7" s="221"/>
      <c r="B7" s="221"/>
      <c r="C7" s="221"/>
      <c r="D7" s="240"/>
      <c r="E7" s="241"/>
      <c r="F7" s="241"/>
      <c r="G7" s="241"/>
      <c r="H7" s="241"/>
      <c r="I7" s="242"/>
      <c r="J7" s="7"/>
      <c r="K7" s="7" t="s">
        <v>16</v>
      </c>
      <c r="L7" s="7"/>
      <c r="M7" s="245" t="str">
        <f>G109</f>
        <v/>
      </c>
      <c r="T7" s="7"/>
      <c r="U7" s="84" t="str">
        <f>IF($K$107&lt;&gt;"444","",VLOOKUP($C$12,profile!$A$3:$I$42,MID(misc!$D$28,5,1)+1,FALSE))</f>
        <v>Hati-hati</v>
      </c>
      <c r="V7" s="7"/>
      <c r="W7" s="7"/>
      <c r="X7" s="7"/>
      <c r="Y7" s="7"/>
      <c r="Z7" s="7"/>
      <c r="AA7" s="7"/>
      <c r="AB7" s="7"/>
      <c r="AC7" s="7"/>
      <c r="AD7" s="7"/>
      <c r="AE7" s="7"/>
      <c r="AF7" s="7"/>
      <c r="AG7" s="7"/>
      <c r="AH7" s="7"/>
    </row>
    <row r="8" ht="17.25" customHeight="1">
      <c r="A8" s="221"/>
      <c r="B8" s="221"/>
      <c r="C8" s="221"/>
      <c r="D8" s="246" t="str">
        <f>C106</f>
        <v>Juru Sita</v>
      </c>
      <c r="E8" s="247"/>
      <c r="F8" s="247"/>
      <c r="G8" s="247"/>
      <c r="H8" s="247"/>
      <c r="I8" s="248"/>
      <c r="J8" s="7"/>
      <c r="K8" s="7"/>
      <c r="L8" s="7"/>
      <c r="T8" s="7"/>
      <c r="U8" s="7"/>
      <c r="V8" s="7"/>
      <c r="W8" s="7"/>
      <c r="X8" s="7"/>
      <c r="Y8" s="7"/>
      <c r="Z8" s="7"/>
      <c r="AA8" s="7"/>
      <c r="AB8" s="7"/>
      <c r="AC8" s="7"/>
      <c r="AD8" s="7"/>
      <c r="AE8" s="7"/>
      <c r="AF8" s="7"/>
      <c r="AG8" s="7"/>
      <c r="AH8" s="7"/>
    </row>
    <row r="9" ht="17.25" customHeight="1">
      <c r="A9" s="221"/>
      <c r="B9" s="221"/>
      <c r="C9" s="221" t="b">
        <v>0</v>
      </c>
      <c r="D9" s="162"/>
      <c r="E9" s="249"/>
      <c r="F9" s="249"/>
      <c r="G9" s="249"/>
      <c r="H9" s="249"/>
      <c r="I9" s="163"/>
      <c r="J9" s="7"/>
      <c r="K9" s="7" t="s">
        <v>17</v>
      </c>
      <c r="L9" s="7"/>
      <c r="M9" s="243" t="str">
        <f>H109</f>
        <v>profiling</v>
      </c>
      <c r="T9" s="236" t="s">
        <v>489</v>
      </c>
      <c r="U9" s="7"/>
      <c r="V9" s="7"/>
      <c r="W9" s="7"/>
      <c r="X9" s="7"/>
      <c r="Y9" s="7"/>
      <c r="Z9" s="7"/>
      <c r="AA9" s="7"/>
      <c r="AB9" s="7"/>
      <c r="AC9" s="7"/>
      <c r="AD9" s="7"/>
      <c r="AE9" s="7"/>
      <c r="AF9" s="7"/>
      <c r="AG9" s="7"/>
      <c r="AH9" s="7"/>
    </row>
    <row r="10" ht="17.25" customHeight="1">
      <c r="A10" s="221"/>
      <c r="B10" s="221"/>
      <c r="C10" s="221" t="b">
        <v>1</v>
      </c>
      <c r="D10" s="250"/>
      <c r="E10" s="250"/>
      <c r="F10" s="250"/>
      <c r="G10" s="250"/>
      <c r="H10" s="250"/>
      <c r="I10" s="250"/>
      <c r="J10" s="7"/>
      <c r="K10" s="7" t="s">
        <v>1342</v>
      </c>
      <c r="L10" s="7"/>
      <c r="M10" s="222">
        <f>AG110</f>
        <v>0.62</v>
      </c>
      <c r="N10" s="7"/>
      <c r="O10" s="7"/>
      <c r="P10" s="7"/>
      <c r="Q10" s="7"/>
      <c r="R10" s="7"/>
      <c r="S10" s="7"/>
      <c r="T10" s="7"/>
      <c r="U10" s="84" t="str">
        <f>IF($K$107&lt;&gt;"444","",VLOOKUP(MID(C12,1,1),KEKUATAN,MID(misc!$D$29,1,1)+1,FALSE))</f>
        <v>Senang pada detail</v>
      </c>
      <c r="V10" s="7"/>
      <c r="W10" s="7"/>
      <c r="X10" s="7"/>
      <c r="Y10" s="7"/>
      <c r="Z10" s="7"/>
      <c r="AA10" s="7"/>
      <c r="AB10" s="7"/>
      <c r="AC10" s="7"/>
      <c r="AD10" s="7"/>
      <c r="AE10" s="7"/>
      <c r="AF10" s="7"/>
      <c r="AG10" s="7"/>
      <c r="AH10" s="7"/>
    </row>
    <row r="11" ht="17.25" customHeight="1">
      <c r="A11" s="221"/>
      <c r="B11" s="221"/>
      <c r="C11" s="221" t="b">
        <v>0</v>
      </c>
      <c r="D11" s="236" t="s">
        <v>1393</v>
      </c>
      <c r="E11" s="7"/>
      <c r="F11" s="7"/>
      <c r="G11" s="7"/>
      <c r="H11" s="7"/>
      <c r="I11" s="7"/>
      <c r="J11" s="7"/>
      <c r="K11" s="7"/>
      <c r="L11" s="251"/>
      <c r="M11" s="251"/>
      <c r="N11" s="251"/>
      <c r="O11" s="251"/>
      <c r="P11" s="251"/>
      <c r="Q11" s="7"/>
      <c r="R11" s="7"/>
      <c r="S11" s="7"/>
      <c r="T11" s="7"/>
      <c r="U11" s="84" t="str">
        <f>IF($K$107&lt;&gt;"444","",VLOOKUP(MID(C12,1,1),KEKUATAN,MID(misc!$D$29,2,1)+1,FALSE))</f>
        <v>Diplomatis</v>
      </c>
      <c r="V11" s="7"/>
      <c r="W11" s="7"/>
      <c r="X11" s="7"/>
      <c r="Y11" s="7"/>
      <c r="Z11" s="7"/>
      <c r="AA11" s="7"/>
      <c r="AB11" s="7"/>
      <c r="AC11" s="7"/>
      <c r="AD11" s="7"/>
      <c r="AE11" s="7"/>
      <c r="AF11" s="7"/>
      <c r="AG11" s="7"/>
      <c r="AH11" s="7"/>
    </row>
    <row r="12" ht="17.25" customHeight="1">
      <c r="A12" s="221"/>
      <c r="B12" s="221"/>
      <c r="C12" s="221" t="str">
        <f t="array" ref="C12">INDEX(prof3,A6)</f>
        <v>CS</v>
      </c>
      <c r="D12" s="286" t="str">
        <f>"Sdr. " &amp;PROPER(M2)&amp;" "&amp;IF($K$107="444",VLOOKUP($C$12,profile!$A$65:$D$104,3,TRUE),VLOOKUP($K$107,problem!$A$28:$C$91,3,0))</f>
        <v>Sdr. Andre Setiawan  dalam bekerja selalu menginginkan standar prosedur kerja dan tidak ada perubahan mendadak. Ia senang lingkungan yang aman dengan adanya kejelasan peraturan dan regulasi. Akibatnya ia menjadi kurang kreatif, kurang dapat berimprovisasi dan sulit melihat dari sisi yang lain. Ia tidak suka dikritik, karena ia selalu mengharapkan setiap hasil kerjanya adalah sempurna, tanpa cacat. Kritik baginya tidak hanya serangan terhadap pekerjaannya tetapi  juga dianggap sebagai serangan terhadap pribadinya karena dianggap dirinya tidak bisa memberikan hasil yang sempurna. Ia menjadi tidak nyaman bila harus memutuskan secara cepat, ia juga kurang berani mengekspresikan perasaannya secara terbuka, selalu menahan diri dan penuh kehati-hatian dalam setiap tindakannya.</v>
      </c>
      <c r="S12" s="7"/>
      <c r="T12" s="7"/>
      <c r="U12" s="84" t="str">
        <f>IF($K$107&lt;&gt;"444","",VLOOKUP(MID(C12,1,1),KEKUATAN,MID(misc!$D$29,3,1)+1,FALSE))</f>
        <v>Sadar akan mutu</v>
      </c>
      <c r="V12" s="7"/>
      <c r="W12" s="7"/>
      <c r="X12" s="252"/>
      <c r="Y12" s="252"/>
      <c r="Z12" s="252"/>
      <c r="AA12" s="252"/>
      <c r="AB12" s="252"/>
      <c r="AC12" s="252"/>
      <c r="AD12" s="252"/>
      <c r="AE12" s="252"/>
      <c r="AF12" s="7"/>
      <c r="AG12" s="7"/>
      <c r="AH12" s="7"/>
    </row>
    <row r="13" ht="17.25" customHeight="1">
      <c r="A13" s="221"/>
      <c r="B13" s="221"/>
      <c r="C13" s="221">
        <f t="array" ref="C13">INDEX(profile!M3:M42,MATCH(ind!$C$12,profile!$A$3:$A$42,0))</f>
        <v>5</v>
      </c>
      <c r="S13" s="7"/>
      <c r="T13" s="7"/>
      <c r="U13" s="84" t="str">
        <f>IF($K$107&lt;&gt;"444","",VLOOKUP(MID(C12,2,1),KEKUATAN,MID(misc!$D$29,1,1)+1,FALSE))</f>
        <v>Tekun</v>
      </c>
      <c r="V13" s="7"/>
      <c r="W13" s="7"/>
      <c r="X13" s="252"/>
      <c r="Y13" s="252"/>
      <c r="Z13" s="252"/>
      <c r="AA13" s="252"/>
      <c r="AB13" s="252"/>
      <c r="AC13" s="252"/>
      <c r="AD13" s="252"/>
      <c r="AE13" s="252"/>
      <c r="AF13" s="7"/>
      <c r="AG13" s="7"/>
      <c r="AH13" s="7"/>
    </row>
    <row r="14" ht="17.25" customHeight="1">
      <c r="A14" s="221"/>
      <c r="B14" s="221"/>
      <c r="C14" s="221"/>
      <c r="S14" s="7"/>
      <c r="T14" s="7"/>
      <c r="U14" s="84" t="str">
        <f>IF($K$107&lt;&gt;"444","",VLOOKUP(MID(C12,2,1),KEKUATAN,MID(misc!$D$29,2,1)+1,FALSE))</f>
        <v>Tidak emosional</v>
      </c>
      <c r="V14" s="7"/>
      <c r="W14" s="7"/>
      <c r="X14" s="252"/>
      <c r="Y14" s="252"/>
      <c r="Z14" s="252"/>
      <c r="AA14" s="252"/>
      <c r="AB14" s="252"/>
      <c r="AC14" s="252"/>
      <c r="AD14" s="252"/>
      <c r="AE14" s="252"/>
      <c r="AF14" s="7"/>
      <c r="AG14" s="7"/>
      <c r="AH14" s="7"/>
    </row>
    <row r="15" ht="17.25" customHeight="1">
      <c r="A15" s="221"/>
      <c r="B15" s="221"/>
      <c r="C15" s="221"/>
      <c r="S15" s="7"/>
      <c r="T15" s="7"/>
      <c r="U15" s="252"/>
      <c r="V15" s="7"/>
      <c r="W15" s="7"/>
      <c r="X15" s="252"/>
      <c r="Y15" s="252"/>
      <c r="Z15" s="252"/>
      <c r="AA15" s="252"/>
      <c r="AB15" s="252"/>
      <c r="AC15" s="252"/>
      <c r="AD15" s="252"/>
      <c r="AE15" s="252"/>
      <c r="AF15" s="7"/>
      <c r="AG15" s="7"/>
      <c r="AH15" s="7"/>
    </row>
    <row r="16" ht="17.25" customHeight="1">
      <c r="A16" s="221"/>
      <c r="B16" s="221"/>
      <c r="C16" s="221"/>
      <c r="S16" s="7"/>
      <c r="T16" s="236" t="s">
        <v>1394</v>
      </c>
      <c r="U16" s="7"/>
      <c r="V16" s="7"/>
      <c r="W16" s="7"/>
      <c r="X16" s="252"/>
      <c r="Y16" s="252"/>
      <c r="Z16" s="252"/>
      <c r="AA16" s="252"/>
      <c r="AB16" s="252"/>
      <c r="AC16" s="252"/>
      <c r="AD16" s="252"/>
      <c r="AE16" s="252"/>
      <c r="AF16" s="7"/>
      <c r="AG16" s="7"/>
      <c r="AH16" s="7"/>
    </row>
    <row r="17" ht="17.25" customHeight="1">
      <c r="A17" s="221"/>
      <c r="B17" s="221"/>
      <c r="C17" s="221"/>
      <c r="S17" s="7"/>
      <c r="T17" s="7"/>
      <c r="U17" s="84" t="str">
        <f>IF($K$107&lt;&gt;"444","",VLOOKUP(MID(C12,1,1),KELEMAHAN,MID(misc!$D$30,1,1)+1,FALSE))</f>
        <v>Sulit memutuskan</v>
      </c>
      <c r="V17" s="7"/>
      <c r="W17" s="252"/>
      <c r="X17" s="252"/>
      <c r="Y17" s="252"/>
      <c r="Z17" s="252"/>
      <c r="AA17" s="252"/>
      <c r="AB17" s="252"/>
      <c r="AC17" s="252"/>
      <c r="AD17" s="252"/>
      <c r="AE17" s="252"/>
      <c r="AF17" s="7"/>
      <c r="AG17" s="7"/>
      <c r="AH17" s="7"/>
    </row>
    <row r="18" ht="17.25" customHeight="1">
      <c r="A18" s="221"/>
      <c r="B18" s="221"/>
      <c r="C18" s="221"/>
      <c r="S18" s="252"/>
      <c r="T18" s="7"/>
      <c r="U18" s="84" t="str">
        <f>IF($K$107&lt;&gt;"444","",VLOOKUP(MID(C12,1,1),KELEMAHAN,MID(misc!$D$30,2,1)+1,FALSE))</f>
        <v>Over Sensitif</v>
      </c>
      <c r="V18" s="7"/>
      <c r="W18" s="252"/>
      <c r="X18" s="252"/>
      <c r="Y18" s="252"/>
      <c r="Z18" s="252"/>
      <c r="AA18" s="252"/>
      <c r="AB18" s="252"/>
      <c r="AC18" s="252"/>
      <c r="AD18" s="252"/>
      <c r="AE18" s="252"/>
      <c r="AF18" s="7"/>
      <c r="AG18" s="7"/>
      <c r="AH18" s="7"/>
    </row>
    <row r="19" ht="17.25" customHeight="1">
      <c r="A19" s="221"/>
      <c r="B19" s="221"/>
      <c r="C19" s="221"/>
      <c r="S19" s="252"/>
      <c r="T19" s="7"/>
      <c r="U19" s="84" t="str">
        <f>IF($K$107&lt;&gt;"444","",VLOOKUP(MID(C12,1,1),KELEMAHAN,MID(misc!$D$30,3,1)+1,FALSE))</f>
        <v>Terlalu banyak teori, kurang praktis</v>
      </c>
      <c r="V19" s="7"/>
      <c r="W19" s="252"/>
      <c r="X19" s="252"/>
      <c r="Y19" s="252"/>
      <c r="Z19" s="252"/>
      <c r="AA19" s="252"/>
      <c r="AB19" s="252"/>
      <c r="AC19" s="252"/>
      <c r="AD19" s="252"/>
      <c r="AE19" s="252"/>
      <c r="AF19" s="7"/>
      <c r="AG19" s="7"/>
      <c r="AH19" s="7"/>
    </row>
    <row r="20" ht="17.25" customHeight="1">
      <c r="A20" s="221"/>
      <c r="B20" s="221"/>
      <c r="C20" s="221"/>
      <c r="S20" s="252"/>
      <c r="T20" s="7"/>
      <c r="U20" s="84" t="str">
        <f>IF($K$107&lt;&gt;"444","",VLOOKUP(MID(C12,2,1),KELEMAHAN,MID(misc!$D$30,1,1)+1,FALSE))</f>
        <v>Terlalu hati-hati</v>
      </c>
      <c r="V20" s="7"/>
      <c r="W20" s="252"/>
      <c r="X20" s="252"/>
      <c r="Y20" s="252"/>
      <c r="Z20" s="252"/>
      <c r="AA20" s="252"/>
      <c r="AB20" s="252"/>
      <c r="AC20" s="252"/>
      <c r="AD20" s="252"/>
      <c r="AE20" s="252"/>
      <c r="AF20" s="7"/>
      <c r="AG20" s="7"/>
      <c r="AH20" s="7"/>
    </row>
    <row r="21" ht="17.25" customHeight="1">
      <c r="A21" s="221"/>
      <c r="B21" s="221"/>
      <c r="C21" s="221"/>
      <c r="S21" s="252"/>
      <c r="T21" s="7"/>
      <c r="U21" s="84" t="str">
        <f>IF($K$107&lt;&gt;"444","",VLOOKUP(MID(C12,2,1),KELEMAHAN,MID(misc!$D$30,2,1)+1,FALSE))</f>
        <v>Lamban, statis</v>
      </c>
      <c r="V21" s="7"/>
      <c r="W21" s="252"/>
      <c r="X21" s="252"/>
      <c r="Y21" s="252"/>
      <c r="Z21" s="252"/>
      <c r="AA21" s="252"/>
      <c r="AB21" s="252"/>
      <c r="AC21" s="252"/>
      <c r="AD21" s="252"/>
      <c r="AE21" s="252"/>
      <c r="AF21" s="7"/>
      <c r="AG21" s="7"/>
      <c r="AH21" s="7"/>
    </row>
    <row r="22" ht="17.25" customHeight="1">
      <c r="A22" s="221"/>
      <c r="B22" s="221"/>
      <c r="C22" s="221"/>
      <c r="S22" s="252"/>
      <c r="T22" s="252"/>
      <c r="U22" s="252"/>
      <c r="V22" s="7"/>
      <c r="W22" s="252"/>
      <c r="X22" s="7"/>
      <c r="Y22" s="7"/>
      <c r="Z22" s="7"/>
      <c r="AA22" s="7"/>
      <c r="AB22" s="7"/>
      <c r="AC22" s="7"/>
      <c r="AD22" s="7"/>
      <c r="AE22" s="7"/>
      <c r="AF22" s="7"/>
      <c r="AG22" s="7"/>
      <c r="AH22" s="7"/>
    </row>
    <row r="23" ht="17.25" customHeight="1">
      <c r="A23" s="221"/>
      <c r="B23" s="221"/>
      <c r="C23" s="221"/>
      <c r="S23" s="252"/>
      <c r="T23" s="236" t="s">
        <v>1395</v>
      </c>
      <c r="U23" s="84"/>
      <c r="V23" s="7"/>
      <c r="W23" s="252"/>
      <c r="X23" s="7"/>
      <c r="Y23" s="7"/>
      <c r="Z23" s="7"/>
      <c r="AA23" s="7"/>
      <c r="AB23" s="7"/>
      <c r="AC23" s="7"/>
      <c r="AD23" s="7"/>
      <c r="AE23" s="7"/>
      <c r="AF23" s="7"/>
      <c r="AG23" s="7"/>
      <c r="AH23" s="7"/>
    </row>
    <row r="24" ht="17.25" customHeight="1">
      <c r="A24" s="221"/>
      <c r="B24" s="221"/>
      <c r="C24" s="221"/>
      <c r="S24" s="252"/>
      <c r="T24" s="84"/>
      <c r="U24" s="84" t="str">
        <f>IF($K$107&lt;&gt;"444","",VLOOKUP(MID(C12,1,1),[0]!PEK_YG_SESUAI,MID(misc!$D$31,1,1)+1,FALSE))</f>
        <v>#ERROR!</v>
      </c>
      <c r="V24" s="7"/>
      <c r="W24" s="252"/>
      <c r="X24" s="7"/>
      <c r="Y24" s="7"/>
      <c r="Z24" s="7"/>
      <c r="AA24" s="7"/>
      <c r="AB24" s="7"/>
      <c r="AC24" s="7"/>
      <c r="AD24" s="7"/>
      <c r="AE24" s="7"/>
      <c r="AF24" s="7"/>
      <c r="AG24" s="7"/>
      <c r="AH24" s="7"/>
    </row>
    <row r="25" ht="17.25" customHeight="1">
      <c r="A25" s="221"/>
      <c r="B25" s="221"/>
      <c r="C25" s="221"/>
      <c r="S25" s="252"/>
      <c r="T25" s="251"/>
      <c r="U25" s="84" t="str">
        <f>IF($K$107&lt;&gt;"444","",VLOOKUP(MID(C12,1,1),[0]!PEK_YG_SESUAI,MID(misc!$D$31,2,1)+1,FALSE))</f>
        <v>#ERROR!</v>
      </c>
      <c r="V25" s="7"/>
      <c r="W25" s="252"/>
      <c r="X25" s="7"/>
      <c r="Y25" s="7"/>
      <c r="Z25" s="7"/>
      <c r="AA25" s="7"/>
      <c r="AB25" s="7"/>
      <c r="AC25" s="7"/>
      <c r="AD25" s="7"/>
      <c r="AE25" s="7"/>
      <c r="AF25" s="7"/>
      <c r="AG25" s="7"/>
      <c r="AH25" s="7"/>
    </row>
    <row r="26" ht="17.25" customHeight="1">
      <c r="A26" s="221"/>
      <c r="B26" s="221"/>
      <c r="C26" s="221"/>
      <c r="S26" s="252"/>
      <c r="T26" s="251"/>
      <c r="U26" s="84" t="str">
        <f>IF($K$107&lt;&gt;"444","",VLOOKUP(MID(C12,1,1),[0]!PEK_YG_SESUAI,MID(misc!$D$31,3,1)+1,FALSE))</f>
        <v>#ERROR!</v>
      </c>
      <c r="V26" s="7"/>
      <c r="W26" s="252"/>
      <c r="X26" s="7"/>
      <c r="Y26" s="7"/>
      <c r="Z26" s="7"/>
      <c r="AA26" s="7"/>
      <c r="AB26" s="7"/>
      <c r="AC26" s="7"/>
      <c r="AD26" s="7"/>
      <c r="AE26" s="7"/>
      <c r="AF26" s="7"/>
      <c r="AG26" s="7"/>
      <c r="AH26" s="7"/>
    </row>
    <row r="27" ht="17.25" customHeight="1">
      <c r="A27" s="221"/>
      <c r="B27" s="221"/>
      <c r="C27" s="221"/>
      <c r="S27" s="252"/>
      <c r="T27" s="7"/>
      <c r="U27" s="84" t="str">
        <f>IF($K$107&lt;&gt;"444","",VLOOKUP(MID(C12,2,1),[0]!PEK_YG_SESUAI,MID(misc!$D$31,1,1)+1,FALSE))</f>
        <v>#ERROR!</v>
      </c>
      <c r="V27" s="7"/>
      <c r="W27" s="252"/>
      <c r="X27" s="7"/>
      <c r="Y27" s="7"/>
      <c r="Z27" s="7"/>
      <c r="AA27" s="7"/>
      <c r="AB27" s="7"/>
      <c r="AC27" s="7"/>
      <c r="AD27" s="7"/>
      <c r="AE27" s="7"/>
      <c r="AF27" s="7"/>
      <c r="AG27" s="7"/>
      <c r="AH27" s="7"/>
    </row>
    <row r="28" ht="17.25" customHeight="1">
      <c r="A28" s="221"/>
      <c r="B28" s="221"/>
      <c r="C28" s="221"/>
      <c r="S28" s="252"/>
      <c r="T28" s="7"/>
      <c r="U28" s="84" t="str">
        <f>IF($K$107&lt;&gt;"444","",VLOOKUP(MID(C12,2,1),[0]!PEK_YG_SESUAI,MID(misc!$D$31,2,1)+1,FALSE))</f>
        <v>#ERROR!</v>
      </c>
      <c r="V28" s="7"/>
      <c r="W28" s="252"/>
      <c r="X28" s="7"/>
      <c r="Y28" s="7"/>
      <c r="Z28" s="7"/>
      <c r="AA28" s="7"/>
      <c r="AB28" s="7"/>
      <c r="AC28" s="7"/>
      <c r="AD28" s="7"/>
      <c r="AE28" s="7"/>
      <c r="AF28" s="7"/>
      <c r="AG28" s="7"/>
      <c r="AH28" s="7"/>
    </row>
    <row r="29" ht="17.25" customHeight="1">
      <c r="A29" s="221"/>
      <c r="B29" s="221"/>
      <c r="C29" s="221"/>
      <c r="S29" s="252"/>
      <c r="T29" s="252"/>
      <c r="U29" s="7"/>
      <c r="V29" s="7"/>
      <c r="W29" s="252"/>
      <c r="X29" s="7"/>
      <c r="Y29" s="7"/>
      <c r="Z29" s="7"/>
      <c r="AA29" s="7"/>
      <c r="AB29" s="7"/>
      <c r="AC29" s="7"/>
      <c r="AD29" s="7"/>
      <c r="AE29" s="7"/>
      <c r="AF29" s="7"/>
      <c r="AG29" s="7"/>
      <c r="AH29" s="7"/>
    </row>
    <row r="30" ht="17.25" customHeight="1">
      <c r="A30" s="221"/>
      <c r="B30" s="221"/>
      <c r="C30" s="221"/>
      <c r="D30" s="252"/>
      <c r="E30" s="252"/>
      <c r="F30" s="252"/>
      <c r="G30" s="252"/>
      <c r="H30" s="252"/>
      <c r="I30" s="252"/>
      <c r="J30" s="252"/>
      <c r="K30" s="252"/>
      <c r="L30" s="252"/>
      <c r="M30" s="252"/>
      <c r="N30" s="252"/>
      <c r="O30" s="252"/>
      <c r="P30" s="252"/>
      <c r="Q30" s="252"/>
      <c r="R30" s="252"/>
      <c r="S30" s="252"/>
      <c r="T30" s="252"/>
      <c r="U30" s="7"/>
      <c r="V30" s="7"/>
      <c r="W30" s="252"/>
      <c r="X30" s="7"/>
      <c r="Y30" s="7"/>
      <c r="Z30" s="7"/>
      <c r="AA30" s="7"/>
      <c r="AB30" s="7"/>
      <c r="AC30" s="7"/>
      <c r="AD30" s="7"/>
      <c r="AE30" s="7"/>
      <c r="AF30" s="7"/>
      <c r="AG30" s="7"/>
      <c r="AH30" s="7"/>
    </row>
    <row r="31" ht="17.25" customHeight="1">
      <c r="A31" s="221"/>
      <c r="B31" s="221"/>
      <c r="C31" s="221"/>
      <c r="D31" s="252"/>
      <c r="E31" s="252"/>
      <c r="F31" s="252"/>
      <c r="G31" s="252"/>
      <c r="H31" s="252"/>
      <c r="I31" s="252"/>
      <c r="J31" s="252"/>
      <c r="K31" s="252"/>
      <c r="L31" s="252"/>
      <c r="M31" s="252"/>
      <c r="N31" s="252"/>
      <c r="O31" s="252"/>
      <c r="P31" s="252"/>
      <c r="Q31" s="252"/>
      <c r="R31" s="252"/>
      <c r="S31" s="252"/>
      <c r="T31" s="252"/>
      <c r="U31" s="252"/>
      <c r="V31" s="252"/>
      <c r="W31" s="252"/>
      <c r="X31" s="7"/>
      <c r="Y31" s="7"/>
      <c r="Z31" s="7"/>
      <c r="AA31" s="7"/>
      <c r="AB31" s="7"/>
      <c r="AC31" s="7"/>
      <c r="AD31" s="7"/>
      <c r="AE31" s="7"/>
      <c r="AF31" s="7"/>
      <c r="AG31" s="7"/>
      <c r="AH31" s="7"/>
    </row>
    <row r="32" ht="17.25" customHeight="1">
      <c r="A32" s="221"/>
      <c r="B32" s="221"/>
      <c r="C32" s="221"/>
      <c r="D32" s="252"/>
      <c r="E32" s="252"/>
      <c r="F32" s="252"/>
      <c r="G32" s="252"/>
      <c r="H32" s="252"/>
      <c r="I32" s="252"/>
      <c r="J32" s="252"/>
      <c r="K32" s="252"/>
      <c r="L32" s="252"/>
      <c r="M32" s="252"/>
      <c r="N32" s="252"/>
      <c r="O32" s="252"/>
      <c r="P32" s="252"/>
      <c r="Q32" s="252"/>
      <c r="R32" s="252"/>
      <c r="S32" s="252"/>
      <c r="T32" s="252"/>
      <c r="U32" s="252"/>
      <c r="V32" s="252"/>
      <c r="W32" s="252"/>
      <c r="X32" s="7"/>
      <c r="Y32" s="7"/>
      <c r="Z32" s="7"/>
      <c r="AA32" s="7"/>
      <c r="AB32" s="7"/>
      <c r="AC32" s="7"/>
      <c r="AD32" s="7"/>
      <c r="AE32" s="7"/>
      <c r="AF32" s="7"/>
      <c r="AG32" s="7"/>
      <c r="AH32" s="7"/>
    </row>
    <row r="33" ht="17.25" customHeight="1">
      <c r="A33" s="221"/>
      <c r="B33" s="221"/>
      <c r="C33" s="221"/>
      <c r="D33" s="252"/>
      <c r="E33" s="252"/>
      <c r="F33" s="252"/>
      <c r="G33" s="252"/>
      <c r="H33" s="252"/>
      <c r="I33" s="252"/>
      <c r="J33" s="252"/>
      <c r="K33" s="252"/>
      <c r="L33" s="252"/>
      <c r="M33" s="252"/>
      <c r="N33" s="252"/>
      <c r="O33" s="252"/>
      <c r="P33" s="252"/>
      <c r="Q33" s="252"/>
      <c r="R33" s="252"/>
      <c r="S33" s="252"/>
      <c r="T33" s="252"/>
      <c r="U33" s="252"/>
      <c r="V33" s="252"/>
      <c r="W33" s="252"/>
      <c r="X33" s="7"/>
      <c r="Y33" s="7"/>
      <c r="Z33" s="7"/>
      <c r="AA33" s="7"/>
      <c r="AB33" s="7"/>
      <c r="AC33" s="7"/>
      <c r="AD33" s="7"/>
      <c r="AE33" s="7"/>
      <c r="AF33" s="7"/>
      <c r="AG33" s="7"/>
      <c r="AH33" s="7"/>
    </row>
    <row r="34" ht="17.25" customHeight="1">
      <c r="A34" s="221"/>
      <c r="B34" s="221"/>
      <c r="C34" s="253"/>
      <c r="D34" s="7"/>
      <c r="E34" s="7"/>
      <c r="F34" s="84"/>
      <c r="G34" s="84"/>
      <c r="H34" s="7"/>
      <c r="I34" s="7"/>
      <c r="J34" s="7"/>
      <c r="K34" s="251"/>
      <c r="L34" s="251"/>
      <c r="M34" s="251"/>
      <c r="N34" s="251"/>
      <c r="O34" s="7"/>
      <c r="P34" s="7"/>
      <c r="Q34" s="7"/>
      <c r="R34" s="251"/>
      <c r="S34" s="251"/>
      <c r="T34" s="251"/>
      <c r="U34" s="251"/>
      <c r="V34" s="251"/>
      <c r="W34" s="251"/>
      <c r="X34" s="7"/>
      <c r="Y34" s="7"/>
      <c r="Z34" s="7"/>
      <c r="AA34" s="7"/>
      <c r="AB34" s="7"/>
      <c r="AC34" s="7"/>
      <c r="AD34" s="7"/>
      <c r="AE34" s="7"/>
      <c r="AF34" s="7"/>
      <c r="AG34" s="7"/>
      <c r="AH34" s="7"/>
    </row>
    <row r="35" ht="17.25" customHeight="1">
      <c r="A35" s="221"/>
      <c r="B35" s="221"/>
      <c r="C35" s="221"/>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ht="17.25" customHeight="1">
      <c r="A36" s="221"/>
      <c r="B36" s="221"/>
      <c r="C36" s="221"/>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ht="17.25" customHeight="1">
      <c r="A37" s="221"/>
      <c r="B37" s="221"/>
      <c r="C37" s="221"/>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ht="17.25" customHeight="1">
      <c r="A38" s="221"/>
      <c r="B38" s="221"/>
      <c r="C38" s="221"/>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ht="17.25" customHeight="1">
      <c r="A39" s="221"/>
      <c r="B39" s="221"/>
      <c r="C39" s="221"/>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ht="17.25" customHeight="1">
      <c r="A40" s="221"/>
      <c r="B40" s="221"/>
      <c r="C40" s="221"/>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ht="17.25" customHeight="1">
      <c r="A41" s="221"/>
      <c r="B41" s="221"/>
      <c r="C41" s="221"/>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ht="17.25" customHeight="1">
      <c r="A42" s="221"/>
      <c r="B42" s="221"/>
      <c r="C42" s="221"/>
      <c r="D42" s="7"/>
      <c r="E42" s="7"/>
      <c r="F42" s="251"/>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ht="17.25" customHeight="1">
      <c r="A43" s="221"/>
      <c r="B43" s="221"/>
      <c r="C43" s="221"/>
      <c r="D43" s="7"/>
      <c r="E43" s="7"/>
      <c r="F43" s="251"/>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ht="17.25" customHeight="1">
      <c r="A44" s="221"/>
      <c r="B44" s="221"/>
      <c r="C44" s="221"/>
      <c r="D44" s="7"/>
      <c r="E44" s="7"/>
      <c r="F44" s="251"/>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ht="17.25" customHeight="1">
      <c r="A45" s="221"/>
      <c r="B45" s="221"/>
      <c r="C45" s="221"/>
      <c r="D45" s="7"/>
      <c r="E45" s="7"/>
      <c r="F45" s="251"/>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ht="17.25" customHeight="1">
      <c r="A46" s="221"/>
      <c r="B46" s="221"/>
      <c r="C46" s="221"/>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ht="17.25" customHeight="1">
      <c r="A47" s="221"/>
      <c r="B47" s="221"/>
      <c r="C47" s="221"/>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ht="17.25" customHeight="1">
      <c r="A48" s="221"/>
      <c r="B48" s="221"/>
      <c r="C48" s="221"/>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ht="17.25" customHeight="1">
      <c r="A49" s="221"/>
      <c r="B49" s="221"/>
      <c r="C49" s="221"/>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ht="17.25" customHeight="1">
      <c r="A50" s="221"/>
      <c r="B50" s="221"/>
      <c r="C50" s="221"/>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ht="17.25" customHeight="1">
      <c r="A51" s="221"/>
      <c r="B51" s="221"/>
      <c r="C51" s="221"/>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ht="17.25" customHeight="1">
      <c r="A52" s="221"/>
      <c r="B52" s="221"/>
      <c r="C52" s="22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ht="17.25" customHeight="1">
      <c r="A53" s="221"/>
      <c r="B53" s="221"/>
      <c r="C53" s="221"/>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ht="17.25" customHeight="1">
      <c r="A54" s="221"/>
      <c r="B54" s="221"/>
      <c r="C54" s="221"/>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ht="17.25" customHeight="1">
      <c r="A55" s="221"/>
      <c r="B55" s="221"/>
      <c r="C55" s="221"/>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ht="17.25" customHeight="1">
      <c r="A56" s="221"/>
      <c r="B56" s="221"/>
      <c r="C56" s="221"/>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ht="17.25" customHeight="1">
      <c r="A57" s="221"/>
      <c r="B57" s="221"/>
      <c r="C57" s="221"/>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ht="17.25" customHeight="1">
      <c r="A58" s="221"/>
      <c r="B58" s="221"/>
      <c r="C58" s="221"/>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ht="17.25" customHeight="1">
      <c r="A59" s="221"/>
      <c r="B59" s="221"/>
      <c r="C59" s="221"/>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ht="17.25" customHeight="1">
      <c r="A60" s="221"/>
      <c r="B60" s="221"/>
      <c r="C60" s="221"/>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ht="17.25" customHeight="1">
      <c r="A61" s="221"/>
      <c r="B61" s="221"/>
      <c r="C61" s="221"/>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ht="17.25" customHeight="1">
      <c r="A62" s="221"/>
      <c r="B62" s="221"/>
      <c r="C62" s="221"/>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ht="17.25" customHeight="1">
      <c r="A63" s="221"/>
      <c r="B63" s="221"/>
      <c r="C63" s="221"/>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ht="17.25" customHeight="1">
      <c r="A64" s="221"/>
      <c r="B64" s="221"/>
      <c r="C64" s="221"/>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ht="17.25" customHeight="1">
      <c r="A65" s="221"/>
      <c r="B65" s="221"/>
      <c r="C65" s="221"/>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ht="17.25" customHeight="1">
      <c r="A66" s="221"/>
      <c r="B66" s="221"/>
      <c r="C66" s="221"/>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ht="17.25" customHeight="1">
      <c r="A67" s="221"/>
      <c r="B67" s="221"/>
      <c r="C67" s="221"/>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ht="17.25" customHeight="1">
      <c r="A68" s="221"/>
      <c r="B68" s="221"/>
      <c r="C68" s="221"/>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ht="17.25" customHeight="1">
      <c r="A69" s="221"/>
      <c r="B69" s="221"/>
      <c r="C69" s="221"/>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ht="17.25" customHeight="1">
      <c r="A70" s="221"/>
      <c r="B70" s="221"/>
      <c r="C70" s="221"/>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ht="17.25" customHeight="1">
      <c r="A71" s="221"/>
      <c r="B71" s="221"/>
      <c r="C71" s="221"/>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ht="17.25" customHeight="1">
      <c r="A72" s="221"/>
      <c r="B72" s="221"/>
      <c r="C72" s="221"/>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ht="17.25" customHeight="1">
      <c r="A73" s="221"/>
      <c r="B73" s="221"/>
      <c r="C73" s="221"/>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ht="17.25" customHeight="1">
      <c r="A74" s="221"/>
      <c r="B74" s="221"/>
      <c r="C74" s="221"/>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ht="17.25" customHeight="1">
      <c r="A75" s="221"/>
      <c r="B75" s="221"/>
      <c r="C75" s="221"/>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ht="17.25" customHeight="1">
      <c r="A76" s="221"/>
      <c r="B76" s="221"/>
      <c r="C76" s="221"/>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ht="17.25" customHeight="1">
      <c r="A77" s="221"/>
      <c r="B77" s="221"/>
      <c r="C77" s="221"/>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ht="17.25" customHeight="1">
      <c r="A78" s="221"/>
      <c r="B78" s="221"/>
      <c r="C78" s="221"/>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ht="17.25" customHeight="1">
      <c r="A79" s="221"/>
      <c r="B79" s="221"/>
      <c r="C79" s="221"/>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ht="17.25" customHeight="1">
      <c r="A80" s="221"/>
      <c r="B80" s="221"/>
      <c r="C80" s="221"/>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ht="17.25" customHeight="1">
      <c r="A81" s="221"/>
      <c r="B81" s="221"/>
      <c r="C81" s="221"/>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ht="17.25" customHeight="1">
      <c r="A82" s="221"/>
      <c r="B82" s="221"/>
      <c r="C82" s="221"/>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ht="17.25" customHeight="1">
      <c r="A83" s="221"/>
      <c r="B83" s="221"/>
      <c r="C83" s="221"/>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ht="17.25" customHeight="1">
      <c r="A84" s="221"/>
      <c r="B84" s="221"/>
      <c r="C84" s="221"/>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ht="17.25" customHeight="1">
      <c r="A85" s="221"/>
      <c r="B85" s="221"/>
      <c r="C85" s="221"/>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ht="17.25" customHeight="1">
      <c r="A86" s="221"/>
      <c r="B86" s="221"/>
      <c r="C86" s="221"/>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ht="17.25" customHeight="1">
      <c r="A87" s="221"/>
      <c r="B87" s="221"/>
      <c r="C87" s="221"/>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ht="17.25" customHeight="1">
      <c r="A88" s="221"/>
      <c r="B88" s="221"/>
      <c r="C88" s="221"/>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ht="17.25" customHeight="1">
      <c r="A89" s="221"/>
      <c r="B89" s="221"/>
      <c r="C89" s="221"/>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ht="17.25" customHeight="1">
      <c r="A90" s="221"/>
      <c r="B90" s="221"/>
      <c r="C90" s="221"/>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ht="17.25" customHeight="1">
      <c r="A91" s="221"/>
      <c r="B91" s="221"/>
      <c r="C91" s="221"/>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ht="17.25" customHeight="1">
      <c r="A92" s="221"/>
      <c r="B92" s="221"/>
      <c r="C92" s="221"/>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ht="17.25" customHeight="1">
      <c r="A93" s="221"/>
      <c r="B93" s="221"/>
      <c r="C93" s="221"/>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ht="17.25" customHeight="1">
      <c r="A94" s="221"/>
      <c r="B94" s="221"/>
      <c r="C94" s="221"/>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ht="17.25" customHeight="1">
      <c r="A95" s="221"/>
      <c r="B95" s="221"/>
      <c r="C95" s="22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ht="17.25" customHeight="1">
      <c r="A96" s="221"/>
      <c r="B96" s="221"/>
      <c r="C96" s="22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ht="17.25" customHeight="1">
      <c r="A97" s="221"/>
      <c r="B97" s="221"/>
      <c r="C97" s="22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ht="17.25" customHeight="1">
      <c r="A98" s="221"/>
      <c r="B98" s="221"/>
      <c r="C98" s="221"/>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ht="17.25" customHeight="1">
      <c r="A99" s="221"/>
      <c r="B99" s="221"/>
      <c r="C99" s="221"/>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ht="17.25" customHeight="1">
      <c r="A100" s="221"/>
      <c r="B100" s="221"/>
      <c r="C100" s="22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ht="17.25" customHeight="1">
      <c r="A101" s="221"/>
      <c r="B101" s="221"/>
      <c r="C101" s="22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ht="17.25" customHeight="1">
      <c r="A102" s="221"/>
      <c r="B102" s="221"/>
      <c r="C102" s="22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ht="17.25" customHeight="1">
      <c r="A103" s="221"/>
      <c r="B103" s="221"/>
      <c r="C103" s="22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ht="17.25" customHeight="1">
      <c r="A104" s="221"/>
      <c r="B104" s="221"/>
      <c r="C104" s="22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ht="17.25" customHeight="1">
      <c r="A105" s="221"/>
      <c r="B105" s="221"/>
      <c r="C105" s="221" t="s">
        <v>1369</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ht="17.25" customHeight="1">
      <c r="A106" s="221"/>
      <c r="B106" s="221"/>
      <c r="C106" s="221" t="str">
        <f t="array" ref="C106">INDEX(Job_Title,A3)</f>
        <v>Juru Sita</v>
      </c>
      <c r="D106" s="7">
        <f t="array" ref="D106">VLOOKUP(INDEX(JD,$A$3),JOBPROFILETO8,3,0)</f>
        <v>2</v>
      </c>
      <c r="E106" s="7">
        <f t="array" ref="E106">VLOOKUP(INDEX(JI,$A$3),JOBPROFILETO8,3,0)</f>
        <v>4</v>
      </c>
      <c r="F106" s="7">
        <f t="array" ref="F106">VLOOKUP(INDEX(JS,$A$3),JOBPROFILETO8,3,0)</f>
        <v>5</v>
      </c>
      <c r="G106" s="7">
        <f t="array" ref="G106">VLOOKUP(INDEX(JC,$A$3),JOBPROFILETO8,3,0)</f>
        <v>5</v>
      </c>
      <c r="H106" s="7"/>
      <c r="I106" s="7" t="s">
        <v>1370</v>
      </c>
      <c r="J106" s="7"/>
      <c r="K106" s="7" t="s">
        <v>1371</v>
      </c>
      <c r="L106" s="7"/>
      <c r="M106" s="7"/>
      <c r="N106" s="7"/>
      <c r="O106" s="7"/>
      <c r="P106" s="7"/>
      <c r="Q106" s="7"/>
      <c r="R106" s="7"/>
      <c r="S106" s="7"/>
      <c r="T106" s="7"/>
      <c r="U106" s="7"/>
      <c r="V106" s="7"/>
      <c r="W106" s="7"/>
      <c r="X106" s="7"/>
      <c r="Y106" s="7"/>
      <c r="Z106" s="7"/>
      <c r="AA106" s="7"/>
      <c r="AB106" s="7"/>
      <c r="AC106" s="7"/>
      <c r="AD106" s="7"/>
      <c r="AE106" s="7"/>
      <c r="AF106" s="7"/>
      <c r="AG106" s="7"/>
      <c r="AH106" s="7"/>
    </row>
    <row r="107" ht="17.25" customHeight="1">
      <c r="A107" s="221"/>
      <c r="B107" s="221"/>
      <c r="C107" s="221" t="s">
        <v>1372</v>
      </c>
      <c r="D107" s="7"/>
      <c r="E107" s="7"/>
      <c r="F107" s="7"/>
      <c r="G107" s="7">
        <f>onejob!$C$1</f>
        <v>5</v>
      </c>
      <c r="H107" s="7"/>
      <c r="I107" s="7">
        <f t="array" ref="I107">INDEX(cek3_,A6)</f>
        <v>4</v>
      </c>
      <c r="J107" s="7"/>
      <c r="K107" s="3" t="str">
        <f t="array" ref="K107">TEXT(INDEX(CEKGRAF,A6),"000")</f>
        <v>444</v>
      </c>
      <c r="L107" s="7"/>
      <c r="M107" s="7"/>
      <c r="N107" s="7"/>
      <c r="O107" s="7"/>
      <c r="P107" s="7"/>
      <c r="Q107" s="7"/>
      <c r="R107" s="7"/>
      <c r="S107" s="7"/>
      <c r="T107" s="7"/>
      <c r="U107" s="7"/>
      <c r="V107" s="7"/>
      <c r="W107" s="7"/>
      <c r="X107" s="7"/>
      <c r="Y107" s="7"/>
      <c r="Z107" s="7"/>
      <c r="AA107" s="7"/>
      <c r="AB107" s="7"/>
      <c r="AC107" s="7"/>
      <c r="AD107" s="7"/>
      <c r="AE107" s="7"/>
      <c r="AF107" s="7"/>
      <c r="AG107" s="7"/>
      <c r="AH107" s="7"/>
    </row>
    <row r="108" ht="17.25" customHeight="1">
      <c r="A108" s="221"/>
      <c r="B108" s="221"/>
      <c r="C108" s="221" t="s">
        <v>12</v>
      </c>
      <c r="D108" s="7" t="s">
        <v>13</v>
      </c>
      <c r="E108" s="7" t="s">
        <v>14</v>
      </c>
      <c r="F108" s="7" t="s">
        <v>15</v>
      </c>
      <c r="G108" s="7" t="s">
        <v>16</v>
      </c>
      <c r="H108" s="7" t="s">
        <v>17</v>
      </c>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ht="17.25" customHeight="1">
      <c r="A109" s="221"/>
      <c r="B109" s="221"/>
      <c r="C109" s="221" t="str">
        <f t="array" ref="C109">INDEX(Nama,A6)</f>
        <v>Andre Setiawan</v>
      </c>
      <c r="D109" s="7" t="str">
        <f t="array" ref="D109">INDEX(Kelamin,A6)</f>
        <v>Pria</v>
      </c>
      <c r="E109" s="7" t="str">
        <f t="array" ref="E109">INDEX(Nomor,A6)</f>
        <v/>
      </c>
      <c r="F109" s="254">
        <f t="array" ref="F109">INDEX(Tes,A6)</f>
        <v>44291</v>
      </c>
      <c r="G109" s="7" t="str">
        <f t="array" ref="G109">INDEX(Posisi,A6)</f>
        <v/>
      </c>
      <c r="H109" s="7" t="str">
        <f t="array" ref="H109">INDEX(Tujuan,A6)</f>
        <v>profiling</v>
      </c>
      <c r="I109" s="7"/>
      <c r="J109" s="7"/>
      <c r="K109" s="7"/>
      <c r="L109" s="7"/>
      <c r="M109" s="7"/>
      <c r="N109" s="7"/>
      <c r="O109" s="7"/>
      <c r="P109" s="7"/>
      <c r="Q109" s="7"/>
      <c r="R109" s="7"/>
      <c r="S109" s="7"/>
      <c r="T109" s="7"/>
      <c r="U109" s="7"/>
      <c r="V109" s="7"/>
      <c r="W109" s="7"/>
      <c r="X109" s="7"/>
      <c r="Y109" s="7" t="s">
        <v>222</v>
      </c>
      <c r="Z109" s="7"/>
      <c r="AA109" s="7"/>
      <c r="AB109" s="7"/>
      <c r="AC109" s="7"/>
      <c r="AD109" s="7"/>
      <c r="AE109" s="7"/>
      <c r="AF109" s="7"/>
      <c r="AG109" s="7"/>
      <c r="AH109" s="7"/>
    </row>
    <row r="110" ht="17.25" customHeight="1">
      <c r="A110" s="221"/>
      <c r="B110" s="221"/>
      <c r="C110" s="221" t="s">
        <v>1354</v>
      </c>
      <c r="D110" s="7">
        <f t="array" ref="D110">INDEX(most_col_d,A6)</f>
        <v>2</v>
      </c>
      <c r="E110" s="7">
        <f t="array" ref="E110">INDEX(most_col_i,A6)</f>
        <v>0</v>
      </c>
      <c r="F110" s="7">
        <f t="array" ref="F110">INDEX(most_col_s,A6)</f>
        <v>4</v>
      </c>
      <c r="G110" s="7">
        <f t="array" ref="G110">INDEX(most_col_c,A6)</f>
        <v>10</v>
      </c>
      <c r="H110" s="7"/>
      <c r="I110" s="7"/>
      <c r="J110" s="7"/>
      <c r="K110" s="7"/>
      <c r="L110" s="7"/>
      <c r="M110" s="7"/>
      <c r="N110" s="225">
        <f>VLOOKUP(D110,tableD1,3,0)</f>
        <v>3</v>
      </c>
      <c r="O110" s="225">
        <f>VLOOKUP(E110,tableI1,3,0)</f>
        <v>1</v>
      </c>
      <c r="P110" s="225">
        <f>VLOOKUP(F110,table1S,3,0)</f>
        <v>4</v>
      </c>
      <c r="Q110" s="225">
        <f>VLOOKUP(G110,table1C,3,0)</f>
        <v>8</v>
      </c>
      <c r="R110" s="7"/>
      <c r="S110" s="7"/>
      <c r="T110" s="7">
        <f>VLOOKUP(D$106,tabel_jpm,N110+1,0)</f>
        <v>24</v>
      </c>
      <c r="U110" s="7">
        <f>VLOOKUP(E$106,tabel_jpm,O110+1,0)</f>
        <v>16</v>
      </c>
      <c r="V110" s="7">
        <f>VLOOKUP(F$106,tabel_jpm,P110+1,0)</f>
        <v>24</v>
      </c>
      <c r="W110" s="7">
        <f>VLOOKUP(G$106,tabel_jpm,Q110+1,0)</f>
        <v>16</v>
      </c>
      <c r="X110" s="7"/>
      <c r="Y110" s="224">
        <f t="shared" ref="Y110:Y112" si="1">AVERAGE(T110:W110)</f>
        <v>20</v>
      </c>
      <c r="Z110" s="224">
        <f>IF($D$109="Pria",VLOOKUP(Y110,agreement_p,4),VLOOKUP(Y110,agreement_w,4))</f>
        <v>59</v>
      </c>
      <c r="AA110" s="224" t="b">
        <f t="shared" ref="AA110:AA112" si="2">C9</f>
        <v>0</v>
      </c>
      <c r="AB110" s="7" t="b">
        <f t="shared" ref="AB110:AB112" si="3">IF(AA110=TRUE,(Z110*AA110)/AA110)</f>
        <v>0</v>
      </c>
      <c r="AC110" s="7">
        <f t="shared" ref="AC110:AC112" si="4">IF(ISNUMBER(AB110)=TRUE,1,0)</f>
        <v>0</v>
      </c>
      <c r="AD110" s="7">
        <f>IF(I107=4,((AB110+AB111+AB112)/(AC113*100)),"N/A")</f>
        <v>0.62</v>
      </c>
      <c r="AE110" s="7"/>
      <c r="AF110" s="222">
        <v>1.0</v>
      </c>
      <c r="AG110" s="230">
        <f>AD110</f>
        <v>0.62</v>
      </c>
      <c r="AH110" s="222">
        <f>AF110-AG110</f>
        <v>0.38</v>
      </c>
    </row>
    <row r="111" ht="17.25" customHeight="1">
      <c r="A111" s="221"/>
      <c r="B111" s="221"/>
      <c r="C111" s="221" t="s">
        <v>1356</v>
      </c>
      <c r="D111" s="7">
        <f t="array" ref="D111">INDEX(least_col_d,A6)</f>
        <v>6</v>
      </c>
      <c r="E111" s="7">
        <f t="array" ref="E111">INDEX(least_col_i,A6)</f>
        <v>7</v>
      </c>
      <c r="F111" s="7">
        <f t="array" ref="F111">INDEX(least_col_s,A6)</f>
        <v>3</v>
      </c>
      <c r="G111" s="7">
        <f t="array" ref="G111">INDEX(least_col_c,A6)</f>
        <v>1</v>
      </c>
      <c r="H111" s="7"/>
      <c r="I111" s="7"/>
      <c r="J111" s="7"/>
      <c r="K111" s="7"/>
      <c r="L111" s="7"/>
      <c r="M111" s="7"/>
      <c r="N111" s="225">
        <f>VLOOKUP(D111,table2D,3,0)</f>
        <v>4</v>
      </c>
      <c r="O111" s="225">
        <f>VLOOKUP(E111,table2I,3,0)</f>
        <v>3</v>
      </c>
      <c r="P111" s="225">
        <f>VLOOKUP(F111,table2S,3,0)</f>
        <v>6</v>
      </c>
      <c r="Q111" s="225">
        <f>VLOOKUP(G111,table2C,3,0)</f>
        <v>8</v>
      </c>
      <c r="R111" s="7"/>
      <c r="S111" s="7"/>
      <c r="T111" s="7">
        <f>VLOOKUP(D$106,tabel_jpm,N111+1,0)</f>
        <v>20</v>
      </c>
      <c r="U111" s="7">
        <f>VLOOKUP(E$106,tabel_jpm,O111+1,0)</f>
        <v>24</v>
      </c>
      <c r="V111" s="7">
        <f>VLOOKUP(F$106,tabel_jpm,P111+1,0)</f>
        <v>24</v>
      </c>
      <c r="W111" s="7">
        <f>VLOOKUP(G$106,tabel_jpm,Q111+1,0)</f>
        <v>16</v>
      </c>
      <c r="X111" s="7"/>
      <c r="Y111" s="224">
        <f t="shared" si="1"/>
        <v>21</v>
      </c>
      <c r="Z111" s="224">
        <f>IF($D$109="Pria",VLOOKUP(Y111,agreement_p,4),VLOOKUP(Y111,agreement_w,4))</f>
        <v>62</v>
      </c>
      <c r="AA111" s="224" t="b">
        <f t="shared" si="2"/>
        <v>1</v>
      </c>
      <c r="AB111" s="7">
        <f t="shared" si="3"/>
        <v>62</v>
      </c>
      <c r="AC111" s="7">
        <f t="shared" si="4"/>
        <v>1</v>
      </c>
      <c r="AD111" s="7"/>
      <c r="AE111" s="7"/>
      <c r="AF111" s="7"/>
      <c r="AG111" s="7"/>
      <c r="AH111" s="7"/>
    </row>
    <row r="112" ht="17.25" customHeight="1">
      <c r="A112" s="221"/>
      <c r="B112" s="221"/>
      <c r="C112" s="221" t="s">
        <v>1355</v>
      </c>
      <c r="D112" s="7">
        <f t="array" ref="D112">INDEX(change_col_d,A6)</f>
        <v>-4</v>
      </c>
      <c r="E112" s="7">
        <f t="array" ref="E112">INDEX(change_col_i,A6)</f>
        <v>-7</v>
      </c>
      <c r="F112" s="7">
        <f t="array" ref="F112">INDEX(change_col_s,A6)</f>
        <v>1</v>
      </c>
      <c r="G112" s="7">
        <f t="array" ref="G112">INDEX(change_col_c,A6)</f>
        <v>9</v>
      </c>
      <c r="H112" s="7"/>
      <c r="I112" s="7"/>
      <c r="J112" s="7"/>
      <c r="K112" s="7"/>
      <c r="L112" s="7"/>
      <c r="M112" s="7"/>
      <c r="N112" s="225">
        <f>VLOOKUP(D112,table3D,3,0)</f>
        <v>4</v>
      </c>
      <c r="O112" s="225">
        <f>VLOOKUP(E112,table3I,3,0)</f>
        <v>2</v>
      </c>
      <c r="P112" s="225">
        <f>VLOOKUP(F112,table3S,3,0)</f>
        <v>5</v>
      </c>
      <c r="Q112" s="225">
        <f>VLOOKUP(G112,table3C,3,0)</f>
        <v>8</v>
      </c>
      <c r="R112" s="7"/>
      <c r="S112" s="7"/>
      <c r="T112" s="7">
        <f>VLOOKUP(D$106,tabel_jpm,N112+1,0)</f>
        <v>20</v>
      </c>
      <c r="U112" s="7">
        <f>VLOOKUP(E$106,tabel_jpm,O112+1,0)</f>
        <v>20</v>
      </c>
      <c r="V112" s="7">
        <f>VLOOKUP(F$106,tabel_jpm,P112+1,0)</f>
        <v>28</v>
      </c>
      <c r="W112" s="7">
        <f>VLOOKUP(G$106,tabel_jpm,Q112+1,0)</f>
        <v>16</v>
      </c>
      <c r="X112" s="7"/>
      <c r="Y112" s="224">
        <f t="shared" si="1"/>
        <v>21</v>
      </c>
      <c r="Z112" s="224">
        <f>IF($D$109="Pria",VLOOKUP(Y112,agreement_p,4),VLOOKUP(Y112,agreement_w,4))</f>
        <v>62</v>
      </c>
      <c r="AA112" s="224" t="b">
        <f t="shared" si="2"/>
        <v>0</v>
      </c>
      <c r="AB112" s="7" t="b">
        <f t="shared" si="3"/>
        <v>0</v>
      </c>
      <c r="AC112" s="7">
        <f t="shared" si="4"/>
        <v>0</v>
      </c>
      <c r="AD112" s="7"/>
      <c r="AE112" s="7"/>
      <c r="AF112" s="7"/>
      <c r="AG112" s="7"/>
      <c r="AH112" s="7"/>
    </row>
    <row r="113" ht="17.25" customHeight="1">
      <c r="A113" s="221"/>
      <c r="B113" s="221"/>
      <c r="C113" s="221"/>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f>SUM(AC110:AC112)</f>
        <v>1</v>
      </c>
      <c r="AD113" s="7"/>
      <c r="AE113" s="7"/>
      <c r="AF113" s="7"/>
      <c r="AG113" s="7"/>
      <c r="AH113" s="7"/>
    </row>
    <row r="114" ht="17.25" customHeight="1">
      <c r="A114" s="221"/>
      <c r="B114" s="221"/>
      <c r="C114" s="221"/>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ht="17.25" customHeight="1">
      <c r="A115" s="221"/>
      <c r="B115" s="221"/>
      <c r="C115" s="221"/>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ht="17.25" customHeight="1">
      <c r="A116" s="221"/>
      <c r="B116" s="221"/>
      <c r="C116" s="22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ht="17.25" customHeight="1">
      <c r="A117" s="221"/>
      <c r="B117" s="221"/>
      <c r="C117" s="22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ht="17.25" customHeight="1">
      <c r="A118" s="221"/>
      <c r="B118" s="221"/>
      <c r="C118" s="22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ht="17.25" customHeight="1">
      <c r="A119" s="221"/>
      <c r="B119" s="221"/>
      <c r="C119" s="22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ht="17.25" customHeight="1">
      <c r="A120" s="221"/>
      <c r="B120" s="221"/>
      <c r="C120" s="22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ht="17.25" customHeight="1">
      <c r="A121" s="221"/>
      <c r="B121" s="221"/>
      <c r="C121" s="22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ht="17.25" customHeight="1">
      <c r="A122" s="221"/>
      <c r="B122" s="221"/>
      <c r="C122" s="22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ht="17.25" customHeight="1">
      <c r="A123" s="221"/>
      <c r="B123" s="221"/>
      <c r="C123" s="22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ht="17.25" customHeight="1">
      <c r="A124" s="221"/>
      <c r="B124" s="221"/>
      <c r="C124" s="22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row>
    <row r="125" ht="17.25" customHeight="1">
      <c r="A125" s="221"/>
      <c r="B125" s="221"/>
      <c r="C125" s="22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ht="17.25" customHeight="1">
      <c r="A126" s="221"/>
      <c r="B126" s="221"/>
      <c r="C126" s="22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row>
    <row r="127" ht="17.25" customHeight="1">
      <c r="A127" s="221"/>
      <c r="B127" s="221"/>
      <c r="C127" s="22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ht="17.25" customHeight="1">
      <c r="A128" s="221"/>
      <c r="B128" s="221"/>
      <c r="C128" s="22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ht="17.25" customHeight="1">
      <c r="A129" s="221"/>
      <c r="B129" s="221"/>
      <c r="C129" s="22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ht="17.25" customHeight="1">
      <c r="A130" s="221"/>
      <c r="B130" s="221"/>
      <c r="C130" s="22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row>
    <row r="131" ht="17.25" customHeight="1">
      <c r="A131" s="221"/>
      <c r="B131" s="221"/>
      <c r="C131" s="22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row>
    <row r="132" ht="17.25" customHeight="1">
      <c r="A132" s="221"/>
      <c r="B132" s="221"/>
      <c r="C132" s="22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row>
    <row r="133" ht="17.25" customHeight="1">
      <c r="A133" s="221"/>
      <c r="B133" s="221"/>
      <c r="C133" s="22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row>
    <row r="134" ht="17.25" customHeight="1">
      <c r="A134" s="221"/>
      <c r="B134" s="221"/>
      <c r="C134" s="22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row>
    <row r="135" ht="17.25" customHeight="1">
      <c r="A135" s="221"/>
      <c r="B135" s="221"/>
      <c r="C135" s="22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row>
    <row r="136" ht="17.25" customHeight="1">
      <c r="A136" s="221"/>
      <c r="B136" s="221"/>
      <c r="C136" s="22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row>
    <row r="137" ht="17.25" customHeight="1">
      <c r="A137" s="221"/>
      <c r="B137" s="221"/>
      <c r="C137" s="22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row>
    <row r="138" ht="17.25" customHeight="1">
      <c r="A138" s="221"/>
      <c r="B138" s="221"/>
      <c r="C138" s="22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ht="17.25" customHeight="1">
      <c r="A139" s="221"/>
      <c r="B139" s="221"/>
      <c r="C139" s="22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ht="17.25" customHeight="1">
      <c r="A140" s="221"/>
      <c r="B140" s="221"/>
      <c r="C140" s="221"/>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ht="17.25" customHeight="1">
      <c r="A141" s="221"/>
      <c r="B141" s="221"/>
      <c r="C141" s="221"/>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ht="17.25" customHeight="1">
      <c r="A142" s="221"/>
      <c r="B142" s="221"/>
      <c r="C142" s="221"/>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ht="17.25" customHeight="1">
      <c r="A143" s="221"/>
      <c r="B143" s="221"/>
      <c r="C143" s="221"/>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ht="17.25" customHeight="1">
      <c r="A144" s="221"/>
      <c r="B144" s="221"/>
      <c r="C144" s="22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ht="17.25" customHeight="1">
      <c r="A145" s="221"/>
      <c r="B145" s="221"/>
      <c r="C145" s="221"/>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ht="17.25" customHeight="1">
      <c r="A146" s="221"/>
      <c r="B146" s="221"/>
      <c r="C146" s="221"/>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ht="17.25" customHeight="1">
      <c r="A147" s="221"/>
      <c r="B147" s="221"/>
      <c r="C147" s="221"/>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ht="17.25" customHeight="1">
      <c r="A148" s="221"/>
      <c r="B148" s="221"/>
      <c r="C148" s="221"/>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ht="17.25" customHeight="1">
      <c r="A149" s="221"/>
      <c r="B149" s="221"/>
      <c r="C149" s="22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row>
    <row r="150" ht="17.25" customHeight="1">
      <c r="A150" s="221"/>
      <c r="B150" s="221"/>
      <c r="C150" s="221"/>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ht="17.25" customHeight="1">
      <c r="A151" s="221"/>
      <c r="B151" s="221"/>
      <c r="C151" s="221"/>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ht="17.25" customHeight="1">
      <c r="A152" s="221"/>
      <c r="B152" s="221"/>
      <c r="C152" s="221"/>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ht="17.25" customHeight="1">
      <c r="A153" s="221"/>
      <c r="B153" s="221"/>
      <c r="C153" s="221"/>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ht="17.25" customHeight="1">
      <c r="A154" s="221"/>
      <c r="B154" s="221"/>
      <c r="C154" s="221"/>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ht="17.25" customHeight="1">
      <c r="A155" s="221"/>
      <c r="B155" s="221"/>
      <c r="C155" s="221"/>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ht="17.25" customHeight="1">
      <c r="A156" s="221"/>
      <c r="B156" s="221"/>
      <c r="C156" s="221"/>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ht="17.25" customHeight="1">
      <c r="A157" s="221"/>
      <c r="B157" s="221"/>
      <c r="C157" s="221"/>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ht="17.25" customHeight="1">
      <c r="A158" s="221"/>
      <c r="B158" s="221"/>
      <c r="C158" s="221"/>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ht="17.25" customHeight="1">
      <c r="A159" s="221"/>
      <c r="B159" s="221"/>
      <c r="C159" s="221"/>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ht="17.25" customHeight="1">
      <c r="A160" s="221"/>
      <c r="B160" s="221"/>
      <c r="C160" s="221"/>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ht="17.25" customHeight="1">
      <c r="A161" s="221"/>
      <c r="B161" s="221"/>
      <c r="C161" s="221"/>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ht="17.25" customHeight="1">
      <c r="A162" s="221"/>
      <c r="B162" s="221"/>
      <c r="C162" s="221"/>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ht="17.25" customHeight="1">
      <c r="A163" s="221"/>
      <c r="B163" s="221"/>
      <c r="C163" s="221"/>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ht="17.25" customHeight="1">
      <c r="A164" s="221"/>
      <c r="B164" s="221"/>
      <c r="C164" s="221"/>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ht="17.25" customHeight="1">
      <c r="A165" s="221"/>
      <c r="B165" s="221"/>
      <c r="C165" s="221"/>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ht="17.25" customHeight="1">
      <c r="A166" s="221"/>
      <c r="B166" s="221"/>
      <c r="C166" s="221"/>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ht="17.25" customHeight="1">
      <c r="A167" s="221"/>
      <c r="B167" s="221"/>
      <c r="C167" s="221"/>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ht="17.25" customHeight="1">
      <c r="A168" s="221"/>
      <c r="B168" s="221"/>
      <c r="C168" s="221"/>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ht="17.25" customHeight="1">
      <c r="A169" s="221"/>
      <c r="B169" s="221"/>
      <c r="C169" s="221"/>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ht="17.25" customHeight="1">
      <c r="A170" s="221"/>
      <c r="B170" s="221"/>
      <c r="C170" s="221"/>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ht="17.25" customHeight="1">
      <c r="A171" s="221"/>
      <c r="B171" s="221"/>
      <c r="C171" s="221"/>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ht="17.25" customHeight="1">
      <c r="A172" s="221"/>
      <c r="B172" s="221"/>
      <c r="C172" s="221"/>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ht="17.25" customHeight="1">
      <c r="A173" s="221"/>
      <c r="B173" s="221"/>
      <c r="C173" s="221"/>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ht="17.25" customHeight="1">
      <c r="A174" s="221"/>
      <c r="B174" s="221"/>
      <c r="C174" s="221"/>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ht="17.25" customHeight="1">
      <c r="A175" s="221"/>
      <c r="B175" s="221"/>
      <c r="C175" s="221"/>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ht="17.25" customHeight="1">
      <c r="A176" s="221"/>
      <c r="B176" s="221"/>
      <c r="C176" s="221"/>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ht="17.25" customHeight="1">
      <c r="A177" s="221"/>
      <c r="B177" s="221"/>
      <c r="C177" s="221"/>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ht="17.25" customHeight="1">
      <c r="A178" s="221"/>
      <c r="B178" s="221"/>
      <c r="C178" s="221"/>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ht="17.25" customHeight="1">
      <c r="A179" s="221"/>
      <c r="B179" s="221"/>
      <c r="C179" s="221"/>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ht="17.25" customHeight="1">
      <c r="A180" s="221"/>
      <c r="B180" s="221"/>
      <c r="C180" s="221"/>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ht="17.25" customHeight="1">
      <c r="A181" s="221"/>
      <c r="B181" s="221"/>
      <c r="C181" s="221"/>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ht="17.25" customHeight="1">
      <c r="A182" s="221"/>
      <c r="B182" s="221"/>
      <c r="C182" s="221"/>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ht="17.25" customHeight="1">
      <c r="A183" s="221"/>
      <c r="B183" s="221"/>
      <c r="C183" s="221"/>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ht="17.25" customHeight="1">
      <c r="A184" s="221"/>
      <c r="B184" s="221"/>
      <c r="C184" s="221"/>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ht="17.25" customHeight="1">
      <c r="A185" s="221"/>
      <c r="B185" s="221"/>
      <c r="C185" s="221"/>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ht="17.25" customHeight="1">
      <c r="A186" s="221"/>
      <c r="B186" s="221"/>
      <c r="C186" s="221"/>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ht="17.25" customHeight="1">
      <c r="A187" s="221"/>
      <c r="B187" s="221"/>
      <c r="C187" s="221"/>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ht="17.25" customHeight="1">
      <c r="A188" s="221"/>
      <c r="B188" s="221"/>
      <c r="C188" s="221"/>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ht="17.25" customHeight="1">
      <c r="A189" s="221"/>
      <c r="B189" s="221"/>
      <c r="C189" s="221"/>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ht="17.25" customHeight="1">
      <c r="A190" s="221"/>
      <c r="B190" s="221"/>
      <c r="C190" s="221"/>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ht="17.25" customHeight="1">
      <c r="A191" s="221"/>
      <c r="B191" s="221"/>
      <c r="C191" s="221"/>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ht="17.25" customHeight="1">
      <c r="A192" s="221"/>
      <c r="B192" s="221"/>
      <c r="C192" s="221"/>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ht="17.25" customHeight="1">
      <c r="A193" s="221"/>
      <c r="B193" s="221"/>
      <c r="C193" s="221"/>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ht="17.25" customHeight="1">
      <c r="A194" s="221"/>
      <c r="B194" s="221"/>
      <c r="C194" s="221"/>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ht="17.25" customHeight="1">
      <c r="A195" s="221"/>
      <c r="B195" s="221"/>
      <c r="C195" s="221"/>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ht="17.25" customHeight="1">
      <c r="A196" s="221"/>
      <c r="B196" s="221"/>
      <c r="C196" s="221"/>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ht="17.25" customHeight="1">
      <c r="A197" s="221"/>
      <c r="B197" s="221"/>
      <c r="C197" s="221"/>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ht="17.25" customHeight="1">
      <c r="A198" s="221"/>
      <c r="B198" s="221"/>
      <c r="C198" s="221"/>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ht="17.25" customHeight="1">
      <c r="A199" s="221"/>
      <c r="B199" s="221"/>
      <c r="C199" s="221"/>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ht="17.25" customHeight="1">
      <c r="A200" s="221"/>
      <c r="B200" s="221"/>
      <c r="C200" s="221"/>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ht="17.25" customHeight="1">
      <c r="A201" s="221"/>
      <c r="B201" s="221"/>
      <c r="C201" s="221"/>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ht="17.25" customHeight="1">
      <c r="A202" s="221"/>
      <c r="B202" s="221"/>
      <c r="C202" s="221"/>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ht="17.25" customHeight="1">
      <c r="A203" s="221"/>
      <c r="B203" s="221"/>
      <c r="C203" s="221"/>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ht="17.25" customHeight="1">
      <c r="A204" s="221"/>
      <c r="B204" s="221"/>
      <c r="C204" s="221"/>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ht="17.25" customHeight="1">
      <c r="A205" s="221"/>
      <c r="B205" s="221"/>
      <c r="C205" s="221"/>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ht="17.25" customHeight="1">
      <c r="A206" s="221"/>
      <c r="B206" s="221"/>
      <c r="C206" s="221"/>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ht="17.25" customHeight="1">
      <c r="A207" s="221"/>
      <c r="B207" s="221"/>
      <c r="C207" s="221"/>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row>
    <row r="208" ht="17.25" customHeight="1">
      <c r="A208" s="221"/>
      <c r="B208" s="221"/>
      <c r="C208" s="221"/>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ht="17.25" customHeight="1">
      <c r="A209" s="221"/>
      <c r="B209" s="221"/>
      <c r="C209" s="221"/>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ht="17.25" customHeight="1">
      <c r="A210" s="221"/>
      <c r="B210" s="221"/>
      <c r="C210" s="221"/>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ht="17.25" customHeight="1">
      <c r="A211" s="221"/>
      <c r="B211" s="221"/>
      <c r="C211" s="221"/>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ht="17.25" customHeight="1">
      <c r="A212" s="221"/>
      <c r="B212" s="221"/>
      <c r="C212" s="221"/>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ht="17.25" customHeight="1">
      <c r="A213" s="221"/>
      <c r="B213" s="221"/>
      <c r="C213" s="221"/>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ht="17.25" customHeight="1">
      <c r="A214" s="221"/>
      <c r="B214" s="221"/>
      <c r="C214" s="221"/>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ht="17.25" customHeight="1">
      <c r="A215" s="221"/>
      <c r="B215" s="221"/>
      <c r="C215" s="221"/>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ht="17.25" customHeight="1">
      <c r="A216" s="221"/>
      <c r="B216" s="221"/>
      <c r="C216" s="221"/>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ht="17.25" customHeight="1">
      <c r="A217" s="221"/>
      <c r="B217" s="221"/>
      <c r="C217" s="221"/>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ht="17.25" customHeight="1">
      <c r="A218" s="221"/>
      <c r="B218" s="221"/>
      <c r="C218" s="221"/>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ht="17.25" customHeight="1">
      <c r="A219" s="221"/>
      <c r="B219" s="221"/>
      <c r="C219" s="221"/>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ht="17.25" customHeight="1">
      <c r="A220" s="221"/>
      <c r="B220" s="221"/>
      <c r="C220" s="221"/>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ht="17.25" customHeight="1">
      <c r="A221" s="221"/>
      <c r="B221" s="221"/>
      <c r="C221" s="221"/>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ht="17.25" customHeight="1">
      <c r="A222" s="221"/>
      <c r="B222" s="221"/>
      <c r="C222" s="221"/>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ht="17.25" customHeight="1">
      <c r="A223" s="221"/>
      <c r="B223" s="221"/>
      <c r="C223" s="221"/>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ht="17.25" customHeight="1">
      <c r="A224" s="221"/>
      <c r="B224" s="221"/>
      <c r="C224" s="221"/>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ht="17.25" customHeight="1">
      <c r="A225" s="221"/>
      <c r="B225" s="221"/>
      <c r="C225" s="221"/>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ht="17.25" customHeight="1">
      <c r="A226" s="221"/>
      <c r="B226" s="221"/>
      <c r="C226" s="221"/>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ht="17.25" customHeight="1">
      <c r="A227" s="221"/>
      <c r="B227" s="221"/>
      <c r="C227" s="221"/>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ht="17.25" customHeight="1">
      <c r="A228" s="221"/>
      <c r="B228" s="221"/>
      <c r="C228" s="221"/>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ht="17.25" customHeight="1">
      <c r="A229" s="221"/>
      <c r="B229" s="221"/>
      <c r="C229" s="221"/>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ht="17.25" customHeight="1">
      <c r="A230" s="221"/>
      <c r="B230" s="221"/>
      <c r="C230" s="221"/>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ht="17.25" customHeight="1">
      <c r="A231" s="221"/>
      <c r="B231" s="221"/>
      <c r="C231" s="221"/>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ht="17.25" customHeight="1">
      <c r="A232" s="221"/>
      <c r="B232" s="221"/>
      <c r="C232" s="221"/>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ht="17.25" customHeight="1">
      <c r="A233" s="221"/>
      <c r="B233" s="221"/>
      <c r="C233" s="221"/>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ht="17.25" customHeight="1">
      <c r="A234" s="221"/>
      <c r="B234" s="221"/>
      <c r="C234" s="221"/>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ht="17.25" customHeight="1">
      <c r="A235" s="221"/>
      <c r="B235" s="221"/>
      <c r="C235" s="221"/>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ht="17.25" customHeight="1">
      <c r="A236" s="221"/>
      <c r="B236" s="221"/>
      <c r="C236" s="221"/>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ht="17.25" customHeight="1">
      <c r="A237" s="221"/>
      <c r="B237" s="221"/>
      <c r="C237" s="221"/>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ht="17.25" customHeight="1">
      <c r="A238" s="221"/>
      <c r="B238" s="221"/>
      <c r="C238" s="221"/>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ht="17.25" customHeight="1">
      <c r="A239" s="221"/>
      <c r="B239" s="221"/>
      <c r="C239" s="221"/>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ht="17.25" customHeight="1">
      <c r="A240" s="221"/>
      <c r="B240" s="221"/>
      <c r="C240" s="221"/>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ht="17.25" customHeight="1">
      <c r="A241" s="221"/>
      <c r="B241" s="221"/>
      <c r="C241" s="221"/>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ht="17.25" customHeight="1">
      <c r="A242" s="221"/>
      <c r="B242" s="221"/>
      <c r="C242" s="221"/>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ht="17.25" customHeight="1">
      <c r="A243" s="221"/>
      <c r="B243" s="221"/>
      <c r="C243" s="221"/>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ht="17.25" customHeight="1">
      <c r="A244" s="221"/>
      <c r="B244" s="221"/>
      <c r="C244" s="221"/>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ht="17.25" customHeight="1">
      <c r="A245" s="221"/>
      <c r="B245" s="221"/>
      <c r="C245" s="221"/>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ht="17.25" customHeight="1">
      <c r="A246" s="221"/>
      <c r="B246" s="221"/>
      <c r="C246" s="221"/>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ht="17.25" customHeight="1">
      <c r="A247" s="221"/>
      <c r="B247" s="221"/>
      <c r="C247" s="221"/>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ht="17.25" customHeight="1">
      <c r="A248" s="221"/>
      <c r="B248" s="221"/>
      <c r="C248" s="221"/>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ht="17.25" customHeight="1">
      <c r="A249" s="221"/>
      <c r="B249" s="221"/>
      <c r="C249" s="221"/>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ht="17.25" customHeight="1">
      <c r="A250" s="221"/>
      <c r="B250" s="221"/>
      <c r="C250" s="221"/>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ht="17.25" customHeight="1">
      <c r="A251" s="221"/>
      <c r="B251" s="221"/>
      <c r="C251" s="221"/>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ht="17.25" customHeight="1">
      <c r="A252" s="221"/>
      <c r="B252" s="221"/>
      <c r="C252" s="221"/>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ht="17.25" customHeight="1">
      <c r="A253" s="221"/>
      <c r="B253" s="221"/>
      <c r="C253" s="221"/>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ht="17.25" customHeight="1">
      <c r="A254" s="221"/>
      <c r="B254" s="221"/>
      <c r="C254" s="221"/>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ht="17.25" customHeight="1">
      <c r="A255" s="221"/>
      <c r="B255" s="221"/>
      <c r="C255" s="221"/>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ht="17.25" customHeight="1">
      <c r="A256" s="221"/>
      <c r="B256" s="221"/>
      <c r="C256" s="221"/>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ht="17.25" customHeight="1">
      <c r="A257" s="221"/>
      <c r="B257" s="221"/>
      <c r="C257" s="221"/>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ht="17.25" customHeight="1">
      <c r="A258" s="221"/>
      <c r="B258" s="221"/>
      <c r="C258" s="221"/>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ht="17.25" customHeight="1">
      <c r="A259" s="221"/>
      <c r="B259" s="221"/>
      <c r="C259" s="221"/>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ht="17.25" customHeight="1">
      <c r="A260" s="221"/>
      <c r="B260" s="221"/>
      <c r="C260" s="221"/>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ht="17.25" customHeight="1">
      <c r="A261" s="221"/>
      <c r="B261" s="221"/>
      <c r="C261" s="221"/>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ht="17.25" customHeight="1">
      <c r="A262" s="221"/>
      <c r="B262" s="221"/>
      <c r="C262" s="221"/>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ht="17.25" customHeight="1">
      <c r="A263" s="221"/>
      <c r="B263" s="221"/>
      <c r="C263" s="221"/>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ht="17.25" customHeight="1">
      <c r="A264" s="221"/>
      <c r="B264" s="221"/>
      <c r="C264" s="221"/>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ht="17.25" customHeight="1">
      <c r="A265" s="221"/>
      <c r="B265" s="221"/>
      <c r="C265" s="221"/>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ht="17.25" customHeight="1">
      <c r="A266" s="221"/>
      <c r="B266" s="221"/>
      <c r="C266" s="221"/>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ht="17.25" customHeight="1">
      <c r="A267" s="221"/>
      <c r="B267" s="221"/>
      <c r="C267" s="221"/>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ht="17.25" customHeight="1">
      <c r="A268" s="221"/>
      <c r="B268" s="221"/>
      <c r="C268" s="221"/>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ht="17.25" customHeight="1">
      <c r="A269" s="221"/>
      <c r="B269" s="221"/>
      <c r="C269" s="221"/>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ht="17.25" customHeight="1">
      <c r="A270" s="221"/>
      <c r="B270" s="221"/>
      <c r="C270" s="221"/>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ht="17.25" customHeight="1">
      <c r="A271" s="221"/>
      <c r="B271" s="221"/>
      <c r="C271" s="221"/>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ht="17.25" customHeight="1">
      <c r="A272" s="221"/>
      <c r="B272" s="221"/>
      <c r="C272" s="221"/>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ht="17.25" customHeight="1">
      <c r="A273" s="221"/>
      <c r="B273" s="221"/>
      <c r="C273" s="221"/>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ht="17.25" customHeight="1">
      <c r="A274" s="221"/>
      <c r="B274" s="221"/>
      <c r="C274" s="221"/>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ht="17.25" customHeight="1">
      <c r="A275" s="221"/>
      <c r="B275" s="221"/>
      <c r="C275" s="221"/>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ht="17.25" customHeight="1">
      <c r="A276" s="221"/>
      <c r="B276" s="221"/>
      <c r="C276" s="221"/>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ht="17.25" customHeight="1">
      <c r="A277" s="221"/>
      <c r="B277" s="221"/>
      <c r="C277" s="221"/>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ht="17.25" customHeight="1">
      <c r="A278" s="221"/>
      <c r="B278" s="221"/>
      <c r="C278" s="221"/>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ht="17.25" customHeight="1">
      <c r="A279" s="221"/>
      <c r="B279" s="221"/>
      <c r="C279" s="221"/>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ht="17.25" customHeight="1">
      <c r="A280" s="221"/>
      <c r="B280" s="221"/>
      <c r="C280" s="221"/>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ht="17.25" customHeight="1">
      <c r="A281" s="221"/>
      <c r="B281" s="221"/>
      <c r="C281" s="221"/>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ht="17.25" customHeight="1">
      <c r="A282" s="221"/>
      <c r="B282" s="221"/>
      <c r="C282" s="221"/>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ht="17.25" customHeight="1">
      <c r="A283" s="221"/>
      <c r="B283" s="221"/>
      <c r="C283" s="221"/>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ht="17.25" customHeight="1">
      <c r="A284" s="221"/>
      <c r="B284" s="221"/>
      <c r="C284" s="221"/>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ht="17.25" customHeight="1">
      <c r="A285" s="221"/>
      <c r="B285" s="221"/>
      <c r="C285" s="221"/>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ht="17.25" customHeight="1">
      <c r="A286" s="221"/>
      <c r="B286" s="221"/>
      <c r="C286" s="221"/>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ht="17.25" customHeight="1">
      <c r="A287" s="221"/>
      <c r="B287" s="221"/>
      <c r="C287" s="221"/>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ht="17.25" customHeight="1">
      <c r="A288" s="221"/>
      <c r="B288" s="221"/>
      <c r="C288" s="221"/>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ht="17.25" customHeight="1">
      <c r="A289" s="221"/>
      <c r="B289" s="221"/>
      <c r="C289" s="221"/>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ht="17.25" customHeight="1">
      <c r="A290" s="221"/>
      <c r="B290" s="221"/>
      <c r="C290" s="221"/>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ht="17.25" customHeight="1">
      <c r="A291" s="221"/>
      <c r="B291" s="221"/>
      <c r="C291" s="221"/>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ht="17.25" customHeight="1">
      <c r="A292" s="221"/>
      <c r="B292" s="221"/>
      <c r="C292" s="221"/>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ht="17.25" customHeight="1">
      <c r="A293" s="221"/>
      <c r="B293" s="221"/>
      <c r="C293" s="221"/>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ht="17.25" customHeight="1">
      <c r="A294" s="221"/>
      <c r="B294" s="221"/>
      <c r="C294" s="221"/>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ht="17.25" customHeight="1">
      <c r="A295" s="221"/>
      <c r="B295" s="221"/>
      <c r="C295" s="221"/>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ht="17.25" customHeight="1">
      <c r="A296" s="221"/>
      <c r="B296" s="221"/>
      <c r="C296" s="221"/>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ht="17.25" customHeight="1">
      <c r="A297" s="221"/>
      <c r="B297" s="221"/>
      <c r="C297" s="221"/>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ht="17.25" customHeight="1">
      <c r="A298" s="221"/>
      <c r="B298" s="221"/>
      <c r="C298" s="221"/>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ht="17.25" customHeight="1">
      <c r="A299" s="221"/>
      <c r="B299" s="221"/>
      <c r="C299" s="221"/>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ht="17.25" customHeight="1">
      <c r="A300" s="221"/>
      <c r="B300" s="221"/>
      <c r="C300" s="221"/>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ht="17.25" customHeight="1">
      <c r="A301" s="221"/>
      <c r="B301" s="221"/>
      <c r="C301" s="221"/>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ht="17.25" customHeight="1">
      <c r="A302" s="221"/>
      <c r="B302" s="221"/>
      <c r="C302" s="221"/>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ht="17.25" customHeight="1">
      <c r="A303" s="221"/>
      <c r="B303" s="221"/>
      <c r="C303" s="221"/>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ht="17.25" customHeight="1">
      <c r="A304" s="221"/>
      <c r="B304" s="221"/>
      <c r="C304" s="221"/>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ht="17.25" customHeight="1">
      <c r="A305" s="221"/>
      <c r="B305" s="221"/>
      <c r="C305" s="221"/>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ht="17.25" customHeight="1">
      <c r="A306" s="221"/>
      <c r="B306" s="221"/>
      <c r="C306" s="22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ht="17.25" customHeight="1">
      <c r="A307" s="221"/>
      <c r="B307" s="221"/>
      <c r="C307" s="22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ht="17.25" customHeight="1">
      <c r="A308" s="221"/>
      <c r="B308" s="221"/>
      <c r="C308" s="22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ht="17.25" customHeight="1">
      <c r="A309" s="221"/>
      <c r="B309" s="221"/>
      <c r="C309" s="22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ht="17.25" customHeight="1">
      <c r="A310" s="221"/>
      <c r="B310" s="221"/>
      <c r="C310" s="22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ht="17.25" customHeight="1">
      <c r="A311" s="221"/>
      <c r="B311" s="221"/>
      <c r="C311" s="22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ht="17.25" customHeight="1">
      <c r="A312" s="221"/>
      <c r="B312" s="221"/>
      <c r="C312" s="22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ht="17.25" customHeight="1">
      <c r="A313" s="221"/>
      <c r="B313" s="221"/>
      <c r="C313" s="22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ht="17.25" customHeight="1">
      <c r="A314" s="221"/>
      <c r="B314" s="221"/>
      <c r="C314" s="221"/>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ht="17.25" customHeight="1">
      <c r="A315" s="221"/>
      <c r="B315" s="221"/>
      <c r="C315" s="221"/>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ht="17.25" customHeight="1">
      <c r="A316" s="221"/>
      <c r="B316" s="221"/>
      <c r="C316" s="221"/>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ht="17.25" customHeight="1">
      <c r="A317" s="221"/>
      <c r="B317" s="221"/>
      <c r="C317" s="221"/>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ht="17.25" customHeight="1">
      <c r="A318" s="221"/>
      <c r="B318" s="221"/>
      <c r="C318" s="221"/>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ht="17.25" customHeight="1">
      <c r="A319" s="221"/>
      <c r="B319" s="221"/>
      <c r="C319" s="221"/>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ht="17.25" customHeight="1">
      <c r="A320" s="221"/>
      <c r="B320" s="221"/>
      <c r="C320" s="221"/>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ht="17.25" customHeight="1">
      <c r="A321" s="221"/>
      <c r="B321" s="221"/>
      <c r="C321" s="221"/>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ht="17.25" customHeight="1">
      <c r="A322" s="221"/>
      <c r="B322" s="221"/>
      <c r="C322" s="221"/>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ht="17.25" customHeight="1">
      <c r="A323" s="221"/>
      <c r="B323" s="221"/>
      <c r="C323" s="221"/>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ht="17.25" customHeight="1">
      <c r="A324" s="221"/>
      <c r="B324" s="221"/>
      <c r="C324" s="221"/>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ht="17.25" customHeight="1">
      <c r="A325" s="221"/>
      <c r="B325" s="221"/>
      <c r="C325" s="221"/>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ht="17.25" customHeight="1">
      <c r="A326" s="221"/>
      <c r="B326" s="221"/>
      <c r="C326" s="221"/>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ht="17.25" customHeight="1">
      <c r="A327" s="221"/>
      <c r="B327" s="221"/>
      <c r="C327" s="221"/>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ht="17.25" customHeight="1">
      <c r="A328" s="221"/>
      <c r="B328" s="221"/>
      <c r="C328" s="221"/>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ht="17.25" customHeight="1">
      <c r="A329" s="221"/>
      <c r="B329" s="221"/>
      <c r="C329" s="221"/>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ht="17.25" customHeight="1">
      <c r="A330" s="221"/>
      <c r="B330" s="221"/>
      <c r="C330" s="221"/>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ht="17.25" customHeight="1">
      <c r="A331" s="221"/>
      <c r="B331" s="221"/>
      <c r="C331" s="221"/>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ht="17.25" customHeight="1">
      <c r="A332" s="221"/>
      <c r="B332" s="221"/>
      <c r="C332" s="221"/>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ht="17.25" customHeight="1">
      <c r="A333" s="221"/>
      <c r="B333" s="221"/>
      <c r="C333" s="221"/>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ht="17.25" customHeight="1">
      <c r="A334" s="221"/>
      <c r="B334" s="221"/>
      <c r="C334" s="221"/>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ht="17.25" customHeight="1">
      <c r="A335" s="221"/>
      <c r="B335" s="221"/>
      <c r="C335" s="221"/>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ht="17.25" customHeight="1">
      <c r="A336" s="221"/>
      <c r="B336" s="221"/>
      <c r="C336" s="221"/>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ht="17.25" customHeight="1">
      <c r="A337" s="221"/>
      <c r="B337" s="221"/>
      <c r="C337" s="221"/>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ht="17.25" customHeight="1">
      <c r="A338" s="221"/>
      <c r="B338" s="221"/>
      <c r="C338" s="221"/>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ht="17.25" customHeight="1">
      <c r="A339" s="221"/>
      <c r="B339" s="221"/>
      <c r="C339" s="221"/>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ht="17.25" customHeight="1">
      <c r="A340" s="221"/>
      <c r="B340" s="221"/>
      <c r="C340" s="221"/>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ht="17.25" customHeight="1">
      <c r="A341" s="221"/>
      <c r="B341" s="221"/>
      <c r="C341" s="221"/>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ht="17.25" customHeight="1">
      <c r="A342" s="221"/>
      <c r="B342" s="221"/>
      <c r="C342" s="221"/>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ht="17.25" customHeight="1">
      <c r="A343" s="221"/>
      <c r="B343" s="221"/>
      <c r="C343" s="221"/>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ht="17.25" customHeight="1">
      <c r="A344" s="221"/>
      <c r="B344" s="221"/>
      <c r="C344" s="221"/>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ht="17.25" customHeight="1">
      <c r="A345" s="221"/>
      <c r="B345" s="221"/>
      <c r="C345" s="221"/>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ht="17.25" customHeight="1">
      <c r="A346" s="221"/>
      <c r="B346" s="221"/>
      <c r="C346" s="221"/>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ht="17.25" customHeight="1">
      <c r="A347" s="221"/>
      <c r="B347" s="221"/>
      <c r="C347" s="221"/>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ht="17.25" customHeight="1">
      <c r="A348" s="221"/>
      <c r="B348" s="221"/>
      <c r="C348" s="221"/>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ht="17.25" customHeight="1">
      <c r="A349" s="221"/>
      <c r="B349" s="221"/>
      <c r="C349" s="221"/>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ht="17.25" customHeight="1">
      <c r="A350" s="221"/>
      <c r="B350" s="221"/>
      <c r="C350" s="221"/>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ht="17.25" customHeight="1">
      <c r="A351" s="221"/>
      <c r="B351" s="221"/>
      <c r="C351" s="221"/>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ht="17.25" customHeight="1">
      <c r="A352" s="221"/>
      <c r="B352" s="221"/>
      <c r="C352" s="221"/>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ht="17.25" customHeight="1">
      <c r="A353" s="221"/>
      <c r="B353" s="221"/>
      <c r="C353" s="221"/>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ht="17.25" customHeight="1">
      <c r="A354" s="221"/>
      <c r="B354" s="221"/>
      <c r="C354" s="221"/>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ht="17.25" customHeight="1">
      <c r="A355" s="221"/>
      <c r="B355" s="221"/>
      <c r="C355" s="221"/>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ht="17.25" customHeight="1">
      <c r="A356" s="221"/>
      <c r="B356" s="221"/>
      <c r="C356" s="221"/>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ht="17.25" customHeight="1">
      <c r="A357" s="221"/>
      <c r="B357" s="221"/>
      <c r="C357" s="221"/>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ht="17.25" customHeight="1">
      <c r="A358" s="221"/>
      <c r="B358" s="221"/>
      <c r="C358" s="221"/>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ht="17.25" customHeight="1">
      <c r="A359" s="221"/>
      <c r="B359" s="221"/>
      <c r="C359" s="221"/>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ht="17.25" customHeight="1">
      <c r="A360" s="221"/>
      <c r="B360" s="221"/>
      <c r="C360" s="221"/>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ht="17.25" customHeight="1">
      <c r="A361" s="221"/>
      <c r="B361" s="221"/>
      <c r="C361" s="221"/>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ht="17.25" customHeight="1">
      <c r="A362" s="221"/>
      <c r="B362" s="221"/>
      <c r="C362" s="221"/>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ht="17.25" customHeight="1">
      <c r="A363" s="221"/>
      <c r="B363" s="221"/>
      <c r="C363" s="221"/>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ht="17.25" customHeight="1">
      <c r="A364" s="221"/>
      <c r="B364" s="221"/>
      <c r="C364" s="221"/>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ht="17.25" customHeight="1">
      <c r="A365" s="221"/>
      <c r="B365" s="221"/>
      <c r="C365" s="221"/>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ht="17.25" customHeight="1">
      <c r="A366" s="221"/>
      <c r="B366" s="221"/>
      <c r="C366" s="221"/>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ht="17.25" customHeight="1">
      <c r="A367" s="221"/>
      <c r="B367" s="221"/>
      <c r="C367" s="221"/>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ht="17.25" customHeight="1">
      <c r="A368" s="221"/>
      <c r="B368" s="221"/>
      <c r="C368" s="221"/>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ht="17.25" customHeight="1">
      <c r="A369" s="221"/>
      <c r="B369" s="221"/>
      <c r="C369" s="221"/>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ht="17.25" customHeight="1">
      <c r="A370" s="221"/>
      <c r="B370" s="221"/>
      <c r="C370" s="221"/>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ht="17.25" customHeight="1">
      <c r="A371" s="221"/>
      <c r="B371" s="221"/>
      <c r="C371" s="221"/>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ht="17.25" customHeight="1">
      <c r="A372" s="221"/>
      <c r="B372" s="221"/>
      <c r="C372" s="221"/>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ht="17.25" customHeight="1">
      <c r="A373" s="221"/>
      <c r="B373" s="221"/>
      <c r="C373" s="221"/>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ht="17.25" customHeight="1">
      <c r="A374" s="221"/>
      <c r="B374" s="221"/>
      <c r="C374" s="221"/>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ht="17.25" customHeight="1">
      <c r="A375" s="221"/>
      <c r="B375" s="221"/>
      <c r="C375" s="221"/>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ht="17.25" customHeight="1">
      <c r="A376" s="221"/>
      <c r="B376" s="221"/>
      <c r="C376" s="221"/>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ht="17.25" customHeight="1">
      <c r="A377" s="221"/>
      <c r="B377" s="221"/>
      <c r="C377" s="221"/>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ht="17.25" customHeight="1">
      <c r="A378" s="221"/>
      <c r="B378" s="221"/>
      <c r="C378" s="221"/>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ht="17.25" customHeight="1">
      <c r="A379" s="221"/>
      <c r="B379" s="221"/>
      <c r="C379" s="221"/>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ht="17.25" customHeight="1">
      <c r="A380" s="221"/>
      <c r="B380" s="221"/>
      <c r="C380" s="221"/>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ht="17.25" customHeight="1">
      <c r="A381" s="221"/>
      <c r="B381" s="221"/>
      <c r="C381" s="221"/>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ht="17.25" customHeight="1">
      <c r="A382" s="221"/>
      <c r="B382" s="221"/>
      <c r="C382" s="221"/>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ht="17.25" customHeight="1">
      <c r="A383" s="221"/>
      <c r="B383" s="221"/>
      <c r="C383" s="221"/>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ht="17.25" customHeight="1">
      <c r="A384" s="221"/>
      <c r="B384" s="221"/>
      <c r="C384" s="221"/>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ht="17.25" customHeight="1">
      <c r="A385" s="221"/>
      <c r="B385" s="221"/>
      <c r="C385" s="221"/>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ht="17.25" customHeight="1">
      <c r="A386" s="221"/>
      <c r="B386" s="221"/>
      <c r="C386" s="221"/>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ht="17.25" customHeight="1">
      <c r="A387" s="221"/>
      <c r="B387" s="221"/>
      <c r="C387" s="221"/>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ht="17.25" customHeight="1">
      <c r="A388" s="221"/>
      <c r="B388" s="221"/>
      <c r="C388" s="221"/>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ht="17.25" customHeight="1">
      <c r="A389" s="221"/>
      <c r="B389" s="221"/>
      <c r="C389" s="221"/>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ht="17.25" customHeight="1">
      <c r="A390" s="221"/>
      <c r="B390" s="221"/>
      <c r="C390" s="221"/>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ht="17.25" customHeight="1">
      <c r="A391" s="221"/>
      <c r="B391" s="221"/>
      <c r="C391" s="221"/>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ht="17.25" customHeight="1">
      <c r="A392" s="221"/>
      <c r="B392" s="221"/>
      <c r="C392" s="221"/>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ht="17.25" customHeight="1">
      <c r="A393" s="221"/>
      <c r="B393" s="221"/>
      <c r="C393" s="221"/>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ht="17.25" customHeight="1">
      <c r="A394" s="221"/>
      <c r="B394" s="221"/>
      <c r="C394" s="221"/>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ht="17.25" customHeight="1">
      <c r="A395" s="221"/>
      <c r="B395" s="221"/>
      <c r="C395" s="221"/>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ht="17.25" customHeight="1">
      <c r="A396" s="221"/>
      <c r="B396" s="221"/>
      <c r="C396" s="221"/>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ht="17.25" customHeight="1">
      <c r="A397" s="221"/>
      <c r="B397" s="221"/>
      <c r="C397" s="221"/>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ht="17.25" customHeight="1">
      <c r="A398" s="221"/>
      <c r="B398" s="221"/>
      <c r="C398" s="221"/>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ht="17.25" customHeight="1">
      <c r="A399" s="221"/>
      <c r="B399" s="221"/>
      <c r="C399" s="221"/>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ht="17.25" customHeight="1">
      <c r="A400" s="221"/>
      <c r="B400" s="221"/>
      <c r="C400" s="221"/>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ht="17.25" customHeight="1">
      <c r="A401" s="221"/>
      <c r="B401" s="221"/>
      <c r="C401" s="221"/>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ht="17.25" customHeight="1">
      <c r="A402" s="221"/>
      <c r="B402" s="221"/>
      <c r="C402" s="221"/>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ht="17.25" customHeight="1">
      <c r="A403" s="221"/>
      <c r="B403" s="221"/>
      <c r="C403" s="221"/>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ht="17.25" customHeight="1">
      <c r="A404" s="221"/>
      <c r="B404" s="221"/>
      <c r="C404" s="221"/>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ht="17.25" customHeight="1">
      <c r="A405" s="221"/>
      <c r="B405" s="221"/>
      <c r="C405" s="221"/>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ht="17.25" customHeight="1">
      <c r="A406" s="221"/>
      <c r="B406" s="221"/>
      <c r="C406" s="221"/>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ht="17.25" customHeight="1">
      <c r="A407" s="221"/>
      <c r="B407" s="221"/>
      <c r="C407" s="221"/>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ht="17.25" customHeight="1">
      <c r="A408" s="221"/>
      <c r="B408" s="221"/>
      <c r="C408" s="221"/>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ht="17.25" customHeight="1">
      <c r="A409" s="221"/>
      <c r="B409" s="221"/>
      <c r="C409" s="221"/>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ht="17.25" customHeight="1">
      <c r="A410" s="221"/>
      <c r="B410" s="221"/>
      <c r="C410" s="221"/>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ht="17.25" customHeight="1">
      <c r="A411" s="221"/>
      <c r="B411" s="221"/>
      <c r="C411" s="221"/>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ht="17.25" customHeight="1">
      <c r="A412" s="221"/>
      <c r="B412" s="221"/>
      <c r="C412" s="221"/>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ht="17.25" customHeight="1">
      <c r="A413" s="221"/>
      <c r="B413" s="221"/>
      <c r="C413" s="221"/>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ht="17.25" customHeight="1">
      <c r="A414" s="221"/>
      <c r="B414" s="221"/>
      <c r="C414" s="221"/>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ht="17.25" customHeight="1">
      <c r="A415" s="221"/>
      <c r="B415" s="221"/>
      <c r="C415" s="221"/>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ht="17.25" customHeight="1">
      <c r="A416" s="221"/>
      <c r="B416" s="221"/>
      <c r="C416" s="221"/>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ht="17.25" customHeight="1">
      <c r="A417" s="221"/>
      <c r="B417" s="221"/>
      <c r="C417" s="221"/>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ht="17.25" customHeight="1">
      <c r="A418" s="221"/>
      <c r="B418" s="221"/>
      <c r="C418" s="221"/>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ht="17.25" customHeight="1">
      <c r="A419" s="221"/>
      <c r="B419" s="221"/>
      <c r="C419" s="221"/>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ht="17.25" customHeight="1">
      <c r="A420" s="221"/>
      <c r="B420" s="221"/>
      <c r="C420" s="221"/>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ht="17.25" customHeight="1">
      <c r="A421" s="221"/>
      <c r="B421" s="221"/>
      <c r="C421" s="221"/>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ht="17.25" customHeight="1">
      <c r="A422" s="221"/>
      <c r="B422" s="221"/>
      <c r="C422" s="221"/>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ht="17.25" customHeight="1">
      <c r="A423" s="221"/>
      <c r="B423" s="221"/>
      <c r="C423" s="221"/>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ht="17.25" customHeight="1">
      <c r="A424" s="221"/>
      <c r="B424" s="221"/>
      <c r="C424" s="221"/>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ht="17.25" customHeight="1">
      <c r="A425" s="221"/>
      <c r="B425" s="221"/>
      <c r="C425" s="221"/>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ht="17.25" customHeight="1">
      <c r="A426" s="221"/>
      <c r="B426" s="221"/>
      <c r="C426" s="221"/>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ht="17.25" customHeight="1">
      <c r="A427" s="221"/>
      <c r="B427" s="221"/>
      <c r="C427" s="221"/>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ht="17.25" customHeight="1">
      <c r="A428" s="221"/>
      <c r="B428" s="221"/>
      <c r="C428" s="221"/>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ht="17.25" customHeight="1">
      <c r="A429" s="221"/>
      <c r="B429" s="221"/>
      <c r="C429" s="221"/>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ht="17.25" customHeight="1">
      <c r="A430" s="221"/>
      <c r="B430" s="221"/>
      <c r="C430" s="221"/>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ht="17.25" customHeight="1">
      <c r="A431" s="221"/>
      <c r="B431" s="221"/>
      <c r="C431" s="221"/>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ht="17.25" customHeight="1">
      <c r="A432" s="221"/>
      <c r="B432" s="221"/>
      <c r="C432" s="221"/>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ht="17.25" customHeight="1">
      <c r="A433" s="221"/>
      <c r="B433" s="221"/>
      <c r="C433" s="221"/>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ht="17.25" customHeight="1">
      <c r="A434" s="221"/>
      <c r="B434" s="221"/>
      <c r="C434" s="221"/>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ht="17.25" customHeight="1">
      <c r="A435" s="221"/>
      <c r="B435" s="221"/>
      <c r="C435" s="221"/>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ht="17.25" customHeight="1">
      <c r="A436" s="221"/>
      <c r="B436" s="221"/>
      <c r="C436" s="221"/>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ht="17.25" customHeight="1">
      <c r="A437" s="221"/>
      <c r="B437" s="221"/>
      <c r="C437" s="221"/>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ht="17.25" customHeight="1">
      <c r="A438" s="221"/>
      <c r="B438" s="221"/>
      <c r="C438" s="221"/>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ht="17.25" customHeight="1">
      <c r="A439" s="221"/>
      <c r="B439" s="221"/>
      <c r="C439" s="221"/>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ht="17.25" customHeight="1">
      <c r="A440" s="221"/>
      <c r="B440" s="221"/>
      <c r="C440" s="221"/>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ht="17.25" customHeight="1">
      <c r="A441" s="221"/>
      <c r="B441" s="221"/>
      <c r="C441" s="221"/>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ht="17.25" customHeight="1">
      <c r="A442" s="221"/>
      <c r="B442" s="221"/>
      <c r="C442" s="221"/>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ht="17.25" customHeight="1">
      <c r="A443" s="221"/>
      <c r="B443" s="221"/>
      <c r="C443" s="221"/>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ht="17.25" customHeight="1">
      <c r="A444" s="221"/>
      <c r="B444" s="221"/>
      <c r="C444" s="221"/>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ht="17.25" customHeight="1">
      <c r="A445" s="221"/>
      <c r="B445" s="221"/>
      <c r="C445" s="221"/>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ht="17.25" customHeight="1">
      <c r="A446" s="221"/>
      <c r="B446" s="221"/>
      <c r="C446" s="221"/>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ht="17.25" customHeight="1">
      <c r="A447" s="221"/>
      <c r="B447" s="221"/>
      <c r="C447" s="221"/>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ht="17.25" customHeight="1">
      <c r="A448" s="221"/>
      <c r="B448" s="221"/>
      <c r="C448" s="221"/>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ht="17.25" customHeight="1">
      <c r="A449" s="221"/>
      <c r="B449" s="221"/>
      <c r="C449" s="221"/>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ht="17.25" customHeight="1">
      <c r="A450" s="221"/>
      <c r="B450" s="221"/>
      <c r="C450" s="221"/>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ht="17.25" customHeight="1">
      <c r="A451" s="221"/>
      <c r="B451" s="221"/>
      <c r="C451" s="221"/>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ht="17.25" customHeight="1">
      <c r="A452" s="221"/>
      <c r="B452" s="221"/>
      <c r="C452" s="221"/>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ht="17.25" customHeight="1">
      <c r="A453" s="221"/>
      <c r="B453" s="221"/>
      <c r="C453" s="221"/>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ht="17.25" customHeight="1">
      <c r="A454" s="221"/>
      <c r="B454" s="221"/>
      <c r="C454" s="221"/>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ht="17.25" customHeight="1">
      <c r="A455" s="221"/>
      <c r="B455" s="221"/>
      <c r="C455" s="221"/>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ht="17.25" customHeight="1">
      <c r="A456" s="221"/>
      <c r="B456" s="221"/>
      <c r="C456" s="221"/>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ht="17.25" customHeight="1">
      <c r="A457" s="221"/>
      <c r="B457" s="221"/>
      <c r="C457" s="221"/>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ht="17.25" customHeight="1">
      <c r="A458" s="221"/>
      <c r="B458" s="221"/>
      <c r="C458" s="221"/>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ht="17.25" customHeight="1">
      <c r="A459" s="221"/>
      <c r="B459" s="221"/>
      <c r="C459" s="221"/>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ht="17.25" customHeight="1">
      <c r="A460" s="221"/>
      <c r="B460" s="221"/>
      <c r="C460" s="221"/>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ht="17.25" customHeight="1">
      <c r="A461" s="221"/>
      <c r="B461" s="221"/>
      <c r="C461" s="221"/>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ht="17.25" customHeight="1">
      <c r="A462" s="221"/>
      <c r="B462" s="221"/>
      <c r="C462" s="221"/>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ht="17.25" customHeight="1">
      <c r="A463" s="221"/>
      <c r="B463" s="221"/>
      <c r="C463" s="221"/>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ht="17.25" customHeight="1">
      <c r="A464" s="221"/>
      <c r="B464" s="221"/>
      <c r="C464" s="221"/>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ht="17.25" customHeight="1">
      <c r="A465" s="221"/>
      <c r="B465" s="221"/>
      <c r="C465" s="221"/>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ht="17.25" customHeight="1">
      <c r="A466" s="221"/>
      <c r="B466" s="221"/>
      <c r="C466" s="221"/>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ht="17.25" customHeight="1">
      <c r="A467" s="221"/>
      <c r="B467" s="221"/>
      <c r="C467" s="221"/>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ht="17.25" customHeight="1">
      <c r="A468" s="221"/>
      <c r="B468" s="221"/>
      <c r="C468" s="221"/>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ht="17.25" customHeight="1">
      <c r="A469" s="221"/>
      <c r="B469" s="221"/>
      <c r="C469" s="221"/>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ht="17.25" customHeight="1">
      <c r="A470" s="221"/>
      <c r="B470" s="221"/>
      <c r="C470" s="221"/>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ht="17.25" customHeight="1">
      <c r="A471" s="221"/>
      <c r="B471" s="221"/>
      <c r="C471" s="221"/>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ht="17.25" customHeight="1">
      <c r="A472" s="221"/>
      <c r="B472" s="221"/>
      <c r="C472" s="221"/>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ht="17.25" customHeight="1">
      <c r="A473" s="221"/>
      <c r="B473" s="221"/>
      <c r="C473" s="221"/>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ht="17.25" customHeight="1">
      <c r="A474" s="221"/>
      <c r="B474" s="221"/>
      <c r="C474" s="221"/>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ht="17.25" customHeight="1">
      <c r="A475" s="221"/>
      <c r="B475" s="221"/>
      <c r="C475" s="221"/>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ht="17.25" customHeight="1">
      <c r="A476" s="221"/>
      <c r="B476" s="221"/>
      <c r="C476" s="221"/>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ht="17.25" customHeight="1">
      <c r="A477" s="221"/>
      <c r="B477" s="221"/>
      <c r="C477" s="221"/>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ht="17.25" customHeight="1">
      <c r="A478" s="221"/>
      <c r="B478" s="221"/>
      <c r="C478" s="221"/>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ht="17.25" customHeight="1">
      <c r="A479" s="221"/>
      <c r="B479" s="221"/>
      <c r="C479" s="221"/>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ht="17.25" customHeight="1">
      <c r="A480" s="221"/>
      <c r="B480" s="221"/>
      <c r="C480" s="221"/>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ht="17.25" customHeight="1">
      <c r="A481" s="221"/>
      <c r="B481" s="221"/>
      <c r="C481" s="221"/>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ht="17.25" customHeight="1">
      <c r="A482" s="221"/>
      <c r="B482" s="221"/>
      <c r="C482" s="221"/>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ht="17.25" customHeight="1">
      <c r="A483" s="221"/>
      <c r="B483" s="221"/>
      <c r="C483" s="221"/>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ht="17.25" customHeight="1">
      <c r="A484" s="221"/>
      <c r="B484" s="221"/>
      <c r="C484" s="221"/>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ht="17.25" customHeight="1">
      <c r="A485" s="221"/>
      <c r="B485" s="221"/>
      <c r="C485" s="221"/>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ht="17.25" customHeight="1">
      <c r="A486" s="221"/>
      <c r="B486" s="221"/>
      <c r="C486" s="221"/>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ht="17.25" customHeight="1">
      <c r="A487" s="221"/>
      <c r="B487" s="221"/>
      <c r="C487" s="221"/>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ht="17.25" customHeight="1">
      <c r="A488" s="221"/>
      <c r="B488" s="221"/>
      <c r="C488" s="221"/>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ht="17.25" customHeight="1">
      <c r="A489" s="221"/>
      <c r="B489" s="221"/>
      <c r="C489" s="221"/>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ht="17.25" customHeight="1">
      <c r="A490" s="221"/>
      <c r="B490" s="221"/>
      <c r="C490" s="221"/>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ht="17.25" customHeight="1">
      <c r="A491" s="221"/>
      <c r="B491" s="221"/>
      <c r="C491" s="221"/>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ht="17.25" customHeight="1">
      <c r="A492" s="221"/>
      <c r="B492" s="221"/>
      <c r="C492" s="221"/>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ht="17.25" customHeight="1">
      <c r="A493" s="221"/>
      <c r="B493" s="221"/>
      <c r="C493" s="221"/>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ht="17.25" customHeight="1">
      <c r="A494" s="221"/>
      <c r="B494" s="221"/>
      <c r="C494" s="221"/>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ht="17.25" customHeight="1">
      <c r="A495" s="221"/>
      <c r="B495" s="221"/>
      <c r="C495" s="221"/>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ht="17.25" customHeight="1">
      <c r="A496" s="221"/>
      <c r="B496" s="221"/>
      <c r="C496" s="221"/>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ht="17.25" customHeight="1">
      <c r="A497" s="221"/>
      <c r="B497" s="221"/>
      <c r="C497" s="221"/>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ht="17.25" customHeight="1">
      <c r="A498" s="221"/>
      <c r="B498" s="221"/>
      <c r="C498" s="221"/>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ht="17.25" customHeight="1">
      <c r="A499" s="221"/>
      <c r="B499" s="221"/>
      <c r="C499" s="221"/>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ht="17.25" customHeight="1">
      <c r="A500" s="221"/>
      <c r="B500" s="221"/>
      <c r="C500" s="221"/>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ht="17.25" customHeight="1">
      <c r="A501" s="221"/>
      <c r="B501" s="221"/>
      <c r="C501" s="221"/>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ht="17.25" customHeight="1">
      <c r="A502" s="221"/>
      <c r="B502" s="221"/>
      <c r="C502" s="221"/>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ht="17.25" customHeight="1">
      <c r="A503" s="221"/>
      <c r="B503" s="221"/>
      <c r="C503" s="221"/>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ht="17.25" customHeight="1">
      <c r="A504" s="221"/>
      <c r="B504" s="221"/>
      <c r="C504" s="221"/>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ht="17.25" customHeight="1">
      <c r="A505" s="221"/>
      <c r="B505" s="221"/>
      <c r="C505" s="221"/>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ht="17.25" customHeight="1">
      <c r="A506" s="221"/>
      <c r="B506" s="221"/>
      <c r="C506" s="221"/>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ht="17.25" customHeight="1">
      <c r="A507" s="221"/>
      <c r="B507" s="221"/>
      <c r="C507" s="221"/>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ht="17.25" customHeight="1">
      <c r="A508" s="221"/>
      <c r="B508" s="221"/>
      <c r="C508" s="221"/>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ht="17.25" customHeight="1">
      <c r="A509" s="221"/>
      <c r="B509" s="221"/>
      <c r="C509" s="221"/>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ht="17.25" customHeight="1">
      <c r="A510" s="221"/>
      <c r="B510" s="221"/>
      <c r="C510" s="221"/>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ht="17.25" customHeight="1">
      <c r="A511" s="221"/>
      <c r="B511" s="221"/>
      <c r="C511" s="221"/>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ht="17.25" customHeight="1">
      <c r="A512" s="221"/>
      <c r="B512" s="221"/>
      <c r="C512" s="221"/>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ht="17.25" customHeight="1">
      <c r="A513" s="221"/>
      <c r="B513" s="221"/>
      <c r="C513" s="221"/>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ht="17.25" customHeight="1">
      <c r="A514" s="221"/>
      <c r="B514" s="221"/>
      <c r="C514" s="221"/>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ht="17.25" customHeight="1">
      <c r="A515" s="221"/>
      <c r="B515" s="221"/>
      <c r="C515" s="221"/>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ht="17.25" customHeight="1">
      <c r="A516" s="221"/>
      <c r="B516" s="221"/>
      <c r="C516" s="221"/>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ht="17.25" customHeight="1">
      <c r="A517" s="221"/>
      <c r="B517" s="221"/>
      <c r="C517" s="221"/>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ht="17.25" customHeight="1">
      <c r="A518" s="221"/>
      <c r="B518" s="221"/>
      <c r="C518" s="221"/>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ht="17.25" customHeight="1">
      <c r="A519" s="221"/>
      <c r="B519" s="221"/>
      <c r="C519" s="221"/>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ht="17.25" customHeight="1">
      <c r="A520" s="221"/>
      <c r="B520" s="221"/>
      <c r="C520" s="221"/>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ht="17.25" customHeight="1">
      <c r="A521" s="221"/>
      <c r="B521" s="221"/>
      <c r="C521" s="221"/>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ht="17.25" customHeight="1">
      <c r="A522" s="221"/>
      <c r="B522" s="221"/>
      <c r="C522" s="221"/>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ht="17.25" customHeight="1">
      <c r="A523" s="221"/>
      <c r="B523" s="221"/>
      <c r="C523" s="221"/>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ht="17.25" customHeight="1">
      <c r="A524" s="221"/>
      <c r="B524" s="221"/>
      <c r="C524" s="221"/>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ht="17.25" customHeight="1">
      <c r="A525" s="221"/>
      <c r="B525" s="221"/>
      <c r="C525" s="221"/>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ht="17.25" customHeight="1">
      <c r="A526" s="221"/>
      <c r="B526" s="221"/>
      <c r="C526" s="221"/>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ht="17.25" customHeight="1">
      <c r="A527" s="221"/>
      <c r="B527" s="221"/>
      <c r="C527" s="221"/>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ht="17.25" customHeight="1">
      <c r="A528" s="221"/>
      <c r="B528" s="221"/>
      <c r="C528" s="221"/>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ht="17.25" customHeight="1">
      <c r="A529" s="221"/>
      <c r="B529" s="221"/>
      <c r="C529" s="221"/>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ht="17.25" customHeight="1">
      <c r="A530" s="221"/>
      <c r="B530" s="221"/>
      <c r="C530" s="221"/>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ht="17.25" customHeight="1">
      <c r="A531" s="221"/>
      <c r="B531" s="221"/>
      <c r="C531" s="221"/>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ht="17.25" customHeight="1">
      <c r="A532" s="221"/>
      <c r="B532" s="221"/>
      <c r="C532" s="221"/>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ht="17.25" customHeight="1">
      <c r="A533" s="221"/>
      <c r="B533" s="221"/>
      <c r="C533" s="221"/>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ht="17.25" customHeight="1">
      <c r="A534" s="221"/>
      <c r="B534" s="221"/>
      <c r="C534" s="221"/>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ht="17.25" customHeight="1">
      <c r="A535" s="221"/>
      <c r="B535" s="221"/>
      <c r="C535" s="221"/>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ht="17.25" customHeight="1">
      <c r="A536" s="221"/>
      <c r="B536" s="221"/>
      <c r="C536" s="221"/>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ht="17.25" customHeight="1">
      <c r="A537" s="221"/>
      <c r="B537" s="221"/>
      <c r="C537" s="221"/>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ht="17.25" customHeight="1">
      <c r="A538" s="221"/>
      <c r="B538" s="221"/>
      <c r="C538" s="221"/>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ht="17.25" customHeight="1">
      <c r="A539" s="221"/>
      <c r="B539" s="221"/>
      <c r="C539" s="221"/>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ht="17.25" customHeight="1">
      <c r="A540" s="221"/>
      <c r="B540" s="221"/>
      <c r="C540" s="221"/>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ht="17.25" customHeight="1">
      <c r="A541" s="221"/>
      <c r="B541" s="221"/>
      <c r="C541" s="221"/>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ht="17.25" customHeight="1">
      <c r="A542" s="221"/>
      <c r="B542" s="221"/>
      <c r="C542" s="221"/>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ht="17.25" customHeight="1">
      <c r="A543" s="221"/>
      <c r="B543" s="221"/>
      <c r="C543" s="221"/>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ht="17.25" customHeight="1">
      <c r="A544" s="221"/>
      <c r="B544" s="221"/>
      <c r="C544" s="221"/>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ht="17.25" customHeight="1">
      <c r="A545" s="221"/>
      <c r="B545" s="221"/>
      <c r="C545" s="221"/>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ht="17.25" customHeight="1">
      <c r="A546" s="221"/>
      <c r="B546" s="221"/>
      <c r="C546" s="221"/>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ht="17.25" customHeight="1">
      <c r="A547" s="221"/>
      <c r="B547" s="221"/>
      <c r="C547" s="221"/>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ht="17.25" customHeight="1">
      <c r="A548" s="221"/>
      <c r="B548" s="221"/>
      <c r="C548" s="221"/>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ht="17.25" customHeight="1">
      <c r="A549" s="221"/>
      <c r="B549" s="221"/>
      <c r="C549" s="221"/>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ht="17.25" customHeight="1">
      <c r="A550" s="221"/>
      <c r="B550" s="221"/>
      <c r="C550" s="221"/>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ht="17.25" customHeight="1">
      <c r="A551" s="221"/>
      <c r="B551" s="221"/>
      <c r="C551" s="221"/>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ht="17.25" customHeight="1">
      <c r="A552" s="221"/>
      <c r="B552" s="221"/>
      <c r="C552" s="221"/>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ht="17.25" customHeight="1">
      <c r="A553" s="221"/>
      <c r="B553" s="221"/>
      <c r="C553" s="221"/>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ht="17.25" customHeight="1">
      <c r="A554" s="221"/>
      <c r="B554" s="221"/>
      <c r="C554" s="221"/>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ht="17.25" customHeight="1">
      <c r="A555" s="221"/>
      <c r="B555" s="221"/>
      <c r="C555" s="221"/>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ht="17.25" customHeight="1">
      <c r="A556" s="221"/>
      <c r="B556" s="221"/>
      <c r="C556" s="221"/>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ht="17.25" customHeight="1">
      <c r="A557" s="221"/>
      <c r="B557" s="221"/>
      <c r="C557" s="221"/>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ht="17.25" customHeight="1">
      <c r="A558" s="221"/>
      <c r="B558" s="221"/>
      <c r="C558" s="221"/>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ht="17.25" customHeight="1">
      <c r="A559" s="221"/>
      <c r="B559" s="221"/>
      <c r="C559" s="221"/>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ht="17.25" customHeight="1">
      <c r="A560" s="221"/>
      <c r="B560" s="221"/>
      <c r="C560" s="221"/>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ht="17.25" customHeight="1">
      <c r="A561" s="221"/>
      <c r="B561" s="221"/>
      <c r="C561" s="221"/>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ht="17.25" customHeight="1">
      <c r="A562" s="221"/>
      <c r="B562" s="221"/>
      <c r="C562" s="221"/>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ht="17.25" customHeight="1">
      <c r="A563" s="221"/>
      <c r="B563" s="221"/>
      <c r="C563" s="221"/>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ht="17.25" customHeight="1">
      <c r="A564" s="221"/>
      <c r="B564" s="221"/>
      <c r="C564" s="221"/>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ht="17.25" customHeight="1">
      <c r="A565" s="221"/>
      <c r="B565" s="221"/>
      <c r="C565" s="221"/>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ht="17.25" customHeight="1">
      <c r="A566" s="221"/>
      <c r="B566" s="221"/>
      <c r="C566" s="221"/>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ht="17.25" customHeight="1">
      <c r="A567" s="221"/>
      <c r="B567" s="221"/>
      <c r="C567" s="221"/>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ht="17.25" customHeight="1">
      <c r="A568" s="221"/>
      <c r="B568" s="221"/>
      <c r="C568" s="221"/>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ht="17.25" customHeight="1">
      <c r="A569" s="221"/>
      <c r="B569" s="221"/>
      <c r="C569" s="221"/>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ht="17.25" customHeight="1">
      <c r="A570" s="221"/>
      <c r="B570" s="221"/>
      <c r="C570" s="221"/>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ht="17.25" customHeight="1">
      <c r="A571" s="221"/>
      <c r="B571" s="221"/>
      <c r="C571" s="221"/>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ht="17.25" customHeight="1">
      <c r="A572" s="221"/>
      <c r="B572" s="221"/>
      <c r="C572" s="221"/>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ht="17.25" customHeight="1">
      <c r="A573" s="221"/>
      <c r="B573" s="221"/>
      <c r="C573" s="221"/>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ht="17.25" customHeight="1">
      <c r="A574" s="221"/>
      <c r="B574" s="221"/>
      <c r="C574" s="221"/>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ht="17.25" customHeight="1">
      <c r="A575" s="221"/>
      <c r="B575" s="221"/>
      <c r="C575" s="221"/>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ht="17.25" customHeight="1">
      <c r="A576" s="221"/>
      <c r="B576" s="221"/>
      <c r="C576" s="221"/>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ht="17.25" customHeight="1">
      <c r="A577" s="221"/>
      <c r="B577" s="221"/>
      <c r="C577" s="221"/>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ht="17.25" customHeight="1">
      <c r="A578" s="221"/>
      <c r="B578" s="221"/>
      <c r="C578" s="221"/>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ht="17.25" customHeight="1">
      <c r="A579" s="221"/>
      <c r="B579" s="221"/>
      <c r="C579" s="221"/>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ht="17.25" customHeight="1">
      <c r="A580" s="221"/>
      <c r="B580" s="221"/>
      <c r="C580" s="221"/>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ht="17.25" customHeight="1">
      <c r="A581" s="221"/>
      <c r="B581" s="221"/>
      <c r="C581" s="221"/>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ht="17.25" customHeight="1">
      <c r="A582" s="221"/>
      <c r="B582" s="221"/>
      <c r="C582" s="221"/>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ht="17.25" customHeight="1">
      <c r="A583" s="221"/>
      <c r="B583" s="221"/>
      <c r="C583" s="221"/>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ht="17.25" customHeight="1">
      <c r="A584" s="221"/>
      <c r="B584" s="221"/>
      <c r="C584" s="221"/>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ht="17.25" customHeight="1">
      <c r="A585" s="221"/>
      <c r="B585" s="221"/>
      <c r="C585" s="221"/>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ht="17.25" customHeight="1">
      <c r="A586" s="221"/>
      <c r="B586" s="221"/>
      <c r="C586" s="221"/>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ht="17.25" customHeight="1">
      <c r="A587" s="221"/>
      <c r="B587" s="221"/>
      <c r="C587" s="221"/>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ht="17.25" customHeight="1">
      <c r="A588" s="221"/>
      <c r="B588" s="221"/>
      <c r="C588" s="221"/>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ht="17.25" customHeight="1">
      <c r="A589" s="221"/>
      <c r="B589" s="221"/>
      <c r="C589" s="221"/>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ht="17.25" customHeight="1">
      <c r="A590" s="221"/>
      <c r="B590" s="221"/>
      <c r="C590" s="221"/>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ht="17.25" customHeight="1">
      <c r="A591" s="221"/>
      <c r="B591" s="221"/>
      <c r="C591" s="221"/>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ht="17.25" customHeight="1">
      <c r="A592" s="221"/>
      <c r="B592" s="221"/>
      <c r="C592" s="221"/>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ht="17.25" customHeight="1">
      <c r="A593" s="221"/>
      <c r="B593" s="221"/>
      <c r="C593" s="221"/>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ht="17.25" customHeight="1">
      <c r="A594" s="221"/>
      <c r="B594" s="221"/>
      <c r="C594" s="221"/>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ht="17.25" customHeight="1">
      <c r="A595" s="221"/>
      <c r="B595" s="221"/>
      <c r="C595" s="221"/>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ht="17.25" customHeight="1">
      <c r="A596" s="221"/>
      <c r="B596" s="221"/>
      <c r="C596" s="221"/>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ht="17.25" customHeight="1">
      <c r="A597" s="221"/>
      <c r="B597" s="221"/>
      <c r="C597" s="221"/>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ht="17.25" customHeight="1">
      <c r="A598" s="221"/>
      <c r="B598" s="221"/>
      <c r="C598" s="221"/>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ht="17.25" customHeight="1">
      <c r="A599" s="221"/>
      <c r="B599" s="221"/>
      <c r="C599" s="221"/>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ht="17.25" customHeight="1">
      <c r="A600" s="221"/>
      <c r="B600" s="221"/>
      <c r="C600" s="221"/>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ht="17.25" customHeight="1">
      <c r="A601" s="221"/>
      <c r="B601" s="221"/>
      <c r="C601" s="221"/>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ht="17.25" customHeight="1">
      <c r="A602" s="221"/>
      <c r="B602" s="221"/>
      <c r="C602" s="221"/>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ht="17.25" customHeight="1">
      <c r="A603" s="221"/>
      <c r="B603" s="221"/>
      <c r="C603" s="221"/>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ht="17.25" customHeight="1">
      <c r="A604" s="221"/>
      <c r="B604" s="221"/>
      <c r="C604" s="221"/>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ht="17.25" customHeight="1">
      <c r="A605" s="221"/>
      <c r="B605" s="221"/>
      <c r="C605" s="221"/>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ht="17.25" customHeight="1">
      <c r="A606" s="221"/>
      <c r="B606" s="221"/>
      <c r="C606" s="221"/>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ht="17.25" customHeight="1">
      <c r="A607" s="221"/>
      <c r="B607" s="221"/>
      <c r="C607" s="221"/>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ht="17.25" customHeight="1">
      <c r="A608" s="221"/>
      <c r="B608" s="221"/>
      <c r="C608" s="221"/>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ht="17.25" customHeight="1">
      <c r="A609" s="221"/>
      <c r="B609" s="221"/>
      <c r="C609" s="221"/>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ht="17.25" customHeight="1">
      <c r="A610" s="221"/>
      <c r="B610" s="221"/>
      <c r="C610" s="221"/>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ht="17.25" customHeight="1">
      <c r="A611" s="221"/>
      <c r="B611" s="221"/>
      <c r="C611" s="221"/>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ht="17.25" customHeight="1">
      <c r="A612" s="221"/>
      <c r="B612" s="221"/>
      <c r="C612" s="221"/>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ht="17.25" customHeight="1">
      <c r="A613" s="221"/>
      <c r="B613" s="221"/>
      <c r="C613" s="221"/>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ht="17.25" customHeight="1">
      <c r="A614" s="221"/>
      <c r="B614" s="221"/>
      <c r="C614" s="221"/>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ht="17.25" customHeight="1">
      <c r="A615" s="221"/>
      <c r="B615" s="221"/>
      <c r="C615" s="221"/>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ht="17.25" customHeight="1">
      <c r="A616" s="221"/>
      <c r="B616" s="221"/>
      <c r="C616" s="221"/>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ht="17.25" customHeight="1">
      <c r="A617" s="221"/>
      <c r="B617" s="221"/>
      <c r="C617" s="221"/>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ht="17.25" customHeight="1">
      <c r="A618" s="221"/>
      <c r="B618" s="221"/>
      <c r="C618" s="221"/>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ht="17.25" customHeight="1">
      <c r="A619" s="221"/>
      <c r="B619" s="221"/>
      <c r="C619" s="221"/>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ht="17.25" customHeight="1">
      <c r="A620" s="221"/>
      <c r="B620" s="221"/>
      <c r="C620" s="221"/>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ht="17.25" customHeight="1">
      <c r="A621" s="221"/>
      <c r="B621" s="221"/>
      <c r="C621" s="221"/>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ht="17.25" customHeight="1">
      <c r="A622" s="221"/>
      <c r="B622" s="221"/>
      <c r="C622" s="221"/>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ht="17.25" customHeight="1">
      <c r="A623" s="221"/>
      <c r="B623" s="221"/>
      <c r="C623" s="221"/>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ht="17.25" customHeight="1">
      <c r="A624" s="221"/>
      <c r="B624" s="221"/>
      <c r="C624" s="221"/>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ht="17.25" customHeight="1">
      <c r="A625" s="221"/>
      <c r="B625" s="221"/>
      <c r="C625" s="221"/>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ht="17.25" customHeight="1">
      <c r="A626" s="221"/>
      <c r="B626" s="221"/>
      <c r="C626" s="221"/>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ht="17.25" customHeight="1">
      <c r="A627" s="221"/>
      <c r="B627" s="221"/>
      <c r="C627" s="221"/>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ht="17.25" customHeight="1">
      <c r="A628" s="221"/>
      <c r="B628" s="221"/>
      <c r="C628" s="221"/>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ht="17.25" customHeight="1">
      <c r="A629" s="221"/>
      <c r="B629" s="221"/>
      <c r="C629" s="221"/>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ht="17.25" customHeight="1">
      <c r="A630" s="221"/>
      <c r="B630" s="221"/>
      <c r="C630" s="221"/>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ht="17.25" customHeight="1">
      <c r="A631" s="221"/>
      <c r="B631" s="221"/>
      <c r="C631" s="221"/>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ht="17.25" customHeight="1">
      <c r="A632" s="221"/>
      <c r="B632" s="221"/>
      <c r="C632" s="221"/>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ht="17.25" customHeight="1">
      <c r="A633" s="221"/>
      <c r="B633" s="221"/>
      <c r="C633" s="221"/>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ht="17.25" customHeight="1">
      <c r="A634" s="221"/>
      <c r="B634" s="221"/>
      <c r="C634" s="221"/>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ht="17.25" customHeight="1">
      <c r="A635" s="221"/>
      <c r="B635" s="221"/>
      <c r="C635" s="221"/>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ht="17.25" customHeight="1">
      <c r="A636" s="221"/>
      <c r="B636" s="221"/>
      <c r="C636" s="221"/>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ht="17.25" customHeight="1">
      <c r="A637" s="221"/>
      <c r="B637" s="221"/>
      <c r="C637" s="221"/>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ht="17.25" customHeight="1">
      <c r="A638" s="221"/>
      <c r="B638" s="221"/>
      <c r="C638" s="221"/>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ht="17.25" customHeight="1">
      <c r="A639" s="221"/>
      <c r="B639" s="221"/>
      <c r="C639" s="221"/>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ht="17.25" customHeight="1">
      <c r="A640" s="221"/>
      <c r="B640" s="221"/>
      <c r="C640" s="221"/>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ht="17.25" customHeight="1">
      <c r="A641" s="221"/>
      <c r="B641" s="221"/>
      <c r="C641" s="221"/>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ht="17.25" customHeight="1">
      <c r="A642" s="221"/>
      <c r="B642" s="221"/>
      <c r="C642" s="221"/>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ht="17.25" customHeight="1">
      <c r="A643" s="221"/>
      <c r="B643" s="221"/>
      <c r="C643" s="221"/>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ht="17.25" customHeight="1">
      <c r="A644" s="221"/>
      <c r="B644" s="221"/>
      <c r="C644" s="221"/>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ht="17.25" customHeight="1">
      <c r="A645" s="221"/>
      <c r="B645" s="221"/>
      <c r="C645" s="221"/>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ht="17.25" customHeight="1">
      <c r="A646" s="221"/>
      <c r="B646" s="221"/>
      <c r="C646" s="221"/>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ht="17.25" customHeight="1">
      <c r="A647" s="221"/>
      <c r="B647" s="221"/>
      <c r="C647" s="221"/>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ht="17.25" customHeight="1">
      <c r="A648" s="221"/>
      <c r="B648" s="221"/>
      <c r="C648" s="221"/>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ht="17.25" customHeight="1">
      <c r="A649" s="221"/>
      <c r="B649" s="221"/>
      <c r="C649" s="221"/>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ht="17.25" customHeight="1">
      <c r="A650" s="221"/>
      <c r="B650" s="221"/>
      <c r="C650" s="221"/>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ht="17.25" customHeight="1">
      <c r="A651" s="221"/>
      <c r="B651" s="221"/>
      <c r="C651" s="221"/>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ht="17.25" customHeight="1">
      <c r="A652" s="221"/>
      <c r="B652" s="221"/>
      <c r="C652" s="221"/>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ht="17.25" customHeight="1">
      <c r="A653" s="221"/>
      <c r="B653" s="221"/>
      <c r="C653" s="221"/>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ht="17.25" customHeight="1">
      <c r="A654" s="221"/>
      <c r="B654" s="221"/>
      <c r="C654" s="221"/>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ht="17.25" customHeight="1">
      <c r="A655" s="221"/>
      <c r="B655" s="221"/>
      <c r="C655" s="221"/>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ht="17.25" customHeight="1">
      <c r="A656" s="221"/>
      <c r="B656" s="221"/>
      <c r="C656" s="221"/>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ht="17.25" customHeight="1">
      <c r="A657" s="221"/>
      <c r="B657" s="221"/>
      <c r="C657" s="221"/>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ht="17.25" customHeight="1">
      <c r="A658" s="221"/>
      <c r="B658" s="221"/>
      <c r="C658" s="221"/>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ht="17.25" customHeight="1">
      <c r="A659" s="221"/>
      <c r="B659" s="221"/>
      <c r="C659" s="221"/>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ht="17.25" customHeight="1">
      <c r="A660" s="221"/>
      <c r="B660" s="221"/>
      <c r="C660" s="221"/>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ht="17.25" customHeight="1">
      <c r="A661" s="221"/>
      <c r="B661" s="221"/>
      <c r="C661" s="221"/>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ht="17.25" customHeight="1">
      <c r="A662" s="221"/>
      <c r="B662" s="221"/>
      <c r="C662" s="221"/>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ht="17.25" customHeight="1">
      <c r="A663" s="221"/>
      <c r="B663" s="221"/>
      <c r="C663" s="221"/>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ht="17.25" customHeight="1">
      <c r="A664" s="221"/>
      <c r="B664" s="221"/>
      <c r="C664" s="221"/>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ht="17.25" customHeight="1">
      <c r="A665" s="221"/>
      <c r="B665" s="221"/>
      <c r="C665" s="221"/>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ht="17.25" customHeight="1">
      <c r="A666" s="221"/>
      <c r="B666" s="221"/>
      <c r="C666" s="221"/>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ht="17.25" customHeight="1">
      <c r="A667" s="221"/>
      <c r="B667" s="221"/>
      <c r="C667" s="221"/>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ht="17.25" customHeight="1">
      <c r="A668" s="221"/>
      <c r="B668" s="221"/>
      <c r="C668" s="221"/>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ht="17.25" customHeight="1">
      <c r="A669" s="221"/>
      <c r="B669" s="221"/>
      <c r="C669" s="221"/>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ht="17.25" customHeight="1">
      <c r="A670" s="221"/>
      <c r="B670" s="221"/>
      <c r="C670" s="221"/>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ht="17.25" customHeight="1">
      <c r="A671" s="221"/>
      <c r="B671" s="221"/>
      <c r="C671" s="221"/>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ht="17.25" customHeight="1">
      <c r="A672" s="221"/>
      <c r="B672" s="221"/>
      <c r="C672" s="221"/>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ht="17.25" customHeight="1">
      <c r="A673" s="221"/>
      <c r="B673" s="221"/>
      <c r="C673" s="221"/>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ht="17.25" customHeight="1">
      <c r="A674" s="221"/>
      <c r="B674" s="221"/>
      <c r="C674" s="221"/>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ht="17.25" customHeight="1">
      <c r="A675" s="221"/>
      <c r="B675" s="221"/>
      <c r="C675" s="221"/>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ht="17.25" customHeight="1">
      <c r="A676" s="221"/>
      <c r="B676" s="221"/>
      <c r="C676" s="221"/>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ht="17.25" customHeight="1">
      <c r="A677" s="221"/>
      <c r="B677" s="221"/>
      <c r="C677" s="221"/>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ht="17.25" customHeight="1">
      <c r="A678" s="221"/>
      <c r="B678" s="221"/>
      <c r="C678" s="221"/>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ht="17.25" customHeight="1">
      <c r="A679" s="221"/>
      <c r="B679" s="221"/>
      <c r="C679" s="221"/>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ht="17.25" customHeight="1">
      <c r="A680" s="221"/>
      <c r="B680" s="221"/>
      <c r="C680" s="221"/>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ht="17.25" customHeight="1">
      <c r="A681" s="221"/>
      <c r="B681" s="221"/>
      <c r="C681" s="221"/>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ht="17.25" customHeight="1">
      <c r="A682" s="221"/>
      <c r="B682" s="221"/>
      <c r="C682" s="221"/>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ht="17.25" customHeight="1">
      <c r="A683" s="221"/>
      <c r="B683" s="221"/>
      <c r="C683" s="221"/>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ht="17.25" customHeight="1">
      <c r="A684" s="221"/>
      <c r="B684" s="221"/>
      <c r="C684" s="221"/>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ht="17.25" customHeight="1">
      <c r="A685" s="221"/>
      <c r="B685" s="221"/>
      <c r="C685" s="221"/>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ht="17.25" customHeight="1">
      <c r="A686" s="221"/>
      <c r="B686" s="221"/>
      <c r="C686" s="221"/>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ht="17.25" customHeight="1">
      <c r="A687" s="221"/>
      <c r="B687" s="221"/>
      <c r="C687" s="221"/>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ht="17.25" customHeight="1">
      <c r="A688" s="221"/>
      <c r="B688" s="221"/>
      <c r="C688" s="221"/>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ht="17.25" customHeight="1">
      <c r="A689" s="221"/>
      <c r="B689" s="221"/>
      <c r="C689" s="221"/>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ht="17.25" customHeight="1">
      <c r="A690" s="221"/>
      <c r="B690" s="221"/>
      <c r="C690" s="221"/>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ht="17.25" customHeight="1">
      <c r="A691" s="221"/>
      <c r="B691" s="221"/>
      <c r="C691" s="221"/>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ht="17.25" customHeight="1">
      <c r="A692" s="221"/>
      <c r="B692" s="221"/>
      <c r="C692" s="221"/>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ht="17.25" customHeight="1">
      <c r="A693" s="221"/>
      <c r="B693" s="221"/>
      <c r="C693" s="221"/>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ht="17.25" customHeight="1">
      <c r="A694" s="221"/>
      <c r="B694" s="221"/>
      <c r="C694" s="221"/>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ht="17.25" customHeight="1">
      <c r="A695" s="221"/>
      <c r="B695" s="221"/>
      <c r="C695" s="221"/>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ht="17.25" customHeight="1">
      <c r="A696" s="221"/>
      <c r="B696" s="221"/>
      <c r="C696" s="221"/>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ht="17.25" customHeight="1">
      <c r="A697" s="221"/>
      <c r="B697" s="221"/>
      <c r="C697" s="221"/>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ht="17.25" customHeight="1">
      <c r="A698" s="221"/>
      <c r="B698" s="221"/>
      <c r="C698" s="221"/>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ht="17.25" customHeight="1">
      <c r="A699" s="221"/>
      <c r="B699" s="221"/>
      <c r="C699" s="221"/>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ht="17.25" customHeight="1">
      <c r="A700" s="221"/>
      <c r="B700" s="221"/>
      <c r="C700" s="221"/>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ht="17.25" customHeight="1">
      <c r="A701" s="221"/>
      <c r="B701" s="221"/>
      <c r="C701" s="221"/>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ht="17.25" customHeight="1">
      <c r="A702" s="221"/>
      <c r="B702" s="221"/>
      <c r="C702" s="221"/>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ht="17.25" customHeight="1">
      <c r="A703" s="221"/>
      <c r="B703" s="221"/>
      <c r="C703" s="221"/>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ht="17.25" customHeight="1">
      <c r="A704" s="221"/>
      <c r="B704" s="221"/>
      <c r="C704" s="221"/>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ht="17.25" customHeight="1">
      <c r="A705" s="221"/>
      <c r="B705" s="221"/>
      <c r="C705" s="221"/>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ht="17.25" customHeight="1">
      <c r="A706" s="221"/>
      <c r="B706" s="221"/>
      <c r="C706" s="221"/>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ht="17.25" customHeight="1">
      <c r="A707" s="221"/>
      <c r="B707" s="221"/>
      <c r="C707" s="221"/>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ht="17.25" customHeight="1">
      <c r="A708" s="221"/>
      <c r="B708" s="221"/>
      <c r="C708" s="221"/>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ht="17.25" customHeight="1">
      <c r="A709" s="221"/>
      <c r="B709" s="221"/>
      <c r="C709" s="221"/>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ht="17.25" customHeight="1">
      <c r="A710" s="221"/>
      <c r="B710" s="221"/>
      <c r="C710" s="221"/>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ht="17.25" customHeight="1">
      <c r="A711" s="221"/>
      <c r="B711" s="221"/>
      <c r="C711" s="221"/>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ht="17.25" customHeight="1">
      <c r="A712" s="221"/>
      <c r="B712" s="221"/>
      <c r="C712" s="221"/>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ht="17.25" customHeight="1">
      <c r="A713" s="221"/>
      <c r="B713" s="221"/>
      <c r="C713" s="221"/>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ht="17.25" customHeight="1">
      <c r="A714" s="221"/>
      <c r="B714" s="221"/>
      <c r="C714" s="221"/>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ht="17.25" customHeight="1">
      <c r="A715" s="221"/>
      <c r="B715" s="221"/>
      <c r="C715" s="221"/>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ht="17.25" customHeight="1">
      <c r="A716" s="221"/>
      <c r="B716" s="221"/>
      <c r="C716" s="221"/>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ht="17.25" customHeight="1">
      <c r="A717" s="221"/>
      <c r="B717" s="221"/>
      <c r="C717" s="221"/>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ht="17.25" customHeight="1">
      <c r="A718" s="221"/>
      <c r="B718" s="221"/>
      <c r="C718" s="221"/>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ht="17.25" customHeight="1">
      <c r="A719" s="221"/>
      <c r="B719" s="221"/>
      <c r="C719" s="221"/>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ht="17.25" customHeight="1">
      <c r="A720" s="221"/>
      <c r="B720" s="221"/>
      <c r="C720" s="221"/>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ht="17.25" customHeight="1">
      <c r="A721" s="221"/>
      <c r="B721" s="221"/>
      <c r="C721" s="221"/>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ht="17.25" customHeight="1">
      <c r="A722" s="221"/>
      <c r="B722" s="221"/>
      <c r="C722" s="221"/>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ht="17.25" customHeight="1">
      <c r="A723" s="221"/>
      <c r="B723" s="221"/>
      <c r="C723" s="221"/>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ht="17.25" customHeight="1">
      <c r="A724" s="221"/>
      <c r="B724" s="221"/>
      <c r="C724" s="221"/>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ht="17.25" customHeight="1">
      <c r="A725" s="221"/>
      <c r="B725" s="221"/>
      <c r="C725" s="221"/>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ht="17.25" customHeight="1">
      <c r="A726" s="221"/>
      <c r="B726" s="221"/>
      <c r="C726" s="221"/>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ht="17.25" customHeight="1">
      <c r="A727" s="221"/>
      <c r="B727" s="221"/>
      <c r="C727" s="221"/>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ht="17.25" customHeight="1">
      <c r="A728" s="221"/>
      <c r="B728" s="221"/>
      <c r="C728" s="221"/>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ht="17.25" customHeight="1">
      <c r="A729" s="221"/>
      <c r="B729" s="221"/>
      <c r="C729" s="221"/>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ht="17.25" customHeight="1">
      <c r="A730" s="221"/>
      <c r="B730" s="221"/>
      <c r="C730" s="221"/>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ht="17.25" customHeight="1">
      <c r="A731" s="221"/>
      <c r="B731" s="221"/>
      <c r="C731" s="221"/>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ht="17.25" customHeight="1">
      <c r="A732" s="221"/>
      <c r="B732" s="221"/>
      <c r="C732" s="221"/>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ht="17.25" customHeight="1">
      <c r="A733" s="221"/>
      <c r="B733" s="221"/>
      <c r="C733" s="221"/>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ht="17.25" customHeight="1">
      <c r="A734" s="221"/>
      <c r="B734" s="221"/>
      <c r="C734" s="221"/>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ht="17.25" customHeight="1">
      <c r="A735" s="221"/>
      <c r="B735" s="221"/>
      <c r="C735" s="221"/>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ht="17.25" customHeight="1">
      <c r="A736" s="221"/>
      <c r="B736" s="221"/>
      <c r="C736" s="221"/>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ht="17.25" customHeight="1">
      <c r="A737" s="221"/>
      <c r="B737" s="221"/>
      <c r="C737" s="221"/>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ht="17.25" customHeight="1">
      <c r="A738" s="221"/>
      <c r="B738" s="221"/>
      <c r="C738" s="221"/>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ht="17.25" customHeight="1">
      <c r="A739" s="221"/>
      <c r="B739" s="221"/>
      <c r="C739" s="221"/>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ht="17.25" customHeight="1">
      <c r="A740" s="221"/>
      <c r="B740" s="221"/>
      <c r="C740" s="221"/>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ht="17.25" customHeight="1">
      <c r="A741" s="221"/>
      <c r="B741" s="221"/>
      <c r="C741" s="221"/>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ht="17.25" customHeight="1">
      <c r="A742" s="221"/>
      <c r="B742" s="221"/>
      <c r="C742" s="221"/>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ht="17.25" customHeight="1">
      <c r="A743" s="221"/>
      <c r="B743" s="221"/>
      <c r="C743" s="221"/>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ht="17.25" customHeight="1">
      <c r="A744" s="221"/>
      <c r="B744" s="221"/>
      <c r="C744" s="221"/>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ht="17.25" customHeight="1">
      <c r="A745" s="221"/>
      <c r="B745" s="221"/>
      <c r="C745" s="221"/>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ht="17.25" customHeight="1">
      <c r="A746" s="221"/>
      <c r="B746" s="221"/>
      <c r="C746" s="221"/>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ht="17.25" customHeight="1">
      <c r="A747" s="221"/>
      <c r="B747" s="221"/>
      <c r="C747" s="221"/>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ht="17.25" customHeight="1">
      <c r="A748" s="221"/>
      <c r="B748" s="221"/>
      <c r="C748" s="221"/>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ht="17.25" customHeight="1">
      <c r="A749" s="221"/>
      <c r="B749" s="221"/>
      <c r="C749" s="221"/>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ht="17.25" customHeight="1">
      <c r="A750" s="221"/>
      <c r="B750" s="221"/>
      <c r="C750" s="221"/>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ht="17.25" customHeight="1">
      <c r="A751" s="221"/>
      <c r="B751" s="221"/>
      <c r="C751" s="221"/>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ht="17.25" customHeight="1">
      <c r="A752" s="221"/>
      <c r="B752" s="221"/>
      <c r="C752" s="221"/>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ht="17.25" customHeight="1">
      <c r="A753" s="221"/>
      <c r="B753" s="221"/>
      <c r="C753" s="221"/>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ht="17.25" customHeight="1">
      <c r="A754" s="221"/>
      <c r="B754" s="221"/>
      <c r="C754" s="221"/>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ht="17.25" customHeight="1">
      <c r="A755" s="221"/>
      <c r="B755" s="221"/>
      <c r="C755" s="221"/>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ht="17.25" customHeight="1">
      <c r="A756" s="221"/>
      <c r="B756" s="221"/>
      <c r="C756" s="221"/>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ht="17.25" customHeight="1">
      <c r="A757" s="221"/>
      <c r="B757" s="221"/>
      <c r="C757" s="221"/>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ht="17.25" customHeight="1">
      <c r="A758" s="221"/>
      <c r="B758" s="221"/>
      <c r="C758" s="221"/>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ht="17.25" customHeight="1">
      <c r="A759" s="221"/>
      <c r="B759" s="221"/>
      <c r="C759" s="221"/>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ht="17.25" customHeight="1">
      <c r="A760" s="221"/>
      <c r="B760" s="221"/>
      <c r="C760" s="221"/>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ht="17.25" customHeight="1">
      <c r="A761" s="221"/>
      <c r="B761" s="221"/>
      <c r="C761" s="221"/>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ht="17.25" customHeight="1">
      <c r="A762" s="221"/>
      <c r="B762" s="221"/>
      <c r="C762" s="221"/>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ht="17.25" customHeight="1">
      <c r="A763" s="221"/>
      <c r="B763" s="221"/>
      <c r="C763" s="221"/>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ht="17.25" customHeight="1">
      <c r="A764" s="221"/>
      <c r="B764" s="221"/>
      <c r="C764" s="221"/>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ht="17.25" customHeight="1">
      <c r="A765" s="221"/>
      <c r="B765" s="221"/>
      <c r="C765" s="221"/>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ht="17.25" customHeight="1">
      <c r="A766" s="221"/>
      <c r="B766" s="221"/>
      <c r="C766" s="221"/>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ht="17.25" customHeight="1">
      <c r="A767" s="221"/>
      <c r="B767" s="221"/>
      <c r="C767" s="221"/>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ht="17.25" customHeight="1">
      <c r="A768" s="221"/>
      <c r="B768" s="221"/>
      <c r="C768" s="221"/>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ht="17.25" customHeight="1">
      <c r="A769" s="221"/>
      <c r="B769" s="221"/>
      <c r="C769" s="221"/>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ht="17.25" customHeight="1">
      <c r="A770" s="221"/>
      <c r="B770" s="221"/>
      <c r="C770" s="221"/>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ht="17.25" customHeight="1">
      <c r="A771" s="221"/>
      <c r="B771" s="221"/>
      <c r="C771" s="221"/>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ht="17.25" customHeight="1">
      <c r="A772" s="221"/>
      <c r="B772" s="221"/>
      <c r="C772" s="221"/>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ht="17.25" customHeight="1">
      <c r="A773" s="221"/>
      <c r="B773" s="221"/>
      <c r="C773" s="221"/>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ht="17.25" customHeight="1">
      <c r="A774" s="221"/>
      <c r="B774" s="221"/>
      <c r="C774" s="221"/>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ht="17.25" customHeight="1">
      <c r="A775" s="221"/>
      <c r="B775" s="221"/>
      <c r="C775" s="221"/>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ht="17.25" customHeight="1">
      <c r="A776" s="221"/>
      <c r="B776" s="221"/>
      <c r="C776" s="221"/>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ht="17.25" customHeight="1">
      <c r="A777" s="221"/>
      <c r="B777" s="221"/>
      <c r="C777" s="221"/>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ht="17.25" customHeight="1">
      <c r="A778" s="221"/>
      <c r="B778" s="221"/>
      <c r="C778" s="221"/>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ht="17.25" customHeight="1">
      <c r="A779" s="221"/>
      <c r="B779" s="221"/>
      <c r="C779" s="221"/>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ht="17.25" customHeight="1">
      <c r="A780" s="221"/>
      <c r="B780" s="221"/>
      <c r="C780" s="221"/>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ht="17.25" customHeight="1">
      <c r="A781" s="221"/>
      <c r="B781" s="221"/>
      <c r="C781" s="221"/>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ht="17.25" customHeight="1">
      <c r="A782" s="221"/>
      <c r="B782" s="221"/>
      <c r="C782" s="221"/>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ht="17.25" customHeight="1">
      <c r="A783" s="221"/>
      <c r="B783" s="221"/>
      <c r="C783" s="221"/>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ht="17.25" customHeight="1">
      <c r="A784" s="221"/>
      <c r="B784" s="221"/>
      <c r="C784" s="221"/>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ht="17.25" customHeight="1">
      <c r="A785" s="221"/>
      <c r="B785" s="221"/>
      <c r="C785" s="221"/>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ht="17.25" customHeight="1">
      <c r="A786" s="221"/>
      <c r="B786" s="221"/>
      <c r="C786" s="221"/>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ht="17.25" customHeight="1">
      <c r="A787" s="221"/>
      <c r="B787" s="221"/>
      <c r="C787" s="221"/>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ht="17.25" customHeight="1">
      <c r="A788" s="221"/>
      <c r="B788" s="221"/>
      <c r="C788" s="221"/>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ht="17.25" customHeight="1">
      <c r="A789" s="221"/>
      <c r="B789" s="221"/>
      <c r="C789" s="221"/>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ht="17.25" customHeight="1">
      <c r="A790" s="221"/>
      <c r="B790" s="221"/>
      <c r="C790" s="221"/>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ht="17.25" customHeight="1">
      <c r="A791" s="221"/>
      <c r="B791" s="221"/>
      <c r="C791" s="221"/>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ht="17.25" customHeight="1">
      <c r="A792" s="221"/>
      <c r="B792" s="221"/>
      <c r="C792" s="221"/>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ht="17.25" customHeight="1">
      <c r="A793" s="221"/>
      <c r="B793" s="221"/>
      <c r="C793" s="221"/>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ht="17.25" customHeight="1">
      <c r="A794" s="221"/>
      <c r="B794" s="221"/>
      <c r="C794" s="221"/>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ht="17.25" customHeight="1">
      <c r="A795" s="221"/>
      <c r="B795" s="221"/>
      <c r="C795" s="221"/>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ht="17.25" customHeight="1">
      <c r="A796" s="221"/>
      <c r="B796" s="221"/>
      <c r="C796" s="221"/>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ht="17.25" customHeight="1">
      <c r="A797" s="221"/>
      <c r="B797" s="221"/>
      <c r="C797" s="221"/>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ht="17.25" customHeight="1">
      <c r="A798" s="221"/>
      <c r="B798" s="221"/>
      <c r="C798" s="221"/>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ht="17.25" customHeight="1">
      <c r="A799" s="221"/>
      <c r="B799" s="221"/>
      <c r="C799" s="221"/>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ht="17.25" customHeight="1">
      <c r="A800" s="221"/>
      <c r="B800" s="221"/>
      <c r="C800" s="221"/>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ht="17.25" customHeight="1">
      <c r="A801" s="221"/>
      <c r="B801" s="221"/>
      <c r="C801" s="221"/>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ht="17.25" customHeight="1">
      <c r="A802" s="221"/>
      <c r="B802" s="221"/>
      <c r="C802" s="221"/>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ht="17.25" customHeight="1">
      <c r="A803" s="221"/>
      <c r="B803" s="221"/>
      <c r="C803" s="221"/>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ht="17.25" customHeight="1">
      <c r="A804" s="221"/>
      <c r="B804" s="221"/>
      <c r="C804" s="221"/>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ht="17.25" customHeight="1">
      <c r="A805" s="221"/>
      <c r="B805" s="221"/>
      <c r="C805" s="221"/>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ht="17.25" customHeight="1">
      <c r="A806" s="221"/>
      <c r="B806" s="221"/>
      <c r="C806" s="221"/>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ht="17.25" customHeight="1">
      <c r="A807" s="221"/>
      <c r="B807" s="221"/>
      <c r="C807" s="221"/>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ht="17.25" customHeight="1">
      <c r="A808" s="221"/>
      <c r="B808" s="221"/>
      <c r="C808" s="221"/>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ht="17.25" customHeight="1">
      <c r="A809" s="221"/>
      <c r="B809" s="221"/>
      <c r="C809" s="221"/>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ht="17.25" customHeight="1">
      <c r="A810" s="221"/>
      <c r="B810" s="221"/>
      <c r="C810" s="221"/>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ht="17.25" customHeight="1">
      <c r="A811" s="221"/>
      <c r="B811" s="221"/>
      <c r="C811" s="221"/>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ht="17.25" customHeight="1">
      <c r="A812" s="221"/>
      <c r="B812" s="221"/>
      <c r="C812" s="221"/>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ht="17.25" customHeight="1">
      <c r="A813" s="221"/>
      <c r="B813" s="221"/>
      <c r="C813" s="221"/>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ht="17.25" customHeight="1">
      <c r="A814" s="221"/>
      <c r="B814" s="221"/>
      <c r="C814" s="221"/>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ht="17.25" customHeight="1">
      <c r="A815" s="221"/>
      <c r="B815" s="221"/>
      <c r="C815" s="221"/>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ht="17.25" customHeight="1">
      <c r="A816" s="221"/>
      <c r="B816" s="221"/>
      <c r="C816" s="221"/>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ht="17.25" customHeight="1">
      <c r="A817" s="221"/>
      <c r="B817" s="221"/>
      <c r="C817" s="221"/>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ht="17.25" customHeight="1">
      <c r="A818" s="221"/>
      <c r="B818" s="221"/>
      <c r="C818" s="221"/>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ht="17.25" customHeight="1">
      <c r="A819" s="221"/>
      <c r="B819" s="221"/>
      <c r="C819" s="221"/>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ht="17.25" customHeight="1">
      <c r="A820" s="221"/>
      <c r="B820" s="221"/>
      <c r="C820" s="221"/>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ht="17.25" customHeight="1">
      <c r="A821" s="221"/>
      <c r="B821" s="221"/>
      <c r="C821" s="221"/>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ht="17.25" customHeight="1">
      <c r="A822" s="221"/>
      <c r="B822" s="221"/>
      <c r="C822" s="221"/>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ht="17.25" customHeight="1">
      <c r="A823" s="221"/>
      <c r="B823" s="221"/>
      <c r="C823" s="221"/>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ht="17.25" customHeight="1">
      <c r="A824" s="221"/>
      <c r="B824" s="221"/>
      <c r="C824" s="221"/>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ht="17.25" customHeight="1">
      <c r="A825" s="221"/>
      <c r="B825" s="221"/>
      <c r="C825" s="221"/>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ht="17.25" customHeight="1">
      <c r="A826" s="221"/>
      <c r="B826" s="221"/>
      <c r="C826" s="221"/>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ht="17.25" customHeight="1">
      <c r="A827" s="221"/>
      <c r="B827" s="221"/>
      <c r="C827" s="221"/>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ht="17.25" customHeight="1">
      <c r="A828" s="221"/>
      <c r="B828" s="221"/>
      <c r="C828" s="221"/>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ht="17.25" customHeight="1">
      <c r="A829" s="221"/>
      <c r="B829" s="221"/>
      <c r="C829" s="221"/>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ht="17.25" customHeight="1">
      <c r="A830" s="221"/>
      <c r="B830" s="221"/>
      <c r="C830" s="221"/>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ht="17.25" customHeight="1">
      <c r="A831" s="221"/>
      <c r="B831" s="221"/>
      <c r="C831" s="221"/>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ht="17.25" customHeight="1">
      <c r="A832" s="221"/>
      <c r="B832" s="221"/>
      <c r="C832" s="221"/>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ht="17.25" customHeight="1">
      <c r="A833" s="221"/>
      <c r="B833" s="221"/>
      <c r="C833" s="221"/>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ht="17.25" customHeight="1">
      <c r="A834" s="221"/>
      <c r="B834" s="221"/>
      <c r="C834" s="221"/>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ht="17.25" customHeight="1">
      <c r="A835" s="221"/>
      <c r="B835" s="221"/>
      <c r="C835" s="221"/>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ht="17.25" customHeight="1">
      <c r="A836" s="221"/>
      <c r="B836" s="221"/>
      <c r="C836" s="221"/>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ht="17.25" customHeight="1">
      <c r="A837" s="221"/>
      <c r="B837" s="221"/>
      <c r="C837" s="221"/>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ht="17.25" customHeight="1">
      <c r="A838" s="221"/>
      <c r="B838" s="221"/>
      <c r="C838" s="221"/>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ht="17.25" customHeight="1">
      <c r="A839" s="221"/>
      <c r="B839" s="221"/>
      <c r="C839" s="221"/>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ht="17.25" customHeight="1">
      <c r="A840" s="221"/>
      <c r="B840" s="221"/>
      <c r="C840" s="221"/>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ht="17.25" customHeight="1">
      <c r="A841" s="221"/>
      <c r="B841" s="221"/>
      <c r="C841" s="221"/>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ht="17.25" customHeight="1">
      <c r="A842" s="221"/>
      <c r="B842" s="221"/>
      <c r="C842" s="221"/>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ht="17.25" customHeight="1">
      <c r="A843" s="221"/>
      <c r="B843" s="221"/>
      <c r="C843" s="221"/>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ht="17.25" customHeight="1">
      <c r="A844" s="221"/>
      <c r="B844" s="221"/>
      <c r="C844" s="221"/>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ht="17.25" customHeight="1">
      <c r="A845" s="221"/>
      <c r="B845" s="221"/>
      <c r="C845" s="221"/>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ht="17.25" customHeight="1">
      <c r="A846" s="221"/>
      <c r="B846" s="221"/>
      <c r="C846" s="221"/>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ht="17.25" customHeight="1">
      <c r="A847" s="221"/>
      <c r="B847" s="221"/>
      <c r="C847" s="221"/>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ht="17.25" customHeight="1">
      <c r="A848" s="221"/>
      <c r="B848" s="221"/>
      <c r="C848" s="221"/>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ht="17.25" customHeight="1">
      <c r="A849" s="221"/>
      <c r="B849" s="221"/>
      <c r="C849" s="221"/>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ht="17.25" customHeight="1">
      <c r="A850" s="221"/>
      <c r="B850" s="221"/>
      <c r="C850" s="221"/>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ht="17.25" customHeight="1">
      <c r="A851" s="221"/>
      <c r="B851" s="221"/>
      <c r="C851" s="221"/>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ht="17.25" customHeight="1">
      <c r="A852" s="221"/>
      <c r="B852" s="221"/>
      <c r="C852" s="221"/>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ht="17.25" customHeight="1">
      <c r="A853" s="221"/>
      <c r="B853" s="221"/>
      <c r="C853" s="221"/>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ht="17.25" customHeight="1">
      <c r="A854" s="221"/>
      <c r="B854" s="221"/>
      <c r="C854" s="221"/>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ht="17.25" customHeight="1">
      <c r="A855" s="221"/>
      <c r="B855" s="221"/>
      <c r="C855" s="221"/>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ht="17.25" customHeight="1">
      <c r="A856" s="221"/>
      <c r="B856" s="221"/>
      <c r="C856" s="221"/>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ht="17.25" customHeight="1">
      <c r="A857" s="221"/>
      <c r="B857" s="221"/>
      <c r="C857" s="221"/>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ht="17.25" customHeight="1">
      <c r="A858" s="221"/>
      <c r="B858" s="221"/>
      <c r="C858" s="221"/>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ht="17.25" customHeight="1">
      <c r="A859" s="221"/>
      <c r="B859" s="221"/>
      <c r="C859" s="221"/>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ht="17.25" customHeight="1">
      <c r="A860" s="221"/>
      <c r="B860" s="221"/>
      <c r="C860" s="221"/>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ht="17.25" customHeight="1">
      <c r="A861" s="221"/>
      <c r="B861" s="221"/>
      <c r="C861" s="221"/>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ht="17.25" customHeight="1">
      <c r="A862" s="221"/>
      <c r="B862" s="221"/>
      <c r="C862" s="221"/>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ht="17.25" customHeight="1">
      <c r="A863" s="221"/>
      <c r="B863" s="221"/>
      <c r="C863" s="221"/>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ht="17.25" customHeight="1">
      <c r="A864" s="221"/>
      <c r="B864" s="221"/>
      <c r="C864" s="221"/>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ht="17.25" customHeight="1">
      <c r="A865" s="221"/>
      <c r="B865" s="221"/>
      <c r="C865" s="221"/>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ht="17.25" customHeight="1">
      <c r="A866" s="221"/>
      <c r="B866" s="221"/>
      <c r="C866" s="221"/>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ht="17.25" customHeight="1">
      <c r="A867" s="221"/>
      <c r="B867" s="221"/>
      <c r="C867" s="221"/>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ht="17.25" customHeight="1">
      <c r="A868" s="221"/>
      <c r="B868" s="221"/>
      <c r="C868" s="221"/>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ht="17.25" customHeight="1">
      <c r="A869" s="221"/>
      <c r="B869" s="221"/>
      <c r="C869" s="221"/>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ht="17.25" customHeight="1">
      <c r="A870" s="221"/>
      <c r="B870" s="221"/>
      <c r="C870" s="221"/>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ht="17.25" customHeight="1">
      <c r="A871" s="221"/>
      <c r="B871" s="221"/>
      <c r="C871" s="221"/>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ht="17.25" customHeight="1">
      <c r="A872" s="221"/>
      <c r="B872" s="221"/>
      <c r="C872" s="221"/>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ht="17.25" customHeight="1">
      <c r="A873" s="221"/>
      <c r="B873" s="221"/>
      <c r="C873" s="221"/>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ht="17.25" customHeight="1">
      <c r="A874" s="221"/>
      <c r="B874" s="221"/>
      <c r="C874" s="221"/>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ht="17.25" customHeight="1">
      <c r="A875" s="221"/>
      <c r="B875" s="221"/>
      <c r="C875" s="221"/>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ht="17.25" customHeight="1">
      <c r="A876" s="221"/>
      <c r="B876" s="221"/>
      <c r="C876" s="221"/>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ht="17.25" customHeight="1">
      <c r="A877" s="221"/>
      <c r="B877" s="221"/>
      <c r="C877" s="221"/>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ht="17.25" customHeight="1">
      <c r="A878" s="221"/>
      <c r="B878" s="221"/>
      <c r="C878" s="221"/>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ht="17.25" customHeight="1">
      <c r="A879" s="221"/>
      <c r="B879" s="221"/>
      <c r="C879" s="221"/>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ht="17.25" customHeight="1">
      <c r="A880" s="221"/>
      <c r="B880" s="221"/>
      <c r="C880" s="221"/>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ht="17.25" customHeight="1">
      <c r="A881" s="221"/>
      <c r="B881" s="221"/>
      <c r="C881" s="221"/>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ht="17.25" customHeight="1">
      <c r="A882" s="221"/>
      <c r="B882" s="221"/>
      <c r="C882" s="221"/>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ht="17.25" customHeight="1">
      <c r="A883" s="221"/>
      <c r="B883" s="221"/>
      <c r="C883" s="221"/>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ht="17.25" customHeight="1">
      <c r="A884" s="221"/>
      <c r="B884" s="221"/>
      <c r="C884" s="221"/>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ht="17.25" customHeight="1">
      <c r="A885" s="221"/>
      <c r="B885" s="221"/>
      <c r="C885" s="221"/>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ht="17.25" customHeight="1">
      <c r="A886" s="221"/>
      <c r="B886" s="221"/>
      <c r="C886" s="221"/>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ht="17.25" customHeight="1">
      <c r="A887" s="221"/>
      <c r="B887" s="221"/>
      <c r="C887" s="221"/>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ht="17.25" customHeight="1">
      <c r="A888" s="221"/>
      <c r="B888" s="221"/>
      <c r="C888" s="221"/>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ht="17.25" customHeight="1">
      <c r="A889" s="221"/>
      <c r="B889" s="221"/>
      <c r="C889" s="221"/>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ht="17.25" customHeight="1">
      <c r="A890" s="221"/>
      <c r="B890" s="221"/>
      <c r="C890" s="221"/>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ht="17.25" customHeight="1">
      <c r="A891" s="221"/>
      <c r="B891" s="221"/>
      <c r="C891" s="221"/>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ht="17.25" customHeight="1">
      <c r="A892" s="221"/>
      <c r="B892" s="221"/>
      <c r="C892" s="221"/>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ht="17.25" customHeight="1">
      <c r="A893" s="221"/>
      <c r="B893" s="221"/>
      <c r="C893" s="221"/>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ht="17.25" customHeight="1">
      <c r="A894" s="221"/>
      <c r="B894" s="221"/>
      <c r="C894" s="221"/>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ht="17.25" customHeight="1">
      <c r="A895" s="221"/>
      <c r="B895" s="221"/>
      <c r="C895" s="221"/>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ht="17.25" customHeight="1">
      <c r="A896" s="221"/>
      <c r="B896" s="221"/>
      <c r="C896" s="221"/>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ht="17.25" customHeight="1">
      <c r="A897" s="221"/>
      <c r="B897" s="221"/>
      <c r="C897" s="221"/>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ht="17.25" customHeight="1">
      <c r="A898" s="221"/>
      <c r="B898" s="221"/>
      <c r="C898" s="221"/>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ht="17.25" customHeight="1">
      <c r="A899" s="221"/>
      <c r="B899" s="221"/>
      <c r="C899" s="221"/>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ht="17.25" customHeight="1">
      <c r="A900" s="221"/>
      <c r="B900" s="221"/>
      <c r="C900" s="221"/>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ht="17.25" customHeight="1">
      <c r="A901" s="221"/>
      <c r="B901" s="221"/>
      <c r="C901" s="221"/>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ht="17.25" customHeight="1">
      <c r="A902" s="221"/>
      <c r="B902" s="221"/>
      <c r="C902" s="221"/>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ht="17.25" customHeight="1">
      <c r="A903" s="221"/>
      <c r="B903" s="221"/>
      <c r="C903" s="221"/>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ht="17.25" customHeight="1">
      <c r="A904" s="221"/>
      <c r="B904" s="221"/>
      <c r="C904" s="221"/>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ht="17.25" customHeight="1">
      <c r="A905" s="221"/>
      <c r="B905" s="221"/>
      <c r="C905" s="221"/>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ht="17.25" customHeight="1">
      <c r="A906" s="221"/>
      <c r="B906" s="221"/>
      <c r="C906" s="221"/>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ht="17.25" customHeight="1">
      <c r="A907" s="221"/>
      <c r="B907" s="221"/>
      <c r="C907" s="221"/>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ht="17.25" customHeight="1">
      <c r="A908" s="221"/>
      <c r="B908" s="221"/>
      <c r="C908" s="221"/>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ht="17.25" customHeight="1">
      <c r="A909" s="221"/>
      <c r="B909" s="221"/>
      <c r="C909" s="221"/>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ht="17.25" customHeight="1">
      <c r="A910" s="221"/>
      <c r="B910" s="221"/>
      <c r="C910" s="221"/>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ht="17.25" customHeight="1">
      <c r="A911" s="221"/>
      <c r="B911" s="221"/>
      <c r="C911" s="221"/>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ht="17.25" customHeight="1">
      <c r="A912" s="221"/>
      <c r="B912" s="221"/>
      <c r="C912" s="221"/>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ht="17.25" customHeight="1">
      <c r="A913" s="221"/>
      <c r="B913" s="221"/>
      <c r="C913" s="221"/>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ht="17.25" customHeight="1">
      <c r="A914" s="221"/>
      <c r="B914" s="221"/>
      <c r="C914" s="221"/>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ht="17.25" customHeight="1">
      <c r="A915" s="221"/>
      <c r="B915" s="221"/>
      <c r="C915" s="221"/>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ht="17.25" customHeight="1">
      <c r="A916" s="221"/>
      <c r="B916" s="221"/>
      <c r="C916" s="221"/>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ht="17.25" customHeight="1">
      <c r="A917" s="221"/>
      <c r="B917" s="221"/>
      <c r="C917" s="221"/>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ht="17.25" customHeight="1">
      <c r="A918" s="221"/>
      <c r="B918" s="221"/>
      <c r="C918" s="221"/>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ht="17.25" customHeight="1">
      <c r="A919" s="221"/>
      <c r="B919" s="221"/>
      <c r="C919" s="221"/>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ht="17.25" customHeight="1">
      <c r="A920" s="221"/>
      <c r="B920" s="221"/>
      <c r="C920" s="221"/>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ht="17.25" customHeight="1">
      <c r="A921" s="221"/>
      <c r="B921" s="221"/>
      <c r="C921" s="221"/>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ht="17.25" customHeight="1">
      <c r="A922" s="221"/>
      <c r="B922" s="221"/>
      <c r="C922" s="221"/>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ht="17.25" customHeight="1">
      <c r="A923" s="221"/>
      <c r="B923" s="221"/>
      <c r="C923" s="221"/>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ht="17.25" customHeight="1">
      <c r="A924" s="221"/>
      <c r="B924" s="221"/>
      <c r="C924" s="221"/>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ht="17.25" customHeight="1">
      <c r="A925" s="221"/>
      <c r="B925" s="221"/>
      <c r="C925" s="221"/>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ht="17.25" customHeight="1">
      <c r="A926" s="221"/>
      <c r="B926" s="221"/>
      <c r="C926" s="221"/>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ht="17.25" customHeight="1">
      <c r="A927" s="221"/>
      <c r="B927" s="221"/>
      <c r="C927" s="221"/>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ht="17.25" customHeight="1">
      <c r="A928" s="221"/>
      <c r="B928" s="221"/>
      <c r="C928" s="221"/>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ht="17.25" customHeight="1">
      <c r="A929" s="221"/>
      <c r="B929" s="221"/>
      <c r="C929" s="221"/>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ht="17.25" customHeight="1">
      <c r="A930" s="221"/>
      <c r="B930" s="221"/>
      <c r="C930" s="221"/>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ht="17.25" customHeight="1">
      <c r="A931" s="221"/>
      <c r="B931" s="221"/>
      <c r="C931" s="221"/>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ht="17.25" customHeight="1">
      <c r="A932" s="221"/>
      <c r="B932" s="221"/>
      <c r="C932" s="221"/>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ht="17.25" customHeight="1">
      <c r="A933" s="221"/>
      <c r="B933" s="221"/>
      <c r="C933" s="221"/>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ht="17.25" customHeight="1">
      <c r="A934" s="221"/>
      <c r="B934" s="221"/>
      <c r="C934" s="221"/>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ht="17.25" customHeight="1">
      <c r="A935" s="221"/>
      <c r="B935" s="221"/>
      <c r="C935" s="221"/>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ht="17.25" customHeight="1">
      <c r="A936" s="221"/>
      <c r="B936" s="221"/>
      <c r="C936" s="221"/>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ht="17.25" customHeight="1">
      <c r="A937" s="221"/>
      <c r="B937" s="221"/>
      <c r="C937" s="221"/>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ht="17.25" customHeight="1">
      <c r="A938" s="221"/>
      <c r="B938" s="221"/>
      <c r="C938" s="221"/>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ht="17.25" customHeight="1">
      <c r="A939" s="221"/>
      <c r="B939" s="221"/>
      <c r="C939" s="221"/>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ht="17.25" customHeight="1">
      <c r="A940" s="221"/>
      <c r="B940" s="221"/>
      <c r="C940" s="221"/>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ht="17.25" customHeight="1">
      <c r="A941" s="221"/>
      <c r="B941" s="221"/>
      <c r="C941" s="221"/>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ht="17.25" customHeight="1">
      <c r="A942" s="221"/>
      <c r="B942" s="221"/>
      <c r="C942" s="221"/>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ht="17.25" customHeight="1">
      <c r="A943" s="221"/>
      <c r="B943" s="221"/>
      <c r="C943" s="221"/>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ht="17.25" customHeight="1">
      <c r="A944" s="221"/>
      <c r="B944" s="221"/>
      <c r="C944" s="221"/>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ht="17.25" customHeight="1">
      <c r="A945" s="221"/>
      <c r="B945" s="221"/>
      <c r="C945" s="221"/>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ht="17.25" customHeight="1">
      <c r="A946" s="221"/>
      <c r="B946" s="221"/>
      <c r="C946" s="221"/>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ht="17.25" customHeight="1">
      <c r="A947" s="221"/>
      <c r="B947" s="221"/>
      <c r="C947" s="221"/>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ht="17.25" customHeight="1">
      <c r="A948" s="221"/>
      <c r="B948" s="221"/>
      <c r="C948" s="221"/>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ht="17.25" customHeight="1">
      <c r="A949" s="221"/>
      <c r="B949" s="221"/>
      <c r="C949" s="221"/>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ht="17.25" customHeight="1">
      <c r="A950" s="221"/>
      <c r="B950" s="221"/>
      <c r="C950" s="221"/>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ht="17.25" customHeight="1">
      <c r="A951" s="221"/>
      <c r="B951" s="221"/>
      <c r="C951" s="221"/>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ht="17.25" customHeight="1">
      <c r="A952" s="221"/>
      <c r="B952" s="221"/>
      <c r="C952" s="221"/>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ht="17.25" customHeight="1">
      <c r="A953" s="221"/>
      <c r="B953" s="221"/>
      <c r="C953" s="221"/>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ht="17.25" customHeight="1">
      <c r="A954" s="221"/>
      <c r="B954" s="221"/>
      <c r="C954" s="221"/>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ht="17.25" customHeight="1">
      <c r="A955" s="221"/>
      <c r="B955" s="221"/>
      <c r="C955" s="221"/>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ht="17.25" customHeight="1">
      <c r="A956" s="221"/>
      <c r="B956" s="221"/>
      <c r="C956" s="221"/>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ht="17.25" customHeight="1">
      <c r="A957" s="221"/>
      <c r="B957" s="221"/>
      <c r="C957" s="221"/>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ht="17.25" customHeight="1">
      <c r="A958" s="221"/>
      <c r="B958" s="221"/>
      <c r="C958" s="221"/>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ht="17.25" customHeight="1">
      <c r="A959" s="221"/>
      <c r="B959" s="221"/>
      <c r="C959" s="221"/>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ht="17.25" customHeight="1">
      <c r="A960" s="221"/>
      <c r="B960" s="221"/>
      <c r="C960" s="221"/>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ht="17.25" customHeight="1">
      <c r="A961" s="221"/>
      <c r="B961" s="221"/>
      <c r="C961" s="221"/>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ht="17.25" customHeight="1">
      <c r="A962" s="221"/>
      <c r="B962" s="221"/>
      <c r="C962" s="221"/>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ht="17.25" customHeight="1">
      <c r="A963" s="221"/>
      <c r="B963" s="221"/>
      <c r="C963" s="221"/>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ht="17.25" customHeight="1">
      <c r="A964" s="221"/>
      <c r="B964" s="221"/>
      <c r="C964" s="221"/>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ht="17.25" customHeight="1">
      <c r="A965" s="221"/>
      <c r="B965" s="221"/>
      <c r="C965" s="221"/>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ht="17.25" customHeight="1">
      <c r="A966" s="221"/>
      <c r="B966" s="221"/>
      <c r="C966" s="221"/>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ht="17.25" customHeight="1">
      <c r="A967" s="221"/>
      <c r="B967" s="221"/>
      <c r="C967" s="221"/>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ht="17.25" customHeight="1">
      <c r="A968" s="221"/>
      <c r="B968" s="221"/>
      <c r="C968" s="221"/>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ht="17.25" customHeight="1">
      <c r="A969" s="221"/>
      <c r="B969" s="221"/>
      <c r="C969" s="221"/>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ht="17.25" customHeight="1">
      <c r="A970" s="221"/>
      <c r="B970" s="221"/>
      <c r="C970" s="221"/>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ht="17.25" customHeight="1">
      <c r="A971" s="221"/>
      <c r="B971" s="221"/>
      <c r="C971" s="221"/>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ht="17.25" customHeight="1">
      <c r="A972" s="221"/>
      <c r="B972" s="221"/>
      <c r="C972" s="221"/>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ht="17.25" customHeight="1">
      <c r="A973" s="221"/>
      <c r="B973" s="221"/>
      <c r="C973" s="221"/>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ht="17.25" customHeight="1">
      <c r="A974" s="221"/>
      <c r="B974" s="221"/>
      <c r="C974" s="221"/>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ht="17.25" customHeight="1">
      <c r="A975" s="221"/>
      <c r="B975" s="221"/>
      <c r="C975" s="221"/>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ht="17.25" customHeight="1">
      <c r="A976" s="221"/>
      <c r="B976" s="221"/>
      <c r="C976" s="221"/>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ht="17.25" customHeight="1">
      <c r="A977" s="221"/>
      <c r="B977" s="221"/>
      <c r="C977" s="221"/>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ht="17.25" customHeight="1">
      <c r="A978" s="221"/>
      <c r="B978" s="221"/>
      <c r="C978" s="221"/>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ht="17.25" customHeight="1">
      <c r="A979" s="221"/>
      <c r="B979" s="221"/>
      <c r="C979" s="221"/>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ht="17.25" customHeight="1">
      <c r="A980" s="221"/>
      <c r="B980" s="221"/>
      <c r="C980" s="221"/>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ht="17.25" customHeight="1">
      <c r="A981" s="221"/>
      <c r="B981" s="221"/>
      <c r="C981" s="221"/>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ht="17.25" customHeight="1">
      <c r="A982" s="221"/>
      <c r="B982" s="221"/>
      <c r="C982" s="221"/>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ht="17.25" customHeight="1">
      <c r="A983" s="221"/>
      <c r="B983" s="221"/>
      <c r="C983" s="221"/>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ht="17.25" customHeight="1">
      <c r="A984" s="221"/>
      <c r="B984" s="221"/>
      <c r="C984" s="221"/>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ht="17.25" customHeight="1">
      <c r="A985" s="221"/>
      <c r="B985" s="221"/>
      <c r="C985" s="221"/>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ht="17.25" customHeight="1">
      <c r="A986" s="221"/>
      <c r="B986" s="221"/>
      <c r="C986" s="221"/>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ht="17.25" customHeight="1">
      <c r="A987" s="221"/>
      <c r="B987" s="221"/>
      <c r="C987" s="221"/>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ht="17.25" customHeight="1">
      <c r="A988" s="221"/>
      <c r="B988" s="221"/>
      <c r="C988" s="221"/>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ht="17.25" customHeight="1">
      <c r="A989" s="221"/>
      <c r="B989" s="221"/>
      <c r="C989" s="221"/>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ht="17.25" customHeight="1">
      <c r="A990" s="221"/>
      <c r="B990" s="221"/>
      <c r="C990" s="221"/>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ht="17.25" customHeight="1">
      <c r="A991" s="221"/>
      <c r="B991" s="221"/>
      <c r="C991" s="221"/>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ht="17.25" customHeight="1">
      <c r="A992" s="221"/>
      <c r="B992" s="221"/>
      <c r="C992" s="221"/>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ht="17.25" customHeight="1">
      <c r="A993" s="221"/>
      <c r="B993" s="221"/>
      <c r="C993" s="221"/>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ht="17.25" customHeight="1">
      <c r="A994" s="221"/>
      <c r="B994" s="221"/>
      <c r="C994" s="221"/>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ht="17.25" customHeight="1">
      <c r="A995" s="221"/>
      <c r="B995" s="221"/>
      <c r="C995" s="221"/>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ht="17.25" customHeight="1">
      <c r="A996" s="221"/>
      <c r="B996" s="221"/>
      <c r="C996" s="221"/>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ht="17.25" customHeight="1">
      <c r="A997" s="221"/>
      <c r="B997" s="221"/>
      <c r="C997" s="221"/>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ht="17.25" customHeight="1">
      <c r="A998" s="221"/>
      <c r="B998" s="221"/>
      <c r="C998" s="221"/>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ht="17.25" customHeight="1">
      <c r="A999" s="221"/>
      <c r="B999" s="221"/>
      <c r="C999" s="221"/>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ht="17.25" customHeight="1">
      <c r="A1000" s="221"/>
      <c r="B1000" s="221"/>
      <c r="C1000" s="221"/>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mergeCells count="9">
    <mergeCell ref="D8:I9"/>
    <mergeCell ref="D12:R29"/>
    <mergeCell ref="D2:I2"/>
    <mergeCell ref="M2:S3"/>
    <mergeCell ref="M4:S4"/>
    <mergeCell ref="M5:S5"/>
    <mergeCell ref="M6:S6"/>
    <mergeCell ref="M7:S8"/>
    <mergeCell ref="M9:S9"/>
  </mergeCells>
  <printOptions/>
  <pageMargins bottom="0.7480314960629921" footer="0.0" header="0.0" left="0.2362204724409449" right="0.2362204724409449" top="0.7480314960629921"/>
  <pageSetup paperSize="9" orientation="landscape"/>
  <headerFooter>
    <oddHeader>&amp;CJOB PERSON MATCH REPORT&amp;RCONFIDENTIAL</oddHeader>
    <oddFooter>&amp;Rwww.hrxl.co.id</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5.29"/>
  </cols>
  <sheetData>
    <row r="1" ht="15.75" customHeight="1">
      <c r="A1" s="5"/>
      <c r="B1" s="5"/>
      <c r="C1" s="5"/>
      <c r="D1" s="5"/>
      <c r="E1" s="5"/>
      <c r="F1" s="5"/>
      <c r="G1" s="5"/>
      <c r="H1" s="5"/>
      <c r="I1" s="5"/>
      <c r="J1" s="5"/>
      <c r="K1" s="5"/>
      <c r="L1" s="5"/>
      <c r="M1" s="5"/>
      <c r="N1" s="5"/>
      <c r="O1" s="5"/>
      <c r="P1" s="5"/>
      <c r="Q1" s="5"/>
      <c r="R1" s="5"/>
      <c r="S1" s="5"/>
      <c r="T1" s="5"/>
      <c r="U1" s="5"/>
      <c r="V1" s="5"/>
      <c r="W1" s="5"/>
      <c r="X1" s="5"/>
      <c r="Y1" s="5"/>
      <c r="Z1" s="5"/>
    </row>
    <row r="2" ht="15.75" customHeight="1">
      <c r="A2" s="101" t="s">
        <v>1396</v>
      </c>
      <c r="B2" s="101"/>
      <c r="C2" s="101"/>
      <c r="D2" s="101"/>
      <c r="E2" s="287" t="s">
        <v>1397</v>
      </c>
      <c r="F2" s="101" t="str">
        <f>UPPER(imjpm!D1)</f>
        <v>CLIENT COORDINATOR</v>
      </c>
      <c r="G2" s="101"/>
      <c r="H2" s="101"/>
      <c r="I2" s="101"/>
      <c r="J2" s="101"/>
      <c r="K2" s="101"/>
      <c r="L2" s="101"/>
      <c r="M2" s="101"/>
      <c r="N2" s="101"/>
      <c r="O2" s="101"/>
      <c r="P2" s="101"/>
      <c r="Q2" s="101"/>
      <c r="R2" s="101"/>
      <c r="S2" s="101"/>
      <c r="T2" s="101"/>
      <c r="U2" s="101"/>
      <c r="V2" s="101"/>
      <c r="W2" s="101"/>
      <c r="X2" s="101"/>
      <c r="Y2" s="101"/>
      <c r="Z2" s="101"/>
    </row>
    <row r="3" ht="15.75" customHeight="1">
      <c r="A3" s="5"/>
      <c r="B3" s="5"/>
      <c r="C3" s="5"/>
      <c r="D3" s="5"/>
      <c r="E3" s="5"/>
      <c r="F3" s="5"/>
      <c r="G3" s="5"/>
      <c r="H3" s="5"/>
      <c r="I3" s="5"/>
      <c r="J3" s="5"/>
      <c r="K3" s="5"/>
      <c r="L3" s="5"/>
      <c r="M3" s="5"/>
      <c r="N3" s="5"/>
      <c r="O3" s="5"/>
      <c r="P3" s="5"/>
      <c r="Q3" s="5"/>
      <c r="R3" s="5"/>
      <c r="S3" s="5"/>
      <c r="T3" s="5"/>
      <c r="U3" s="5"/>
      <c r="V3" s="5"/>
      <c r="W3" s="5"/>
      <c r="X3" s="5"/>
      <c r="Y3" s="5"/>
      <c r="Z3" s="5"/>
    </row>
    <row r="4" ht="15.75" customHeight="1">
      <c r="A4" s="5"/>
      <c r="B4" s="5"/>
      <c r="C4" s="5"/>
      <c r="D4" s="5"/>
      <c r="E4" s="5"/>
      <c r="F4" s="5"/>
      <c r="G4" s="5"/>
      <c r="H4" s="5"/>
      <c r="I4" s="5"/>
      <c r="J4" s="5"/>
      <c r="K4" s="5"/>
      <c r="L4" s="5"/>
      <c r="M4" s="5"/>
      <c r="N4" s="5"/>
      <c r="O4" s="5"/>
      <c r="P4" s="5"/>
      <c r="Q4" s="5"/>
      <c r="R4" s="5"/>
      <c r="S4" s="5"/>
      <c r="T4" s="5"/>
      <c r="U4" s="5"/>
      <c r="V4" s="5"/>
      <c r="W4" s="5"/>
      <c r="X4" s="5"/>
      <c r="Y4" s="5"/>
      <c r="Z4" s="5"/>
    </row>
    <row r="5" ht="15.75" customHeight="1">
      <c r="A5" s="5"/>
      <c r="B5" s="5"/>
      <c r="C5" s="5"/>
      <c r="D5" s="5"/>
      <c r="E5" s="5"/>
      <c r="F5" s="5"/>
      <c r="G5" s="5"/>
      <c r="H5" s="5"/>
      <c r="I5" s="5"/>
      <c r="J5" s="5"/>
      <c r="K5" s="5"/>
      <c r="L5" s="5"/>
      <c r="M5" s="5"/>
      <c r="N5" s="5"/>
      <c r="O5" s="5"/>
      <c r="P5" s="5"/>
      <c r="Q5" s="5"/>
      <c r="R5" s="5"/>
      <c r="S5" s="5"/>
      <c r="T5" s="5"/>
      <c r="U5" s="5"/>
      <c r="V5" s="5"/>
      <c r="W5" s="5"/>
      <c r="X5" s="5"/>
      <c r="Y5" s="5"/>
      <c r="Z5" s="5"/>
    </row>
    <row r="6" ht="15.75" customHeight="1">
      <c r="A6" s="5"/>
      <c r="B6" s="5"/>
      <c r="C6" s="5"/>
      <c r="D6" s="5"/>
      <c r="E6" s="5"/>
      <c r="F6" s="5"/>
      <c r="G6" s="5"/>
      <c r="H6" s="5"/>
      <c r="I6" s="5"/>
      <c r="J6" s="5"/>
      <c r="K6" s="5"/>
      <c r="L6" s="5"/>
      <c r="M6" s="5"/>
      <c r="N6" s="5"/>
      <c r="O6" s="5"/>
      <c r="P6" s="5"/>
      <c r="Q6" s="5"/>
      <c r="R6" s="5"/>
      <c r="S6" s="5"/>
      <c r="T6" s="5"/>
      <c r="U6" s="5"/>
      <c r="V6" s="5"/>
      <c r="W6" s="5"/>
      <c r="X6" s="5"/>
      <c r="Y6" s="5"/>
      <c r="Z6" s="5"/>
    </row>
    <row r="7" ht="15.75" customHeight="1">
      <c r="A7" s="5"/>
      <c r="B7" s="5"/>
      <c r="C7" s="5"/>
      <c r="D7" s="5"/>
      <c r="E7" s="5"/>
      <c r="F7" s="5"/>
      <c r="G7" s="5"/>
      <c r="H7" s="5"/>
      <c r="I7" s="5"/>
      <c r="J7" s="5"/>
      <c r="K7" s="5"/>
      <c r="L7" s="5"/>
      <c r="M7" s="5"/>
      <c r="N7" s="5"/>
      <c r="O7" s="5"/>
      <c r="P7" s="5"/>
      <c r="Q7" s="5"/>
      <c r="R7" s="5"/>
      <c r="S7" s="5"/>
      <c r="T7" s="5"/>
      <c r="U7" s="5"/>
      <c r="V7" s="5"/>
      <c r="W7" s="5"/>
      <c r="X7" s="5"/>
      <c r="Y7" s="5"/>
      <c r="Z7" s="5"/>
    </row>
    <row r="8" ht="15.75" customHeight="1">
      <c r="A8" s="5"/>
      <c r="B8" s="5"/>
      <c r="C8" s="5"/>
      <c r="D8" s="5"/>
      <c r="E8" s="5"/>
      <c r="F8" s="5"/>
      <c r="G8" s="5"/>
      <c r="H8" s="5"/>
      <c r="I8" s="5"/>
      <c r="J8" s="5"/>
      <c r="K8" s="5"/>
      <c r="L8" s="5"/>
      <c r="M8" s="5"/>
      <c r="N8" s="5"/>
      <c r="O8" s="5"/>
      <c r="P8" s="5"/>
      <c r="Q8" s="5"/>
      <c r="R8" s="5"/>
      <c r="S8" s="5"/>
      <c r="T8" s="5"/>
      <c r="U8" s="5"/>
      <c r="V8" s="5"/>
      <c r="W8" s="5"/>
      <c r="X8" s="5"/>
      <c r="Y8" s="5"/>
      <c r="Z8" s="5"/>
    </row>
    <row r="9" ht="15.75" customHeight="1">
      <c r="A9" s="5"/>
      <c r="B9" s="5"/>
      <c r="C9" s="288"/>
      <c r="D9" s="288"/>
      <c r="E9" s="288"/>
      <c r="F9" s="5"/>
      <c r="G9" s="5"/>
      <c r="H9" s="5"/>
      <c r="I9" s="5"/>
      <c r="J9" s="5"/>
      <c r="K9" s="5"/>
      <c r="L9" s="5"/>
      <c r="M9" s="5"/>
      <c r="N9" s="5"/>
      <c r="O9" s="5"/>
      <c r="P9" s="5"/>
      <c r="Q9" s="5"/>
      <c r="R9" s="5"/>
      <c r="S9" s="5"/>
      <c r="T9" s="5"/>
      <c r="U9" s="5"/>
      <c r="V9" s="5"/>
      <c r="W9" s="5"/>
      <c r="X9" s="5"/>
      <c r="Y9" s="5"/>
      <c r="Z9" s="5"/>
    </row>
    <row r="10" ht="15.75" customHeight="1">
      <c r="A10" s="5"/>
      <c r="B10" s="5"/>
      <c r="C10" s="288"/>
      <c r="D10" s="288"/>
      <c r="E10" s="288"/>
      <c r="F10" s="5"/>
      <c r="G10" s="5"/>
      <c r="H10" s="5"/>
      <c r="I10" s="5"/>
      <c r="J10" s="5"/>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7"/>
      <c r="C17" s="7"/>
      <c r="D17" s="7"/>
      <c r="E17" s="7"/>
      <c r="F17" s="7"/>
      <c r="G17" s="5"/>
      <c r="H17" s="5"/>
      <c r="I17" s="5"/>
      <c r="J17" s="5"/>
      <c r="K17" s="5"/>
      <c r="L17" s="5"/>
      <c r="M17" s="5"/>
      <c r="N17" s="5"/>
      <c r="O17" s="5"/>
      <c r="P17" s="5"/>
      <c r="Q17" s="5"/>
      <c r="R17" s="5"/>
      <c r="S17" s="5"/>
      <c r="T17" s="5"/>
      <c r="U17" s="5"/>
      <c r="V17" s="5"/>
      <c r="W17" s="5"/>
      <c r="X17" s="5"/>
      <c r="Y17" s="5"/>
      <c r="Z17" s="5"/>
    </row>
    <row r="18" ht="15.75" customHeight="1">
      <c r="A18" s="5"/>
      <c r="B18" s="289" t="str">
        <f>IF(B19="","","NAMA")</f>
        <v>NAMA</v>
      </c>
      <c r="C18" s="7"/>
      <c r="D18" s="7"/>
      <c r="E18" s="7"/>
      <c r="F18" s="289" t="str">
        <f>IF(F19="","","JPM")</f>
        <v>JPM</v>
      </c>
      <c r="G18" s="5"/>
      <c r="H18" s="5"/>
      <c r="I18" s="5"/>
      <c r="J18" s="5"/>
      <c r="K18" s="289" t="str">
        <f>IF(K19="","","NAMA")</f>
        <v/>
      </c>
      <c r="L18" s="7"/>
      <c r="M18" s="7"/>
      <c r="N18" s="7"/>
      <c r="O18" s="289" t="str">
        <f>IF(O19="","","JPM")</f>
        <v/>
      </c>
      <c r="P18" s="290"/>
      <c r="Q18" s="5"/>
      <c r="R18" s="5"/>
      <c r="S18" s="5"/>
      <c r="T18" s="5"/>
      <c r="U18" s="5"/>
      <c r="V18" s="5"/>
      <c r="W18" s="5"/>
      <c r="X18" s="5"/>
      <c r="Y18" s="5"/>
      <c r="Z18" s="5"/>
    </row>
    <row r="19" ht="15.75" customHeight="1">
      <c r="A19" s="5"/>
      <c r="B19" s="7" t="str">
        <f t="array" ref="B19:B28">onejob!D1:D10</f>
        <v>Sri Bagus Rasyid S</v>
      </c>
      <c r="C19" s="7"/>
      <c r="D19" s="7"/>
      <c r="E19" s="7"/>
      <c r="F19" s="289" t="str">
        <f t="array" ref="F19:F28">onejob!BD1:BD10</f>
        <v>N/A</v>
      </c>
      <c r="G19" s="5"/>
      <c r="H19" s="5"/>
      <c r="I19" s="5"/>
      <c r="J19" s="5"/>
      <c r="K19" s="5" t="str">
        <f t="array" ref="K19:K28">onejob!D11:D20</f>
        <v/>
      </c>
      <c r="L19" s="5"/>
      <c r="M19" s="5"/>
      <c r="N19" s="5"/>
      <c r="O19" s="290" t="str">
        <f t="array" ref="O19:O27">onejob!BD11:BD20</f>
        <v/>
      </c>
      <c r="P19" s="290"/>
      <c r="Q19" s="5"/>
      <c r="R19" s="5"/>
      <c r="S19" s="5"/>
      <c r="T19" s="5"/>
      <c r="U19" s="5"/>
      <c r="V19" s="5"/>
      <c r="W19" s="5"/>
      <c r="X19" s="5"/>
      <c r="Y19" s="5"/>
      <c r="Z19" s="5"/>
    </row>
    <row r="20" ht="15.75" customHeight="1">
      <c r="A20" s="5"/>
      <c r="B20" s="7" t="s">
        <v>243</v>
      </c>
      <c r="C20" s="7"/>
      <c r="D20" s="7"/>
      <c r="E20" s="7"/>
      <c r="F20" s="289" t="s">
        <v>1398</v>
      </c>
      <c r="G20" s="5"/>
      <c r="H20" s="5"/>
      <c r="I20" s="5"/>
      <c r="J20" s="5"/>
      <c r="K20" s="5" t="s">
        <v>1399</v>
      </c>
      <c r="L20" s="5"/>
      <c r="M20" s="5"/>
      <c r="N20" s="5"/>
      <c r="O20" s="290" t="s">
        <v>1399</v>
      </c>
      <c r="P20" s="290"/>
      <c r="Q20" s="5"/>
      <c r="R20" s="5"/>
      <c r="S20" s="5"/>
      <c r="T20" s="5"/>
      <c r="U20" s="5"/>
      <c r="V20" s="5"/>
      <c r="W20" s="5"/>
      <c r="X20" s="5"/>
      <c r="Y20" s="5"/>
      <c r="Z20" s="5"/>
    </row>
    <row r="21" ht="15.75" customHeight="1">
      <c r="A21" s="5"/>
      <c r="B21" s="7" t="s">
        <v>244</v>
      </c>
      <c r="C21" s="7"/>
      <c r="D21" s="7"/>
      <c r="E21" s="7"/>
      <c r="F21" s="289" t="s">
        <v>1398</v>
      </c>
      <c r="G21" s="5"/>
      <c r="H21" s="5"/>
      <c r="I21" s="5"/>
      <c r="J21" s="5"/>
      <c r="K21" s="5" t="s">
        <v>1399</v>
      </c>
      <c r="L21" s="5"/>
      <c r="M21" s="5"/>
      <c r="N21" s="5"/>
      <c r="O21" s="290" t="s">
        <v>1399</v>
      </c>
      <c r="P21" s="290"/>
      <c r="Q21" s="5"/>
      <c r="R21" s="5"/>
      <c r="S21" s="5"/>
      <c r="T21" s="5"/>
      <c r="U21" s="5"/>
      <c r="V21" s="5"/>
      <c r="W21" s="5"/>
      <c r="X21" s="5"/>
      <c r="Y21" s="5"/>
      <c r="Z21" s="5"/>
    </row>
    <row r="22" ht="15.75" customHeight="1">
      <c r="A22" s="5"/>
      <c r="B22" s="7" t="s">
        <v>245</v>
      </c>
      <c r="C22" s="7"/>
      <c r="D22" s="7"/>
      <c r="E22" s="7"/>
      <c r="F22" s="289" t="s">
        <v>1398</v>
      </c>
      <c r="G22" s="5"/>
      <c r="H22" s="5"/>
      <c r="I22" s="5"/>
      <c r="J22" s="5"/>
      <c r="K22" s="5" t="s">
        <v>1399</v>
      </c>
      <c r="L22" s="5"/>
      <c r="M22" s="5"/>
      <c r="N22" s="5"/>
      <c r="O22" s="290" t="s">
        <v>1399</v>
      </c>
      <c r="P22" s="290"/>
      <c r="Q22" s="5"/>
      <c r="R22" s="5"/>
      <c r="S22" s="5"/>
      <c r="T22" s="5"/>
      <c r="U22" s="5"/>
      <c r="V22" s="5"/>
      <c r="W22" s="5"/>
      <c r="X22" s="5"/>
      <c r="Y22" s="5"/>
      <c r="Z22" s="5"/>
    </row>
    <row r="23" ht="15.75" customHeight="1">
      <c r="A23" s="5"/>
      <c r="B23" s="7" t="s">
        <v>246</v>
      </c>
      <c r="C23" s="7"/>
      <c r="D23" s="7"/>
      <c r="E23" s="7"/>
      <c r="F23" s="289" t="s">
        <v>1398</v>
      </c>
      <c r="G23" s="5"/>
      <c r="H23" s="5"/>
      <c r="I23" s="5"/>
      <c r="J23" s="5"/>
      <c r="K23" s="5" t="s">
        <v>1399</v>
      </c>
      <c r="L23" s="5"/>
      <c r="M23" s="5"/>
      <c r="N23" s="5"/>
      <c r="O23" s="290" t="s">
        <v>1399</v>
      </c>
      <c r="P23" s="290"/>
      <c r="Q23" s="5"/>
      <c r="R23" s="5"/>
      <c r="S23" s="5"/>
      <c r="T23" s="5"/>
      <c r="U23" s="5"/>
      <c r="V23" s="5"/>
      <c r="W23" s="5"/>
      <c r="X23" s="5"/>
      <c r="Y23" s="5"/>
      <c r="Z23" s="5"/>
    </row>
    <row r="24" ht="15.75" customHeight="1">
      <c r="A24" s="5"/>
      <c r="B24" s="7" t="s">
        <v>247</v>
      </c>
      <c r="C24" s="7"/>
      <c r="D24" s="7"/>
      <c r="E24" s="7"/>
      <c r="F24" s="289" t="s">
        <v>1398</v>
      </c>
      <c r="G24" s="5"/>
      <c r="H24" s="5"/>
      <c r="I24" s="5"/>
      <c r="J24" s="5"/>
      <c r="K24" s="5" t="s">
        <v>1399</v>
      </c>
      <c r="L24" s="5"/>
      <c r="M24" s="5"/>
      <c r="N24" s="5"/>
      <c r="O24" s="290" t="s">
        <v>1399</v>
      </c>
      <c r="P24" s="290"/>
      <c r="Q24" s="5"/>
      <c r="R24" s="5"/>
      <c r="S24" s="5"/>
      <c r="T24" s="5"/>
      <c r="U24" s="5"/>
      <c r="V24" s="5"/>
      <c r="W24" s="5"/>
      <c r="X24" s="5"/>
      <c r="Y24" s="5"/>
      <c r="Z24" s="5"/>
    </row>
    <row r="25" ht="15.75" customHeight="1">
      <c r="A25" s="5"/>
      <c r="B25" s="7" t="s">
        <v>248</v>
      </c>
      <c r="C25" s="7"/>
      <c r="D25" s="7"/>
      <c r="E25" s="7"/>
      <c r="F25" s="289" t="s">
        <v>1398</v>
      </c>
      <c r="G25" s="5"/>
      <c r="H25" s="5"/>
      <c r="I25" s="5"/>
      <c r="J25" s="5"/>
      <c r="K25" s="5" t="s">
        <v>1399</v>
      </c>
      <c r="L25" s="5"/>
      <c r="M25" s="5"/>
      <c r="N25" s="5"/>
      <c r="O25" s="290" t="s">
        <v>1399</v>
      </c>
      <c r="P25" s="290"/>
      <c r="Q25" s="5"/>
      <c r="R25" s="5"/>
      <c r="S25" s="5"/>
      <c r="T25" s="5"/>
      <c r="U25" s="5"/>
      <c r="V25" s="5"/>
      <c r="W25" s="5"/>
      <c r="X25" s="5"/>
      <c r="Y25" s="5"/>
      <c r="Z25" s="5"/>
    </row>
    <row r="26" ht="15.75" customHeight="1">
      <c r="A26" s="5"/>
      <c r="B26" s="7" t="s">
        <v>249</v>
      </c>
      <c r="C26" s="7"/>
      <c r="D26" s="7"/>
      <c r="E26" s="7"/>
      <c r="F26" s="289" t="s">
        <v>1398</v>
      </c>
      <c r="G26" s="5"/>
      <c r="H26" s="5"/>
      <c r="I26" s="5"/>
      <c r="J26" s="5"/>
      <c r="K26" s="5" t="s">
        <v>1399</v>
      </c>
      <c r="L26" s="5"/>
      <c r="M26" s="5"/>
      <c r="N26" s="5"/>
      <c r="O26" s="290" t="s">
        <v>1399</v>
      </c>
      <c r="P26" s="290"/>
      <c r="Q26" s="5"/>
      <c r="R26" s="5"/>
      <c r="S26" s="5"/>
      <c r="T26" s="5"/>
      <c r="U26" s="5"/>
      <c r="V26" s="5"/>
      <c r="W26" s="5"/>
      <c r="X26" s="5"/>
      <c r="Y26" s="5"/>
      <c r="Z26" s="5"/>
    </row>
    <row r="27" ht="15.75" customHeight="1">
      <c r="A27" s="5"/>
      <c r="B27" s="7" t="s">
        <v>250</v>
      </c>
      <c r="C27" s="7"/>
      <c r="D27" s="7"/>
      <c r="E27" s="7"/>
      <c r="F27" s="289" t="s">
        <v>1398</v>
      </c>
      <c r="G27" s="5"/>
      <c r="H27" s="5"/>
      <c r="I27" s="5"/>
      <c r="J27" s="5"/>
      <c r="K27" s="5" t="s">
        <v>1399</v>
      </c>
      <c r="L27" s="5"/>
      <c r="M27" s="5"/>
      <c r="N27" s="5"/>
      <c r="O27" s="290" t="s">
        <v>1399</v>
      </c>
      <c r="P27" s="290"/>
      <c r="Q27" s="5"/>
      <c r="R27" s="5"/>
      <c r="S27" s="5"/>
      <c r="T27" s="5"/>
      <c r="U27" s="5"/>
      <c r="V27" s="5"/>
      <c r="W27" s="5"/>
      <c r="X27" s="5"/>
      <c r="Y27" s="5"/>
      <c r="Z27" s="5"/>
    </row>
    <row r="28" ht="15.75" customHeight="1">
      <c r="A28" s="5"/>
      <c r="B28" s="7" t="s">
        <v>251</v>
      </c>
      <c r="C28" s="7"/>
      <c r="D28" s="7"/>
      <c r="E28" s="7"/>
      <c r="F28" s="289" t="s">
        <v>1398</v>
      </c>
      <c r="G28" s="5"/>
      <c r="H28" s="5"/>
      <c r="I28" s="5"/>
      <c r="J28" s="5"/>
      <c r="K28" s="5" t="s">
        <v>1399</v>
      </c>
      <c r="L28" s="5"/>
      <c r="M28" s="5"/>
      <c r="N28" s="5"/>
      <c r="O28" s="5"/>
      <c r="P28" s="290"/>
      <c r="Q28" s="5"/>
      <c r="R28" s="5"/>
      <c r="S28" s="5"/>
      <c r="T28" s="5"/>
      <c r="U28" s="5"/>
      <c r="V28" s="5"/>
      <c r="W28" s="5"/>
      <c r="X28" s="5"/>
      <c r="Y28" s="5"/>
      <c r="Z28" s="5"/>
    </row>
    <row r="29" ht="15.75" customHeight="1">
      <c r="A29" s="5"/>
      <c r="B29" s="5"/>
      <c r="C29" s="5"/>
      <c r="D29" s="5"/>
      <c r="E29" s="5"/>
      <c r="F29" s="291"/>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291"/>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291"/>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291"/>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3.43"/>
    <col customWidth="1" min="2" max="4" width="15.71"/>
    <col customWidth="1" min="5" max="26" width="5.29"/>
  </cols>
  <sheetData>
    <row r="1" ht="163.5" customHeight="1">
      <c r="A1" s="292" t="s">
        <v>1400</v>
      </c>
      <c r="B1" s="5"/>
      <c r="C1" s="5"/>
      <c r="D1" s="5"/>
      <c r="E1" s="5"/>
      <c r="F1" s="5"/>
      <c r="G1" s="5"/>
      <c r="H1" s="5"/>
      <c r="I1" s="5"/>
      <c r="J1" s="5"/>
      <c r="K1" s="5"/>
      <c r="L1" s="5"/>
      <c r="M1" s="5"/>
      <c r="N1" s="5"/>
      <c r="O1" s="5"/>
      <c r="P1" s="5"/>
      <c r="Q1" s="5"/>
      <c r="R1" s="5"/>
      <c r="S1" s="5"/>
      <c r="T1" s="5"/>
      <c r="U1" s="5"/>
      <c r="V1" s="5"/>
      <c r="W1" s="5"/>
      <c r="X1" s="5"/>
      <c r="Y1" s="5"/>
      <c r="Z1" s="5"/>
    </row>
    <row r="2" ht="34.5" customHeight="1">
      <c r="A2" s="293" t="str">
        <f>IF(A3="","","NAMA")</f>
        <v>NAMA</v>
      </c>
      <c r="B2" s="294" t="str">
        <f>IF(B3="","",imjpm!D1)</f>
        <v>Client Coordinator</v>
      </c>
      <c r="C2" s="294" t="str">
        <f>IF(C3="","",imjpm!D2)</f>
        <v/>
      </c>
      <c r="D2" s="294" t="str">
        <f>imjpm!D3</f>
        <v/>
      </c>
      <c r="E2" s="5"/>
      <c r="F2" s="5"/>
      <c r="G2" s="5"/>
      <c r="H2" s="5"/>
      <c r="I2" s="5"/>
      <c r="J2" s="5"/>
      <c r="K2" s="5"/>
      <c r="L2" s="5"/>
      <c r="M2" s="5"/>
      <c r="N2" s="5"/>
      <c r="O2" s="5"/>
      <c r="P2" s="5"/>
      <c r="Q2" s="5"/>
      <c r="R2" s="5"/>
      <c r="S2" s="5"/>
      <c r="T2" s="5"/>
      <c r="U2" s="5"/>
      <c r="V2" s="5"/>
      <c r="W2" s="5"/>
      <c r="X2" s="5"/>
      <c r="Y2" s="5"/>
      <c r="Z2" s="5"/>
    </row>
    <row r="3" ht="15.75" customHeight="1">
      <c r="A3" s="44" t="str">
        <f t="array" ref="A3:A26">onejob!D1:D25</f>
        <v>Sri Bagus Rasyid S</v>
      </c>
      <c r="B3" s="289" t="str">
        <f t="array" ref="B3:B26">onejob!BD1:BD25</f>
        <v>N/A</v>
      </c>
      <c r="C3" s="289" t="str">
        <f t="array" ref="C3:C26">onejob!CE1:CE25</f>
        <v>N/A</v>
      </c>
      <c r="D3" s="289" t="str">
        <f t="array" ref="D3:D26">onejob!DF1:DF25</f>
        <v>N/A</v>
      </c>
      <c r="E3" s="5"/>
      <c r="F3" s="5"/>
      <c r="G3" s="5"/>
      <c r="H3" s="5"/>
      <c r="I3" s="5"/>
      <c r="J3" s="5"/>
      <c r="K3" s="5"/>
      <c r="L3" s="5"/>
      <c r="M3" s="5"/>
      <c r="N3" s="5"/>
      <c r="O3" s="5"/>
      <c r="P3" s="5"/>
      <c r="Q3" s="5"/>
      <c r="R3" s="5"/>
      <c r="S3" s="5"/>
      <c r="T3" s="5"/>
      <c r="U3" s="5"/>
      <c r="V3" s="5"/>
      <c r="W3" s="5"/>
      <c r="X3" s="5"/>
      <c r="Y3" s="5"/>
      <c r="Z3" s="5"/>
    </row>
    <row r="4" ht="15.75" customHeight="1">
      <c r="A4" s="44" t="s">
        <v>243</v>
      </c>
      <c r="B4" s="289" t="s">
        <v>1398</v>
      </c>
      <c r="C4" s="289" t="s">
        <v>1398</v>
      </c>
      <c r="D4" s="289" t="s">
        <v>1398</v>
      </c>
      <c r="E4" s="5"/>
      <c r="F4" s="5"/>
      <c r="G4" s="5"/>
      <c r="H4" s="5"/>
      <c r="I4" s="5"/>
      <c r="J4" s="5"/>
      <c r="K4" s="5"/>
      <c r="L4" s="5"/>
      <c r="M4" s="5"/>
      <c r="N4" s="5"/>
      <c r="O4" s="5"/>
      <c r="P4" s="5"/>
      <c r="Q4" s="5"/>
      <c r="R4" s="5"/>
      <c r="S4" s="5"/>
      <c r="T4" s="5"/>
      <c r="U4" s="5"/>
      <c r="V4" s="5"/>
      <c r="W4" s="5"/>
      <c r="X4" s="5"/>
      <c r="Y4" s="5"/>
      <c r="Z4" s="5"/>
    </row>
    <row r="5" ht="15.75" customHeight="1">
      <c r="A5" s="44" t="s">
        <v>244</v>
      </c>
      <c r="B5" s="289" t="s">
        <v>1398</v>
      </c>
      <c r="C5" s="289" t="s">
        <v>1398</v>
      </c>
      <c r="D5" s="289" t="s">
        <v>1398</v>
      </c>
      <c r="E5" s="5"/>
      <c r="F5" s="5"/>
      <c r="G5" s="5"/>
      <c r="H5" s="5"/>
      <c r="I5" s="5"/>
      <c r="J5" s="5"/>
      <c r="K5" s="5"/>
      <c r="L5" s="5"/>
      <c r="M5" s="5"/>
      <c r="N5" s="5"/>
      <c r="O5" s="5"/>
      <c r="P5" s="5"/>
      <c r="Q5" s="5"/>
      <c r="R5" s="5"/>
      <c r="S5" s="5"/>
      <c r="T5" s="5"/>
      <c r="U5" s="5"/>
      <c r="V5" s="5"/>
      <c r="W5" s="5"/>
      <c r="X5" s="5"/>
      <c r="Y5" s="5"/>
      <c r="Z5" s="5"/>
    </row>
    <row r="6" ht="15.75" customHeight="1">
      <c r="A6" s="44" t="s">
        <v>245</v>
      </c>
      <c r="B6" s="289" t="s">
        <v>1398</v>
      </c>
      <c r="C6" s="289" t="s">
        <v>1398</v>
      </c>
      <c r="D6" s="289" t="s">
        <v>1398</v>
      </c>
      <c r="E6" s="5"/>
      <c r="F6" s="5"/>
      <c r="G6" s="5"/>
      <c r="H6" s="5"/>
      <c r="I6" s="5"/>
      <c r="J6" s="5"/>
      <c r="K6" s="5"/>
      <c r="L6" s="5"/>
      <c r="M6" s="5"/>
      <c r="N6" s="5"/>
      <c r="O6" s="5"/>
      <c r="P6" s="5"/>
      <c r="Q6" s="5"/>
      <c r="R6" s="5"/>
      <c r="S6" s="5"/>
      <c r="T6" s="5"/>
      <c r="U6" s="5"/>
      <c r="V6" s="5"/>
      <c r="W6" s="5"/>
      <c r="X6" s="5"/>
      <c r="Y6" s="5"/>
      <c r="Z6" s="5"/>
    </row>
    <row r="7" ht="15.75" customHeight="1">
      <c r="A7" s="44" t="s">
        <v>246</v>
      </c>
      <c r="B7" s="289" t="s">
        <v>1398</v>
      </c>
      <c r="C7" s="289" t="s">
        <v>1398</v>
      </c>
      <c r="D7" s="289" t="s">
        <v>1398</v>
      </c>
      <c r="E7" s="5"/>
      <c r="F7" s="5"/>
      <c r="G7" s="5"/>
      <c r="H7" s="5"/>
      <c r="I7" s="5"/>
      <c r="J7" s="5"/>
      <c r="K7" s="5"/>
      <c r="L7" s="5"/>
      <c r="M7" s="5"/>
      <c r="N7" s="5"/>
      <c r="O7" s="5"/>
      <c r="P7" s="5"/>
      <c r="Q7" s="5"/>
      <c r="R7" s="5"/>
      <c r="S7" s="5"/>
      <c r="T7" s="5"/>
      <c r="U7" s="5"/>
      <c r="V7" s="5"/>
      <c r="W7" s="5"/>
      <c r="X7" s="5"/>
      <c r="Y7" s="5"/>
      <c r="Z7" s="5"/>
    </row>
    <row r="8" ht="15.75" customHeight="1">
      <c r="A8" s="44" t="s">
        <v>247</v>
      </c>
      <c r="B8" s="289" t="s">
        <v>1398</v>
      </c>
      <c r="C8" s="289" t="s">
        <v>1398</v>
      </c>
      <c r="D8" s="289" t="s">
        <v>1398</v>
      </c>
      <c r="E8" s="5"/>
      <c r="F8" s="5"/>
      <c r="G8" s="5"/>
      <c r="H8" s="5"/>
      <c r="I8" s="5"/>
      <c r="J8" s="5"/>
      <c r="K8" s="5"/>
      <c r="L8" s="5"/>
      <c r="M8" s="5"/>
      <c r="N8" s="5"/>
      <c r="O8" s="5"/>
      <c r="P8" s="5"/>
      <c r="Q8" s="5"/>
      <c r="R8" s="5"/>
      <c r="S8" s="5"/>
      <c r="T8" s="5"/>
      <c r="U8" s="5"/>
      <c r="V8" s="5"/>
      <c r="W8" s="5"/>
      <c r="X8" s="5"/>
      <c r="Y8" s="5"/>
      <c r="Z8" s="5"/>
    </row>
    <row r="9" ht="15.75" customHeight="1">
      <c r="A9" s="44" t="s">
        <v>248</v>
      </c>
      <c r="B9" s="289" t="s">
        <v>1398</v>
      </c>
      <c r="C9" s="289" t="s">
        <v>1398</v>
      </c>
      <c r="D9" s="289" t="s">
        <v>1398</v>
      </c>
      <c r="E9" s="5"/>
      <c r="F9" s="5"/>
      <c r="G9" s="5"/>
      <c r="H9" s="5"/>
      <c r="I9" s="5"/>
      <c r="J9" s="5"/>
      <c r="K9" s="5"/>
      <c r="L9" s="5"/>
      <c r="M9" s="5"/>
      <c r="N9" s="5"/>
      <c r="O9" s="5"/>
      <c r="P9" s="5"/>
      <c r="Q9" s="5"/>
      <c r="R9" s="5"/>
      <c r="S9" s="5"/>
      <c r="T9" s="5"/>
      <c r="U9" s="5"/>
      <c r="V9" s="5"/>
      <c r="W9" s="5"/>
      <c r="X9" s="5"/>
      <c r="Y9" s="5"/>
      <c r="Z9" s="5"/>
    </row>
    <row r="10" ht="15.75" customHeight="1">
      <c r="A10" s="44" t="s">
        <v>249</v>
      </c>
      <c r="B10" s="289" t="s">
        <v>1398</v>
      </c>
      <c r="C10" s="289" t="s">
        <v>1398</v>
      </c>
      <c r="D10" s="289" t="s">
        <v>1398</v>
      </c>
      <c r="E10" s="5"/>
      <c r="F10" s="5"/>
      <c r="G10" s="5"/>
      <c r="H10" s="5"/>
      <c r="I10" s="5"/>
      <c r="J10" s="5"/>
      <c r="K10" s="5"/>
      <c r="L10" s="5"/>
      <c r="M10" s="5"/>
      <c r="N10" s="5"/>
      <c r="O10" s="5"/>
      <c r="P10" s="5"/>
      <c r="Q10" s="5"/>
      <c r="R10" s="5"/>
      <c r="S10" s="5"/>
      <c r="T10" s="5"/>
      <c r="U10" s="5"/>
      <c r="V10" s="5"/>
      <c r="W10" s="5"/>
      <c r="X10" s="5"/>
      <c r="Y10" s="5"/>
      <c r="Z10" s="5"/>
    </row>
    <row r="11" ht="15.75" customHeight="1">
      <c r="A11" s="44" t="s">
        <v>250</v>
      </c>
      <c r="B11" s="289" t="s">
        <v>1398</v>
      </c>
      <c r="C11" s="289" t="s">
        <v>1398</v>
      </c>
      <c r="D11" s="289" t="s">
        <v>1398</v>
      </c>
      <c r="E11" s="5"/>
      <c r="F11" s="5"/>
      <c r="G11" s="5"/>
      <c r="H11" s="5"/>
      <c r="I11" s="5"/>
      <c r="J11" s="5"/>
      <c r="K11" s="5"/>
      <c r="L11" s="5"/>
      <c r="M11" s="5"/>
      <c r="N11" s="5"/>
      <c r="O11" s="5"/>
      <c r="P11" s="5"/>
      <c r="Q11" s="5"/>
      <c r="R11" s="5"/>
      <c r="S11" s="5"/>
      <c r="T11" s="5"/>
      <c r="U11" s="5"/>
      <c r="V11" s="5"/>
      <c r="W11" s="5"/>
      <c r="X11" s="5"/>
      <c r="Y11" s="5"/>
      <c r="Z11" s="5"/>
    </row>
    <row r="12" ht="15.75" customHeight="1">
      <c r="A12" s="44" t="s">
        <v>251</v>
      </c>
      <c r="B12" s="289" t="s">
        <v>1398</v>
      </c>
      <c r="C12" s="289" t="s">
        <v>1398</v>
      </c>
      <c r="D12" s="289" t="s">
        <v>1398</v>
      </c>
      <c r="E12" s="5"/>
      <c r="F12" s="5"/>
      <c r="G12" s="5"/>
      <c r="H12" s="5"/>
      <c r="I12" s="5"/>
      <c r="J12" s="5"/>
      <c r="K12" s="5"/>
      <c r="L12" s="5"/>
      <c r="M12" s="5"/>
      <c r="N12" s="5"/>
      <c r="O12" s="5"/>
      <c r="P12" s="5"/>
      <c r="Q12" s="5"/>
      <c r="R12" s="5"/>
      <c r="S12" s="5"/>
      <c r="T12" s="5"/>
      <c r="U12" s="5"/>
      <c r="V12" s="5"/>
      <c r="W12" s="5"/>
      <c r="X12" s="5"/>
      <c r="Y12" s="5"/>
      <c r="Z12" s="5"/>
    </row>
    <row r="13" ht="15.75" customHeight="1">
      <c r="A13" s="44" t="s">
        <v>1399</v>
      </c>
      <c r="B13" s="289" t="s">
        <v>1399</v>
      </c>
      <c r="C13" s="289" t="s">
        <v>1399</v>
      </c>
      <c r="D13" s="289" t="s">
        <v>1399</v>
      </c>
      <c r="E13" s="5"/>
      <c r="F13" s="5"/>
      <c r="G13" s="5"/>
      <c r="H13" s="5"/>
      <c r="I13" s="5"/>
      <c r="J13" s="5"/>
      <c r="K13" s="5"/>
      <c r="L13" s="5"/>
      <c r="M13" s="5"/>
      <c r="N13" s="5"/>
      <c r="O13" s="5"/>
      <c r="P13" s="5"/>
      <c r="Q13" s="5"/>
      <c r="R13" s="5"/>
      <c r="S13" s="5"/>
      <c r="T13" s="5"/>
      <c r="U13" s="5"/>
      <c r="V13" s="5"/>
      <c r="W13" s="5"/>
      <c r="X13" s="5"/>
      <c r="Y13" s="5"/>
      <c r="Z13" s="5"/>
    </row>
    <row r="14" ht="15.75" customHeight="1">
      <c r="A14" s="44" t="s">
        <v>1399</v>
      </c>
      <c r="B14" s="289" t="s">
        <v>1399</v>
      </c>
      <c r="C14" s="289" t="s">
        <v>1399</v>
      </c>
      <c r="D14" s="289" t="s">
        <v>1399</v>
      </c>
      <c r="E14" s="5"/>
      <c r="F14" s="5"/>
      <c r="G14" s="5"/>
      <c r="H14" s="5"/>
      <c r="I14" s="5"/>
      <c r="J14" s="5"/>
      <c r="K14" s="5"/>
      <c r="L14" s="5"/>
      <c r="M14" s="5"/>
      <c r="N14" s="5"/>
      <c r="O14" s="5"/>
      <c r="P14" s="5"/>
      <c r="Q14" s="5"/>
      <c r="R14" s="5"/>
      <c r="S14" s="5"/>
      <c r="T14" s="5"/>
      <c r="U14" s="5"/>
      <c r="V14" s="5"/>
      <c r="W14" s="5"/>
      <c r="X14" s="5"/>
      <c r="Y14" s="5"/>
      <c r="Z14" s="5"/>
    </row>
    <row r="15" ht="15.75" customHeight="1">
      <c r="A15" s="44" t="s">
        <v>1399</v>
      </c>
      <c r="B15" s="289" t="s">
        <v>1399</v>
      </c>
      <c r="C15" s="289" t="s">
        <v>1399</v>
      </c>
      <c r="D15" s="289" t="s">
        <v>1399</v>
      </c>
      <c r="E15" s="5"/>
      <c r="F15" s="5"/>
      <c r="G15" s="5"/>
      <c r="H15" s="5"/>
      <c r="I15" s="5"/>
      <c r="J15" s="5"/>
      <c r="K15" s="5"/>
      <c r="L15" s="5"/>
      <c r="M15" s="5"/>
      <c r="N15" s="5"/>
      <c r="O15" s="5"/>
      <c r="P15" s="5"/>
      <c r="Q15" s="5"/>
      <c r="R15" s="5"/>
      <c r="S15" s="5"/>
      <c r="T15" s="5"/>
      <c r="U15" s="5"/>
      <c r="V15" s="5"/>
      <c r="W15" s="5"/>
      <c r="X15" s="5"/>
      <c r="Y15" s="5"/>
      <c r="Z15" s="5"/>
    </row>
    <row r="16" ht="15.75" customHeight="1">
      <c r="A16" s="44" t="s">
        <v>1399</v>
      </c>
      <c r="B16" s="289" t="s">
        <v>1399</v>
      </c>
      <c r="C16" s="289" t="s">
        <v>1399</v>
      </c>
      <c r="D16" s="289" t="s">
        <v>1399</v>
      </c>
      <c r="E16" s="5"/>
      <c r="F16" s="5"/>
      <c r="G16" s="5"/>
      <c r="H16" s="5"/>
      <c r="I16" s="5"/>
      <c r="J16" s="5"/>
      <c r="K16" s="5"/>
      <c r="L16" s="5"/>
      <c r="M16" s="5"/>
      <c r="N16" s="5"/>
      <c r="O16" s="5"/>
      <c r="P16" s="5"/>
      <c r="Q16" s="5"/>
      <c r="R16" s="5"/>
      <c r="S16" s="5"/>
      <c r="T16" s="5"/>
      <c r="U16" s="5"/>
      <c r="V16" s="5"/>
      <c r="W16" s="5"/>
      <c r="X16" s="5"/>
      <c r="Y16" s="5"/>
      <c r="Z16" s="5"/>
    </row>
    <row r="17" ht="15.75" customHeight="1">
      <c r="A17" s="44" t="s">
        <v>1399</v>
      </c>
      <c r="B17" s="289" t="s">
        <v>1399</v>
      </c>
      <c r="C17" s="289" t="s">
        <v>1399</v>
      </c>
      <c r="D17" s="289" t="s">
        <v>1399</v>
      </c>
      <c r="E17" s="5"/>
      <c r="F17" s="5"/>
      <c r="G17" s="5"/>
      <c r="H17" s="5"/>
      <c r="I17" s="5"/>
      <c r="J17" s="5"/>
      <c r="K17" s="5"/>
      <c r="L17" s="5"/>
      <c r="M17" s="5"/>
      <c r="N17" s="5"/>
      <c r="O17" s="5"/>
      <c r="P17" s="5"/>
      <c r="Q17" s="5"/>
      <c r="R17" s="5"/>
      <c r="S17" s="5"/>
      <c r="T17" s="5"/>
      <c r="U17" s="5"/>
      <c r="V17" s="5"/>
      <c r="W17" s="5"/>
      <c r="X17" s="5"/>
      <c r="Y17" s="5"/>
      <c r="Z17" s="5"/>
    </row>
    <row r="18" ht="15.75" customHeight="1">
      <c r="A18" s="44" t="s">
        <v>1399</v>
      </c>
      <c r="B18" s="289" t="s">
        <v>1399</v>
      </c>
      <c r="C18" s="289" t="s">
        <v>1399</v>
      </c>
      <c r="D18" s="289" t="s">
        <v>1399</v>
      </c>
      <c r="E18" s="5"/>
      <c r="F18" s="5"/>
      <c r="G18" s="5"/>
      <c r="H18" s="5"/>
      <c r="I18" s="5"/>
      <c r="J18" s="5"/>
      <c r="K18" s="5"/>
      <c r="L18" s="5"/>
      <c r="M18" s="5"/>
      <c r="N18" s="5"/>
      <c r="O18" s="5"/>
      <c r="P18" s="5"/>
      <c r="Q18" s="5"/>
      <c r="R18" s="5"/>
      <c r="S18" s="5"/>
      <c r="T18" s="5"/>
      <c r="U18" s="5"/>
      <c r="V18" s="5"/>
      <c r="W18" s="5"/>
      <c r="X18" s="5"/>
      <c r="Y18" s="5"/>
      <c r="Z18" s="5"/>
    </row>
    <row r="19" ht="15.75" customHeight="1">
      <c r="A19" s="44" t="s">
        <v>1399</v>
      </c>
      <c r="B19" s="289" t="s">
        <v>1399</v>
      </c>
      <c r="C19" s="289" t="s">
        <v>1399</v>
      </c>
      <c r="D19" s="289" t="s">
        <v>1399</v>
      </c>
      <c r="E19" s="5"/>
      <c r="F19" s="5"/>
      <c r="G19" s="5"/>
      <c r="H19" s="5"/>
      <c r="I19" s="5"/>
      <c r="J19" s="5"/>
      <c r="K19" s="5"/>
      <c r="L19" s="5"/>
      <c r="M19" s="5"/>
      <c r="N19" s="5"/>
      <c r="O19" s="5"/>
      <c r="P19" s="5"/>
      <c r="Q19" s="5"/>
      <c r="R19" s="5"/>
      <c r="S19" s="5"/>
      <c r="T19" s="5"/>
      <c r="U19" s="5"/>
      <c r="V19" s="5"/>
      <c r="W19" s="5"/>
      <c r="X19" s="5"/>
      <c r="Y19" s="5"/>
      <c r="Z19" s="5"/>
    </row>
    <row r="20" ht="15.75" customHeight="1">
      <c r="A20" s="44" t="s">
        <v>1399</v>
      </c>
      <c r="B20" s="289" t="s">
        <v>1399</v>
      </c>
      <c r="C20" s="289" t="s">
        <v>1399</v>
      </c>
      <c r="D20" s="289" t="s">
        <v>1399</v>
      </c>
      <c r="E20" s="5"/>
      <c r="F20" s="5"/>
      <c r="G20" s="5"/>
      <c r="H20" s="5"/>
      <c r="I20" s="5"/>
      <c r="J20" s="5"/>
      <c r="K20" s="5"/>
      <c r="L20" s="5"/>
      <c r="M20" s="5"/>
      <c r="N20" s="5"/>
      <c r="O20" s="5"/>
      <c r="P20" s="5"/>
      <c r="Q20" s="5"/>
      <c r="R20" s="5"/>
      <c r="S20" s="5"/>
      <c r="T20" s="5"/>
      <c r="U20" s="5"/>
      <c r="V20" s="5"/>
      <c r="W20" s="5"/>
      <c r="X20" s="5"/>
      <c r="Y20" s="5"/>
      <c r="Z20" s="5"/>
    </row>
    <row r="21" ht="15.75" customHeight="1">
      <c r="A21" s="44" t="s">
        <v>1399</v>
      </c>
      <c r="B21" s="289" t="s">
        <v>1399</v>
      </c>
      <c r="C21" s="289" t="s">
        <v>1399</v>
      </c>
      <c r="D21" s="289" t="s">
        <v>1399</v>
      </c>
      <c r="E21" s="5"/>
      <c r="F21" s="5"/>
      <c r="G21" s="5"/>
      <c r="H21" s="5"/>
      <c r="I21" s="5"/>
      <c r="J21" s="5"/>
      <c r="K21" s="5"/>
      <c r="L21" s="5"/>
      <c r="M21" s="5"/>
      <c r="N21" s="5"/>
      <c r="O21" s="5"/>
      <c r="P21" s="5"/>
      <c r="Q21" s="5"/>
      <c r="R21" s="5"/>
      <c r="S21" s="5"/>
      <c r="T21" s="5"/>
      <c r="U21" s="5"/>
      <c r="V21" s="5"/>
      <c r="W21" s="5"/>
      <c r="X21" s="5"/>
      <c r="Y21" s="5"/>
      <c r="Z21" s="5"/>
    </row>
    <row r="22" ht="15.75" customHeight="1">
      <c r="A22" s="44" t="s">
        <v>1399</v>
      </c>
      <c r="B22" s="289" t="s">
        <v>1399</v>
      </c>
      <c r="C22" s="289" t="s">
        <v>1399</v>
      </c>
      <c r="D22" s="289" t="s">
        <v>1399</v>
      </c>
      <c r="E22" s="5"/>
      <c r="F22" s="5"/>
      <c r="G22" s="5"/>
      <c r="H22" s="5"/>
      <c r="I22" s="5"/>
      <c r="J22" s="5"/>
      <c r="K22" s="5"/>
      <c r="L22" s="5"/>
      <c r="M22" s="5"/>
      <c r="N22" s="5"/>
      <c r="O22" s="5"/>
      <c r="P22" s="5"/>
      <c r="Q22" s="5"/>
      <c r="R22" s="5"/>
      <c r="S22" s="5"/>
      <c r="T22" s="5"/>
      <c r="U22" s="5"/>
      <c r="V22" s="5"/>
      <c r="W22" s="5"/>
      <c r="X22" s="5"/>
      <c r="Y22" s="5"/>
      <c r="Z22" s="5"/>
    </row>
    <row r="23" ht="15.75" customHeight="1">
      <c r="A23" s="44" t="s">
        <v>1399</v>
      </c>
      <c r="B23" s="289" t="s">
        <v>1399</v>
      </c>
      <c r="C23" s="289" t="s">
        <v>1399</v>
      </c>
      <c r="D23" s="289" t="s">
        <v>1399</v>
      </c>
      <c r="E23" s="5"/>
      <c r="F23" s="5"/>
      <c r="G23" s="5"/>
      <c r="H23" s="5"/>
      <c r="I23" s="5"/>
      <c r="J23" s="5"/>
      <c r="K23" s="5"/>
      <c r="L23" s="5"/>
      <c r="M23" s="5"/>
      <c r="N23" s="5"/>
      <c r="O23" s="5"/>
      <c r="P23" s="5"/>
      <c r="Q23" s="5"/>
      <c r="R23" s="5"/>
      <c r="S23" s="5"/>
      <c r="T23" s="5"/>
      <c r="U23" s="5"/>
      <c r="V23" s="5"/>
      <c r="W23" s="5"/>
      <c r="X23" s="5"/>
      <c r="Y23" s="5"/>
      <c r="Z23" s="5"/>
    </row>
    <row r="24" ht="15.75" customHeight="1">
      <c r="A24" s="44" t="s">
        <v>1399</v>
      </c>
      <c r="B24" s="289" t="s">
        <v>1399</v>
      </c>
      <c r="C24" s="289" t="s">
        <v>1399</v>
      </c>
      <c r="D24" s="289" t="s">
        <v>1399</v>
      </c>
      <c r="E24" s="5"/>
      <c r="F24" s="5"/>
      <c r="G24" s="5"/>
      <c r="H24" s="5"/>
      <c r="I24" s="5"/>
      <c r="J24" s="5"/>
      <c r="K24" s="5"/>
      <c r="L24" s="5"/>
      <c r="M24" s="5"/>
      <c r="N24" s="5"/>
      <c r="O24" s="5"/>
      <c r="P24" s="5"/>
      <c r="Q24" s="5"/>
      <c r="R24" s="5"/>
      <c r="S24" s="5"/>
      <c r="T24" s="5"/>
      <c r="U24" s="5"/>
      <c r="V24" s="5"/>
      <c r="W24" s="5"/>
      <c r="X24" s="5"/>
      <c r="Y24" s="5"/>
      <c r="Z24" s="5"/>
    </row>
    <row r="25" ht="15.75" customHeight="1">
      <c r="A25" s="44" t="s">
        <v>1399</v>
      </c>
      <c r="B25" s="289" t="s">
        <v>1399</v>
      </c>
      <c r="C25" s="289" t="s">
        <v>1399</v>
      </c>
      <c r="D25" s="289" t="s">
        <v>1399</v>
      </c>
      <c r="E25" s="5"/>
      <c r="F25" s="5"/>
      <c r="G25" s="5"/>
      <c r="H25" s="5"/>
      <c r="I25" s="5"/>
      <c r="J25" s="5"/>
      <c r="K25" s="5"/>
      <c r="L25" s="5"/>
      <c r="M25" s="5"/>
      <c r="N25" s="5"/>
      <c r="O25" s="5"/>
      <c r="P25" s="5"/>
      <c r="Q25" s="5"/>
      <c r="R25" s="5"/>
      <c r="S25" s="5"/>
      <c r="T25" s="5"/>
      <c r="U25" s="5"/>
      <c r="V25" s="5"/>
      <c r="W25" s="5"/>
      <c r="X25" s="5"/>
      <c r="Y25" s="5"/>
      <c r="Z25" s="5"/>
    </row>
    <row r="26" ht="15.75" customHeight="1">
      <c r="A26" s="44" t="s">
        <v>1399</v>
      </c>
      <c r="B26" s="289" t="s">
        <v>1399</v>
      </c>
      <c r="C26" s="289" t="s">
        <v>1399</v>
      </c>
      <c r="D26" s="289" t="s">
        <v>1399</v>
      </c>
      <c r="E26" s="5"/>
      <c r="F26" s="5"/>
      <c r="G26" s="5"/>
      <c r="H26" s="5"/>
      <c r="I26" s="5"/>
      <c r="J26" s="5"/>
      <c r="K26" s="5"/>
      <c r="L26" s="5"/>
      <c r="M26" s="5"/>
      <c r="N26" s="5"/>
      <c r="O26" s="5"/>
      <c r="P26" s="5"/>
      <c r="Q26" s="5"/>
      <c r="R26" s="5"/>
      <c r="S26" s="5"/>
      <c r="T26" s="5"/>
      <c r="U26" s="5"/>
      <c r="V26" s="5"/>
      <c r="W26" s="5"/>
      <c r="X26" s="5"/>
      <c r="Y26" s="5"/>
      <c r="Z26" s="5"/>
    </row>
    <row r="27" ht="15.75" customHeight="1">
      <c r="A27" s="12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128"/>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128"/>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128"/>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128"/>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128"/>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128"/>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12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128"/>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128"/>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12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12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12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128"/>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12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128"/>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12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12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12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12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12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12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12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12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12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12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12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12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12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12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12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12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12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12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12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12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12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12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12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12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12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12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12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12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12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12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12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12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12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12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12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12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12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12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12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12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12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12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12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12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12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12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12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12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12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12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12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12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12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12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12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12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12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12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12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12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12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12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12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12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12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12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12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12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12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12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12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12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12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12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12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12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12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12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12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12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12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12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12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12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12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12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12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12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12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12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12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12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12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12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12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12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12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12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12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12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12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12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12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12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12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12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12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12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12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12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12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12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12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12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12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12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12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12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12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12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12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12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12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12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12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12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12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12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12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12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12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12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12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12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12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12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12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12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12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12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12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12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12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12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12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12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12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12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12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12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12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12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12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12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12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12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12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12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12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12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12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12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12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12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12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12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12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12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12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12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12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12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12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12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12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12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12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12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12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12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12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12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12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12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12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12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12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12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12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12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12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12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12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12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12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12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12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12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12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12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12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12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12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12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12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12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12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12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12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128"/>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128"/>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128"/>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12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128"/>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128"/>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128"/>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128"/>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128"/>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128"/>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128"/>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128"/>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128"/>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128"/>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128"/>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128"/>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128"/>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128"/>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128"/>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128"/>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128"/>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128"/>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128"/>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128"/>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128"/>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128"/>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128"/>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128"/>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128"/>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128"/>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128"/>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128"/>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128"/>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128"/>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128"/>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128"/>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128"/>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128"/>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128"/>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128"/>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128"/>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128"/>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128"/>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128"/>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128"/>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128"/>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128"/>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128"/>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128"/>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128"/>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128"/>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128"/>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128"/>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128"/>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128"/>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128"/>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128"/>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128"/>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128"/>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128"/>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128"/>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128"/>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128"/>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128"/>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128"/>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128"/>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128"/>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128"/>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128"/>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128"/>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128"/>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128"/>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128"/>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128"/>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128"/>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128"/>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128"/>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128"/>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128"/>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128"/>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128"/>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128"/>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128"/>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128"/>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128"/>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128"/>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128"/>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128"/>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128"/>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128"/>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128"/>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128"/>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128"/>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128"/>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128"/>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128"/>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128"/>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128"/>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128"/>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128"/>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128"/>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128"/>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128"/>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128"/>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128"/>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128"/>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128"/>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128"/>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128"/>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128"/>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128"/>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128"/>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128"/>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128"/>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128"/>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128"/>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128"/>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128"/>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128"/>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128"/>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128"/>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128"/>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128"/>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128"/>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128"/>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128"/>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128"/>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128"/>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128"/>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128"/>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128"/>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128"/>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128"/>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128"/>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128"/>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128"/>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128"/>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128"/>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128"/>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128"/>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128"/>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128"/>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128"/>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128"/>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128"/>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128"/>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128"/>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128"/>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128"/>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128"/>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128"/>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128"/>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128"/>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128"/>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128"/>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128"/>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128"/>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128"/>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128"/>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128"/>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128"/>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128"/>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128"/>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128"/>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128"/>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128"/>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128"/>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128"/>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128"/>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128"/>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128"/>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128"/>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128"/>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128"/>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128"/>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128"/>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128"/>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128"/>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128"/>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128"/>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128"/>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128"/>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128"/>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128"/>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128"/>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128"/>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128"/>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128"/>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128"/>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128"/>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128"/>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128"/>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128"/>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128"/>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128"/>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128"/>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128"/>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128"/>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128"/>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128"/>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128"/>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128"/>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128"/>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128"/>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128"/>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128"/>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128"/>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128"/>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128"/>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128"/>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128"/>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128"/>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128"/>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128"/>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128"/>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128"/>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128"/>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128"/>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128"/>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128"/>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128"/>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128"/>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128"/>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128"/>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128"/>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128"/>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128"/>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128"/>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128"/>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128"/>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128"/>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128"/>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128"/>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128"/>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128"/>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128"/>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128"/>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128"/>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128"/>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128"/>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128"/>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128"/>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128"/>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128"/>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128"/>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128"/>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128"/>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128"/>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128"/>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128"/>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128"/>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128"/>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128"/>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128"/>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128"/>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128"/>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128"/>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128"/>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128"/>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128"/>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128"/>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128"/>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128"/>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128"/>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128"/>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128"/>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128"/>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128"/>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128"/>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128"/>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128"/>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128"/>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128"/>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128"/>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128"/>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128"/>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128"/>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128"/>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128"/>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128"/>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128"/>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128"/>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128"/>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128"/>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128"/>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128"/>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128"/>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128"/>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128"/>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128"/>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128"/>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128"/>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128"/>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128"/>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128"/>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128"/>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128"/>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128"/>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128"/>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128"/>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128"/>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128"/>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128"/>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128"/>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128"/>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128"/>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128"/>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128"/>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128"/>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128"/>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128"/>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128"/>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128"/>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128"/>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128"/>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128"/>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128"/>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128"/>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128"/>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128"/>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128"/>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128"/>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128"/>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128"/>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128"/>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128"/>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128"/>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128"/>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128"/>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128"/>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128"/>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128"/>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128"/>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128"/>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128"/>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128"/>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128"/>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128"/>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128"/>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128"/>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128"/>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128"/>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128"/>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128"/>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128"/>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128"/>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128"/>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128"/>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128"/>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128"/>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128"/>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128"/>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128"/>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128"/>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128"/>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128"/>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128"/>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128"/>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128"/>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128"/>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128"/>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128"/>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128"/>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128"/>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128"/>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128"/>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128"/>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128"/>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128"/>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128"/>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128"/>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128"/>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128"/>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128"/>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128"/>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128"/>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128"/>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128"/>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128"/>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128"/>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128"/>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128"/>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128"/>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128"/>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128"/>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128"/>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128"/>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128"/>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128"/>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128"/>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128"/>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128"/>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128"/>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128"/>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128"/>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128"/>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128"/>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128"/>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128"/>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128"/>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128"/>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128"/>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128"/>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128"/>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128"/>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128"/>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128"/>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128"/>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128"/>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128"/>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128"/>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128"/>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128"/>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128"/>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128"/>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128"/>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128"/>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128"/>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128"/>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128"/>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128"/>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128"/>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128"/>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128"/>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128"/>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128"/>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128"/>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128"/>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128"/>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128"/>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128"/>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128"/>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128"/>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128"/>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128"/>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128"/>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128"/>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128"/>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128"/>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128"/>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128"/>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128"/>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128"/>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128"/>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128"/>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128"/>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128"/>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128"/>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128"/>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128"/>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128"/>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128"/>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128"/>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128"/>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128"/>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128"/>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128"/>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128"/>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128"/>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128"/>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128"/>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128"/>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128"/>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128"/>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128"/>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128"/>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128"/>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128"/>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128"/>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128"/>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128"/>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128"/>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128"/>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128"/>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128"/>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128"/>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128"/>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128"/>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128"/>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128"/>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128"/>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128"/>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128"/>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128"/>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128"/>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128"/>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128"/>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128"/>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128"/>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128"/>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128"/>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128"/>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128"/>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128"/>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128"/>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128"/>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128"/>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128"/>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128"/>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128"/>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128"/>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128"/>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128"/>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128"/>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128"/>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128"/>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128"/>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128"/>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128"/>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128"/>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128"/>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128"/>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128"/>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128"/>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128"/>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128"/>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128"/>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128"/>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128"/>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128"/>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128"/>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128"/>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128"/>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128"/>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128"/>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128"/>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128"/>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128"/>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128"/>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128"/>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128"/>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128"/>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128"/>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128"/>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128"/>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128"/>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128"/>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128"/>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128"/>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128"/>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128"/>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128"/>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128"/>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128"/>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128"/>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128"/>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128"/>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128"/>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128"/>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128"/>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128"/>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128"/>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128"/>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128"/>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128"/>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128"/>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128"/>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128"/>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128"/>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128"/>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128"/>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128"/>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128"/>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128"/>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128"/>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128"/>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128"/>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128"/>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128"/>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128"/>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128"/>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128"/>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128"/>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128"/>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128"/>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128"/>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128"/>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128"/>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128"/>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128"/>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128"/>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128"/>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128"/>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128"/>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128"/>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128"/>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128"/>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128"/>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128"/>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128"/>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128"/>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128"/>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128"/>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128"/>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128"/>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128"/>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128"/>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128"/>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128"/>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128"/>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128"/>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128"/>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128"/>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128"/>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128"/>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128"/>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128"/>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128"/>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128"/>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128"/>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128"/>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128"/>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128"/>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128"/>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128"/>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128"/>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128"/>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128"/>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128"/>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128"/>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128"/>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128"/>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128"/>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128"/>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128"/>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128"/>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128"/>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128"/>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128"/>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128"/>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128"/>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128"/>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128"/>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128"/>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128"/>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128"/>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128"/>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128"/>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128"/>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128"/>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128"/>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128"/>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128"/>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128"/>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128"/>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128"/>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128"/>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128"/>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128"/>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128"/>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128"/>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128"/>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128"/>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128"/>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128"/>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128"/>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128"/>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128"/>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128"/>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128"/>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128"/>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128"/>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128"/>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128"/>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128"/>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128"/>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128"/>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128"/>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128"/>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128"/>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128"/>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128"/>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128"/>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128"/>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128"/>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128"/>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128"/>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128"/>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128"/>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128"/>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128"/>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128"/>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128"/>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128"/>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128"/>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128"/>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128"/>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128"/>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128"/>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128"/>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128"/>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128"/>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128"/>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128"/>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128"/>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128"/>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128"/>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128"/>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128"/>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128"/>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128"/>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128"/>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128"/>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128"/>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128"/>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128"/>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128"/>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128"/>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128"/>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128"/>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128"/>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128"/>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128"/>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128"/>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128"/>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128"/>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128"/>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128"/>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128"/>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128"/>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128"/>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128"/>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128"/>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128"/>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128"/>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128"/>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128"/>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128"/>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128"/>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128"/>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128"/>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128"/>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128"/>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128"/>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128"/>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128"/>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128"/>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128"/>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128"/>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128"/>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128"/>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128"/>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128"/>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128"/>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128"/>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128"/>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128"/>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128"/>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128"/>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5.71"/>
  </cols>
  <sheetData>
    <row r="1" ht="3.75" customHeight="1">
      <c r="A1" s="221">
        <v>8.0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row>
    <row r="2" ht="3.75" customHeight="1">
      <c r="A2" s="221"/>
      <c r="B2" s="221" t="s">
        <v>18</v>
      </c>
      <c r="C2" s="221" t="s">
        <v>19</v>
      </c>
      <c r="D2" s="221" t="s">
        <v>20</v>
      </c>
      <c r="E2" s="221" t="s">
        <v>21</v>
      </c>
      <c r="F2" s="221"/>
      <c r="G2" s="221"/>
      <c r="H2" s="221"/>
      <c r="I2" s="221"/>
      <c r="J2" s="221"/>
      <c r="K2" s="221"/>
      <c r="L2" s="221"/>
      <c r="M2" s="221"/>
      <c r="N2" s="221"/>
      <c r="O2" s="221"/>
      <c r="P2" s="221"/>
      <c r="Q2" s="221"/>
      <c r="R2" s="221"/>
      <c r="S2" s="221"/>
      <c r="T2" s="221"/>
      <c r="U2" s="221"/>
      <c r="V2" s="221"/>
      <c r="W2" s="221"/>
      <c r="X2" s="221"/>
      <c r="Y2" s="221"/>
      <c r="Z2" s="221"/>
    </row>
    <row r="3" ht="3.75" customHeight="1">
      <c r="A3" s="221" t="str">
        <f t="array" ref="A3">INDEX(jobdict,$A$1)</f>
        <v>CS</v>
      </c>
      <c r="B3" s="221">
        <f t="array" ref="B3">INDEX(jd_D,$A$1)</f>
        <v>-2</v>
      </c>
      <c r="C3" s="221">
        <f t="array" ref="C3">INDEX(jd_I,$A$1)</f>
        <v>-4</v>
      </c>
      <c r="D3" s="221">
        <f t="array" ref="D3">INDEX(jd_S,$A$1)</f>
        <v>6</v>
      </c>
      <c r="E3" s="221">
        <f t="array" ref="E3">INDEX(jd_C,$A$1)</f>
        <v>7</v>
      </c>
      <c r="F3" s="221"/>
      <c r="G3" s="221"/>
      <c r="H3" s="221"/>
      <c r="I3" s="221"/>
      <c r="J3" s="221"/>
      <c r="K3" s="221"/>
      <c r="L3" s="122"/>
      <c r="M3" s="122"/>
      <c r="N3" s="122"/>
      <c r="O3" s="221"/>
      <c r="P3" s="221"/>
      <c r="Q3" s="221"/>
      <c r="R3" s="221"/>
      <c r="S3" s="221"/>
      <c r="T3" s="221"/>
      <c r="U3" s="221"/>
      <c r="V3" s="221"/>
      <c r="W3" s="221"/>
      <c r="X3" s="221"/>
      <c r="Y3" s="221"/>
      <c r="Z3" s="221"/>
    </row>
    <row r="4" ht="3.75" customHeight="1">
      <c r="A4" s="7"/>
      <c r="B4" s="7"/>
      <c r="C4" s="7"/>
      <c r="D4" s="7"/>
      <c r="E4" s="7"/>
      <c r="F4" s="7"/>
      <c r="G4" s="7"/>
      <c r="H4" s="7"/>
      <c r="I4" s="7"/>
      <c r="J4" s="7"/>
      <c r="K4" s="7"/>
      <c r="L4" s="7"/>
      <c r="M4" s="7"/>
      <c r="N4" s="7"/>
      <c r="O4" s="7"/>
      <c r="P4" s="7"/>
      <c r="Q4" s="7"/>
      <c r="R4" s="7"/>
      <c r="S4" s="7"/>
      <c r="T4" s="7"/>
      <c r="U4" s="7"/>
      <c r="V4" s="7"/>
      <c r="W4" s="7"/>
      <c r="X4" s="7"/>
      <c r="Y4" s="7"/>
      <c r="Z4" s="7"/>
    </row>
    <row r="5">
      <c r="A5" s="7"/>
      <c r="B5" s="104" t="s">
        <v>211</v>
      </c>
      <c r="F5" s="7"/>
      <c r="G5" s="104" t="s">
        <v>1401</v>
      </c>
      <c r="K5" s="219" t="str">
        <f>A3</f>
        <v>CS</v>
      </c>
      <c r="L5" s="7"/>
      <c r="M5" s="7"/>
      <c r="N5" s="219" t="s">
        <v>1402</v>
      </c>
      <c r="O5" s="7"/>
      <c r="P5" s="7"/>
      <c r="Q5" s="7"/>
      <c r="R5" s="7"/>
      <c r="S5" s="7"/>
      <c r="T5" s="7"/>
      <c r="U5" s="7"/>
      <c r="V5" s="7"/>
      <c r="W5" s="7"/>
      <c r="X5" s="7"/>
      <c r="Y5" s="7"/>
      <c r="Z5" s="7"/>
    </row>
    <row r="6">
      <c r="A6" s="7"/>
      <c r="B6" s="7"/>
      <c r="C6" s="7"/>
      <c r="D6" s="7"/>
      <c r="E6" s="7"/>
      <c r="F6" s="7"/>
      <c r="G6" s="7"/>
      <c r="H6" s="7"/>
      <c r="I6" s="7"/>
      <c r="J6" s="7"/>
      <c r="K6" s="7"/>
      <c r="L6" s="7"/>
      <c r="M6" s="221">
        <f t="array" ref="M6:M20">TRANSPOSE(misc!D67:R67)</f>
        <v>14</v>
      </c>
      <c r="N6" s="295" t="s">
        <v>1403</v>
      </c>
      <c r="O6" s="7" t="str">
        <f>PROPER(VLOOKUP($K$5,key_job!$A$2:$AS$41,$M6+1))</f>
        <v>Planner</v>
      </c>
      <c r="P6" s="7"/>
      <c r="Q6" s="7"/>
      <c r="R6" s="7"/>
      <c r="S6" s="7"/>
      <c r="T6" s="7"/>
      <c r="U6" s="7"/>
      <c r="V6" s="7"/>
      <c r="W6" s="7"/>
      <c r="X6" s="7"/>
      <c r="Y6" s="7"/>
      <c r="Z6" s="7"/>
    </row>
    <row r="7">
      <c r="A7" s="7"/>
      <c r="B7" s="7"/>
      <c r="C7" s="7"/>
      <c r="D7" s="7"/>
      <c r="E7" s="7"/>
      <c r="F7" s="7"/>
      <c r="G7" s="7"/>
      <c r="H7" s="7"/>
      <c r="I7" s="7"/>
      <c r="J7" s="7"/>
      <c r="K7" s="7"/>
      <c r="L7" s="7"/>
      <c r="M7" s="221">
        <v>20.0</v>
      </c>
      <c r="N7" s="295" t="s">
        <v>1403</v>
      </c>
      <c r="O7" s="7" t="str">
        <f>PROPER(VLOOKUP($K$5,key_job!$A$2:$AS$41,$M7+1))</f>
        <v>Computer Programmer</v>
      </c>
      <c r="P7" s="7"/>
      <c r="Q7" s="7"/>
      <c r="R7" s="7"/>
      <c r="S7" s="7"/>
      <c r="T7" s="7"/>
      <c r="U7" s="7"/>
      <c r="V7" s="7"/>
      <c r="W7" s="7"/>
      <c r="X7" s="7"/>
      <c r="Y7" s="7"/>
      <c r="Z7" s="7"/>
    </row>
    <row r="8">
      <c r="A8" s="7"/>
      <c r="B8" s="7"/>
      <c r="C8" s="7"/>
      <c r="D8" s="7"/>
      <c r="E8" s="7"/>
      <c r="F8" s="7"/>
      <c r="G8" s="7"/>
      <c r="H8" s="7"/>
      <c r="I8" s="7"/>
      <c r="J8" s="7"/>
      <c r="K8" s="7"/>
      <c r="L8" s="7"/>
      <c r="M8" s="221">
        <v>19.0</v>
      </c>
      <c r="N8" s="295" t="s">
        <v>1403</v>
      </c>
      <c r="O8" s="7" t="str">
        <f>PROPER(VLOOKUP($K$5,key_job!$A$2:$AS$41,$M8+1))</f>
        <v>Surveyor</v>
      </c>
      <c r="P8" s="7"/>
      <c r="Q8" s="7"/>
      <c r="R8" s="7"/>
      <c r="S8" s="7"/>
      <c r="T8" s="7"/>
      <c r="U8" s="7"/>
      <c r="V8" s="7"/>
      <c r="W8" s="7"/>
      <c r="X8" s="7"/>
      <c r="Y8" s="7"/>
      <c r="Z8" s="7"/>
    </row>
    <row r="9">
      <c r="A9" s="7"/>
      <c r="B9" s="7"/>
      <c r="C9" s="7"/>
      <c r="D9" s="7"/>
      <c r="E9" s="7"/>
      <c r="F9" s="7"/>
      <c r="G9" s="7"/>
      <c r="H9" s="7"/>
      <c r="I9" s="7"/>
      <c r="J9" s="7"/>
      <c r="K9" s="7"/>
      <c r="L9" s="7"/>
      <c r="M9" s="221">
        <v>25.0</v>
      </c>
      <c r="N9" s="295" t="s">
        <v>1403</v>
      </c>
      <c r="O9" s="7" t="str">
        <f>PROPER(VLOOKUP($K$5,key_job!$A$2:$AS$41,$M9+1))</f>
        <v>Medical Specialist</v>
      </c>
      <c r="P9" s="7"/>
      <c r="Q9" s="7"/>
      <c r="R9" s="7"/>
      <c r="S9" s="7"/>
      <c r="T9" s="7"/>
      <c r="U9" s="7"/>
      <c r="V9" s="7"/>
      <c r="W9" s="7"/>
      <c r="X9" s="7"/>
      <c r="Y9" s="7"/>
      <c r="Z9" s="7"/>
    </row>
    <row r="10">
      <c r="A10" s="7"/>
      <c r="B10" s="7"/>
      <c r="C10" s="7"/>
      <c r="D10" s="7"/>
      <c r="E10" s="7"/>
      <c r="F10" s="7"/>
      <c r="G10" s="7"/>
      <c r="H10" s="7"/>
      <c r="I10" s="7"/>
      <c r="J10" s="7"/>
      <c r="K10" s="7"/>
      <c r="L10" s="7"/>
      <c r="M10" s="221">
        <v>28.0</v>
      </c>
      <c r="N10" s="295" t="s">
        <v>1403</v>
      </c>
      <c r="O10" s="7" t="str">
        <f>PROPER(VLOOKUP($K$5,key_job!$A$2:$AS$41,$M10+1))</f>
        <v>Technical Writing</v>
      </c>
      <c r="P10" s="7"/>
      <c r="Q10" s="7"/>
      <c r="R10" s="7"/>
      <c r="S10" s="7"/>
      <c r="T10" s="7"/>
      <c r="U10" s="7"/>
      <c r="V10" s="7"/>
      <c r="W10" s="7"/>
      <c r="X10" s="7"/>
      <c r="Y10" s="7"/>
      <c r="Z10" s="7"/>
    </row>
    <row r="11">
      <c r="A11" s="7"/>
      <c r="B11" s="7"/>
      <c r="C11" s="7"/>
      <c r="D11" s="7"/>
      <c r="E11" s="7"/>
      <c r="F11" s="7"/>
      <c r="G11" s="7"/>
      <c r="H11" s="7"/>
      <c r="I11" s="7"/>
      <c r="J11" s="7"/>
      <c r="K11" s="7"/>
      <c r="L11" s="7"/>
      <c r="M11" s="221">
        <v>27.0</v>
      </c>
      <c r="N11" s="295" t="s">
        <v>1403</v>
      </c>
      <c r="O11" s="7" t="str">
        <f>PROPER(VLOOKUP($K$5,key_job!$A$2:$AS$41,$M11+1))</f>
        <v>Researcher</v>
      </c>
      <c r="P11" s="7"/>
      <c r="Q11" s="7"/>
      <c r="R11" s="7"/>
      <c r="S11" s="7"/>
      <c r="T11" s="7"/>
      <c r="U11" s="7"/>
      <c r="V11" s="7"/>
      <c r="W11" s="7"/>
      <c r="X11" s="7"/>
      <c r="Y11" s="7"/>
      <c r="Z11" s="7"/>
    </row>
    <row r="12">
      <c r="A12" s="7"/>
      <c r="B12" s="7"/>
      <c r="C12" s="7"/>
      <c r="D12" s="7"/>
      <c r="E12" s="7"/>
      <c r="F12" s="7"/>
      <c r="G12" s="7"/>
      <c r="H12" s="7"/>
      <c r="I12" s="7"/>
      <c r="J12" s="7"/>
      <c r="K12" s="7"/>
      <c r="L12" s="7"/>
      <c r="M12" s="221">
        <v>26.0</v>
      </c>
      <c r="N12" s="295" t="s">
        <v>1403</v>
      </c>
      <c r="O12" s="7" t="str">
        <f>PROPER(VLOOKUP($K$5,key_job!$A$2:$AS$41,$M12+1))</f>
        <v>Optician</v>
      </c>
      <c r="P12" s="7"/>
      <c r="Q12" s="7"/>
      <c r="R12" s="7"/>
      <c r="S12" s="7"/>
      <c r="T12" s="7"/>
      <c r="U12" s="7"/>
      <c r="V12" s="7"/>
      <c r="W12" s="7"/>
      <c r="X12" s="7"/>
      <c r="Y12" s="7"/>
      <c r="Z12" s="7"/>
    </row>
    <row r="13">
      <c r="A13" s="7"/>
      <c r="B13" s="7"/>
      <c r="C13" s="7"/>
      <c r="D13" s="7"/>
      <c r="E13" s="7"/>
      <c r="F13" s="7"/>
      <c r="G13" s="7"/>
      <c r="H13" s="7"/>
      <c r="I13" s="7"/>
      <c r="J13" s="7"/>
      <c r="K13" s="7"/>
      <c r="L13" s="7"/>
      <c r="M13" s="221">
        <v>24.0</v>
      </c>
      <c r="N13" s="295" t="s">
        <v>1403</v>
      </c>
      <c r="O13" s="7" t="str">
        <f>PROPER(VLOOKUP($K$5,key_job!$A$2:$AS$41,$M13+1))</f>
        <v>It Management</v>
      </c>
      <c r="P13" s="7"/>
      <c r="Q13" s="7"/>
      <c r="R13" s="7"/>
      <c r="S13" s="7"/>
      <c r="T13" s="7"/>
      <c r="U13" s="7"/>
      <c r="V13" s="7"/>
      <c r="W13" s="7"/>
      <c r="X13" s="7"/>
      <c r="Y13" s="7"/>
      <c r="Z13" s="7"/>
    </row>
    <row r="14">
      <c r="A14" s="7"/>
      <c r="B14" s="7"/>
      <c r="C14" s="7"/>
      <c r="D14" s="7"/>
      <c r="E14" s="7"/>
      <c r="F14" s="7"/>
      <c r="G14" s="7"/>
      <c r="H14" s="7"/>
      <c r="I14" s="7"/>
      <c r="J14" s="7"/>
      <c r="K14" s="7"/>
      <c r="L14" s="7"/>
      <c r="M14" s="221">
        <v>23.0</v>
      </c>
      <c r="N14" s="295" t="s">
        <v>1403</v>
      </c>
      <c r="O14" s="7" t="str">
        <f>PROPER(VLOOKUP($K$5,key_job!$A$2:$AS$41,$M14+1))</f>
        <v>Draughtsman</v>
      </c>
      <c r="P14" s="7"/>
      <c r="Q14" s="7"/>
      <c r="R14" s="7"/>
      <c r="S14" s="7"/>
      <c r="T14" s="7"/>
      <c r="U14" s="7"/>
      <c r="V14" s="7"/>
      <c r="W14" s="7"/>
      <c r="X14" s="7"/>
      <c r="Y14" s="7"/>
      <c r="Z14" s="7"/>
    </row>
    <row r="15">
      <c r="A15" s="7"/>
      <c r="B15" s="7"/>
      <c r="C15" s="7"/>
      <c r="D15" s="7"/>
      <c r="E15" s="7"/>
      <c r="F15" s="7"/>
      <c r="G15" s="7"/>
      <c r="H15" s="7"/>
      <c r="I15" s="7"/>
      <c r="J15" s="7"/>
      <c r="K15" s="7"/>
      <c r="L15" s="7"/>
      <c r="M15" s="221">
        <v>22.0</v>
      </c>
      <c r="N15" s="295" t="s">
        <v>1403</v>
      </c>
      <c r="O15" s="7" t="str">
        <f>PROPER(VLOOKUP($K$5,key_job!$A$2:$AS$41,$M15+1))</f>
        <v>Dentist</v>
      </c>
      <c r="P15" s="7"/>
      <c r="Q15" s="7"/>
      <c r="R15" s="7"/>
      <c r="S15" s="7"/>
      <c r="T15" s="7"/>
      <c r="U15" s="7"/>
      <c r="V15" s="7"/>
      <c r="W15" s="7"/>
      <c r="X15" s="7"/>
      <c r="Y15" s="7"/>
      <c r="Z15" s="7"/>
    </row>
    <row r="16">
      <c r="A16" s="7"/>
      <c r="B16" s="7"/>
      <c r="C16" s="7"/>
      <c r="D16" s="7"/>
      <c r="E16" s="7"/>
      <c r="F16" s="7"/>
      <c r="G16" s="7"/>
      <c r="H16" s="7"/>
      <c r="I16" s="7"/>
      <c r="J16" s="7"/>
      <c r="K16" s="7"/>
      <c r="L16" s="7"/>
      <c r="M16" s="221">
        <v>18.0</v>
      </c>
      <c r="N16" s="295" t="s">
        <v>1403</v>
      </c>
      <c r="O16" s="7" t="str">
        <f>PROPER(VLOOKUP($K$5,key_job!$A$2:$AS$41,$M16+1))</f>
        <v>Surgeon</v>
      </c>
      <c r="P16" s="7"/>
      <c r="Q16" s="7"/>
      <c r="R16" s="7"/>
      <c r="S16" s="7"/>
      <c r="T16" s="7"/>
      <c r="U16" s="7"/>
      <c r="V16" s="7"/>
      <c r="W16" s="7"/>
      <c r="X16" s="7"/>
      <c r="Y16" s="7"/>
      <c r="Z16" s="7"/>
    </row>
    <row r="17">
      <c r="A17" s="7"/>
      <c r="B17" s="7"/>
      <c r="C17" s="7"/>
      <c r="D17" s="7"/>
      <c r="E17" s="7"/>
      <c r="F17" s="7"/>
      <c r="G17" s="7"/>
      <c r="H17" s="7"/>
      <c r="I17" s="7"/>
      <c r="J17" s="7"/>
      <c r="K17" s="7"/>
      <c r="L17" s="7"/>
      <c r="M17" s="221">
        <v>17.0</v>
      </c>
      <c r="N17" s="295" t="s">
        <v>1403</v>
      </c>
      <c r="O17" s="7" t="str">
        <f>PROPER(VLOOKUP($K$5,key_job!$A$2:$AS$41,$M17+1))</f>
        <v>Statistician</v>
      </c>
      <c r="P17" s="7"/>
      <c r="Q17" s="7"/>
      <c r="R17" s="7"/>
      <c r="S17" s="7"/>
      <c r="T17" s="7"/>
      <c r="U17" s="7"/>
      <c r="V17" s="7"/>
      <c r="W17" s="7"/>
      <c r="X17" s="7"/>
      <c r="Y17" s="7"/>
      <c r="Z17" s="7"/>
    </row>
    <row r="18">
      <c r="A18" s="7"/>
      <c r="B18" s="7"/>
      <c r="C18" s="7"/>
      <c r="D18" s="7"/>
      <c r="E18" s="7"/>
      <c r="F18" s="7"/>
      <c r="G18" s="7"/>
      <c r="H18" s="7"/>
      <c r="I18" s="7"/>
      <c r="J18" s="7"/>
      <c r="K18" s="7"/>
      <c r="L18" s="7"/>
      <c r="M18" s="221">
        <v>16.0</v>
      </c>
      <c r="N18" s="295" t="s">
        <v>1403</v>
      </c>
      <c r="O18" s="7" t="str">
        <f>PROPER(VLOOKUP($K$5,key_job!$A$2:$AS$41,$M18+1))</f>
        <v>Psychologist</v>
      </c>
      <c r="P18" s="7"/>
      <c r="Q18" s="7"/>
      <c r="R18" s="7"/>
      <c r="S18" s="7"/>
      <c r="T18" s="7"/>
      <c r="U18" s="7"/>
      <c r="V18" s="7"/>
      <c r="W18" s="7"/>
      <c r="X18" s="7"/>
      <c r="Y18" s="7"/>
      <c r="Z18" s="7"/>
    </row>
    <row r="19">
      <c r="A19" s="7"/>
      <c r="B19" s="7"/>
      <c r="C19" s="7"/>
      <c r="D19" s="7"/>
      <c r="E19" s="7"/>
      <c r="F19" s="7"/>
      <c r="G19" s="7"/>
      <c r="H19" s="7"/>
      <c r="I19" s="7"/>
      <c r="J19" s="7"/>
      <c r="K19" s="7"/>
      <c r="L19" s="7"/>
      <c r="M19" s="221">
        <v>15.0</v>
      </c>
      <c r="N19" s="295" t="s">
        <v>1403</v>
      </c>
      <c r="O19" s="7" t="str">
        <f>PROPER(VLOOKUP($K$5,key_job!$A$2:$AS$41,$M19+1))</f>
        <v>Production</v>
      </c>
      <c r="P19" s="7"/>
      <c r="Q19" s="7"/>
      <c r="R19" s="7"/>
      <c r="S19" s="7"/>
      <c r="T19" s="7"/>
      <c r="U19" s="7"/>
      <c r="V19" s="7"/>
      <c r="W19" s="7"/>
      <c r="X19" s="7"/>
      <c r="Y19" s="7"/>
      <c r="Z19" s="7"/>
    </row>
    <row r="20">
      <c r="A20" s="7"/>
      <c r="B20" s="7"/>
      <c r="C20" s="7"/>
      <c r="D20" s="7"/>
      <c r="E20" s="7"/>
      <c r="F20" s="7"/>
      <c r="G20" s="7"/>
      <c r="H20" s="7"/>
      <c r="I20" s="7"/>
      <c r="J20" s="7"/>
      <c r="K20" s="7"/>
      <c r="L20" s="7"/>
      <c r="M20" s="221">
        <v>21.0</v>
      </c>
      <c r="N20" s="295" t="s">
        <v>1403</v>
      </c>
      <c r="O20" s="7" t="str">
        <f>PROPER(VLOOKUP($K$5,key_job!$A$2:$AS$41,$M20+1))</f>
        <v>Dental Technician</v>
      </c>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44"/>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44"/>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44"/>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44"/>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44"/>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44"/>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44"/>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44"/>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44"/>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B5:E5"/>
    <mergeCell ref="G5:J5"/>
  </mergeCell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52" width="7.57"/>
  </cols>
  <sheetData>
    <row r="1">
      <c r="A1" s="1" t="s">
        <v>1404</v>
      </c>
      <c r="B1" s="1">
        <v>1.0</v>
      </c>
      <c r="C1" s="1">
        <v>2.0</v>
      </c>
      <c r="D1" s="1">
        <v>3.0</v>
      </c>
      <c r="E1" s="1">
        <v>4.0</v>
      </c>
      <c r="F1" s="1">
        <v>5.0</v>
      </c>
      <c r="G1" s="1">
        <v>6.0</v>
      </c>
      <c r="H1" s="1">
        <v>7.0</v>
      </c>
      <c r="I1" s="1">
        <v>8.0</v>
      </c>
      <c r="J1" s="1">
        <v>9.0</v>
      </c>
      <c r="K1" s="1">
        <v>10.0</v>
      </c>
      <c r="L1" s="1">
        <v>11.0</v>
      </c>
      <c r="M1" s="1">
        <v>12.0</v>
      </c>
      <c r="N1" s="1">
        <v>13.0</v>
      </c>
      <c r="O1" s="1">
        <v>14.0</v>
      </c>
      <c r="P1" s="1">
        <v>15.0</v>
      </c>
      <c r="Q1" s="1">
        <v>16.0</v>
      </c>
      <c r="R1" s="1">
        <v>17.0</v>
      </c>
      <c r="S1" s="1">
        <v>18.0</v>
      </c>
      <c r="T1" s="1">
        <v>19.0</v>
      </c>
      <c r="U1" s="1">
        <v>20.0</v>
      </c>
      <c r="V1" s="1">
        <v>21.0</v>
      </c>
      <c r="W1" s="1">
        <v>22.0</v>
      </c>
      <c r="X1" s="1">
        <v>23.0</v>
      </c>
      <c r="Y1" s="1">
        <v>24.0</v>
      </c>
      <c r="Z1" s="1">
        <v>25.0</v>
      </c>
      <c r="AA1" s="1">
        <v>26.0</v>
      </c>
      <c r="AB1" s="1">
        <v>27.0</v>
      </c>
      <c r="AC1" s="1">
        <v>28.0</v>
      </c>
      <c r="AD1" s="1">
        <v>29.0</v>
      </c>
      <c r="AE1" s="1">
        <v>30.0</v>
      </c>
      <c r="AF1" s="1">
        <v>31.0</v>
      </c>
      <c r="AG1" s="1">
        <v>32.0</v>
      </c>
      <c r="AH1" s="1">
        <v>33.0</v>
      </c>
      <c r="AI1" s="1">
        <v>34.0</v>
      </c>
      <c r="AJ1" s="1">
        <v>35.0</v>
      </c>
      <c r="AK1" s="1">
        <v>36.0</v>
      </c>
      <c r="AL1" s="1">
        <v>37.0</v>
      </c>
      <c r="AM1" s="1">
        <v>38.0</v>
      </c>
      <c r="AN1" s="1">
        <v>39.0</v>
      </c>
      <c r="AO1" s="1">
        <v>40.0</v>
      </c>
      <c r="AP1" s="1">
        <v>41.0</v>
      </c>
      <c r="AQ1" s="1">
        <v>42.0</v>
      </c>
      <c r="AR1" s="1">
        <v>43.0</v>
      </c>
      <c r="AS1" s="1">
        <v>44.0</v>
      </c>
      <c r="AU1" s="1" t="s">
        <v>1405</v>
      </c>
      <c r="AW1" s="1" t="s">
        <v>1406</v>
      </c>
      <c r="AX1" s="1" t="s">
        <v>1407</v>
      </c>
      <c r="AY1" s="1" t="s">
        <v>1408</v>
      </c>
      <c r="AZ1" s="1" t="s">
        <v>1409</v>
      </c>
    </row>
    <row r="2">
      <c r="A2" s="1" t="s">
        <v>21</v>
      </c>
      <c r="B2" s="1" t="s">
        <v>1410</v>
      </c>
      <c r="C2" s="1" t="s">
        <v>1411</v>
      </c>
      <c r="D2" s="1" t="s">
        <v>1412</v>
      </c>
      <c r="E2" s="1" t="s">
        <v>1413</v>
      </c>
      <c r="F2" s="1" t="s">
        <v>1414</v>
      </c>
      <c r="G2" s="1" t="s">
        <v>1415</v>
      </c>
      <c r="H2" s="1" t="s">
        <v>1416</v>
      </c>
      <c r="I2" s="1" t="s">
        <v>1417</v>
      </c>
      <c r="J2" s="1" t="s">
        <v>1418</v>
      </c>
      <c r="K2" s="1" t="s">
        <v>1419</v>
      </c>
      <c r="L2" s="1" t="s">
        <v>1420</v>
      </c>
      <c r="M2" s="1" t="s">
        <v>1421</v>
      </c>
      <c r="N2" s="1" t="s">
        <v>1422</v>
      </c>
      <c r="O2" s="1" t="s">
        <v>1423</v>
      </c>
      <c r="P2" s="1" t="s">
        <v>1424</v>
      </c>
      <c r="Q2" s="1" t="s">
        <v>1425</v>
      </c>
      <c r="R2" s="1" t="s">
        <v>1426</v>
      </c>
      <c r="S2" s="1" t="s">
        <v>1427</v>
      </c>
      <c r="T2" s="1" t="s">
        <v>1428</v>
      </c>
      <c r="AU2" s="1">
        <f t="shared" ref="AU2:AU41" si="1">COUNTA(B2:AS2)</f>
        <v>19</v>
      </c>
      <c r="AW2" s="1">
        <v>-2.0</v>
      </c>
      <c r="AX2" s="1">
        <v>-5.0</v>
      </c>
      <c r="AY2" s="1">
        <v>-1.0</v>
      </c>
      <c r="AZ2" s="1">
        <v>5.0</v>
      </c>
    </row>
    <row r="3">
      <c r="A3" s="1" t="s">
        <v>353</v>
      </c>
      <c r="B3" s="1" t="s">
        <v>1429</v>
      </c>
      <c r="C3" s="1" t="s">
        <v>1411</v>
      </c>
      <c r="D3" s="1" t="s">
        <v>1430</v>
      </c>
      <c r="E3" s="1" t="s">
        <v>1431</v>
      </c>
      <c r="F3" s="1" t="s">
        <v>1432</v>
      </c>
      <c r="G3" s="1" t="s">
        <v>1410</v>
      </c>
      <c r="H3" s="1" t="s">
        <v>1418</v>
      </c>
      <c r="I3" s="1" t="s">
        <v>1433</v>
      </c>
      <c r="J3" s="1" t="s">
        <v>1434</v>
      </c>
      <c r="K3" s="1" t="s">
        <v>1435</v>
      </c>
      <c r="L3" s="1" t="s">
        <v>1436</v>
      </c>
      <c r="M3" s="1" t="s">
        <v>1437</v>
      </c>
      <c r="N3" s="1" t="s">
        <v>1438</v>
      </c>
      <c r="O3" s="1" t="s">
        <v>1439</v>
      </c>
      <c r="P3" s="1" t="s">
        <v>1440</v>
      </c>
      <c r="Q3" s="1" t="s">
        <v>1441</v>
      </c>
      <c r="R3" s="1" t="s">
        <v>1442</v>
      </c>
      <c r="S3" s="1" t="s">
        <v>1443</v>
      </c>
      <c r="T3" s="1" t="s">
        <v>1444</v>
      </c>
      <c r="AU3" s="1">
        <f t="shared" si="1"/>
        <v>19</v>
      </c>
      <c r="AW3" s="1">
        <v>4.0</v>
      </c>
      <c r="AX3" s="1">
        <v>-4.0</v>
      </c>
      <c r="AY3" s="1">
        <v>-10.0</v>
      </c>
      <c r="AZ3" s="1">
        <v>7.0</v>
      </c>
    </row>
    <row r="4">
      <c r="A4" s="1" t="s">
        <v>359</v>
      </c>
      <c r="B4" s="1" t="s">
        <v>1445</v>
      </c>
      <c r="C4" s="1" t="s">
        <v>634</v>
      </c>
      <c r="D4" s="1" t="s">
        <v>1446</v>
      </c>
      <c r="E4" s="1" t="s">
        <v>1447</v>
      </c>
      <c r="F4" s="1" t="s">
        <v>1448</v>
      </c>
      <c r="G4" s="1" t="s">
        <v>1449</v>
      </c>
      <c r="H4" s="1" t="s">
        <v>1450</v>
      </c>
      <c r="I4" s="1" t="s">
        <v>1451</v>
      </c>
      <c r="J4" s="1" t="s">
        <v>1452</v>
      </c>
      <c r="K4" s="1" t="s">
        <v>1453</v>
      </c>
      <c r="L4" s="1" t="s">
        <v>1454</v>
      </c>
      <c r="M4" s="1" t="s">
        <v>1455</v>
      </c>
      <c r="N4" s="1" t="s">
        <v>1456</v>
      </c>
      <c r="O4" s="1" t="s">
        <v>1457</v>
      </c>
      <c r="P4" s="1" t="s">
        <v>1458</v>
      </c>
      <c r="Q4" s="1" t="s">
        <v>1459</v>
      </c>
      <c r="R4" s="1" t="s">
        <v>1460</v>
      </c>
      <c r="AU4" s="1">
        <f t="shared" si="1"/>
        <v>17</v>
      </c>
      <c r="AW4" s="1">
        <v>7.0</v>
      </c>
      <c r="AX4" s="1">
        <v>3.0</v>
      </c>
      <c r="AY4" s="1">
        <v>-7.0</v>
      </c>
      <c r="AZ4" s="1">
        <v>10.0</v>
      </c>
    </row>
    <row r="5">
      <c r="A5" s="1" t="s">
        <v>360</v>
      </c>
      <c r="B5" s="1" t="s">
        <v>1410</v>
      </c>
      <c r="C5" s="1" t="s">
        <v>1461</v>
      </c>
      <c r="D5" s="1" t="s">
        <v>1429</v>
      </c>
      <c r="E5" s="1" t="s">
        <v>1462</v>
      </c>
      <c r="F5" s="1" t="s">
        <v>1463</v>
      </c>
      <c r="G5" s="1" t="s">
        <v>1464</v>
      </c>
      <c r="H5" s="1" t="s">
        <v>1465</v>
      </c>
      <c r="I5" s="1" t="s">
        <v>1466</v>
      </c>
      <c r="J5" s="1" t="s">
        <v>1432</v>
      </c>
      <c r="K5" s="1" t="s">
        <v>1435</v>
      </c>
      <c r="L5" s="1" t="s">
        <v>1467</v>
      </c>
      <c r="M5" s="1" t="s">
        <v>1468</v>
      </c>
      <c r="N5" s="1" t="s">
        <v>1469</v>
      </c>
      <c r="O5" s="1" t="s">
        <v>1470</v>
      </c>
      <c r="P5" s="1" t="s">
        <v>1470</v>
      </c>
      <c r="Q5" s="1" t="s">
        <v>1471</v>
      </c>
      <c r="R5" s="1" t="s">
        <v>1472</v>
      </c>
      <c r="S5" s="1" t="s">
        <v>1473</v>
      </c>
      <c r="T5" s="1" t="s">
        <v>1474</v>
      </c>
      <c r="U5" s="1" t="s">
        <v>1475</v>
      </c>
      <c r="V5" s="1" t="s">
        <v>1476</v>
      </c>
      <c r="W5" s="1" t="s">
        <v>1477</v>
      </c>
      <c r="X5" s="1" t="s">
        <v>1478</v>
      </c>
      <c r="Y5" s="1" t="s">
        <v>1479</v>
      </c>
      <c r="Z5" s="1" t="s">
        <v>1480</v>
      </c>
      <c r="AA5" s="1" t="s">
        <v>1481</v>
      </c>
      <c r="AB5" s="1" t="s">
        <v>1482</v>
      </c>
      <c r="AC5" s="1" t="s">
        <v>1454</v>
      </c>
      <c r="AD5" s="1" t="s">
        <v>1483</v>
      </c>
      <c r="AE5" s="1" t="s">
        <v>1484</v>
      </c>
      <c r="AF5" s="1" t="s">
        <v>1485</v>
      </c>
      <c r="AG5" s="1" t="s">
        <v>1486</v>
      </c>
      <c r="AH5" s="1" t="s">
        <v>1487</v>
      </c>
      <c r="AI5" s="1" t="s">
        <v>1488</v>
      </c>
      <c r="AJ5" s="1" t="s">
        <v>1489</v>
      </c>
      <c r="AK5" s="1" t="s">
        <v>1489</v>
      </c>
      <c r="AL5" s="1" t="s">
        <v>1490</v>
      </c>
      <c r="AM5" s="1" t="s">
        <v>1491</v>
      </c>
      <c r="AN5" s="1" t="s">
        <v>1460</v>
      </c>
      <c r="AO5" s="1" t="s">
        <v>1428</v>
      </c>
      <c r="AP5" s="1" t="s">
        <v>1492</v>
      </c>
      <c r="AQ5" s="1" t="s">
        <v>1493</v>
      </c>
      <c r="AR5" s="1" t="s">
        <v>1443</v>
      </c>
      <c r="AS5" s="1" t="s">
        <v>1494</v>
      </c>
      <c r="AU5" s="1">
        <f t="shared" si="1"/>
        <v>44</v>
      </c>
      <c r="AW5" s="1">
        <v>6.0</v>
      </c>
      <c r="AX5" s="1">
        <v>-2.0</v>
      </c>
      <c r="AY5" s="1">
        <v>3.0</v>
      </c>
      <c r="AZ5" s="1">
        <v>8.0</v>
      </c>
    </row>
    <row r="6">
      <c r="A6" s="1" t="s">
        <v>367</v>
      </c>
      <c r="B6" s="1" t="s">
        <v>1495</v>
      </c>
      <c r="C6" s="1" t="s">
        <v>1496</v>
      </c>
      <c r="D6" s="1" t="s">
        <v>1448</v>
      </c>
      <c r="E6" s="1" t="s">
        <v>1497</v>
      </c>
      <c r="F6" s="1" t="s">
        <v>1498</v>
      </c>
      <c r="G6" s="1" t="s">
        <v>1499</v>
      </c>
      <c r="H6" s="1" t="s">
        <v>1500</v>
      </c>
      <c r="I6" s="1" t="s">
        <v>1498</v>
      </c>
      <c r="J6" s="1" t="s">
        <v>1501</v>
      </c>
      <c r="K6" s="1" t="s">
        <v>1419</v>
      </c>
      <c r="L6" s="1" t="s">
        <v>1502</v>
      </c>
      <c r="M6" s="1" t="s">
        <v>1482</v>
      </c>
      <c r="N6" s="1" t="s">
        <v>1503</v>
      </c>
      <c r="O6" s="1" t="s">
        <v>1504</v>
      </c>
      <c r="P6" s="1" t="s">
        <v>1491</v>
      </c>
      <c r="Q6" s="1" t="s">
        <v>1460</v>
      </c>
      <c r="R6" s="1" t="s">
        <v>1505</v>
      </c>
      <c r="S6" s="1" t="s">
        <v>1506</v>
      </c>
      <c r="T6" s="1" t="s">
        <v>1507</v>
      </c>
      <c r="U6" s="1" t="s">
        <v>1508</v>
      </c>
      <c r="AU6" s="1">
        <f t="shared" si="1"/>
        <v>20</v>
      </c>
      <c r="AW6" s="1">
        <v>-8.0</v>
      </c>
      <c r="AX6" s="1">
        <v>2.0</v>
      </c>
      <c r="AY6" s="1">
        <v>-3.0</v>
      </c>
      <c r="AZ6" s="1">
        <v>5.0</v>
      </c>
    </row>
    <row r="7">
      <c r="A7" s="1" t="s">
        <v>374</v>
      </c>
      <c r="B7" s="1" t="s">
        <v>1445</v>
      </c>
      <c r="C7" s="1" t="s">
        <v>634</v>
      </c>
      <c r="D7" s="1" t="s">
        <v>1446</v>
      </c>
      <c r="E7" s="1" t="s">
        <v>1447</v>
      </c>
      <c r="F7" s="1" t="s">
        <v>1448</v>
      </c>
      <c r="G7" s="1" t="s">
        <v>1449</v>
      </c>
      <c r="H7" s="1" t="s">
        <v>1450</v>
      </c>
      <c r="I7" s="1" t="s">
        <v>1509</v>
      </c>
      <c r="J7" s="1" t="s">
        <v>1452</v>
      </c>
      <c r="K7" s="1" t="s">
        <v>1453</v>
      </c>
      <c r="L7" s="1" t="s">
        <v>1454</v>
      </c>
      <c r="M7" s="1" t="s">
        <v>1455</v>
      </c>
      <c r="N7" s="1" t="s">
        <v>1456</v>
      </c>
      <c r="O7" s="1" t="s">
        <v>1457</v>
      </c>
      <c r="P7" s="1" t="s">
        <v>1458</v>
      </c>
      <c r="Q7" s="1" t="s">
        <v>1459</v>
      </c>
      <c r="R7" s="1" t="s">
        <v>1460</v>
      </c>
      <c r="AU7" s="1">
        <f t="shared" si="1"/>
        <v>17</v>
      </c>
      <c r="AW7" s="1">
        <v>2.0</v>
      </c>
      <c r="AX7" s="1">
        <v>6.0</v>
      </c>
      <c r="AY7" s="1">
        <v>-4.0</v>
      </c>
      <c r="AZ7" s="1">
        <v>9.0</v>
      </c>
    </row>
    <row r="8">
      <c r="A8" s="1" t="s">
        <v>376</v>
      </c>
      <c r="B8" s="1" t="s">
        <v>1510</v>
      </c>
      <c r="C8" s="1" t="s">
        <v>1511</v>
      </c>
      <c r="D8" s="1" t="s">
        <v>1512</v>
      </c>
      <c r="E8" s="1" t="s">
        <v>1513</v>
      </c>
      <c r="F8" s="1" t="s">
        <v>1461</v>
      </c>
      <c r="G8" s="1" t="s">
        <v>1431</v>
      </c>
      <c r="H8" s="1" t="s">
        <v>1514</v>
      </c>
      <c r="I8" s="1" t="s">
        <v>1515</v>
      </c>
      <c r="J8" s="1" t="s">
        <v>1516</v>
      </c>
      <c r="K8" s="1" t="s">
        <v>1517</v>
      </c>
      <c r="L8" s="1" t="s">
        <v>1518</v>
      </c>
      <c r="M8" s="1" t="s">
        <v>1519</v>
      </c>
      <c r="N8" s="1" t="s">
        <v>1520</v>
      </c>
      <c r="O8" s="1" t="s">
        <v>1521</v>
      </c>
      <c r="P8" s="1" t="s">
        <v>1522</v>
      </c>
      <c r="Q8" s="1" t="s">
        <v>1523</v>
      </c>
      <c r="AU8" s="1">
        <f t="shared" si="1"/>
        <v>16</v>
      </c>
      <c r="AW8" s="1">
        <v>1.0</v>
      </c>
      <c r="AX8" s="1">
        <v>2.0</v>
      </c>
      <c r="AY8" s="1">
        <v>-8.0</v>
      </c>
      <c r="AZ8" s="1">
        <v>4.0</v>
      </c>
    </row>
    <row r="9">
      <c r="A9" s="1" t="s">
        <v>381</v>
      </c>
      <c r="B9" s="1" t="s">
        <v>1461</v>
      </c>
      <c r="C9" s="1" t="s">
        <v>1524</v>
      </c>
      <c r="D9" s="1" t="s">
        <v>1525</v>
      </c>
      <c r="E9" s="1" t="s">
        <v>1526</v>
      </c>
      <c r="F9" s="1" t="s">
        <v>1527</v>
      </c>
      <c r="G9" s="1" t="s">
        <v>1528</v>
      </c>
      <c r="H9" s="1" t="s">
        <v>1529</v>
      </c>
      <c r="I9" s="1" t="s">
        <v>1530</v>
      </c>
      <c r="J9" s="1" t="s">
        <v>1531</v>
      </c>
      <c r="K9" s="1" t="s">
        <v>1532</v>
      </c>
      <c r="L9" s="1" t="s">
        <v>1533</v>
      </c>
      <c r="M9" s="1" t="s">
        <v>1534</v>
      </c>
      <c r="N9" s="1" t="s">
        <v>1535</v>
      </c>
      <c r="O9" s="1" t="s">
        <v>1477</v>
      </c>
      <c r="P9" s="1" t="s">
        <v>1536</v>
      </c>
      <c r="Q9" s="1" t="s">
        <v>1537</v>
      </c>
      <c r="R9" s="1" t="s">
        <v>1424</v>
      </c>
      <c r="S9" s="1" t="s">
        <v>1538</v>
      </c>
      <c r="T9" s="1" t="s">
        <v>1539</v>
      </c>
      <c r="U9" s="1" t="s">
        <v>1484</v>
      </c>
      <c r="V9" s="1" t="s">
        <v>1540</v>
      </c>
      <c r="W9" s="1" t="s">
        <v>1541</v>
      </c>
      <c r="X9" s="1" t="s">
        <v>1542</v>
      </c>
      <c r="Y9" s="1" t="s">
        <v>1427</v>
      </c>
      <c r="Z9" s="1" t="s">
        <v>1543</v>
      </c>
      <c r="AA9" s="1" t="s">
        <v>1544</v>
      </c>
      <c r="AB9" s="1" t="s">
        <v>1545</v>
      </c>
      <c r="AC9" s="1" t="s">
        <v>1546</v>
      </c>
      <c r="AD9" s="1" t="s">
        <v>1444</v>
      </c>
      <c r="AU9" s="1">
        <f t="shared" si="1"/>
        <v>29</v>
      </c>
      <c r="AW9" s="1">
        <v>-2.0</v>
      </c>
      <c r="AX9" s="1">
        <v>-4.0</v>
      </c>
      <c r="AY9" s="1">
        <v>6.0</v>
      </c>
      <c r="AZ9" s="1">
        <v>7.0</v>
      </c>
    </row>
    <row r="10">
      <c r="A10" s="1" t="s">
        <v>386</v>
      </c>
      <c r="B10" s="1" t="s">
        <v>1547</v>
      </c>
      <c r="C10" s="1" t="s">
        <v>1548</v>
      </c>
      <c r="D10" s="1" t="s">
        <v>1549</v>
      </c>
      <c r="E10" s="1" t="s">
        <v>1550</v>
      </c>
      <c r="F10" s="1" t="s">
        <v>1432</v>
      </c>
      <c r="G10" s="1" t="s">
        <v>1514</v>
      </c>
      <c r="H10" s="1" t="s">
        <v>1412</v>
      </c>
      <c r="I10" s="1" t="s">
        <v>1465</v>
      </c>
      <c r="J10" s="1" t="s">
        <v>1551</v>
      </c>
      <c r="K10" s="1" t="s">
        <v>1435</v>
      </c>
      <c r="L10" s="1" t="s">
        <v>1467</v>
      </c>
      <c r="M10" s="1" t="s">
        <v>1468</v>
      </c>
      <c r="N10" s="1" t="s">
        <v>1469</v>
      </c>
      <c r="O10" s="1" t="s">
        <v>1470</v>
      </c>
      <c r="P10" s="1" t="s">
        <v>1470</v>
      </c>
      <c r="Q10" s="1" t="s">
        <v>1471</v>
      </c>
      <c r="R10" s="1" t="s">
        <v>1472</v>
      </c>
      <c r="S10" s="1" t="s">
        <v>1473</v>
      </c>
      <c r="T10" s="1" t="s">
        <v>1474</v>
      </c>
      <c r="U10" s="1" t="s">
        <v>1475</v>
      </c>
      <c r="V10" s="1" t="s">
        <v>1476</v>
      </c>
      <c r="W10" s="1" t="s">
        <v>1477</v>
      </c>
      <c r="X10" s="1" t="s">
        <v>1478</v>
      </c>
      <c r="Y10" s="1" t="s">
        <v>1479</v>
      </c>
      <c r="Z10" s="1" t="s">
        <v>1480</v>
      </c>
      <c r="AA10" s="1" t="s">
        <v>1481</v>
      </c>
      <c r="AB10" s="1" t="s">
        <v>1482</v>
      </c>
      <c r="AC10" s="1" t="s">
        <v>1454</v>
      </c>
      <c r="AD10" s="1" t="s">
        <v>1483</v>
      </c>
      <c r="AE10" s="1" t="s">
        <v>1484</v>
      </c>
      <c r="AF10" s="1" t="s">
        <v>1485</v>
      </c>
      <c r="AG10" s="1" t="s">
        <v>1486</v>
      </c>
      <c r="AH10" s="1" t="s">
        <v>1487</v>
      </c>
      <c r="AI10" s="1" t="s">
        <v>1488</v>
      </c>
      <c r="AJ10" s="1" t="s">
        <v>1489</v>
      </c>
      <c r="AK10" s="1" t="s">
        <v>1489</v>
      </c>
      <c r="AL10" s="1" t="s">
        <v>1490</v>
      </c>
      <c r="AM10" s="1" t="s">
        <v>1491</v>
      </c>
      <c r="AN10" s="1" t="s">
        <v>1460</v>
      </c>
      <c r="AO10" s="1" t="s">
        <v>1428</v>
      </c>
      <c r="AP10" s="1" t="s">
        <v>1492</v>
      </c>
      <c r="AQ10" s="1" t="s">
        <v>1493</v>
      </c>
      <c r="AR10" s="1" t="s">
        <v>1443</v>
      </c>
      <c r="AS10" s="1" t="s">
        <v>1494</v>
      </c>
      <c r="AU10" s="1">
        <f t="shared" si="1"/>
        <v>44</v>
      </c>
      <c r="AW10" s="1">
        <v>3.0</v>
      </c>
      <c r="AX10" s="1">
        <v>-3.0</v>
      </c>
      <c r="AY10" s="1">
        <v>5.0</v>
      </c>
      <c r="AZ10" s="1">
        <v>6.0</v>
      </c>
    </row>
    <row r="11">
      <c r="A11" s="1" t="s">
        <v>387</v>
      </c>
      <c r="B11" s="1" t="s">
        <v>1461</v>
      </c>
      <c r="C11" s="1" t="s">
        <v>1524</v>
      </c>
      <c r="D11" s="1" t="s">
        <v>1525</v>
      </c>
      <c r="E11" s="1" t="s">
        <v>1526</v>
      </c>
      <c r="F11" s="1" t="s">
        <v>1527</v>
      </c>
      <c r="G11" s="1" t="s">
        <v>1528</v>
      </c>
      <c r="H11" s="1" t="s">
        <v>1529</v>
      </c>
      <c r="I11" s="1" t="s">
        <v>1530</v>
      </c>
      <c r="J11" s="1" t="s">
        <v>1531</v>
      </c>
      <c r="K11" s="1" t="s">
        <v>1523</v>
      </c>
      <c r="L11" s="1" t="s">
        <v>1552</v>
      </c>
      <c r="M11" s="1" t="s">
        <v>1553</v>
      </c>
      <c r="N11" s="1" t="s">
        <v>1554</v>
      </c>
      <c r="O11" s="1" t="s">
        <v>1412</v>
      </c>
      <c r="P11" s="1" t="s">
        <v>1555</v>
      </c>
      <c r="Q11" s="1" t="s">
        <v>1556</v>
      </c>
      <c r="R11" s="1" t="s">
        <v>1557</v>
      </c>
      <c r="AU11" s="1">
        <f t="shared" si="1"/>
        <v>17</v>
      </c>
      <c r="AW11" s="1">
        <v>-2.0</v>
      </c>
      <c r="AX11" s="1">
        <v>3.0</v>
      </c>
      <c r="AY11" s="1">
        <v>6.0</v>
      </c>
      <c r="AZ11" s="1">
        <v>8.0</v>
      </c>
    </row>
    <row r="12">
      <c r="A12" s="1" t="s">
        <v>18</v>
      </c>
      <c r="B12" s="1" t="s">
        <v>1558</v>
      </c>
      <c r="C12" s="1" t="s">
        <v>1559</v>
      </c>
      <c r="D12" s="1" t="s">
        <v>1560</v>
      </c>
      <c r="E12" s="1" t="s">
        <v>1561</v>
      </c>
      <c r="F12" s="1" t="s">
        <v>1562</v>
      </c>
      <c r="G12" s="1" t="s">
        <v>1563</v>
      </c>
      <c r="H12" s="1" t="s">
        <v>1564</v>
      </c>
      <c r="I12" s="1" t="s">
        <v>1565</v>
      </c>
      <c r="J12" s="1" t="s">
        <v>1566</v>
      </c>
      <c r="K12" s="1" t="s">
        <v>1567</v>
      </c>
      <c r="L12" s="1" t="s">
        <v>1568</v>
      </c>
      <c r="M12" s="1" t="s">
        <v>1569</v>
      </c>
      <c r="N12" s="1" t="s">
        <v>1570</v>
      </c>
      <c r="O12" s="1" t="s">
        <v>1571</v>
      </c>
      <c r="P12" s="1" t="s">
        <v>1572</v>
      </c>
      <c r="Q12" s="1" t="s">
        <v>1573</v>
      </c>
      <c r="R12" s="1" t="s">
        <v>1545</v>
      </c>
      <c r="S12" s="1" t="s">
        <v>1574</v>
      </c>
      <c r="T12" s="1" t="s">
        <v>1575</v>
      </c>
      <c r="AU12" s="1">
        <f t="shared" si="1"/>
        <v>19</v>
      </c>
      <c r="AW12" s="1">
        <v>5.0</v>
      </c>
      <c r="AX12" s="1">
        <v>-4.0</v>
      </c>
      <c r="AY12" s="1">
        <v>-2.0</v>
      </c>
      <c r="AZ12" s="1">
        <v>-1.0</v>
      </c>
    </row>
    <row r="13">
      <c r="A13" s="1" t="s">
        <v>393</v>
      </c>
      <c r="B13" s="1" t="s">
        <v>1576</v>
      </c>
      <c r="C13" s="1" t="s">
        <v>1577</v>
      </c>
      <c r="D13" s="1" t="s">
        <v>1578</v>
      </c>
      <c r="E13" s="1" t="s">
        <v>1579</v>
      </c>
      <c r="F13" s="1" t="s">
        <v>1429</v>
      </c>
      <c r="G13" s="1" t="s">
        <v>1580</v>
      </c>
      <c r="H13" s="1" t="s">
        <v>1452</v>
      </c>
      <c r="I13" s="1" t="s">
        <v>1581</v>
      </c>
      <c r="J13" s="1" t="s">
        <v>1582</v>
      </c>
      <c r="K13" s="1" t="s">
        <v>1435</v>
      </c>
      <c r="L13" s="1" t="s">
        <v>1583</v>
      </c>
      <c r="M13" s="1" t="s">
        <v>1584</v>
      </c>
      <c r="N13" s="1" t="s">
        <v>1437</v>
      </c>
      <c r="O13" s="1" t="s">
        <v>1585</v>
      </c>
      <c r="P13" s="1" t="s">
        <v>1438</v>
      </c>
      <c r="Q13" s="1" t="s">
        <v>1586</v>
      </c>
      <c r="R13" s="1" t="s">
        <v>1587</v>
      </c>
      <c r="S13" s="1" t="s">
        <v>1588</v>
      </c>
      <c r="T13" s="1" t="s">
        <v>1589</v>
      </c>
      <c r="U13" s="1" t="s">
        <v>1590</v>
      </c>
      <c r="V13" s="1" t="s">
        <v>1591</v>
      </c>
      <c r="W13" s="1" t="s">
        <v>1571</v>
      </c>
      <c r="X13" s="1" t="s">
        <v>1592</v>
      </c>
      <c r="Y13" s="1" t="s">
        <v>1593</v>
      </c>
      <c r="Z13" s="1" t="s">
        <v>1594</v>
      </c>
      <c r="AA13" s="1" t="s">
        <v>1595</v>
      </c>
      <c r="AU13" s="1">
        <f t="shared" si="1"/>
        <v>26</v>
      </c>
      <c r="AW13" s="1">
        <v>7.0</v>
      </c>
      <c r="AX13" s="1">
        <v>-8.0</v>
      </c>
      <c r="AY13" s="1">
        <v>-4.0</v>
      </c>
      <c r="AZ13" s="1">
        <v>3.0</v>
      </c>
    </row>
    <row r="14">
      <c r="A14" s="1" t="s">
        <v>395</v>
      </c>
      <c r="B14" s="1" t="s">
        <v>1410</v>
      </c>
      <c r="C14" s="1" t="s">
        <v>1596</v>
      </c>
      <c r="D14" s="1" t="s">
        <v>1597</v>
      </c>
      <c r="E14" s="1" t="s">
        <v>1411</v>
      </c>
      <c r="F14" s="1" t="s">
        <v>1598</v>
      </c>
      <c r="G14" s="1" t="s">
        <v>1564</v>
      </c>
      <c r="H14" s="1" t="s">
        <v>1599</v>
      </c>
      <c r="I14" s="1" t="s">
        <v>1448</v>
      </c>
      <c r="J14" s="1" t="s">
        <v>1600</v>
      </c>
      <c r="K14" s="1" t="s">
        <v>1584</v>
      </c>
      <c r="L14" s="1" t="s">
        <v>1601</v>
      </c>
      <c r="M14" s="1" t="s">
        <v>1602</v>
      </c>
      <c r="N14" s="1" t="s">
        <v>1438</v>
      </c>
      <c r="O14" s="1" t="s">
        <v>1587</v>
      </c>
      <c r="P14" s="1" t="s">
        <v>1603</v>
      </c>
      <c r="Q14" s="1" t="s">
        <v>1604</v>
      </c>
      <c r="R14" s="1" t="s">
        <v>1570</v>
      </c>
      <c r="S14" s="1" t="s">
        <v>1605</v>
      </c>
      <c r="T14" s="1" t="s">
        <v>1592</v>
      </c>
      <c r="U14" s="1" t="s">
        <v>1606</v>
      </c>
      <c r="V14" s="1" t="s">
        <v>1607</v>
      </c>
      <c r="W14" s="1" t="s">
        <v>1608</v>
      </c>
      <c r="X14" s="1" t="s">
        <v>1609</v>
      </c>
      <c r="Y14" s="1" t="s">
        <v>1610</v>
      </c>
      <c r="Z14" s="1" t="s">
        <v>1611</v>
      </c>
      <c r="AA14" s="1" t="s">
        <v>1612</v>
      </c>
      <c r="AB14" s="1" t="s">
        <v>1613</v>
      </c>
      <c r="AU14" s="1">
        <f t="shared" si="1"/>
        <v>27</v>
      </c>
      <c r="AW14" s="1">
        <v>6.0</v>
      </c>
      <c r="AX14" s="1">
        <v>1.0</v>
      </c>
      <c r="AY14" s="1">
        <v>-3.0</v>
      </c>
      <c r="AZ14" s="1">
        <v>3.0</v>
      </c>
    </row>
    <row r="15">
      <c r="A15" s="1" t="s">
        <v>402</v>
      </c>
      <c r="B15" s="1" t="s">
        <v>634</v>
      </c>
      <c r="C15" s="1" t="s">
        <v>1596</v>
      </c>
      <c r="D15" s="1" t="s">
        <v>1614</v>
      </c>
      <c r="E15" s="1" t="s">
        <v>1615</v>
      </c>
      <c r="F15" s="1" t="s">
        <v>1616</v>
      </c>
      <c r="G15" s="1" t="s">
        <v>1561</v>
      </c>
      <c r="H15" s="1" t="s">
        <v>1617</v>
      </c>
      <c r="I15" s="1" t="s">
        <v>1618</v>
      </c>
      <c r="J15" s="1" t="s">
        <v>1619</v>
      </c>
      <c r="K15" s="1" t="s">
        <v>1601</v>
      </c>
      <c r="L15" s="1" t="s">
        <v>1585</v>
      </c>
      <c r="M15" s="1" t="s">
        <v>1620</v>
      </c>
      <c r="N15" s="1" t="s">
        <v>1477</v>
      </c>
      <c r="O15" s="1" t="s">
        <v>1621</v>
      </c>
      <c r="P15" s="1" t="s">
        <v>1591</v>
      </c>
      <c r="Q15" s="1" t="s">
        <v>1622</v>
      </c>
      <c r="R15" s="1" t="s">
        <v>1623</v>
      </c>
      <c r="S15" s="1" t="s">
        <v>1624</v>
      </c>
      <c r="T15" s="1" t="s">
        <v>1625</v>
      </c>
      <c r="U15" s="1" t="s">
        <v>1626</v>
      </c>
      <c r="V15" s="1" t="s">
        <v>1627</v>
      </c>
      <c r="W15" s="1" t="s">
        <v>1628</v>
      </c>
      <c r="X15" s="1" t="s">
        <v>1629</v>
      </c>
      <c r="Y15" s="1" t="s">
        <v>1630</v>
      </c>
      <c r="Z15" s="1" t="s">
        <v>1631</v>
      </c>
      <c r="AU15" s="1">
        <f t="shared" si="1"/>
        <v>25</v>
      </c>
      <c r="AW15" s="1">
        <v>9.0</v>
      </c>
      <c r="AX15" s="1">
        <v>-6.0</v>
      </c>
      <c r="AY15" s="1">
        <v>4.0</v>
      </c>
      <c r="AZ15" s="1">
        <v>6.0</v>
      </c>
    </row>
    <row r="16">
      <c r="A16" s="1" t="s">
        <v>408</v>
      </c>
      <c r="B16" s="1" t="s">
        <v>1632</v>
      </c>
      <c r="C16" s="1" t="s">
        <v>1581</v>
      </c>
      <c r="D16" s="1" t="s">
        <v>1633</v>
      </c>
      <c r="E16" s="1" t="s">
        <v>1634</v>
      </c>
      <c r="F16" s="1" t="s">
        <v>1635</v>
      </c>
      <c r="G16" s="1" t="s">
        <v>1599</v>
      </c>
      <c r="H16" s="1" t="s">
        <v>1636</v>
      </c>
      <c r="I16" s="1" t="s">
        <v>1637</v>
      </c>
      <c r="J16" s="1" t="s">
        <v>1638</v>
      </c>
      <c r="K16" s="1" t="s">
        <v>1639</v>
      </c>
      <c r="L16" s="1" t="s">
        <v>1601</v>
      </c>
      <c r="M16" s="1" t="s">
        <v>1640</v>
      </c>
      <c r="N16" s="1" t="s">
        <v>1603</v>
      </c>
      <c r="O16" s="1" t="s">
        <v>1480</v>
      </c>
      <c r="P16" s="1" t="s">
        <v>1641</v>
      </c>
      <c r="Q16" s="1" t="s">
        <v>1570</v>
      </c>
      <c r="R16" s="1" t="s">
        <v>1642</v>
      </c>
      <c r="S16" s="1" t="s">
        <v>1453</v>
      </c>
      <c r="T16" s="1" t="s">
        <v>1643</v>
      </c>
      <c r="U16" s="1" t="s">
        <v>1644</v>
      </c>
      <c r="V16" s="1" t="s">
        <v>1611</v>
      </c>
      <c r="W16" s="1" t="s">
        <v>1458</v>
      </c>
      <c r="X16" s="1" t="s">
        <v>1645</v>
      </c>
      <c r="Y16" s="1" t="s">
        <v>1573</v>
      </c>
      <c r="Z16" s="1" t="s">
        <v>1646</v>
      </c>
      <c r="AA16" s="1" t="s">
        <v>1647</v>
      </c>
      <c r="AB16" s="1" t="s">
        <v>1648</v>
      </c>
      <c r="AU16" s="1">
        <f t="shared" si="1"/>
        <v>27</v>
      </c>
      <c r="AW16" s="1">
        <v>7.0</v>
      </c>
      <c r="AX16" s="1">
        <v>5.0</v>
      </c>
      <c r="AY16" s="1">
        <v>-8.0</v>
      </c>
      <c r="AZ16" s="1">
        <v>-3.0</v>
      </c>
    </row>
    <row r="17">
      <c r="A17" s="1" t="s">
        <v>409</v>
      </c>
      <c r="B17" s="1" t="s">
        <v>1410</v>
      </c>
      <c r="C17" s="1" t="s">
        <v>1596</v>
      </c>
      <c r="D17" s="1" t="s">
        <v>1597</v>
      </c>
      <c r="E17" s="1" t="s">
        <v>1411</v>
      </c>
      <c r="F17" s="1" t="s">
        <v>1598</v>
      </c>
      <c r="G17" s="1" t="s">
        <v>1564</v>
      </c>
      <c r="H17" s="1" t="s">
        <v>1599</v>
      </c>
      <c r="I17" s="1" t="s">
        <v>1448</v>
      </c>
      <c r="J17" s="1" t="s">
        <v>1600</v>
      </c>
      <c r="K17" s="1" t="s">
        <v>1584</v>
      </c>
      <c r="L17" s="1" t="s">
        <v>1601</v>
      </c>
      <c r="M17" s="1" t="s">
        <v>1602</v>
      </c>
      <c r="N17" s="1" t="s">
        <v>1438</v>
      </c>
      <c r="O17" s="1" t="s">
        <v>1587</v>
      </c>
      <c r="P17" s="1" t="s">
        <v>1603</v>
      </c>
      <c r="Q17" s="1" t="s">
        <v>1604</v>
      </c>
      <c r="R17" s="1" t="s">
        <v>1570</v>
      </c>
      <c r="S17" s="1" t="s">
        <v>1605</v>
      </c>
      <c r="T17" s="1" t="s">
        <v>1592</v>
      </c>
      <c r="U17" s="1" t="s">
        <v>1606</v>
      </c>
      <c r="V17" s="1" t="s">
        <v>1607</v>
      </c>
      <c r="W17" s="1" t="s">
        <v>1608</v>
      </c>
      <c r="X17" s="1" t="s">
        <v>1609</v>
      </c>
      <c r="Y17" s="1" t="s">
        <v>1610</v>
      </c>
      <c r="Z17" s="1" t="s">
        <v>1611</v>
      </c>
      <c r="AA17" s="1" t="s">
        <v>1612</v>
      </c>
      <c r="AB17" s="1" t="s">
        <v>1613</v>
      </c>
      <c r="AU17" s="1">
        <f t="shared" si="1"/>
        <v>27</v>
      </c>
      <c r="AW17" s="1">
        <v>5.0</v>
      </c>
      <c r="AX17" s="1">
        <v>3.0</v>
      </c>
      <c r="AY17" s="1">
        <v>-4.0</v>
      </c>
      <c r="AZ17" s="1">
        <v>3.0</v>
      </c>
    </row>
    <row r="18">
      <c r="A18" s="1" t="s">
        <v>410</v>
      </c>
      <c r="B18" s="1" t="s">
        <v>1649</v>
      </c>
      <c r="C18" s="1" t="s">
        <v>1448</v>
      </c>
      <c r="D18" s="1" t="s">
        <v>1650</v>
      </c>
      <c r="E18" s="1" t="s">
        <v>1651</v>
      </c>
      <c r="F18" s="1" t="s">
        <v>1636</v>
      </c>
      <c r="G18" s="1" t="s">
        <v>1652</v>
      </c>
      <c r="H18" s="1" t="s">
        <v>1653</v>
      </c>
      <c r="I18" s="1" t="s">
        <v>1654</v>
      </c>
      <c r="J18" s="1" t="s">
        <v>1655</v>
      </c>
      <c r="K18" s="1" t="s">
        <v>1569</v>
      </c>
      <c r="L18" s="1" t="s">
        <v>1656</v>
      </c>
      <c r="M18" s="1" t="s">
        <v>1657</v>
      </c>
      <c r="N18" s="1" t="s">
        <v>1658</v>
      </c>
      <c r="O18" s="1" t="s">
        <v>1659</v>
      </c>
      <c r="P18" s="1" t="s">
        <v>1610</v>
      </c>
      <c r="Q18" s="1" t="s">
        <v>1611</v>
      </c>
      <c r="R18" s="1" t="s">
        <v>1612</v>
      </c>
      <c r="S18" s="1" t="s">
        <v>1660</v>
      </c>
      <c r="T18" s="1" t="s">
        <v>1661</v>
      </c>
      <c r="U18" s="1" t="s">
        <v>1662</v>
      </c>
      <c r="V18" s="1" t="s">
        <v>1663</v>
      </c>
      <c r="W18" s="1" t="s">
        <v>1574</v>
      </c>
      <c r="AU18" s="1">
        <f t="shared" si="1"/>
        <v>22</v>
      </c>
      <c r="AW18" s="1">
        <v>10.0</v>
      </c>
      <c r="AX18" s="1">
        <v>4.0</v>
      </c>
      <c r="AY18" s="1">
        <v>1.0</v>
      </c>
      <c r="AZ18" s="1">
        <v>-9.0</v>
      </c>
    </row>
    <row r="19">
      <c r="A19" s="1" t="s">
        <v>411</v>
      </c>
      <c r="B19" s="1" t="s">
        <v>652</v>
      </c>
      <c r="C19" s="1" t="s">
        <v>1664</v>
      </c>
      <c r="D19" s="1" t="s">
        <v>1414</v>
      </c>
      <c r="E19" s="1" t="s">
        <v>1665</v>
      </c>
      <c r="F19" s="1" t="s">
        <v>1666</v>
      </c>
      <c r="G19" s="1" t="s">
        <v>1515</v>
      </c>
      <c r="H19" s="1" t="s">
        <v>1561</v>
      </c>
      <c r="I19" s="1" t="s">
        <v>1667</v>
      </c>
      <c r="J19" s="1" t="s">
        <v>1585</v>
      </c>
      <c r="K19" s="1" t="s">
        <v>1480</v>
      </c>
      <c r="L19" s="1" t="s">
        <v>1656</v>
      </c>
      <c r="M19" s="1" t="s">
        <v>1622</v>
      </c>
      <c r="N19" s="1" t="s">
        <v>1453</v>
      </c>
      <c r="O19" s="1" t="s">
        <v>1668</v>
      </c>
      <c r="P19" s="1" t="s">
        <v>1669</v>
      </c>
      <c r="Q19" s="1" t="s">
        <v>1670</v>
      </c>
      <c r="R19" s="1" t="s">
        <v>1610</v>
      </c>
      <c r="S19" s="1" t="s">
        <v>1572</v>
      </c>
      <c r="T19" s="1" t="s">
        <v>1545</v>
      </c>
      <c r="AU19" s="1">
        <f t="shared" si="1"/>
        <v>19</v>
      </c>
      <c r="AW19" s="1">
        <v>5.0</v>
      </c>
      <c r="AX19" s="1">
        <v>-2.0</v>
      </c>
      <c r="AY19" s="1">
        <v>3.0</v>
      </c>
      <c r="AZ19" s="1">
        <v>-5.0</v>
      </c>
    </row>
    <row r="20">
      <c r="A20" s="1" t="s">
        <v>413</v>
      </c>
      <c r="B20" s="1" t="s">
        <v>1633</v>
      </c>
      <c r="C20" s="1" t="s">
        <v>1615</v>
      </c>
      <c r="D20" s="1" t="s">
        <v>1314</v>
      </c>
      <c r="E20" s="1" t="s">
        <v>1616</v>
      </c>
      <c r="F20" s="1" t="s">
        <v>1671</v>
      </c>
      <c r="G20" s="1" t="s">
        <v>1672</v>
      </c>
      <c r="H20" s="1" t="s">
        <v>1673</v>
      </c>
      <c r="I20" s="1" t="s">
        <v>1452</v>
      </c>
      <c r="J20" s="1" t="s">
        <v>1674</v>
      </c>
      <c r="K20" s="1" t="s">
        <v>1601</v>
      </c>
      <c r="L20" s="1" t="s">
        <v>1585</v>
      </c>
      <c r="M20" s="1" t="s">
        <v>1620</v>
      </c>
      <c r="N20" s="1" t="s">
        <v>1477</v>
      </c>
      <c r="O20" s="1" t="s">
        <v>1621</v>
      </c>
      <c r="P20" s="1" t="s">
        <v>1591</v>
      </c>
      <c r="Q20" s="1" t="s">
        <v>1622</v>
      </c>
      <c r="R20" s="1" t="s">
        <v>1623</v>
      </c>
      <c r="S20" s="1" t="s">
        <v>1624</v>
      </c>
      <c r="T20" s="1" t="s">
        <v>1625</v>
      </c>
      <c r="U20" s="1" t="s">
        <v>1626</v>
      </c>
      <c r="V20" s="1" t="s">
        <v>1627</v>
      </c>
      <c r="W20" s="1" t="s">
        <v>1628</v>
      </c>
      <c r="X20" s="1" t="s">
        <v>1629</v>
      </c>
      <c r="Y20" s="1" t="s">
        <v>1630</v>
      </c>
      <c r="Z20" s="1" t="s">
        <v>1631</v>
      </c>
      <c r="AU20" s="1">
        <f t="shared" si="1"/>
        <v>25</v>
      </c>
      <c r="AW20" s="1">
        <v>7.0</v>
      </c>
      <c r="AX20" s="1">
        <v>-10.0</v>
      </c>
      <c r="AY20" s="1">
        <v>6.0</v>
      </c>
      <c r="AZ20" s="1">
        <v>2.0</v>
      </c>
    </row>
    <row r="21" ht="15.75" customHeight="1">
      <c r="A21" s="1" t="s">
        <v>414</v>
      </c>
      <c r="B21" s="1" t="s">
        <v>1649</v>
      </c>
      <c r="C21" s="1" t="s">
        <v>1448</v>
      </c>
      <c r="D21" s="1" t="s">
        <v>1650</v>
      </c>
      <c r="E21" s="1" t="s">
        <v>1651</v>
      </c>
      <c r="F21" s="1" t="s">
        <v>1636</v>
      </c>
      <c r="G21" s="1" t="s">
        <v>1652</v>
      </c>
      <c r="H21" s="1" t="s">
        <v>1653</v>
      </c>
      <c r="I21" s="1" t="s">
        <v>1654</v>
      </c>
      <c r="J21" s="1" t="s">
        <v>1655</v>
      </c>
      <c r="K21" s="1" t="s">
        <v>1569</v>
      </c>
      <c r="L21" s="1" t="s">
        <v>1656</v>
      </c>
      <c r="M21" s="1" t="s">
        <v>1657</v>
      </c>
      <c r="N21" s="1" t="s">
        <v>1658</v>
      </c>
      <c r="O21" s="1" t="s">
        <v>1659</v>
      </c>
      <c r="P21" s="1" t="s">
        <v>1610</v>
      </c>
      <c r="Q21" s="1" t="s">
        <v>1611</v>
      </c>
      <c r="R21" s="1" t="s">
        <v>1612</v>
      </c>
      <c r="S21" s="1" t="s">
        <v>1660</v>
      </c>
      <c r="T21" s="1" t="s">
        <v>1661</v>
      </c>
      <c r="U21" s="1" t="s">
        <v>1662</v>
      </c>
      <c r="V21" s="1" t="s">
        <v>1663</v>
      </c>
      <c r="W21" s="1" t="s">
        <v>1574</v>
      </c>
      <c r="AU21" s="1">
        <f t="shared" si="1"/>
        <v>22</v>
      </c>
      <c r="AW21" s="1">
        <v>8.0</v>
      </c>
      <c r="AX21" s="1">
        <v>4.0</v>
      </c>
      <c r="AY21" s="1">
        <v>5.0</v>
      </c>
      <c r="AZ21" s="1">
        <v>-1.0</v>
      </c>
    </row>
    <row r="22" ht="15.75" customHeight="1">
      <c r="A22" s="1" t="s">
        <v>19</v>
      </c>
      <c r="B22" s="1" t="s">
        <v>1675</v>
      </c>
      <c r="C22" s="1" t="s">
        <v>1676</v>
      </c>
      <c r="D22" s="1" t="s">
        <v>1677</v>
      </c>
      <c r="E22" s="1" t="s">
        <v>1636</v>
      </c>
      <c r="F22" s="1" t="s">
        <v>1678</v>
      </c>
      <c r="G22" s="1" t="s">
        <v>1448</v>
      </c>
      <c r="H22" s="1" t="s">
        <v>1679</v>
      </c>
      <c r="I22" s="1" t="s">
        <v>1680</v>
      </c>
      <c r="J22" s="1" t="s">
        <v>1681</v>
      </c>
      <c r="K22" s="1" t="s">
        <v>1682</v>
      </c>
      <c r="L22" s="1" t="s">
        <v>1638</v>
      </c>
      <c r="M22" s="1" t="s">
        <v>1683</v>
      </c>
      <c r="N22" s="1" t="s">
        <v>1684</v>
      </c>
      <c r="O22" s="1" t="s">
        <v>1620</v>
      </c>
      <c r="P22" s="1" t="s">
        <v>1685</v>
      </c>
      <c r="Q22" s="1" t="s">
        <v>1641</v>
      </c>
      <c r="R22" s="1" t="s">
        <v>1686</v>
      </c>
      <c r="S22" s="1" t="s">
        <v>1687</v>
      </c>
      <c r="T22" s="1" t="s">
        <v>1688</v>
      </c>
      <c r="U22" s="1" t="s">
        <v>1689</v>
      </c>
      <c r="V22" s="1" t="s">
        <v>1690</v>
      </c>
      <c r="W22" s="1" t="s">
        <v>1691</v>
      </c>
      <c r="X22" s="1" t="s">
        <v>1646</v>
      </c>
      <c r="Y22" s="1" t="s">
        <v>1692</v>
      </c>
      <c r="Z22" s="1" t="s">
        <v>1546</v>
      </c>
      <c r="AA22" s="1" t="s">
        <v>1693</v>
      </c>
      <c r="AB22" s="1" t="s">
        <v>1508</v>
      </c>
      <c r="AU22" s="1">
        <f t="shared" si="1"/>
        <v>27</v>
      </c>
      <c r="AW22" s="1">
        <v>-10.0</v>
      </c>
      <c r="AX22" s="1">
        <v>10.0</v>
      </c>
      <c r="AY22" s="1">
        <v>-4.0</v>
      </c>
      <c r="AZ22" s="1">
        <v>-6.0</v>
      </c>
    </row>
    <row r="23" ht="15.75" customHeight="1">
      <c r="A23" s="1" t="s">
        <v>417</v>
      </c>
      <c r="B23" s="1" t="s">
        <v>1448</v>
      </c>
      <c r="C23" s="1" t="s">
        <v>1694</v>
      </c>
      <c r="D23" s="1" t="s">
        <v>1695</v>
      </c>
      <c r="E23" s="1" t="s">
        <v>1501</v>
      </c>
      <c r="F23" s="1" t="s">
        <v>1636</v>
      </c>
      <c r="G23" s="1" t="s">
        <v>1696</v>
      </c>
      <c r="H23" s="1" t="s">
        <v>1697</v>
      </c>
      <c r="I23" s="1" t="s">
        <v>1678</v>
      </c>
      <c r="J23" s="1" t="s">
        <v>1698</v>
      </c>
      <c r="K23" s="1" t="s">
        <v>1699</v>
      </c>
      <c r="L23" s="1" t="s">
        <v>1700</v>
      </c>
      <c r="M23" s="1" t="s">
        <v>1701</v>
      </c>
      <c r="N23" s="1" t="s">
        <v>1503</v>
      </c>
      <c r="O23" s="1" t="s">
        <v>1657</v>
      </c>
      <c r="P23" s="1" t="s">
        <v>1702</v>
      </c>
      <c r="Q23" s="1" t="s">
        <v>1573</v>
      </c>
      <c r="R23" s="1" t="s">
        <v>1505</v>
      </c>
      <c r="S23" s="1" t="s">
        <v>1703</v>
      </c>
      <c r="T23" s="1" t="s">
        <v>1704</v>
      </c>
      <c r="AU23" s="1">
        <f t="shared" si="1"/>
        <v>19</v>
      </c>
      <c r="AW23" s="1">
        <v>-2.0</v>
      </c>
      <c r="AX23" s="1">
        <v>8.0</v>
      </c>
      <c r="AY23" s="1">
        <v>-5.0</v>
      </c>
      <c r="AZ23" s="1">
        <v>5.0</v>
      </c>
    </row>
    <row r="24" ht="15.75" customHeight="1">
      <c r="A24" s="1" t="s">
        <v>418</v>
      </c>
      <c r="B24" s="1" t="s">
        <v>1705</v>
      </c>
      <c r="C24" s="1" t="s">
        <v>1706</v>
      </c>
      <c r="D24" s="1" t="s">
        <v>1707</v>
      </c>
      <c r="E24" s="1" t="s">
        <v>1708</v>
      </c>
      <c r="F24" s="1" t="s">
        <v>1709</v>
      </c>
      <c r="G24" s="1" t="s">
        <v>1448</v>
      </c>
      <c r="H24" s="1" t="s">
        <v>1710</v>
      </c>
      <c r="I24" s="1" t="s">
        <v>1711</v>
      </c>
      <c r="J24" s="1" t="s">
        <v>1712</v>
      </c>
      <c r="K24" s="1" t="s">
        <v>1713</v>
      </c>
      <c r="L24" s="1" t="s">
        <v>1567</v>
      </c>
      <c r="M24" s="1" t="s">
        <v>1714</v>
      </c>
      <c r="N24" s="1" t="s">
        <v>1472</v>
      </c>
      <c r="O24" s="1" t="s">
        <v>1715</v>
      </c>
      <c r="P24" s="1" t="s">
        <v>1716</v>
      </c>
      <c r="Q24" s="1" t="s">
        <v>1717</v>
      </c>
      <c r="R24" s="1" t="s">
        <v>1718</v>
      </c>
      <c r="S24" s="1" t="s">
        <v>1701</v>
      </c>
      <c r="T24" s="1" t="s">
        <v>1657</v>
      </c>
      <c r="U24" s="1" t="s">
        <v>1608</v>
      </c>
      <c r="V24" s="1" t="s">
        <v>1719</v>
      </c>
      <c r="W24" s="1" t="s">
        <v>1720</v>
      </c>
      <c r="X24" s="1" t="s">
        <v>1611</v>
      </c>
      <c r="Y24" s="1" t="s">
        <v>1691</v>
      </c>
      <c r="Z24" s="1" t="s">
        <v>1721</v>
      </c>
      <c r="AA24" s="1" t="s">
        <v>1508</v>
      </c>
      <c r="AU24" s="1">
        <f t="shared" si="1"/>
        <v>26</v>
      </c>
      <c r="AW24" s="1">
        <v>1.0</v>
      </c>
      <c r="AX24" s="1">
        <v>5.0</v>
      </c>
      <c r="AY24" s="1">
        <v>-5.0</v>
      </c>
      <c r="AZ24" s="1">
        <v>4.0</v>
      </c>
    </row>
    <row r="25" ht="15.75" customHeight="1">
      <c r="A25" s="1" t="s">
        <v>419</v>
      </c>
      <c r="B25" s="1" t="s">
        <v>1705</v>
      </c>
      <c r="C25" s="1" t="s">
        <v>1722</v>
      </c>
      <c r="D25" s="1" t="s">
        <v>1723</v>
      </c>
      <c r="E25" s="1" t="s">
        <v>1724</v>
      </c>
      <c r="F25" s="1" t="s">
        <v>1725</v>
      </c>
      <c r="G25" s="1" t="s">
        <v>1561</v>
      </c>
      <c r="H25" s="1" t="s">
        <v>1726</v>
      </c>
      <c r="I25" s="1" t="s">
        <v>1678</v>
      </c>
      <c r="J25" s="1" t="s">
        <v>1727</v>
      </c>
      <c r="K25" s="1" t="s">
        <v>1532</v>
      </c>
      <c r="L25" s="1" t="s">
        <v>1728</v>
      </c>
      <c r="M25" s="1" t="s">
        <v>1682</v>
      </c>
      <c r="N25" s="1" t="s">
        <v>1729</v>
      </c>
      <c r="O25" s="1" t="s">
        <v>1730</v>
      </c>
      <c r="P25" s="1" t="s">
        <v>1731</v>
      </c>
      <c r="Q25" s="1" t="s">
        <v>1732</v>
      </c>
      <c r="R25" s="1" t="s">
        <v>1603</v>
      </c>
      <c r="S25" s="1" t="s">
        <v>1475</v>
      </c>
      <c r="T25" s="1" t="s">
        <v>1476</v>
      </c>
      <c r="U25" s="1" t="s">
        <v>1569</v>
      </c>
      <c r="V25" s="1" t="s">
        <v>1688</v>
      </c>
      <c r="W25" s="1" t="s">
        <v>1504</v>
      </c>
      <c r="X25" s="1" t="s">
        <v>1733</v>
      </c>
      <c r="Y25" s="1" t="s">
        <v>1712</v>
      </c>
      <c r="Z25" s="1" t="s">
        <v>1734</v>
      </c>
      <c r="AA25" s="1" t="s">
        <v>1735</v>
      </c>
      <c r="AB25" s="1" t="s">
        <v>1736</v>
      </c>
      <c r="AC25" s="1" t="s">
        <v>1659</v>
      </c>
      <c r="AD25" s="1" t="s">
        <v>1737</v>
      </c>
      <c r="AE25" s="1" t="s">
        <v>1738</v>
      </c>
      <c r="AF25" s="1" t="s">
        <v>1739</v>
      </c>
      <c r="AU25" s="1">
        <f t="shared" si="1"/>
        <v>31</v>
      </c>
      <c r="AW25" s="1">
        <v>-8.0</v>
      </c>
      <c r="AX25" s="1">
        <v>9.0</v>
      </c>
      <c r="AY25" s="1">
        <v>4.0</v>
      </c>
      <c r="AZ25" s="1">
        <v>6.0</v>
      </c>
    </row>
    <row r="26" ht="15.75" customHeight="1">
      <c r="A26" s="1" t="s">
        <v>421</v>
      </c>
      <c r="B26" s="1" t="s">
        <v>1637</v>
      </c>
      <c r="C26" s="1" t="s">
        <v>634</v>
      </c>
      <c r="D26" s="1" t="s">
        <v>1448</v>
      </c>
      <c r="E26" s="1" t="s">
        <v>648</v>
      </c>
      <c r="F26" s="1" t="s">
        <v>1707</v>
      </c>
      <c r="G26" s="1" t="s">
        <v>1740</v>
      </c>
      <c r="H26" s="1" t="s">
        <v>1636</v>
      </c>
      <c r="I26" s="1" t="s">
        <v>1599</v>
      </c>
      <c r="J26" s="1" t="s">
        <v>1741</v>
      </c>
      <c r="K26" s="1" t="s">
        <v>1684</v>
      </c>
      <c r="L26" s="1" t="s">
        <v>1685</v>
      </c>
      <c r="M26" s="1" t="s">
        <v>1686</v>
      </c>
      <c r="N26" s="1" t="s">
        <v>1570</v>
      </c>
      <c r="O26" s="1" t="s">
        <v>1622</v>
      </c>
      <c r="P26" s="1" t="s">
        <v>1742</v>
      </c>
      <c r="Q26" s="1" t="s">
        <v>1644</v>
      </c>
      <c r="R26" s="1" t="s">
        <v>1572</v>
      </c>
      <c r="S26" s="1" t="s">
        <v>1611</v>
      </c>
      <c r="T26" s="1" t="s">
        <v>1458</v>
      </c>
      <c r="U26" s="1" t="s">
        <v>1743</v>
      </c>
      <c r="V26" s="1" t="s">
        <v>1744</v>
      </c>
      <c r="W26" s="1" t="s">
        <v>1745</v>
      </c>
      <c r="X26" s="1" t="s">
        <v>1746</v>
      </c>
      <c r="Y26" s="1" t="s">
        <v>1747</v>
      </c>
      <c r="AU26" s="1">
        <f t="shared" si="1"/>
        <v>24</v>
      </c>
      <c r="AW26" s="1">
        <v>1.0</v>
      </c>
      <c r="AX26" s="1">
        <v>5.0</v>
      </c>
      <c r="AY26" s="1">
        <v>-2.0</v>
      </c>
      <c r="AZ26" s="1">
        <v>-5.0</v>
      </c>
    </row>
    <row r="27" ht="15.75" customHeight="1">
      <c r="A27" s="1" t="s">
        <v>424</v>
      </c>
      <c r="B27" s="1" t="s">
        <v>1708</v>
      </c>
      <c r="C27" s="1" t="s">
        <v>1748</v>
      </c>
      <c r="D27" s="1" t="s">
        <v>1749</v>
      </c>
      <c r="E27" s="1" t="s">
        <v>1448</v>
      </c>
      <c r="F27" s="1" t="s">
        <v>1750</v>
      </c>
      <c r="G27" s="1" t="s">
        <v>1664</v>
      </c>
      <c r="H27" s="1" t="s">
        <v>1499</v>
      </c>
      <c r="I27" s="1" t="s">
        <v>1711</v>
      </c>
      <c r="J27" s="1" t="s">
        <v>1564</v>
      </c>
      <c r="K27" s="1" t="s">
        <v>1712</v>
      </c>
      <c r="L27" s="1" t="s">
        <v>1713</v>
      </c>
      <c r="M27" s="1" t="s">
        <v>1567</v>
      </c>
      <c r="N27" s="1" t="s">
        <v>1714</v>
      </c>
      <c r="O27" s="1" t="s">
        <v>1472</v>
      </c>
      <c r="P27" s="1" t="s">
        <v>1715</v>
      </c>
      <c r="Q27" s="1" t="s">
        <v>1716</v>
      </c>
      <c r="R27" s="1" t="s">
        <v>1717</v>
      </c>
      <c r="S27" s="1" t="s">
        <v>1718</v>
      </c>
      <c r="T27" s="1" t="s">
        <v>1701</v>
      </c>
      <c r="U27" s="1" t="s">
        <v>1657</v>
      </c>
      <c r="V27" s="1" t="s">
        <v>1608</v>
      </c>
      <c r="W27" s="1" t="s">
        <v>1719</v>
      </c>
      <c r="X27" s="1" t="s">
        <v>1720</v>
      </c>
      <c r="Y27" s="1" t="s">
        <v>1611</v>
      </c>
      <c r="Z27" s="1" t="s">
        <v>1691</v>
      </c>
      <c r="AA27" s="1" t="s">
        <v>1721</v>
      </c>
      <c r="AB27" s="1" t="s">
        <v>1508</v>
      </c>
      <c r="AU27" s="1">
        <f t="shared" si="1"/>
        <v>27</v>
      </c>
      <c r="AW27" s="1">
        <v>4.0</v>
      </c>
      <c r="AX27" s="1">
        <v>7.0</v>
      </c>
      <c r="AY27" s="1">
        <v>-7.0</v>
      </c>
      <c r="AZ27" s="1">
        <v>1.0</v>
      </c>
    </row>
    <row r="28" ht="15.75" customHeight="1">
      <c r="A28" s="1" t="s">
        <v>425</v>
      </c>
      <c r="B28" s="1" t="s">
        <v>1633</v>
      </c>
      <c r="C28" s="1" t="s">
        <v>1751</v>
      </c>
      <c r="D28" s="1" t="s">
        <v>1653</v>
      </c>
      <c r="E28" s="1" t="s">
        <v>1448</v>
      </c>
      <c r="F28" s="1" t="s">
        <v>1752</v>
      </c>
      <c r="G28" s="1" t="s">
        <v>1664</v>
      </c>
      <c r="H28" s="1" t="s">
        <v>1753</v>
      </c>
      <c r="I28" s="1" t="s">
        <v>1599</v>
      </c>
      <c r="J28" s="1" t="s">
        <v>1741</v>
      </c>
      <c r="K28" s="1" t="s">
        <v>1754</v>
      </c>
      <c r="L28" s="1" t="s">
        <v>1567</v>
      </c>
      <c r="M28" s="1" t="s">
        <v>1684</v>
      </c>
      <c r="N28" s="1" t="s">
        <v>1685</v>
      </c>
      <c r="O28" s="1" t="s">
        <v>1480</v>
      </c>
      <c r="P28" s="1" t="s">
        <v>1686</v>
      </c>
      <c r="Q28" s="1" t="s">
        <v>1657</v>
      </c>
      <c r="R28" s="1" t="s">
        <v>1755</v>
      </c>
      <c r="S28" s="1" t="s">
        <v>1756</v>
      </c>
      <c r="T28" s="1" t="s">
        <v>1757</v>
      </c>
      <c r="U28" s="1" t="s">
        <v>1691</v>
      </c>
      <c r="V28" s="1" t="s">
        <v>1745</v>
      </c>
      <c r="W28" s="1" t="s">
        <v>1648</v>
      </c>
      <c r="X28" s="1" t="s">
        <v>1758</v>
      </c>
      <c r="AU28" s="1">
        <f t="shared" si="1"/>
        <v>23</v>
      </c>
      <c r="AW28" s="1">
        <v>2.0</v>
      </c>
      <c r="AX28" s="1">
        <v>6.0</v>
      </c>
      <c r="AY28" s="1">
        <v>1.0</v>
      </c>
      <c r="AZ28" s="1">
        <v>-5.0</v>
      </c>
    </row>
    <row r="29" ht="15.75" customHeight="1">
      <c r="A29" s="1" t="s">
        <v>427</v>
      </c>
      <c r="B29" s="1" t="s">
        <v>1759</v>
      </c>
      <c r="C29" s="1" t="s">
        <v>1760</v>
      </c>
      <c r="D29" s="1" t="s">
        <v>1761</v>
      </c>
      <c r="E29" s="1" t="s">
        <v>1762</v>
      </c>
      <c r="F29" s="1" t="s">
        <v>1763</v>
      </c>
      <c r="G29" s="1" t="s">
        <v>1764</v>
      </c>
      <c r="H29" s="1" t="s">
        <v>1556</v>
      </c>
      <c r="I29" s="1" t="s">
        <v>1707</v>
      </c>
      <c r="J29" s="1" t="s">
        <v>1499</v>
      </c>
      <c r="K29" s="1" t="s">
        <v>1765</v>
      </c>
      <c r="L29" s="1" t="s">
        <v>1620</v>
      </c>
      <c r="M29" s="1" t="s">
        <v>1641</v>
      </c>
      <c r="N29" s="1" t="s">
        <v>1537</v>
      </c>
      <c r="O29" s="1" t="s">
        <v>1766</v>
      </c>
      <c r="P29" s="1" t="s">
        <v>1767</v>
      </c>
      <c r="Q29" s="1" t="s">
        <v>1611</v>
      </c>
      <c r="R29" s="1" t="s">
        <v>1768</v>
      </c>
      <c r="S29" s="1" t="s">
        <v>1769</v>
      </c>
      <c r="T29" s="1" t="s">
        <v>1770</v>
      </c>
      <c r="U29" s="1" t="s">
        <v>1628</v>
      </c>
      <c r="V29" s="1" t="s">
        <v>1771</v>
      </c>
      <c r="W29" s="1" t="s">
        <v>1772</v>
      </c>
      <c r="X29" s="1" t="s">
        <v>1772</v>
      </c>
      <c r="Y29" s="1" t="s">
        <v>1773</v>
      </c>
      <c r="Z29" s="1" t="s">
        <v>1739</v>
      </c>
      <c r="AU29" s="1">
        <f t="shared" si="1"/>
        <v>25</v>
      </c>
      <c r="AW29" s="1">
        <v>-4.0</v>
      </c>
      <c r="AX29" s="1">
        <v>4.0</v>
      </c>
      <c r="AY29" s="1">
        <v>2.0</v>
      </c>
      <c r="AZ29" s="1">
        <v>-10.0</v>
      </c>
    </row>
    <row r="30" ht="15.75" customHeight="1">
      <c r="A30" s="1" t="s">
        <v>429</v>
      </c>
      <c r="B30" s="1" t="s">
        <v>1705</v>
      </c>
      <c r="C30" s="1" t="s">
        <v>1722</v>
      </c>
      <c r="D30" s="1" t="s">
        <v>1723</v>
      </c>
      <c r="E30" s="1" t="s">
        <v>1724</v>
      </c>
      <c r="F30" s="1" t="s">
        <v>1725</v>
      </c>
      <c r="G30" s="1" t="s">
        <v>1561</v>
      </c>
      <c r="H30" s="1" t="s">
        <v>1726</v>
      </c>
      <c r="I30" s="1" t="s">
        <v>1678</v>
      </c>
      <c r="J30" s="1" t="s">
        <v>1727</v>
      </c>
      <c r="K30" s="1" t="s">
        <v>1532</v>
      </c>
      <c r="L30" s="1" t="s">
        <v>1728</v>
      </c>
      <c r="M30" s="1" t="s">
        <v>1682</v>
      </c>
      <c r="N30" s="1" t="s">
        <v>1729</v>
      </c>
      <c r="O30" s="1" t="s">
        <v>1730</v>
      </c>
      <c r="P30" s="1" t="s">
        <v>1731</v>
      </c>
      <c r="Q30" s="1" t="s">
        <v>1732</v>
      </c>
      <c r="R30" s="1" t="s">
        <v>1603</v>
      </c>
      <c r="S30" s="1" t="s">
        <v>1475</v>
      </c>
      <c r="T30" s="1" t="s">
        <v>1476</v>
      </c>
      <c r="U30" s="1" t="s">
        <v>1569</v>
      </c>
      <c r="V30" s="1" t="s">
        <v>1688</v>
      </c>
      <c r="W30" s="1" t="s">
        <v>1504</v>
      </c>
      <c r="X30" s="1" t="s">
        <v>1733</v>
      </c>
      <c r="Y30" s="1" t="s">
        <v>1712</v>
      </c>
      <c r="Z30" s="1" t="s">
        <v>1734</v>
      </c>
      <c r="AA30" s="1" t="s">
        <v>1735</v>
      </c>
      <c r="AB30" s="1" t="s">
        <v>1736</v>
      </c>
      <c r="AC30" s="1" t="s">
        <v>1659</v>
      </c>
      <c r="AD30" s="1" t="s">
        <v>1737</v>
      </c>
      <c r="AE30" s="1" t="s">
        <v>1738</v>
      </c>
      <c r="AF30" s="1" t="s">
        <v>1739</v>
      </c>
      <c r="AU30" s="1">
        <f t="shared" si="1"/>
        <v>31</v>
      </c>
      <c r="AW30" s="1">
        <v>-4.0</v>
      </c>
      <c r="AX30" s="1">
        <v>9.0</v>
      </c>
      <c r="AY30" s="1">
        <v>6.0</v>
      </c>
      <c r="AZ30" s="1">
        <v>3.0</v>
      </c>
    </row>
    <row r="31" ht="15.75" customHeight="1">
      <c r="A31" s="1" t="s">
        <v>431</v>
      </c>
      <c r="B31" s="1" t="s">
        <v>1633</v>
      </c>
      <c r="C31" s="1" t="s">
        <v>1751</v>
      </c>
      <c r="D31" s="1" t="s">
        <v>1653</v>
      </c>
      <c r="E31" s="1" t="s">
        <v>1448</v>
      </c>
      <c r="F31" s="1" t="s">
        <v>1752</v>
      </c>
      <c r="G31" s="1" t="s">
        <v>1664</v>
      </c>
      <c r="H31" s="1" t="s">
        <v>1753</v>
      </c>
      <c r="I31" s="1" t="s">
        <v>1599</v>
      </c>
      <c r="J31" s="1" t="s">
        <v>1741</v>
      </c>
      <c r="K31" s="1" t="s">
        <v>1754</v>
      </c>
      <c r="L31" s="1" t="s">
        <v>1567</v>
      </c>
      <c r="M31" s="1" t="s">
        <v>1684</v>
      </c>
      <c r="N31" s="1" t="s">
        <v>1685</v>
      </c>
      <c r="O31" s="1" t="s">
        <v>1480</v>
      </c>
      <c r="P31" s="1" t="s">
        <v>1686</v>
      </c>
      <c r="Q31" s="1" t="s">
        <v>1657</v>
      </c>
      <c r="R31" s="1" t="s">
        <v>1755</v>
      </c>
      <c r="S31" s="1" t="s">
        <v>1756</v>
      </c>
      <c r="T31" s="1" t="s">
        <v>1757</v>
      </c>
      <c r="U31" s="1" t="s">
        <v>1691</v>
      </c>
      <c r="V31" s="1" t="s">
        <v>1745</v>
      </c>
      <c r="W31" s="1" t="s">
        <v>1648</v>
      </c>
      <c r="X31" s="1" t="s">
        <v>1758</v>
      </c>
      <c r="AU31" s="1">
        <f t="shared" si="1"/>
        <v>23</v>
      </c>
      <c r="AW31" s="1">
        <v>2.0</v>
      </c>
      <c r="AX31" s="1">
        <v>5.0</v>
      </c>
      <c r="AY31" s="1">
        <v>3.0</v>
      </c>
      <c r="AZ31" s="1">
        <v>-2.0</v>
      </c>
    </row>
    <row r="32" ht="15.75" customHeight="1">
      <c r="A32" s="1" t="s">
        <v>20</v>
      </c>
      <c r="B32" s="1" t="s">
        <v>1774</v>
      </c>
      <c r="C32" s="1" t="s">
        <v>1775</v>
      </c>
      <c r="D32" s="1" t="s">
        <v>1577</v>
      </c>
      <c r="E32" s="1" t="s">
        <v>1776</v>
      </c>
      <c r="F32" s="1" t="s">
        <v>1777</v>
      </c>
      <c r="G32" s="1" t="s">
        <v>1778</v>
      </c>
      <c r="H32" s="1" t="s">
        <v>1779</v>
      </c>
      <c r="I32" s="1" t="s">
        <v>1780</v>
      </c>
      <c r="J32" s="1" t="s">
        <v>1781</v>
      </c>
      <c r="K32" s="1" t="s">
        <v>1435</v>
      </c>
      <c r="L32" s="1" t="s">
        <v>1532</v>
      </c>
      <c r="M32" s="1" t="s">
        <v>1468</v>
      </c>
      <c r="N32" s="1" t="s">
        <v>1731</v>
      </c>
      <c r="O32" s="1" t="s">
        <v>1782</v>
      </c>
      <c r="P32" s="1" t="s">
        <v>1536</v>
      </c>
      <c r="Q32" s="1" t="s">
        <v>1783</v>
      </c>
      <c r="R32" s="1" t="s">
        <v>1712</v>
      </c>
      <c r="S32" s="1" t="s">
        <v>1736</v>
      </c>
      <c r="T32" s="1" t="s">
        <v>1784</v>
      </c>
      <c r="U32" s="1" t="s">
        <v>1785</v>
      </c>
      <c r="V32" s="1" t="s">
        <v>1692</v>
      </c>
      <c r="W32" s="1" t="s">
        <v>1786</v>
      </c>
      <c r="X32" s="1" t="s">
        <v>1758</v>
      </c>
      <c r="AU32" s="1">
        <f t="shared" si="1"/>
        <v>23</v>
      </c>
      <c r="AW32" s="1">
        <v>-3.0</v>
      </c>
      <c r="AX32" s="1">
        <v>-5.0</v>
      </c>
      <c r="AY32" s="1">
        <v>8.0</v>
      </c>
      <c r="AZ32" s="1">
        <v>-1.0</v>
      </c>
    </row>
    <row r="33" ht="15.75" customHeight="1">
      <c r="A33" s="1" t="s">
        <v>438</v>
      </c>
      <c r="B33" s="1" t="s">
        <v>1787</v>
      </c>
      <c r="C33" s="1" t="s">
        <v>1788</v>
      </c>
      <c r="D33" s="1" t="s">
        <v>1789</v>
      </c>
      <c r="E33" s="1" t="s">
        <v>1410</v>
      </c>
      <c r="F33" s="1" t="s">
        <v>1790</v>
      </c>
      <c r="G33" s="1" t="s">
        <v>1447</v>
      </c>
      <c r="H33" s="1" t="s">
        <v>1791</v>
      </c>
      <c r="I33" s="1" t="s">
        <v>1792</v>
      </c>
      <c r="J33" s="1" t="s">
        <v>1793</v>
      </c>
      <c r="K33" s="1" t="s">
        <v>1435</v>
      </c>
      <c r="L33" s="1" t="s">
        <v>1794</v>
      </c>
      <c r="M33" s="1" t="s">
        <v>1567</v>
      </c>
      <c r="N33" s="1" t="s">
        <v>1795</v>
      </c>
      <c r="O33" s="1" t="s">
        <v>1796</v>
      </c>
      <c r="P33" s="1" t="s">
        <v>1477</v>
      </c>
      <c r="Q33" s="1" t="s">
        <v>1797</v>
      </c>
      <c r="R33" s="1" t="s">
        <v>1424</v>
      </c>
      <c r="S33" s="1" t="s">
        <v>1454</v>
      </c>
      <c r="T33" s="1" t="s">
        <v>1456</v>
      </c>
      <c r="U33" s="1" t="s">
        <v>1484</v>
      </c>
      <c r="V33" s="1" t="s">
        <v>1798</v>
      </c>
      <c r="W33" s="1" t="s">
        <v>1799</v>
      </c>
      <c r="X33" s="1" t="s">
        <v>1627</v>
      </c>
      <c r="Y33" s="1" t="s">
        <v>1800</v>
      </c>
      <c r="Z33" s="1" t="s">
        <v>1801</v>
      </c>
      <c r="AA33" s="1" t="s">
        <v>1595</v>
      </c>
      <c r="AB33" s="1" t="s">
        <v>1802</v>
      </c>
      <c r="AC33" s="1" t="s">
        <v>1631</v>
      </c>
      <c r="AD33" s="1" t="s">
        <v>1803</v>
      </c>
      <c r="AU33" s="1">
        <f t="shared" si="1"/>
        <v>29</v>
      </c>
      <c r="AW33" s="1">
        <v>-5.0</v>
      </c>
      <c r="AX33" s="1">
        <v>-4.0</v>
      </c>
      <c r="AY33" s="1">
        <v>5.0</v>
      </c>
      <c r="AZ33" s="1">
        <v>2.0</v>
      </c>
    </row>
    <row r="34" ht="15.75" customHeight="1">
      <c r="A34" s="1" t="s">
        <v>441</v>
      </c>
      <c r="B34" s="1" t="s">
        <v>1410</v>
      </c>
      <c r="C34" s="1" t="s">
        <v>1804</v>
      </c>
      <c r="D34" s="1" t="s">
        <v>1447</v>
      </c>
      <c r="E34" s="1" t="s">
        <v>1413</v>
      </c>
      <c r="F34" s="1" t="s">
        <v>1805</v>
      </c>
      <c r="G34" s="1" t="s">
        <v>1806</v>
      </c>
      <c r="H34" s="1" t="s">
        <v>1430</v>
      </c>
      <c r="I34" s="1" t="s">
        <v>1501</v>
      </c>
      <c r="J34" s="1" t="s">
        <v>1807</v>
      </c>
      <c r="K34" s="1" t="s">
        <v>1435</v>
      </c>
      <c r="L34" s="1" t="s">
        <v>1467</v>
      </c>
      <c r="M34" s="1" t="s">
        <v>1808</v>
      </c>
      <c r="N34" s="1" t="s">
        <v>1437</v>
      </c>
      <c r="O34" s="1" t="s">
        <v>1644</v>
      </c>
      <c r="P34" s="1" t="s">
        <v>1470</v>
      </c>
      <c r="Q34" s="1" t="s">
        <v>1699</v>
      </c>
      <c r="R34" s="1" t="s">
        <v>1795</v>
      </c>
      <c r="S34" s="1" t="s">
        <v>1809</v>
      </c>
      <c r="T34" s="1" t="s">
        <v>1630</v>
      </c>
      <c r="U34" s="1" t="s">
        <v>1631</v>
      </c>
      <c r="V34" s="1" t="s">
        <v>1503</v>
      </c>
      <c r="W34" s="1" t="s">
        <v>1810</v>
      </c>
      <c r="X34" s="1" t="s">
        <v>1811</v>
      </c>
      <c r="Y34" s="1" t="s">
        <v>1444</v>
      </c>
      <c r="AU34" s="1">
        <f t="shared" si="1"/>
        <v>24</v>
      </c>
      <c r="AW34" s="1">
        <v>2.0</v>
      </c>
      <c r="AX34" s="1">
        <v>-8.0</v>
      </c>
      <c r="AY34" s="1">
        <v>7.0</v>
      </c>
      <c r="AZ34" s="1">
        <v>6.0</v>
      </c>
    </row>
    <row r="35" ht="15.75" customHeight="1">
      <c r="A35" s="1" t="s">
        <v>445</v>
      </c>
      <c r="B35" s="1" t="s">
        <v>1448</v>
      </c>
      <c r="C35" s="1" t="s">
        <v>1812</v>
      </c>
      <c r="D35" s="1" t="s">
        <v>1653</v>
      </c>
      <c r="E35" s="1" t="s">
        <v>1813</v>
      </c>
      <c r="F35" s="1" t="s">
        <v>1814</v>
      </c>
      <c r="G35" s="1" t="s">
        <v>1498</v>
      </c>
      <c r="H35" s="1" t="s">
        <v>1774</v>
      </c>
      <c r="I35" s="1" t="s">
        <v>1435</v>
      </c>
      <c r="J35" s="1" t="s">
        <v>1532</v>
      </c>
      <c r="K35" s="1" t="s">
        <v>1728</v>
      </c>
      <c r="L35" s="1" t="s">
        <v>1468</v>
      </c>
      <c r="M35" s="1" t="s">
        <v>1815</v>
      </c>
      <c r="N35" s="1" t="s">
        <v>1729</v>
      </c>
      <c r="O35" s="1" t="s">
        <v>1816</v>
      </c>
      <c r="P35" s="1" t="s">
        <v>1817</v>
      </c>
      <c r="Q35" s="1" t="s">
        <v>1818</v>
      </c>
      <c r="R35" s="1" t="s">
        <v>1819</v>
      </c>
      <c r="S35" s="1" t="s">
        <v>1701</v>
      </c>
      <c r="T35" s="1" t="s">
        <v>1482</v>
      </c>
      <c r="U35" s="1" t="s">
        <v>1503</v>
      </c>
      <c r="V35" s="1" t="s">
        <v>1820</v>
      </c>
      <c r="W35" s="1" t="s">
        <v>1504</v>
      </c>
      <c r="X35" s="1" t="s">
        <v>1733</v>
      </c>
      <c r="Y35" s="1" t="s">
        <v>1821</v>
      </c>
      <c r="Z35" s="1" t="s">
        <v>1734</v>
      </c>
      <c r="AA35" s="1" t="s">
        <v>1735</v>
      </c>
      <c r="AB35" s="1" t="s">
        <v>1542</v>
      </c>
      <c r="AC35" s="1" t="s">
        <v>1487</v>
      </c>
      <c r="AD35" s="1" t="s">
        <v>1459</v>
      </c>
      <c r="AE35" s="1" t="s">
        <v>1802</v>
      </c>
      <c r="AF35" s="1" t="s">
        <v>1737</v>
      </c>
      <c r="AG35" s="1" t="s">
        <v>1738</v>
      </c>
      <c r="AH35" s="1" t="s">
        <v>1822</v>
      </c>
      <c r="AI35" s="1" t="s">
        <v>1739</v>
      </c>
      <c r="AU35" s="1">
        <f t="shared" si="1"/>
        <v>34</v>
      </c>
      <c r="AW35" s="1">
        <v>-6.0</v>
      </c>
      <c r="AX35" s="1">
        <v>2.0</v>
      </c>
      <c r="AY35" s="1">
        <v>5.0</v>
      </c>
      <c r="AZ35" s="1">
        <v>3.0</v>
      </c>
    </row>
    <row r="36" ht="15.75" customHeight="1">
      <c r="A36" s="1" t="s">
        <v>446</v>
      </c>
      <c r="B36" s="1" t="s">
        <v>652</v>
      </c>
      <c r="C36" s="1" t="s">
        <v>1414</v>
      </c>
      <c r="D36" s="1" t="s">
        <v>1823</v>
      </c>
      <c r="E36" s="1" t="s">
        <v>1824</v>
      </c>
      <c r="F36" s="1" t="s">
        <v>1825</v>
      </c>
      <c r="G36" s="1" t="s">
        <v>1435</v>
      </c>
      <c r="H36" s="1" t="s">
        <v>1826</v>
      </c>
      <c r="I36" s="1" t="s">
        <v>1533</v>
      </c>
      <c r="J36" s="1" t="s">
        <v>1827</v>
      </c>
      <c r="K36" s="1" t="s">
        <v>1797</v>
      </c>
      <c r="L36" s="1" t="s">
        <v>1503</v>
      </c>
      <c r="M36" s="1" t="s">
        <v>1828</v>
      </c>
      <c r="N36" s="1" t="s">
        <v>1829</v>
      </c>
      <c r="O36" s="1" t="s">
        <v>1736</v>
      </c>
      <c r="P36" s="1" t="s">
        <v>1659</v>
      </c>
      <c r="Q36" s="1" t="s">
        <v>1428</v>
      </c>
      <c r="R36" s="1" t="s">
        <v>1595</v>
      </c>
      <c r="S36" s="1" t="s">
        <v>1830</v>
      </c>
      <c r="T36" s="1" t="s">
        <v>1831</v>
      </c>
      <c r="AU36" s="1">
        <f t="shared" si="1"/>
        <v>19</v>
      </c>
      <c r="AW36" s="1">
        <v>3.0</v>
      </c>
      <c r="AX36" s="1">
        <v>-3.0</v>
      </c>
      <c r="AY36" s="1">
        <v>9.0</v>
      </c>
      <c r="AZ36" s="1">
        <v>-1.0</v>
      </c>
    </row>
    <row r="37" ht="15.75" customHeight="1">
      <c r="A37" s="1" t="s">
        <v>447</v>
      </c>
      <c r="B37" s="1" t="s">
        <v>1410</v>
      </c>
      <c r="C37" s="1" t="s">
        <v>1832</v>
      </c>
      <c r="D37" s="1" t="s">
        <v>1806</v>
      </c>
      <c r="E37" s="1" t="s">
        <v>1429</v>
      </c>
      <c r="F37" s="1" t="s">
        <v>1501</v>
      </c>
      <c r="G37" s="1" t="s">
        <v>1833</v>
      </c>
      <c r="H37" s="1" t="s">
        <v>1834</v>
      </c>
      <c r="I37" s="1" t="s">
        <v>1418</v>
      </c>
      <c r="J37" s="1" t="s">
        <v>1807</v>
      </c>
      <c r="K37" s="1" t="s">
        <v>1435</v>
      </c>
      <c r="L37" s="1" t="s">
        <v>1467</v>
      </c>
      <c r="M37" s="1" t="s">
        <v>1808</v>
      </c>
      <c r="N37" s="1" t="s">
        <v>1437</v>
      </c>
      <c r="O37" s="1" t="s">
        <v>1644</v>
      </c>
      <c r="P37" s="1" t="s">
        <v>1470</v>
      </c>
      <c r="Q37" s="1" t="s">
        <v>1699</v>
      </c>
      <c r="R37" s="1" t="s">
        <v>1795</v>
      </c>
      <c r="S37" s="1" t="s">
        <v>1809</v>
      </c>
      <c r="T37" s="1" t="s">
        <v>1630</v>
      </c>
      <c r="U37" s="1" t="s">
        <v>1631</v>
      </c>
      <c r="V37" s="1" t="s">
        <v>1503</v>
      </c>
      <c r="W37" s="1" t="s">
        <v>1810</v>
      </c>
      <c r="X37" s="1" t="s">
        <v>1811</v>
      </c>
      <c r="Y37" s="1" t="s">
        <v>1444</v>
      </c>
      <c r="AU37" s="1">
        <f t="shared" si="1"/>
        <v>24</v>
      </c>
      <c r="AW37" s="1">
        <v>4.0</v>
      </c>
      <c r="AX37" s="1">
        <v>-4.0</v>
      </c>
      <c r="AY37" s="1">
        <v>6.0</v>
      </c>
      <c r="AZ37" s="1">
        <v>2.0</v>
      </c>
    </row>
    <row r="38" ht="15.75" customHeight="1">
      <c r="A38" s="1" t="s">
        <v>448</v>
      </c>
      <c r="B38" s="1" t="s">
        <v>1410</v>
      </c>
      <c r="C38" s="1" t="s">
        <v>1461</v>
      </c>
      <c r="D38" s="1" t="s">
        <v>1835</v>
      </c>
      <c r="E38" s="1" t="s">
        <v>1836</v>
      </c>
      <c r="F38" s="1" t="s">
        <v>634</v>
      </c>
      <c r="G38" s="1" t="s">
        <v>1652</v>
      </c>
      <c r="H38" s="1" t="s">
        <v>1832</v>
      </c>
      <c r="I38" s="1" t="s">
        <v>1653</v>
      </c>
      <c r="J38" s="1" t="s">
        <v>1649</v>
      </c>
      <c r="K38" s="1" t="s">
        <v>1435</v>
      </c>
      <c r="L38" s="1" t="s">
        <v>1837</v>
      </c>
      <c r="M38" s="1" t="s">
        <v>1536</v>
      </c>
      <c r="N38" s="1" t="s">
        <v>1569</v>
      </c>
      <c r="O38" s="1" t="s">
        <v>1701</v>
      </c>
      <c r="P38" s="1" t="s">
        <v>1503</v>
      </c>
      <c r="Q38" s="1" t="s">
        <v>1734</v>
      </c>
      <c r="R38" s="1" t="s">
        <v>1838</v>
      </c>
      <c r="S38" s="1" t="s">
        <v>1542</v>
      </c>
      <c r="T38" s="1" t="s">
        <v>1661</v>
      </c>
      <c r="U38" s="1" t="s">
        <v>1839</v>
      </c>
      <c r="V38" s="1" t="s">
        <v>1840</v>
      </c>
      <c r="W38" s="1" t="s">
        <v>1737</v>
      </c>
      <c r="X38" s="1" t="s">
        <v>1546</v>
      </c>
      <c r="Y38" s="1" t="s">
        <v>1758</v>
      </c>
      <c r="Z38" s="1" t="s">
        <v>1841</v>
      </c>
      <c r="AA38" s="1" t="s">
        <v>1831</v>
      </c>
      <c r="AU38" s="1">
        <f t="shared" si="1"/>
        <v>26</v>
      </c>
      <c r="AW38" s="1">
        <v>6.0</v>
      </c>
      <c r="AX38" s="1">
        <v>2.0</v>
      </c>
      <c r="AY38" s="1">
        <v>9.0</v>
      </c>
      <c r="AZ38" s="1">
        <v>-7.0</v>
      </c>
    </row>
    <row r="39" ht="15.75" customHeight="1">
      <c r="A39" s="1" t="s">
        <v>449</v>
      </c>
      <c r="B39" s="1" t="s">
        <v>1710</v>
      </c>
      <c r="C39" s="1" t="s">
        <v>1760</v>
      </c>
      <c r="D39" s="1" t="s">
        <v>1761</v>
      </c>
      <c r="E39" s="1" t="s">
        <v>1842</v>
      </c>
      <c r="F39" s="1" t="s">
        <v>1843</v>
      </c>
      <c r="G39" s="1" t="s">
        <v>1844</v>
      </c>
      <c r="H39" s="1" t="s">
        <v>1448</v>
      </c>
      <c r="I39" s="1" t="s">
        <v>1707</v>
      </c>
      <c r="J39" s="1" t="s">
        <v>1499</v>
      </c>
      <c r="K39" s="1" t="s">
        <v>1845</v>
      </c>
      <c r="L39" s="1" t="s">
        <v>1817</v>
      </c>
      <c r="M39" s="1" t="s">
        <v>1846</v>
      </c>
      <c r="N39" s="1" t="s">
        <v>1819</v>
      </c>
      <c r="O39" s="1" t="s">
        <v>1537</v>
      </c>
      <c r="P39" s="1" t="s">
        <v>1766</v>
      </c>
      <c r="Q39" s="1" t="s">
        <v>1820</v>
      </c>
      <c r="R39" s="1" t="s">
        <v>1847</v>
      </c>
      <c r="S39" s="1" t="s">
        <v>1769</v>
      </c>
      <c r="T39" s="1" t="s">
        <v>1770</v>
      </c>
      <c r="U39" s="1" t="s">
        <v>1802</v>
      </c>
      <c r="V39" s="1" t="s">
        <v>1506</v>
      </c>
      <c r="W39" s="1" t="s">
        <v>1848</v>
      </c>
      <c r="X39" s="1" t="s">
        <v>1772</v>
      </c>
      <c r="Y39" s="1" t="s">
        <v>1508</v>
      </c>
      <c r="Z39" s="1" t="s">
        <v>1739</v>
      </c>
      <c r="AU39" s="1">
        <f t="shared" si="1"/>
        <v>25</v>
      </c>
      <c r="AW39" s="1">
        <v>-9.0</v>
      </c>
      <c r="AX39" s="1">
        <v>2.0</v>
      </c>
      <c r="AY39" s="1">
        <v>5.0</v>
      </c>
      <c r="AZ39" s="1">
        <v>-5.0</v>
      </c>
    </row>
    <row r="40" ht="15.75" customHeight="1">
      <c r="A40" s="1" t="s">
        <v>450</v>
      </c>
      <c r="B40" s="1" t="s">
        <v>1448</v>
      </c>
      <c r="C40" s="1" t="s">
        <v>1812</v>
      </c>
      <c r="D40" s="1" t="s">
        <v>1653</v>
      </c>
      <c r="E40" s="1" t="s">
        <v>1813</v>
      </c>
      <c r="F40" s="1" t="s">
        <v>1814</v>
      </c>
      <c r="G40" s="1" t="s">
        <v>1498</v>
      </c>
      <c r="H40" s="1" t="s">
        <v>1774</v>
      </c>
      <c r="I40" s="1" t="s">
        <v>1707</v>
      </c>
      <c r="J40" s="1" t="s">
        <v>1813</v>
      </c>
      <c r="K40" s="1" t="s">
        <v>1435</v>
      </c>
      <c r="L40" s="1" t="s">
        <v>1532</v>
      </c>
      <c r="M40" s="1" t="s">
        <v>1728</v>
      </c>
      <c r="N40" s="1" t="s">
        <v>1468</v>
      </c>
      <c r="O40" s="1" t="s">
        <v>1815</v>
      </c>
      <c r="P40" s="1" t="s">
        <v>1729</v>
      </c>
      <c r="Q40" s="1" t="s">
        <v>1816</v>
      </c>
      <c r="R40" s="1" t="s">
        <v>1817</v>
      </c>
      <c r="S40" s="1" t="s">
        <v>1818</v>
      </c>
      <c r="T40" s="1" t="s">
        <v>1819</v>
      </c>
      <c r="U40" s="1" t="s">
        <v>1701</v>
      </c>
      <c r="V40" s="1" t="s">
        <v>1482</v>
      </c>
      <c r="W40" s="1" t="s">
        <v>1503</v>
      </c>
      <c r="X40" s="1" t="s">
        <v>1820</v>
      </c>
      <c r="Y40" s="1" t="s">
        <v>1504</v>
      </c>
      <c r="Z40" s="1" t="s">
        <v>1733</v>
      </c>
      <c r="AA40" s="1" t="s">
        <v>1821</v>
      </c>
      <c r="AB40" s="1" t="s">
        <v>1734</v>
      </c>
      <c r="AC40" s="1" t="s">
        <v>1735</v>
      </c>
      <c r="AD40" s="1" t="s">
        <v>1542</v>
      </c>
      <c r="AE40" s="1" t="s">
        <v>1487</v>
      </c>
      <c r="AF40" s="1" t="s">
        <v>1459</v>
      </c>
      <c r="AG40" s="1" t="s">
        <v>1802</v>
      </c>
      <c r="AH40" s="1" t="s">
        <v>1737</v>
      </c>
      <c r="AI40" s="1" t="s">
        <v>1738</v>
      </c>
      <c r="AJ40" s="1" t="s">
        <v>1822</v>
      </c>
      <c r="AK40" s="1" t="s">
        <v>1739</v>
      </c>
      <c r="AU40" s="1">
        <f t="shared" si="1"/>
        <v>36</v>
      </c>
      <c r="AW40" s="1">
        <v>-3.0</v>
      </c>
      <c r="AX40" s="1">
        <v>5.0</v>
      </c>
      <c r="AY40" s="1">
        <v>7.0</v>
      </c>
      <c r="AZ40" s="1">
        <v>2.0</v>
      </c>
    </row>
    <row r="41" ht="15.75" customHeight="1">
      <c r="A41" s="1" t="s">
        <v>451</v>
      </c>
      <c r="B41" s="1" t="s">
        <v>1410</v>
      </c>
      <c r="C41" s="1" t="s">
        <v>1461</v>
      </c>
      <c r="D41" s="1" t="s">
        <v>1835</v>
      </c>
      <c r="E41" s="1" t="s">
        <v>1836</v>
      </c>
      <c r="F41" s="1" t="s">
        <v>634</v>
      </c>
      <c r="G41" s="1" t="s">
        <v>1652</v>
      </c>
      <c r="H41" s="1" t="s">
        <v>1832</v>
      </c>
      <c r="I41" s="1" t="s">
        <v>1653</v>
      </c>
      <c r="J41" s="1" t="s">
        <v>1649</v>
      </c>
      <c r="K41" s="1" t="s">
        <v>1435</v>
      </c>
      <c r="L41" s="1" t="s">
        <v>1837</v>
      </c>
      <c r="M41" s="1" t="s">
        <v>1536</v>
      </c>
      <c r="N41" s="1" t="s">
        <v>1569</v>
      </c>
      <c r="O41" s="1" t="s">
        <v>1701</v>
      </c>
      <c r="P41" s="1" t="s">
        <v>1503</v>
      </c>
      <c r="Q41" s="1" t="s">
        <v>1734</v>
      </c>
      <c r="R41" s="1" t="s">
        <v>1838</v>
      </c>
      <c r="S41" s="1" t="s">
        <v>1542</v>
      </c>
      <c r="T41" s="1" t="s">
        <v>1661</v>
      </c>
      <c r="U41" s="1" t="s">
        <v>1839</v>
      </c>
      <c r="V41" s="1" t="s">
        <v>1840</v>
      </c>
      <c r="W41" s="1" t="s">
        <v>1737</v>
      </c>
      <c r="X41" s="1" t="s">
        <v>1546</v>
      </c>
      <c r="Y41" s="1" t="s">
        <v>1758</v>
      </c>
      <c r="Z41" s="1" t="s">
        <v>1841</v>
      </c>
      <c r="AA41" s="1" t="s">
        <v>1831</v>
      </c>
      <c r="AU41" s="1">
        <f t="shared" si="1"/>
        <v>26</v>
      </c>
      <c r="AW41" s="1">
        <v>2.0</v>
      </c>
      <c r="AX41" s="1">
        <v>5.0</v>
      </c>
      <c r="AY41" s="1">
        <v>9.0</v>
      </c>
      <c r="AZ41" s="1">
        <v>-6.0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U$1:$AU$4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2012-08-16T23:57:41Z</dcterms:created>
  <dc:creator>aswin januarsjaf</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ExcelLinker_4BE19340_872D_4B1E_BE01_1898BB3742AA">
    <vt:lpwstr>0</vt:lpwstr>
  </property>
  <property fmtid="{D5CDD505-2E9C-101B-9397-08002B2CF9AE}" pid="3" name="MmExcelLinker_2BEC1165_5F5C_43B8_AB34_B520A81EDF06">
    <vt:lpwstr>0</vt:lpwstr>
  </property>
</Properties>
</file>